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7\"/>
    </mc:Choice>
  </mc:AlternateContent>
  <xr:revisionPtr revIDLastSave="0" documentId="13_ncr:1_{0A78D159-FDC4-4F7B-812B-B776D14D993B}" xr6:coauthVersionLast="47" xr6:coauthVersionMax="47" xr10:uidLastSave="{00000000-0000-0000-0000-000000000000}"/>
  <bookViews>
    <workbookView xWindow="-120" yWindow="-120" windowWidth="29040" windowHeight="15840" tabRatio="865" firstSheet="32" activeTab="40"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L...'!$C$175:$K$5771</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L...'!$C$163:$J$5771</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'11-VZT'!$A$1:$K$1101</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BK3292" i="2" l="1"/>
  <c r="BI3292" i="2"/>
  <c r="BH3292" i="2"/>
  <c r="BG3292" i="2"/>
  <c r="BF3292" i="2"/>
  <c r="T3292" i="2"/>
  <c r="R3292" i="2"/>
  <c r="P3292" i="2"/>
  <c r="J3292" i="2"/>
  <c r="BE3292" i="2" s="1"/>
  <c r="BK3279" i="2"/>
  <c r="BI3279" i="2"/>
  <c r="BH3279" i="2"/>
  <c r="BG3279" i="2"/>
  <c r="BF3279" i="2"/>
  <c r="BE3279" i="2"/>
  <c r="T3279" i="2"/>
  <c r="R3279" i="2"/>
  <c r="P3279" i="2"/>
  <c r="J3279" i="2"/>
  <c r="P84" i="65"/>
  <c r="P91" i="65"/>
  <c r="P93" i="65"/>
  <c r="P72" i="64"/>
  <c r="P79" i="64"/>
  <c r="P81" i="64"/>
  <c r="P5" i="63"/>
  <c r="P6" i="63"/>
  <c r="P29" i="63"/>
  <c r="P36" i="63"/>
  <c r="P39" i="63"/>
  <c r="P42" i="63"/>
  <c r="P55" i="63"/>
  <c r="P72" i="63"/>
  <c r="P70" i="63"/>
  <c r="P5" i="62"/>
  <c r="P6" i="62"/>
  <c r="P22" i="62"/>
  <c r="P29" i="62"/>
  <c r="P32" i="62"/>
  <c r="P35" i="62"/>
  <c r="P47" i="62"/>
  <c r="P67" i="62"/>
  <c r="P65" i="62"/>
  <c r="G97" i="33"/>
  <c r="G181" i="33"/>
  <c r="G172" i="33"/>
  <c r="G170" i="33"/>
  <c r="G92" i="33"/>
  <c r="J5646" i="2" l="1"/>
  <c r="BE5646" i="2" s="1"/>
  <c r="P5646" i="2"/>
  <c r="R5646" i="2"/>
  <c r="T5646" i="2"/>
  <c r="BF5646" i="2"/>
  <c r="BG5646" i="2"/>
  <c r="BH5646" i="2"/>
  <c r="BI5646" i="2"/>
  <c r="BK5646" i="2"/>
  <c r="J5344" i="2"/>
  <c r="BE5344" i="2" s="1"/>
  <c r="P5344" i="2"/>
  <c r="R5344" i="2"/>
  <c r="T5344" i="2"/>
  <c r="BF5344" i="2"/>
  <c r="BG5344" i="2"/>
  <c r="BH5344" i="2"/>
  <c r="BI5344" i="2"/>
  <c r="BK5344" i="2"/>
  <c r="J4392" i="2"/>
  <c r="BE4392" i="2" s="1"/>
  <c r="P4392" i="2"/>
  <c r="R4392" i="2"/>
  <c r="T4392" i="2"/>
  <c r="BF4392" i="2"/>
  <c r="BG4392" i="2"/>
  <c r="BH4392" i="2"/>
  <c r="BI4392" i="2"/>
  <c r="BK4392" i="2"/>
  <c r="J4405" i="2"/>
  <c r="BE4405" i="2" s="1"/>
  <c r="P4405" i="2"/>
  <c r="R4405" i="2"/>
  <c r="T4405" i="2"/>
  <c r="BF4405" i="2"/>
  <c r="BG4405" i="2"/>
  <c r="BH4405" i="2"/>
  <c r="BI4405" i="2"/>
  <c r="BK4405" i="2"/>
  <c r="J3605" i="2"/>
  <c r="BE3605" i="2" s="1"/>
  <c r="P3605" i="2"/>
  <c r="R3605" i="2"/>
  <c r="T3605" i="2"/>
  <c r="BF3605" i="2"/>
  <c r="BG3605" i="2"/>
  <c r="BH3605" i="2"/>
  <c r="BI3605" i="2"/>
  <c r="BK3605" i="2"/>
  <c r="J3609" i="2"/>
  <c r="BE3609" i="2" s="1"/>
  <c r="P3609" i="2"/>
  <c r="R3609" i="2"/>
  <c r="T3609" i="2"/>
  <c r="BF3609" i="2"/>
  <c r="BG3609" i="2"/>
  <c r="BH3609" i="2"/>
  <c r="BI3609" i="2"/>
  <c r="BK3609" i="2"/>
  <c r="J3422" i="2"/>
  <c r="BE3422" i="2" s="1"/>
  <c r="P3422" i="2"/>
  <c r="R3422" i="2"/>
  <c r="T3422" i="2"/>
  <c r="BF3422" i="2"/>
  <c r="BG3422" i="2"/>
  <c r="BH3422" i="2"/>
  <c r="BI3422" i="2"/>
  <c r="BK3422" i="2"/>
  <c r="J3424" i="2"/>
  <c r="BE3424" i="2" s="1"/>
  <c r="P3424" i="2"/>
  <c r="R3424" i="2"/>
  <c r="T3424" i="2"/>
  <c r="BF3424" i="2"/>
  <c r="BG3424" i="2"/>
  <c r="BH3424" i="2"/>
  <c r="BI3424" i="2"/>
  <c r="BK3424" i="2"/>
  <c r="J3253" i="2"/>
  <c r="BE3253" i="2" s="1"/>
  <c r="P3253" i="2"/>
  <c r="R3253" i="2"/>
  <c r="T3253" i="2"/>
  <c r="BF3253" i="2"/>
  <c r="BG3253" i="2"/>
  <c r="BH3253" i="2"/>
  <c r="BI3253" i="2"/>
  <c r="BK3253" i="2"/>
  <c r="J3258" i="2"/>
  <c r="BE3258" i="2" s="1"/>
  <c r="P3258" i="2"/>
  <c r="R3258" i="2"/>
  <c r="T3258" i="2"/>
  <c r="BF3258" i="2"/>
  <c r="BG3258" i="2"/>
  <c r="BH3258" i="2"/>
  <c r="BI3258" i="2"/>
  <c r="BK3258" i="2"/>
  <c r="J3152" i="2"/>
  <c r="BE3152" i="2" s="1"/>
  <c r="P3152" i="2"/>
  <c r="R3152" i="2"/>
  <c r="T3152" i="2"/>
  <c r="BF3152" i="2"/>
  <c r="BG3152" i="2"/>
  <c r="BH3152" i="2"/>
  <c r="BI3152" i="2"/>
  <c r="BK3152" i="2"/>
  <c r="J2673" i="2" l="1"/>
  <c r="BE2673" i="2" s="1"/>
  <c r="P2673" i="2"/>
  <c r="R2673" i="2"/>
  <c r="T2673" i="2"/>
  <c r="BF2673" i="2"/>
  <c r="BG2673" i="2"/>
  <c r="BH2673" i="2"/>
  <c r="BI2673" i="2"/>
  <c r="BK2673" i="2"/>
  <c r="H1578" i="2"/>
  <c r="H1569" i="2"/>
  <c r="BK4563" i="2" l="1"/>
  <c r="BI4563" i="2"/>
  <c r="BH4563" i="2"/>
  <c r="BG4563" i="2"/>
  <c r="BF4563" i="2"/>
  <c r="BE4563" i="2"/>
  <c r="T4563" i="2"/>
  <c r="R4563" i="2"/>
  <c r="P4563" i="2"/>
  <c r="BK4292" i="2"/>
  <c r="BI4292" i="2"/>
  <c r="BH4292" i="2"/>
  <c r="BG4292" i="2"/>
  <c r="BF4292" i="2"/>
  <c r="BE4292" i="2"/>
  <c r="T4292" i="2"/>
  <c r="R4292" i="2"/>
  <c r="P4292" i="2"/>
  <c r="BK1765" i="2" l="1"/>
  <c r="BI1765" i="2"/>
  <c r="BH1765" i="2"/>
  <c r="BG1765" i="2"/>
  <c r="BF1765" i="2"/>
  <c r="T1765" i="2"/>
  <c r="R1765" i="2"/>
  <c r="P1765" i="2"/>
  <c r="J1765" i="2"/>
  <c r="BE1765" i="2" s="1"/>
  <c r="BK868" i="2"/>
  <c r="BI868" i="2"/>
  <c r="BH868" i="2"/>
  <c r="BG868" i="2"/>
  <c r="BF868" i="2"/>
  <c r="T868" i="2"/>
  <c r="R868" i="2"/>
  <c r="P868" i="2"/>
  <c r="J868" i="2"/>
  <c r="BE868" i="2" s="1"/>
  <c r="BK707" i="2"/>
  <c r="BI707" i="2"/>
  <c r="BH707" i="2"/>
  <c r="BG707" i="2"/>
  <c r="BF707" i="2"/>
  <c r="T707" i="2"/>
  <c r="R707" i="2"/>
  <c r="P707" i="2"/>
  <c r="J707" i="2"/>
  <c r="BE707" i="2" s="1"/>
  <c r="BK676" i="2"/>
  <c r="BI676" i="2"/>
  <c r="BH676" i="2"/>
  <c r="BG676" i="2"/>
  <c r="BF676" i="2"/>
  <c r="T676" i="2"/>
  <c r="R676" i="2"/>
  <c r="P676" i="2"/>
  <c r="J676" i="2"/>
  <c r="BE676" i="2" s="1"/>
  <c r="BK560" i="2"/>
  <c r="BI560" i="2"/>
  <c r="BH560" i="2"/>
  <c r="BG560" i="2"/>
  <c r="BF560" i="2"/>
  <c r="T560" i="2"/>
  <c r="R560" i="2"/>
  <c r="P560" i="2"/>
  <c r="J560" i="2"/>
  <c r="BE560" i="2" s="1"/>
  <c r="BK555" i="2"/>
  <c r="BI555" i="2"/>
  <c r="BH555" i="2"/>
  <c r="BG555" i="2"/>
  <c r="BF555" i="2"/>
  <c r="T555" i="2"/>
  <c r="R555" i="2"/>
  <c r="P555" i="2"/>
  <c r="J555" i="2"/>
  <c r="BE555" i="2" s="1"/>
  <c r="BK297" i="2"/>
  <c r="BI297" i="2"/>
  <c r="BH297" i="2"/>
  <c r="BG297" i="2"/>
  <c r="BF297" i="2"/>
  <c r="T297" i="2"/>
  <c r="R297" i="2"/>
  <c r="P297" i="2"/>
  <c r="J297" i="2"/>
  <c r="BE297" i="2" s="1"/>
  <c r="H892" i="42" l="1"/>
  <c r="K892" i="42" s="1"/>
  <c r="I892" i="42"/>
  <c r="R667" i="2"/>
  <c r="E14" i="77"/>
  <c r="F4" i="80"/>
  <c r="F2" i="80"/>
  <c r="F2" i="79"/>
  <c r="G70" i="58"/>
  <c r="G69" i="58"/>
  <c r="G81" i="57"/>
  <c r="G80" i="57"/>
  <c r="J282" i="2"/>
  <c r="F69" i="46"/>
  <c r="F70" i="46"/>
  <c r="D71" i="46"/>
  <c r="F71" i="46" s="1"/>
  <c r="G76" i="57"/>
  <c r="O598" i="68" l="1"/>
  <c r="O594" i="68"/>
  <c r="J1463" i="2"/>
  <c r="J1105" i="2"/>
  <c r="J3417" i="2"/>
  <c r="J667" i="2"/>
  <c r="J749" i="2"/>
  <c r="BK396" i="2"/>
  <c r="BI396" i="2"/>
  <c r="BH396" i="2"/>
  <c r="BG396" i="2"/>
  <c r="BF396" i="2"/>
  <c r="T396" i="2"/>
  <c r="R396" i="2"/>
  <c r="P396" i="2"/>
  <c r="J396" i="2"/>
  <c r="BE396" i="2" s="1"/>
  <c r="BK517" i="2" l="1"/>
  <c r="BI517" i="2"/>
  <c r="BH517" i="2"/>
  <c r="BG517" i="2"/>
  <c r="BF517" i="2"/>
  <c r="T517" i="2"/>
  <c r="R517" i="2"/>
  <c r="P517" i="2"/>
  <c r="J517" i="2"/>
  <c r="BE517" i="2" s="1"/>
  <c r="BK512" i="2"/>
  <c r="BI512" i="2"/>
  <c r="BH512" i="2"/>
  <c r="BG512" i="2"/>
  <c r="BF512" i="2"/>
  <c r="T512" i="2"/>
  <c r="R512" i="2"/>
  <c r="P512" i="2"/>
  <c r="J512" i="2"/>
  <c r="BE512" i="2" s="1"/>
  <c r="BK507" i="2"/>
  <c r="BI507" i="2"/>
  <c r="BH507" i="2"/>
  <c r="BG507" i="2"/>
  <c r="BF507" i="2"/>
  <c r="T507" i="2"/>
  <c r="R507" i="2"/>
  <c r="P507" i="2"/>
  <c r="J507" i="2"/>
  <c r="BE507" i="2" s="1"/>
  <c r="H19" i="45" l="1"/>
  <c r="I19" i="45"/>
  <c r="H5580" i="2"/>
  <c r="G169" i="33"/>
  <c r="G168"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5715" i="2"/>
  <c r="R5715" i="2"/>
  <c r="T5715" i="2"/>
  <c r="P5713" i="2"/>
  <c r="R5713" i="2"/>
  <c r="T5713" i="2"/>
  <c r="P5711" i="2"/>
  <c r="R5711" i="2"/>
  <c r="T5711" i="2"/>
  <c r="P5709" i="2"/>
  <c r="R5709" i="2"/>
  <c r="T5709" i="2"/>
  <c r="P5707" i="2"/>
  <c r="R5707" i="2"/>
  <c r="T5707" i="2"/>
  <c r="P5705" i="2"/>
  <c r="R5705" i="2"/>
  <c r="T5705" i="2"/>
  <c r="P5703" i="2"/>
  <c r="R5703" i="2"/>
  <c r="T5703" i="2"/>
  <c r="P5701" i="2"/>
  <c r="R5701" i="2"/>
  <c r="T5701" i="2"/>
  <c r="P5699" i="2"/>
  <c r="R5699" i="2"/>
  <c r="T5699" i="2"/>
  <c r="P5697" i="2"/>
  <c r="R5697" i="2"/>
  <c r="T5697" i="2"/>
  <c r="P5695" i="2"/>
  <c r="R5695" i="2"/>
  <c r="T5695" i="2"/>
  <c r="P5693" i="2"/>
  <c r="R5693" i="2"/>
  <c r="T5693" i="2"/>
  <c r="P5691" i="2"/>
  <c r="R5691" i="2"/>
  <c r="T5691" i="2"/>
  <c r="P5689" i="2"/>
  <c r="R5689" i="2"/>
  <c r="T5689"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S558" i="68"/>
  <c r="Q558" i="68"/>
  <c r="O558" i="68"/>
  <c r="U558" i="68" s="1"/>
  <c r="V558" i="68" s="1"/>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S450" i="68"/>
  <c r="Q450" i="68"/>
  <c r="O450" i="68"/>
  <c r="U450" i="68" s="1"/>
  <c r="V450" i="68" s="1"/>
  <c r="H448" i="68"/>
  <c r="H449" i="68" s="1"/>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S365" i="68"/>
  <c r="Q365" i="68"/>
  <c r="O365" i="68"/>
  <c r="U365" i="68" s="1"/>
  <c r="V365" i="68" s="1"/>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S328" i="68"/>
  <c r="Q328" i="68"/>
  <c r="O328" i="68"/>
  <c r="U328" i="68" s="1"/>
  <c r="V328" i="68" s="1"/>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S305" i="68"/>
  <c r="Q305" i="68"/>
  <c r="O305" i="68"/>
  <c r="U305" i="68" s="1"/>
  <c r="V305" i="68" s="1"/>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S218" i="68"/>
  <c r="Q218" i="68"/>
  <c r="O218" i="68"/>
  <c r="U218" i="68" s="1"/>
  <c r="V218" i="68" s="1"/>
  <c r="H216" i="68"/>
  <c r="H217" i="68" s="1"/>
  <c r="S213" i="68"/>
  <c r="Q213" i="68"/>
  <c r="O213" i="68"/>
  <c r="U213" i="68" s="1"/>
  <c r="V213" i="68" s="1"/>
  <c r="H212" i="68"/>
  <c r="S209" i="68"/>
  <c r="Q209" i="68"/>
  <c r="O209" i="68"/>
  <c r="U209" i="68" s="1"/>
  <c r="Y208" i="68"/>
  <c r="H206" i="68"/>
  <c r="S203" i="68"/>
  <c r="Q203" i="68"/>
  <c r="O203" i="68"/>
  <c r="U203" i="68" s="1"/>
  <c r="V203" i="68" s="1"/>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S182" i="68"/>
  <c r="Q182" i="68"/>
  <c r="O182" i="68"/>
  <c r="U182" i="68" s="1"/>
  <c r="V182" i="68" s="1"/>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G7" i="67" s="1"/>
  <c r="H157" i="68"/>
  <c r="S154" i="68"/>
  <c r="Q154" i="68"/>
  <c r="O154" i="68"/>
  <c r="U154" i="68" s="1"/>
  <c r="V154" i="68" s="1"/>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E2" i="77" s="1"/>
  <c r="G49" i="72"/>
  <c r="E158" i="81"/>
  <c r="E186" i="81"/>
  <c r="E167" i="81"/>
  <c r="E119" i="81"/>
  <c r="E36" i="81"/>
  <c r="E7" i="81"/>
  <c r="O613" i="68"/>
  <c r="C16" i="67" s="1"/>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E8" i="77" l="1"/>
  <c r="E16" i="77" s="1"/>
  <c r="G4" i="72"/>
  <c r="F8" i="70" s="1"/>
  <c r="F12" i="70" s="1"/>
  <c r="S5" i="68"/>
  <c r="Q5" i="68"/>
  <c r="D5" i="67" s="1"/>
  <c r="E5" i="81"/>
  <c r="I5606" i="2" s="1"/>
  <c r="F40" i="78"/>
  <c r="A4" i="67" a="1"/>
  <c r="A4" i="67" s="1"/>
  <c r="A23" i="67" s="1"/>
  <c r="A20" i="67" s="1"/>
  <c r="U5" i="68"/>
  <c r="E5" i="67" s="1"/>
  <c r="E20" i="66"/>
  <c r="D20" i="66"/>
  <c r="A4" i="66" a="1"/>
  <c r="A4" i="66" s="1"/>
  <c r="A21" i="66" s="1"/>
  <c r="E18" i="66"/>
  <c r="C22" i="67"/>
  <c r="B22" i="67"/>
  <c r="O5" i="68"/>
  <c r="C5" i="67" s="1"/>
  <c r="C20" i="67" s="1"/>
  <c r="I5671" i="2" s="1"/>
  <c r="V5" i="68"/>
  <c r="F5" i="67" s="1"/>
  <c r="E17" i="77" l="1"/>
  <c r="E18" i="77" s="1"/>
  <c r="AG96" i="1"/>
  <c r="F13" i="70"/>
  <c r="F14" i="70" s="1"/>
  <c r="I5674"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L12" i="64"/>
  <c r="N12" i="64" s="1"/>
  <c r="T12" i="64" s="1"/>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I91" i="43"/>
  <c r="H91" i="43"/>
  <c r="K91" i="43" s="1"/>
  <c r="I87" i="43"/>
  <c r="H87" i="43"/>
  <c r="I86" i="43"/>
  <c r="H86" i="43"/>
  <c r="K86" i="43" s="1"/>
  <c r="I85" i="43"/>
  <c r="H85" i="43"/>
  <c r="I84" i="43"/>
  <c r="H84" i="43"/>
  <c r="I83" i="43"/>
  <c r="H83" i="43"/>
  <c r="I82" i="43"/>
  <c r="H82" i="43"/>
  <c r="I81" i="43"/>
  <c r="H81" i="43"/>
  <c r="K81" i="43" s="1"/>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099" i="42"/>
  <c r="H1099" i="42"/>
  <c r="I1097" i="42"/>
  <c r="H1097" i="42"/>
  <c r="I1096" i="42"/>
  <c r="H1096" i="42"/>
  <c r="I1092" i="42"/>
  <c r="H1092" i="42"/>
  <c r="I1090" i="42"/>
  <c r="H1090" i="42"/>
  <c r="I1089" i="42"/>
  <c r="H1089" i="42"/>
  <c r="I1088" i="42"/>
  <c r="H1088" i="42"/>
  <c r="I1087" i="42"/>
  <c r="H1087" i="42"/>
  <c r="I1086" i="42"/>
  <c r="H1086" i="42"/>
  <c r="K1086" i="42" s="1"/>
  <c r="I1085" i="42"/>
  <c r="H1085" i="42"/>
  <c r="I1084" i="42"/>
  <c r="H1084" i="42"/>
  <c r="I1083" i="42"/>
  <c r="H1083" i="42"/>
  <c r="I1082" i="42"/>
  <c r="H1082" i="42"/>
  <c r="K1082" i="42" s="1"/>
  <c r="I1081" i="42"/>
  <c r="H1081" i="42"/>
  <c r="I1080" i="42"/>
  <c r="H1080" i="42"/>
  <c r="I1079" i="42"/>
  <c r="H1079" i="42"/>
  <c r="I1078" i="42"/>
  <c r="H1078" i="42"/>
  <c r="K1078" i="42" s="1"/>
  <c r="I1077" i="42"/>
  <c r="H1077" i="42"/>
  <c r="I1073" i="42"/>
  <c r="H1073" i="42"/>
  <c r="K1073" i="42" s="1"/>
  <c r="I1072" i="42"/>
  <c r="H1072" i="42"/>
  <c r="I1071" i="42"/>
  <c r="H1071" i="42"/>
  <c r="I1070" i="42"/>
  <c r="H1070" i="42"/>
  <c r="I1069" i="42"/>
  <c r="H1069" i="42"/>
  <c r="I1068" i="42"/>
  <c r="H1068" i="42"/>
  <c r="I1067" i="42"/>
  <c r="H1067" i="42"/>
  <c r="I1066" i="42"/>
  <c r="H1066" i="42"/>
  <c r="I1065" i="42"/>
  <c r="H1065" i="42"/>
  <c r="I1064" i="42"/>
  <c r="H1064" i="42"/>
  <c r="I1063" i="42"/>
  <c r="H1063" i="42"/>
  <c r="I1062" i="42"/>
  <c r="H1062" i="42"/>
  <c r="I1061" i="42"/>
  <c r="H1061" i="42"/>
  <c r="I1060" i="42"/>
  <c r="H1060" i="42"/>
  <c r="I1059" i="42"/>
  <c r="H1059" i="42"/>
  <c r="I1058" i="42"/>
  <c r="H1058" i="42"/>
  <c r="I1057" i="42"/>
  <c r="H1057" i="42"/>
  <c r="I1056" i="42"/>
  <c r="H1056" i="42"/>
  <c r="I1055" i="42"/>
  <c r="H1055" i="42"/>
  <c r="I1054" i="42"/>
  <c r="H1054" i="42"/>
  <c r="I1053" i="42"/>
  <c r="H1053" i="42"/>
  <c r="I1052" i="42"/>
  <c r="H1052" i="42"/>
  <c r="I1051" i="42"/>
  <c r="H1051" i="42"/>
  <c r="I1050" i="42"/>
  <c r="H1050" i="42"/>
  <c r="I1049" i="42"/>
  <c r="H1049" i="42"/>
  <c r="I1048" i="42"/>
  <c r="H1048" i="42"/>
  <c r="I1047" i="42"/>
  <c r="H1047" i="42"/>
  <c r="I1045" i="42"/>
  <c r="H1045" i="42"/>
  <c r="I1044" i="42"/>
  <c r="H1044" i="42"/>
  <c r="I1041" i="42"/>
  <c r="H1041" i="42"/>
  <c r="I1040" i="42"/>
  <c r="H1040" i="42"/>
  <c r="K1040" i="42" s="1"/>
  <c r="I1039" i="42"/>
  <c r="H1039" i="42"/>
  <c r="I1038" i="42"/>
  <c r="H1038" i="42"/>
  <c r="I1037" i="42"/>
  <c r="H1037" i="42"/>
  <c r="I1036" i="42"/>
  <c r="H1036" i="42"/>
  <c r="I1035" i="42"/>
  <c r="H1035" i="42"/>
  <c r="I1034" i="42"/>
  <c r="H1034" i="42"/>
  <c r="I1033" i="42"/>
  <c r="H1033" i="42"/>
  <c r="I1031" i="42"/>
  <c r="H1031" i="42"/>
  <c r="K1031" i="42" s="1"/>
  <c r="I1030" i="42"/>
  <c r="H1030" i="42"/>
  <c r="I1029" i="42"/>
  <c r="H1029" i="42"/>
  <c r="K1029" i="42" s="1"/>
  <c r="I1028" i="42"/>
  <c r="H1028" i="42"/>
  <c r="I1024" i="42"/>
  <c r="H1024" i="42"/>
  <c r="I1023" i="42"/>
  <c r="H1023" i="42"/>
  <c r="I1022" i="42"/>
  <c r="H1022" i="42"/>
  <c r="I1021" i="42"/>
  <c r="H1021" i="42"/>
  <c r="I1020" i="42"/>
  <c r="H1020" i="42"/>
  <c r="I1018" i="42"/>
  <c r="H1018" i="42"/>
  <c r="I1017" i="42"/>
  <c r="H1017" i="42"/>
  <c r="K1017" i="42" s="1"/>
  <c r="I1016" i="42"/>
  <c r="H1016" i="42"/>
  <c r="I1015" i="42"/>
  <c r="H1015" i="42"/>
  <c r="K1015" i="42" s="1"/>
  <c r="I1014" i="42"/>
  <c r="H1014" i="42"/>
  <c r="I1013" i="42"/>
  <c r="H1013" i="42"/>
  <c r="K1013" i="42" s="1"/>
  <c r="I1012" i="42"/>
  <c r="H1012" i="42"/>
  <c r="I1011" i="42"/>
  <c r="H1011" i="42"/>
  <c r="I1010" i="42"/>
  <c r="H1010" i="42"/>
  <c r="I1009" i="42"/>
  <c r="H1009" i="42"/>
  <c r="I1008" i="42"/>
  <c r="H1008" i="42"/>
  <c r="I1007" i="42"/>
  <c r="H1007" i="42"/>
  <c r="K1007" i="42" s="1"/>
  <c r="I1006" i="42"/>
  <c r="H1006" i="42"/>
  <c r="I1005" i="42"/>
  <c r="H1005" i="42"/>
  <c r="I1004" i="42"/>
  <c r="H1004" i="42"/>
  <c r="I1003" i="42"/>
  <c r="H1003" i="42"/>
  <c r="K1003" i="42" s="1"/>
  <c r="I1002" i="42"/>
  <c r="H1002" i="42"/>
  <c r="I1001" i="42"/>
  <c r="H1001" i="42"/>
  <c r="K1001" i="42" s="1"/>
  <c r="I1000" i="42"/>
  <c r="H1000" i="42"/>
  <c r="I998" i="42"/>
  <c r="H998" i="42"/>
  <c r="K998" i="42" s="1"/>
  <c r="I997" i="42"/>
  <c r="H997" i="42"/>
  <c r="I996" i="42"/>
  <c r="H996" i="42"/>
  <c r="K996" i="42" s="1"/>
  <c r="I995" i="42"/>
  <c r="H995" i="42"/>
  <c r="I994" i="42"/>
  <c r="H994" i="42"/>
  <c r="I993" i="42"/>
  <c r="H993" i="42"/>
  <c r="I992" i="42"/>
  <c r="H992" i="42"/>
  <c r="I991" i="42"/>
  <c r="H991" i="42"/>
  <c r="I990" i="42"/>
  <c r="H990" i="42"/>
  <c r="I987" i="42"/>
  <c r="H987" i="42"/>
  <c r="I986" i="42"/>
  <c r="H986" i="42"/>
  <c r="I985" i="42"/>
  <c r="H985" i="42"/>
  <c r="I984" i="42"/>
  <c r="H984" i="42"/>
  <c r="I982" i="42"/>
  <c r="H982" i="42"/>
  <c r="I981" i="42"/>
  <c r="H981" i="42"/>
  <c r="K981" i="42" s="1"/>
  <c r="I980" i="42"/>
  <c r="H980" i="42"/>
  <c r="I979" i="42"/>
  <c r="H979" i="42"/>
  <c r="I978" i="42"/>
  <c r="H978" i="42"/>
  <c r="I973" i="42"/>
  <c r="H973" i="42"/>
  <c r="I972" i="42"/>
  <c r="H972" i="42"/>
  <c r="I971" i="42"/>
  <c r="H971" i="42"/>
  <c r="I970" i="42"/>
  <c r="H970" i="42"/>
  <c r="I969" i="42"/>
  <c r="H969" i="42"/>
  <c r="I968" i="42"/>
  <c r="H968" i="42"/>
  <c r="I967" i="42"/>
  <c r="H967" i="42"/>
  <c r="I965" i="42"/>
  <c r="H965" i="42"/>
  <c r="I964" i="42"/>
  <c r="H964" i="42"/>
  <c r="I963" i="42"/>
  <c r="H963" i="42"/>
  <c r="I958" i="42"/>
  <c r="H958" i="42"/>
  <c r="I957" i="42"/>
  <c r="H957" i="42"/>
  <c r="I956" i="42"/>
  <c r="H956" i="42"/>
  <c r="I955" i="42"/>
  <c r="H955" i="42"/>
  <c r="I954" i="42"/>
  <c r="H954" i="42"/>
  <c r="I953" i="42"/>
  <c r="H953" i="42"/>
  <c r="I951" i="42"/>
  <c r="H951" i="42"/>
  <c r="I950" i="42"/>
  <c r="H950" i="42"/>
  <c r="I949" i="42"/>
  <c r="H949" i="42"/>
  <c r="I945" i="42"/>
  <c r="H945" i="42"/>
  <c r="I944" i="42"/>
  <c r="H944" i="42"/>
  <c r="I943" i="42"/>
  <c r="H943" i="42"/>
  <c r="I942" i="42"/>
  <c r="H942" i="42"/>
  <c r="K942" i="42" s="1"/>
  <c r="I941" i="42"/>
  <c r="H941" i="42"/>
  <c r="I940" i="42"/>
  <c r="H940" i="42"/>
  <c r="I939" i="42"/>
  <c r="H939" i="42"/>
  <c r="I938" i="42"/>
  <c r="H938" i="42"/>
  <c r="I937" i="42"/>
  <c r="H937" i="42"/>
  <c r="I935" i="42"/>
  <c r="H935" i="42"/>
  <c r="I934" i="42"/>
  <c r="H934" i="42"/>
  <c r="I933" i="42"/>
  <c r="H933" i="42"/>
  <c r="I932" i="42"/>
  <c r="H932" i="42"/>
  <c r="I931" i="42"/>
  <c r="H931" i="42"/>
  <c r="I930" i="42"/>
  <c r="H930" i="42"/>
  <c r="I928" i="42"/>
  <c r="H928" i="42"/>
  <c r="I924" i="42"/>
  <c r="H924" i="42"/>
  <c r="I923" i="42"/>
  <c r="H923" i="42"/>
  <c r="I922" i="42"/>
  <c r="H922" i="42"/>
  <c r="I921" i="42"/>
  <c r="H921" i="42"/>
  <c r="I920" i="42"/>
  <c r="H920" i="42"/>
  <c r="I919" i="42"/>
  <c r="H919" i="42"/>
  <c r="I918" i="42"/>
  <c r="H918" i="42"/>
  <c r="I917" i="42"/>
  <c r="H917" i="42"/>
  <c r="I916" i="42"/>
  <c r="H916" i="42"/>
  <c r="I915" i="42"/>
  <c r="H915" i="42"/>
  <c r="I914" i="42"/>
  <c r="H914" i="42"/>
  <c r="I912" i="42"/>
  <c r="H912" i="42"/>
  <c r="I911" i="42"/>
  <c r="H911" i="42"/>
  <c r="I910" i="42"/>
  <c r="H910" i="42"/>
  <c r="I909" i="42"/>
  <c r="H909" i="42"/>
  <c r="I908" i="42"/>
  <c r="H908" i="42"/>
  <c r="I907" i="42"/>
  <c r="H907" i="42"/>
  <c r="I906" i="42"/>
  <c r="H906" i="42"/>
  <c r="I902" i="42"/>
  <c r="H902" i="42"/>
  <c r="I901" i="42"/>
  <c r="H901" i="42"/>
  <c r="I900" i="42"/>
  <c r="H900" i="42"/>
  <c r="I899" i="42"/>
  <c r="H899" i="42"/>
  <c r="I898" i="42"/>
  <c r="H898" i="42"/>
  <c r="I897" i="42"/>
  <c r="H897" i="42"/>
  <c r="K897" i="42" s="1"/>
  <c r="I896" i="42"/>
  <c r="H896" i="42"/>
  <c r="I893" i="42"/>
  <c r="H893" i="42"/>
  <c r="I891" i="42"/>
  <c r="H891" i="42"/>
  <c r="I890" i="42"/>
  <c r="H890" i="42"/>
  <c r="I889" i="42"/>
  <c r="H889" i="42"/>
  <c r="I888" i="42"/>
  <c r="H888" i="42"/>
  <c r="I887" i="42"/>
  <c r="H887" i="42"/>
  <c r="I886" i="42"/>
  <c r="H886" i="42"/>
  <c r="I882" i="42"/>
  <c r="H882" i="42"/>
  <c r="I881" i="42"/>
  <c r="H881" i="42"/>
  <c r="I880" i="42"/>
  <c r="H880" i="42"/>
  <c r="I879" i="42"/>
  <c r="H879" i="42"/>
  <c r="I878" i="42"/>
  <c r="H878" i="42"/>
  <c r="I877" i="42"/>
  <c r="H877" i="42"/>
  <c r="I876" i="42"/>
  <c r="H876" i="42"/>
  <c r="I874" i="42"/>
  <c r="H874" i="42"/>
  <c r="I872" i="42"/>
  <c r="H872" i="42"/>
  <c r="I871" i="42"/>
  <c r="H871" i="42"/>
  <c r="K871" i="42" s="1"/>
  <c r="I870" i="42"/>
  <c r="H870" i="42"/>
  <c r="I869" i="42"/>
  <c r="H869" i="42"/>
  <c r="I868" i="42"/>
  <c r="H868" i="42"/>
  <c r="I867" i="42"/>
  <c r="H867" i="42"/>
  <c r="I866" i="42"/>
  <c r="H866" i="42"/>
  <c r="I862" i="42"/>
  <c r="H862" i="42"/>
  <c r="I861" i="42"/>
  <c r="H861" i="42"/>
  <c r="I860" i="42"/>
  <c r="H860" i="42"/>
  <c r="I859" i="42"/>
  <c r="H859" i="42"/>
  <c r="I858" i="42"/>
  <c r="H858" i="42"/>
  <c r="K858" i="42" s="1"/>
  <c r="I856" i="42"/>
  <c r="H856" i="42"/>
  <c r="I855" i="42"/>
  <c r="H855" i="42"/>
  <c r="K855" i="42" s="1"/>
  <c r="I854" i="42"/>
  <c r="H854" i="42"/>
  <c r="I853" i="42"/>
  <c r="H853" i="42"/>
  <c r="I852" i="42"/>
  <c r="H852" i="42"/>
  <c r="I850" i="42"/>
  <c r="H850" i="42"/>
  <c r="I849" i="42"/>
  <c r="H849" i="42"/>
  <c r="I848" i="42"/>
  <c r="H848" i="42"/>
  <c r="K848" i="42" s="1"/>
  <c r="I844" i="42"/>
  <c r="H844" i="42"/>
  <c r="I843" i="42"/>
  <c r="H843" i="42"/>
  <c r="I842" i="42"/>
  <c r="H842" i="42"/>
  <c r="I841" i="42"/>
  <c r="H841" i="42"/>
  <c r="I840" i="42"/>
  <c r="H840" i="42"/>
  <c r="I838" i="42"/>
  <c r="H838" i="42"/>
  <c r="I837" i="42"/>
  <c r="H837" i="42"/>
  <c r="I836" i="42"/>
  <c r="H836" i="42"/>
  <c r="I835" i="42"/>
  <c r="H835" i="42"/>
  <c r="I834" i="42"/>
  <c r="H834" i="42"/>
  <c r="I831" i="42"/>
  <c r="H831" i="42"/>
  <c r="I830" i="42"/>
  <c r="H830" i="42"/>
  <c r="I829" i="42"/>
  <c r="H829" i="42"/>
  <c r="I828" i="42"/>
  <c r="H828" i="42"/>
  <c r="I827" i="42"/>
  <c r="H827" i="42"/>
  <c r="I823" i="42"/>
  <c r="H823" i="42"/>
  <c r="I822" i="42"/>
  <c r="H822" i="42"/>
  <c r="I821" i="42"/>
  <c r="H821" i="42"/>
  <c r="I820" i="42"/>
  <c r="H820" i="42"/>
  <c r="I819" i="42"/>
  <c r="H819" i="42"/>
  <c r="I818" i="42"/>
  <c r="H818" i="42"/>
  <c r="I817" i="42"/>
  <c r="H817" i="42"/>
  <c r="I816" i="42"/>
  <c r="H816" i="42"/>
  <c r="I814" i="42"/>
  <c r="H814" i="42"/>
  <c r="I813" i="42"/>
  <c r="H813" i="42"/>
  <c r="I811" i="42"/>
  <c r="H811" i="42"/>
  <c r="I810" i="42"/>
  <c r="H810" i="42"/>
  <c r="I809" i="42"/>
  <c r="H809" i="42"/>
  <c r="I808" i="42"/>
  <c r="H808" i="42"/>
  <c r="I807" i="42"/>
  <c r="H807" i="42"/>
  <c r="I803" i="42"/>
  <c r="H803" i="42"/>
  <c r="I802" i="42"/>
  <c r="H802" i="42"/>
  <c r="I801" i="42"/>
  <c r="H801" i="42"/>
  <c r="I800" i="42"/>
  <c r="H800" i="42"/>
  <c r="I798" i="42"/>
  <c r="H798" i="42"/>
  <c r="I797" i="42"/>
  <c r="H797" i="42"/>
  <c r="I794" i="42"/>
  <c r="H794" i="42"/>
  <c r="I793" i="42"/>
  <c r="H793" i="42"/>
  <c r="I792" i="42"/>
  <c r="H792" i="42"/>
  <c r="I791" i="42"/>
  <c r="H791" i="42"/>
  <c r="I790" i="42"/>
  <c r="H790" i="42"/>
  <c r="I786" i="42"/>
  <c r="H786" i="42"/>
  <c r="I785" i="42"/>
  <c r="H785" i="42"/>
  <c r="I784" i="42"/>
  <c r="H784" i="42"/>
  <c r="I783" i="42"/>
  <c r="H783" i="42"/>
  <c r="I782" i="42"/>
  <c r="H782" i="42"/>
  <c r="I781" i="42"/>
  <c r="H781" i="42"/>
  <c r="I780" i="42"/>
  <c r="H780" i="42"/>
  <c r="I779" i="42"/>
  <c r="H779" i="42"/>
  <c r="I778" i="42"/>
  <c r="H778" i="42"/>
  <c r="I777" i="42"/>
  <c r="H777" i="42"/>
  <c r="I775" i="42"/>
  <c r="H775" i="42"/>
  <c r="I774" i="42"/>
  <c r="H774" i="42"/>
  <c r="I773" i="42"/>
  <c r="H773" i="42"/>
  <c r="I772" i="42"/>
  <c r="H772" i="42"/>
  <c r="I771" i="42"/>
  <c r="H771" i="42"/>
  <c r="I770" i="42"/>
  <c r="H770" i="42"/>
  <c r="I769" i="42"/>
  <c r="H769" i="42"/>
  <c r="I767" i="42"/>
  <c r="H767" i="42"/>
  <c r="I766" i="42"/>
  <c r="H766" i="42"/>
  <c r="I765" i="42"/>
  <c r="H765" i="42"/>
  <c r="I764" i="42"/>
  <c r="H764" i="42"/>
  <c r="I763" i="42"/>
  <c r="H763" i="42"/>
  <c r="I762" i="42"/>
  <c r="H762" i="42"/>
  <c r="I760" i="42"/>
  <c r="H760" i="42"/>
  <c r="I759" i="42"/>
  <c r="H759" i="42"/>
  <c r="I758" i="42"/>
  <c r="H758" i="42"/>
  <c r="I756" i="42"/>
  <c r="H756" i="42"/>
  <c r="I755" i="42"/>
  <c r="H755" i="42"/>
  <c r="I754" i="42"/>
  <c r="H754" i="42"/>
  <c r="I753" i="42"/>
  <c r="H753" i="42"/>
  <c r="I751" i="42"/>
  <c r="H751" i="42"/>
  <c r="I750" i="42"/>
  <c r="H750" i="42"/>
  <c r="I749" i="42"/>
  <c r="H749" i="42"/>
  <c r="I748" i="42"/>
  <c r="H748" i="42"/>
  <c r="I747" i="42"/>
  <c r="H747" i="42"/>
  <c r="I746" i="42"/>
  <c r="H746" i="42"/>
  <c r="I745" i="42"/>
  <c r="H745" i="42"/>
  <c r="I744" i="42"/>
  <c r="H744" i="42"/>
  <c r="I743" i="42"/>
  <c r="H743" i="42"/>
  <c r="I742" i="42"/>
  <c r="H742" i="42"/>
  <c r="I740" i="42"/>
  <c r="H740" i="42"/>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I726" i="42"/>
  <c r="H726" i="42"/>
  <c r="I725" i="42"/>
  <c r="H725" i="42"/>
  <c r="I724" i="42"/>
  <c r="H724" i="42"/>
  <c r="I723" i="42"/>
  <c r="H723" i="42"/>
  <c r="I722" i="42"/>
  <c r="H722" i="42"/>
  <c r="I720" i="42"/>
  <c r="H720" i="42"/>
  <c r="I719" i="42"/>
  <c r="H719" i="42"/>
  <c r="I718" i="42"/>
  <c r="H718" i="42"/>
  <c r="I717" i="42"/>
  <c r="H717" i="42"/>
  <c r="I716" i="42"/>
  <c r="H716" i="42"/>
  <c r="I715" i="42"/>
  <c r="H715" i="42"/>
  <c r="I714" i="42"/>
  <c r="H714" i="42"/>
  <c r="I713" i="42"/>
  <c r="H713" i="42"/>
  <c r="I712" i="42"/>
  <c r="H712" i="42"/>
  <c r="I708" i="42"/>
  <c r="H708" i="42"/>
  <c r="I707" i="42"/>
  <c r="H707" i="42"/>
  <c r="I706" i="42"/>
  <c r="H706" i="42"/>
  <c r="I705" i="42"/>
  <c r="H705" i="42"/>
  <c r="I704" i="42"/>
  <c r="H704" i="42"/>
  <c r="I703" i="42"/>
  <c r="H703" i="42"/>
  <c r="I702" i="42"/>
  <c r="H702" i="42"/>
  <c r="I700" i="42"/>
  <c r="H700" i="42"/>
  <c r="I699" i="42"/>
  <c r="H699" i="42"/>
  <c r="I698" i="42"/>
  <c r="H698" i="42"/>
  <c r="I697" i="42"/>
  <c r="H697" i="42"/>
  <c r="I696" i="42"/>
  <c r="H696"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80" i="42"/>
  <c r="H680" i="42"/>
  <c r="I678" i="42"/>
  <c r="H678" i="42"/>
  <c r="I677" i="42"/>
  <c r="H677" i="42"/>
  <c r="I675" i="42"/>
  <c r="H675" i="42"/>
  <c r="I674" i="42"/>
  <c r="H674" i="42"/>
  <c r="I673" i="42"/>
  <c r="H673" i="42"/>
  <c r="I672" i="42"/>
  <c r="H672" i="42"/>
  <c r="I671" i="42"/>
  <c r="H671" i="42"/>
  <c r="I670" i="42"/>
  <c r="H670" i="42"/>
  <c r="I669" i="42"/>
  <c r="H669" i="42"/>
  <c r="I668" i="42"/>
  <c r="H668" i="42"/>
  <c r="I664" i="42"/>
  <c r="H664" i="42"/>
  <c r="I663" i="42"/>
  <c r="H663" i="42"/>
  <c r="I662" i="42"/>
  <c r="H662" i="42"/>
  <c r="I661" i="42"/>
  <c r="H661" i="42"/>
  <c r="I660" i="42"/>
  <c r="H660" i="42"/>
  <c r="I659" i="42"/>
  <c r="H659" i="42"/>
  <c r="I658" i="42"/>
  <c r="H658" i="42"/>
  <c r="I657" i="42"/>
  <c r="H657" i="42"/>
  <c r="I656" i="42"/>
  <c r="H656" i="42"/>
  <c r="I655" i="42"/>
  <c r="H655" i="42"/>
  <c r="I654" i="42"/>
  <c r="H654" i="42"/>
  <c r="I652" i="42"/>
  <c r="H652" i="42"/>
  <c r="I651" i="42"/>
  <c r="H651" i="42"/>
  <c r="I649" i="42"/>
  <c r="H649" i="42"/>
  <c r="I648" i="42"/>
  <c r="H648" i="42"/>
  <c r="I647" i="42"/>
  <c r="H647" i="42"/>
  <c r="I645" i="42"/>
  <c r="H645" i="42"/>
  <c r="I644" i="42"/>
  <c r="H644" i="42"/>
  <c r="I643" i="42"/>
  <c r="H643" i="42"/>
  <c r="I642" i="42"/>
  <c r="H642" i="42"/>
  <c r="I641" i="42"/>
  <c r="H641" i="42"/>
  <c r="I640" i="42"/>
  <c r="H640" i="42"/>
  <c r="I637" i="42"/>
  <c r="H637" i="42"/>
  <c r="I636" i="42"/>
  <c r="H636" i="42"/>
  <c r="I635" i="42"/>
  <c r="H635" i="42"/>
  <c r="I634" i="42"/>
  <c r="H634" i="42"/>
  <c r="I633" i="42"/>
  <c r="H633" i="42"/>
  <c r="I632" i="42"/>
  <c r="H632" i="42"/>
  <c r="I631" i="42"/>
  <c r="H631" i="42"/>
  <c r="I630" i="42"/>
  <c r="H630" i="42"/>
  <c r="I629" i="42"/>
  <c r="H629" i="42"/>
  <c r="I625" i="42"/>
  <c r="H625" i="42"/>
  <c r="I624" i="42"/>
  <c r="H624" i="42"/>
  <c r="I623" i="42"/>
  <c r="H623" i="42"/>
  <c r="I622" i="42"/>
  <c r="H622" i="42"/>
  <c r="I621" i="42"/>
  <c r="H621" i="42"/>
  <c r="I620" i="42"/>
  <c r="H620" i="42"/>
  <c r="I619" i="42"/>
  <c r="H619" i="42"/>
  <c r="I617" i="42"/>
  <c r="H617" i="42"/>
  <c r="I616" i="42"/>
  <c r="H616" i="42"/>
  <c r="I615" i="42"/>
  <c r="H615" i="42"/>
  <c r="I614" i="42"/>
  <c r="H614" i="42"/>
  <c r="I613" i="42"/>
  <c r="H613" i="42"/>
  <c r="I612" i="42"/>
  <c r="H612" i="42"/>
  <c r="I611" i="42"/>
  <c r="H611" i="42"/>
  <c r="I610" i="42"/>
  <c r="H610" i="42"/>
  <c r="I609" i="42"/>
  <c r="H609" i="42"/>
  <c r="I607" i="42"/>
  <c r="H607" i="42"/>
  <c r="I606" i="42"/>
  <c r="H606" i="42"/>
  <c r="I605" i="42"/>
  <c r="H605" i="42"/>
  <c r="I604" i="42"/>
  <c r="H604" i="42"/>
  <c r="I603" i="42"/>
  <c r="H603" i="42"/>
  <c r="I602" i="42"/>
  <c r="H602" i="42"/>
  <c r="I601" i="42"/>
  <c r="H601" i="42"/>
  <c r="I600" i="42"/>
  <c r="H600" i="42"/>
  <c r="I599" i="42"/>
  <c r="H599" i="42"/>
  <c r="I598" i="42"/>
  <c r="H598" i="42"/>
  <c r="I595" i="42"/>
  <c r="H595" i="42"/>
  <c r="I594" i="42"/>
  <c r="H594" i="42"/>
  <c r="I593" i="42"/>
  <c r="H593" i="42"/>
  <c r="I592" i="42"/>
  <c r="H592" i="42"/>
  <c r="I591" i="42"/>
  <c r="H591" i="42"/>
  <c r="I590" i="42"/>
  <c r="H590" i="42"/>
  <c r="I589" i="42"/>
  <c r="H589" i="42"/>
  <c r="I588" i="42"/>
  <c r="H588" i="42"/>
  <c r="I587" i="42"/>
  <c r="H587" i="42"/>
  <c r="I586" i="42"/>
  <c r="H586" i="42"/>
  <c r="I585" i="42"/>
  <c r="H585" i="42"/>
  <c r="I584" i="42"/>
  <c r="H584" i="42"/>
  <c r="I583" i="42"/>
  <c r="K583" i="42" s="1"/>
  <c r="H583" i="42"/>
  <c r="I582" i="42"/>
  <c r="H582" i="42"/>
  <c r="I581" i="42"/>
  <c r="H581" i="42"/>
  <c r="I577" i="42"/>
  <c r="H577" i="42"/>
  <c r="I576" i="42"/>
  <c r="H576" i="42"/>
  <c r="I575" i="42"/>
  <c r="H575" i="42"/>
  <c r="I574" i="42"/>
  <c r="H574" i="42"/>
  <c r="I573" i="42"/>
  <c r="H573" i="42"/>
  <c r="I572" i="42"/>
  <c r="H572" i="42"/>
  <c r="I571" i="42"/>
  <c r="H571" i="42"/>
  <c r="I570" i="42"/>
  <c r="H570" i="42"/>
  <c r="I569" i="42"/>
  <c r="H569" i="42"/>
  <c r="I567" i="42"/>
  <c r="H567" i="42"/>
  <c r="I566" i="42"/>
  <c r="H566" i="42"/>
  <c r="I565" i="42"/>
  <c r="H565" i="42"/>
  <c r="I564" i="42"/>
  <c r="H564" i="42"/>
  <c r="I563" i="42"/>
  <c r="H563" i="42"/>
  <c r="I562" i="42"/>
  <c r="H562" i="42"/>
  <c r="I561" i="42"/>
  <c r="H561" i="42"/>
  <c r="I560" i="42"/>
  <c r="H560" i="42"/>
  <c r="I559" i="42"/>
  <c r="H559" i="42"/>
  <c r="I558" i="42"/>
  <c r="H558" i="42"/>
  <c r="I557" i="42"/>
  <c r="H557" i="42"/>
  <c r="I556" i="42"/>
  <c r="H556" i="42"/>
  <c r="I555" i="42"/>
  <c r="H555" i="42"/>
  <c r="I554" i="42"/>
  <c r="H554" i="42"/>
  <c r="I552" i="42"/>
  <c r="H552" i="42"/>
  <c r="I551" i="42"/>
  <c r="H551" i="42"/>
  <c r="I550" i="42"/>
  <c r="H550" i="42"/>
  <c r="I549" i="42"/>
  <c r="H549" i="42"/>
  <c r="I548" i="42"/>
  <c r="H548" i="42"/>
  <c r="I547" i="42"/>
  <c r="H547" i="42"/>
  <c r="I546" i="42"/>
  <c r="H546" i="42"/>
  <c r="I545" i="42"/>
  <c r="H545" i="42"/>
  <c r="I544" i="42"/>
  <c r="H544" i="42"/>
  <c r="I543" i="42"/>
  <c r="H543" i="42"/>
  <c r="I542" i="42"/>
  <c r="H542" i="42"/>
  <c r="I541" i="42"/>
  <c r="H541" i="42"/>
  <c r="I540" i="42"/>
  <c r="H540" i="42"/>
  <c r="I539" i="42"/>
  <c r="H539" i="42"/>
  <c r="I535" i="42"/>
  <c r="H535" i="42"/>
  <c r="I534" i="42"/>
  <c r="H534" i="42"/>
  <c r="I533" i="42"/>
  <c r="H533" i="42"/>
  <c r="I532" i="42"/>
  <c r="H532" i="42"/>
  <c r="I531" i="42"/>
  <c r="H531" i="42"/>
  <c r="I530" i="42"/>
  <c r="H530" i="42"/>
  <c r="I529" i="42"/>
  <c r="H529" i="42"/>
  <c r="I528" i="42"/>
  <c r="H528" i="42"/>
  <c r="I527" i="42"/>
  <c r="H527" i="42"/>
  <c r="I526" i="42"/>
  <c r="H526" i="42"/>
  <c r="I524" i="42"/>
  <c r="H524" i="42"/>
  <c r="I523" i="42"/>
  <c r="H523" i="42"/>
  <c r="I522" i="42"/>
  <c r="H522" i="42"/>
  <c r="I521" i="42"/>
  <c r="H521" i="42"/>
  <c r="I520" i="42"/>
  <c r="H520" i="42"/>
  <c r="I519" i="42"/>
  <c r="H519" i="42"/>
  <c r="I518" i="42"/>
  <c r="H518" i="42"/>
  <c r="I517" i="42"/>
  <c r="H517" i="42"/>
  <c r="I516" i="42"/>
  <c r="H516" i="42"/>
  <c r="I515" i="42"/>
  <c r="H515" i="42"/>
  <c r="I512" i="42"/>
  <c r="H512" i="42"/>
  <c r="I511" i="42"/>
  <c r="H511" i="42"/>
  <c r="I510" i="42"/>
  <c r="H510" i="42"/>
  <c r="I509" i="42"/>
  <c r="H509" i="42"/>
  <c r="I506" i="42"/>
  <c r="H506" i="42"/>
  <c r="I505" i="42"/>
  <c r="H505" i="42"/>
  <c r="I504" i="42"/>
  <c r="H504" i="42"/>
  <c r="I503" i="42"/>
  <c r="H503" i="42"/>
  <c r="I502" i="42"/>
  <c r="H502" i="42"/>
  <c r="I501" i="42"/>
  <c r="H501" i="42"/>
  <c r="I500" i="42"/>
  <c r="H500" i="42"/>
  <c r="I496" i="42"/>
  <c r="H496" i="42"/>
  <c r="I495" i="42"/>
  <c r="H495" i="42"/>
  <c r="I494" i="42"/>
  <c r="H494" i="42"/>
  <c r="I493" i="42"/>
  <c r="H493" i="42"/>
  <c r="I492" i="42"/>
  <c r="H492" i="42"/>
  <c r="I490" i="42"/>
  <c r="H490" i="42"/>
  <c r="I489" i="42"/>
  <c r="H489" i="42"/>
  <c r="I488" i="42"/>
  <c r="H488" i="42"/>
  <c r="I487" i="42"/>
  <c r="H487" i="42"/>
  <c r="I486" i="42"/>
  <c r="H486" i="42"/>
  <c r="I485" i="42"/>
  <c r="H485" i="42"/>
  <c r="I484" i="42"/>
  <c r="H484" i="42"/>
  <c r="I483" i="42"/>
  <c r="H483" i="42"/>
  <c r="I482" i="42"/>
  <c r="H482" i="42"/>
  <c r="I481" i="42"/>
  <c r="H481" i="42"/>
  <c r="I480" i="42"/>
  <c r="H480" i="42"/>
  <c r="I478" i="42"/>
  <c r="H478" i="42"/>
  <c r="I477" i="42"/>
  <c r="H477" i="42"/>
  <c r="I476" i="42"/>
  <c r="H476" i="42"/>
  <c r="I475" i="42"/>
  <c r="H475" i="42"/>
  <c r="I474" i="42"/>
  <c r="H474" i="42"/>
  <c r="I473" i="42"/>
  <c r="H473" i="42"/>
  <c r="I472" i="42"/>
  <c r="H472" i="42"/>
  <c r="I471" i="42"/>
  <c r="H471" i="42"/>
  <c r="I469" i="42"/>
  <c r="H469" i="42"/>
  <c r="I468" i="42"/>
  <c r="H468" i="42"/>
  <c r="I467" i="42"/>
  <c r="H467" i="42"/>
  <c r="I466" i="42"/>
  <c r="H466" i="42"/>
  <c r="I465" i="42"/>
  <c r="H465" i="42"/>
  <c r="I464" i="42"/>
  <c r="H464" i="42"/>
  <c r="I463" i="42"/>
  <c r="H463" i="42"/>
  <c r="I462" i="42"/>
  <c r="H462" i="42"/>
  <c r="I461" i="42"/>
  <c r="H461" i="42"/>
  <c r="I460" i="42"/>
  <c r="H460" i="42"/>
  <c r="I459" i="42"/>
  <c r="H459" i="42"/>
  <c r="I455" i="42"/>
  <c r="H455" i="42"/>
  <c r="I454" i="42"/>
  <c r="H454" i="42"/>
  <c r="I453" i="42"/>
  <c r="H453" i="42"/>
  <c r="I452" i="42"/>
  <c r="H452" i="42"/>
  <c r="I451" i="42"/>
  <c r="H451" i="42"/>
  <c r="I450" i="42"/>
  <c r="H450" i="42"/>
  <c r="I447" i="42"/>
  <c r="H447" i="42"/>
  <c r="I446" i="42"/>
  <c r="H446" i="42"/>
  <c r="I445" i="42"/>
  <c r="H445" i="42"/>
  <c r="I444" i="42"/>
  <c r="H444" i="42"/>
  <c r="I443" i="42"/>
  <c r="H443" i="42"/>
  <c r="I439" i="42"/>
  <c r="H439" i="42"/>
  <c r="I438" i="42"/>
  <c r="H438" i="42"/>
  <c r="I437" i="42"/>
  <c r="H437" i="42"/>
  <c r="I436" i="42"/>
  <c r="H436" i="42"/>
  <c r="I435" i="42"/>
  <c r="H435" i="42"/>
  <c r="I434" i="42"/>
  <c r="H434" i="42"/>
  <c r="I432" i="42"/>
  <c r="H432" i="42"/>
  <c r="I431" i="42"/>
  <c r="H431" i="42"/>
  <c r="I430" i="42"/>
  <c r="H430" i="42"/>
  <c r="I429" i="42"/>
  <c r="H429" i="42"/>
  <c r="I425" i="42"/>
  <c r="H425" i="42"/>
  <c r="I424" i="42"/>
  <c r="H424" i="42"/>
  <c r="I423" i="42"/>
  <c r="H423" i="42"/>
  <c r="I422" i="42"/>
  <c r="H422" i="42"/>
  <c r="I421" i="42"/>
  <c r="H421" i="42"/>
  <c r="I420" i="42"/>
  <c r="H420" i="42"/>
  <c r="I419" i="42"/>
  <c r="H419" i="42"/>
  <c r="I418" i="42"/>
  <c r="H418" i="42"/>
  <c r="I417" i="42"/>
  <c r="H417" i="42"/>
  <c r="J416" i="42"/>
  <c r="I416" i="42"/>
  <c r="H416" i="42"/>
  <c r="I415" i="42"/>
  <c r="H415" i="42"/>
  <c r="I414" i="42"/>
  <c r="H414" i="42"/>
  <c r="I413" i="42"/>
  <c r="H413" i="42"/>
  <c r="I412" i="42"/>
  <c r="H412" i="42"/>
  <c r="I410" i="42"/>
  <c r="H410" i="42"/>
  <c r="I409" i="42"/>
  <c r="H409" i="42"/>
  <c r="I407" i="42"/>
  <c r="H407" i="42"/>
  <c r="I406" i="42"/>
  <c r="H406" i="42"/>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I151" i="42"/>
  <c r="H151" i="42"/>
  <c r="I150" i="42"/>
  <c r="H150" i="42"/>
  <c r="I149" i="42"/>
  <c r="H149" i="42"/>
  <c r="I148" i="42"/>
  <c r="H148" i="42"/>
  <c r="I147" i="42"/>
  <c r="H147" i="42"/>
  <c r="I146" i="42"/>
  <c r="H146" i="42"/>
  <c r="I145" i="42"/>
  <c r="H145" i="42"/>
  <c r="I142" i="42"/>
  <c r="H142" i="42"/>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H107" i="42"/>
  <c r="I106" i="42"/>
  <c r="H106" i="42"/>
  <c r="I105" i="42"/>
  <c r="H105" i="42"/>
  <c r="I104" i="42"/>
  <c r="H104" i="42"/>
  <c r="I103" i="42"/>
  <c r="H103" i="42"/>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I77" i="42"/>
  <c r="H77" i="42"/>
  <c r="I76" i="42"/>
  <c r="H76" i="42"/>
  <c r="I75" i="42"/>
  <c r="H75" i="42"/>
  <c r="I74" i="42"/>
  <c r="H74" i="42"/>
  <c r="I70" i="42"/>
  <c r="H70" i="42"/>
  <c r="I69" i="42"/>
  <c r="H69" i="42"/>
  <c r="I68" i="42"/>
  <c r="H68" i="42"/>
  <c r="I67" i="42"/>
  <c r="H67" i="42"/>
  <c r="I66" i="42"/>
  <c r="H66" i="42"/>
  <c r="I65" i="42"/>
  <c r="H65" i="42"/>
  <c r="I64" i="42"/>
  <c r="H64" i="42"/>
  <c r="I63" i="42"/>
  <c r="H63" i="42"/>
  <c r="I62" i="42"/>
  <c r="H62" i="42"/>
  <c r="I61" i="42"/>
  <c r="H61" i="42"/>
  <c r="I60" i="42"/>
  <c r="H60" i="42"/>
  <c r="I59" i="42"/>
  <c r="H59" i="42"/>
  <c r="I58" i="42"/>
  <c r="H58" i="42"/>
  <c r="I57" i="42"/>
  <c r="H57" i="42"/>
  <c r="I56" i="42"/>
  <c r="H56" i="42"/>
  <c r="I55" i="42"/>
  <c r="H55" i="42"/>
  <c r="I54" i="42"/>
  <c r="H54" i="42"/>
  <c r="I53" i="42"/>
  <c r="H53" i="42"/>
  <c r="I52" i="42"/>
  <c r="H52" i="42"/>
  <c r="I51" i="42"/>
  <c r="H51" i="42"/>
  <c r="I50" i="42"/>
  <c r="H50" i="42"/>
  <c r="I49" i="42"/>
  <c r="H49" i="42"/>
  <c r="I48" i="42"/>
  <c r="H48" i="42"/>
  <c r="I47" i="42"/>
  <c r="K47" i="42" s="1"/>
  <c r="H47" i="42"/>
  <c r="I46" i="42"/>
  <c r="H46" i="42"/>
  <c r="I45" i="42"/>
  <c r="H45" i="42"/>
  <c r="I44" i="42"/>
  <c r="H44" i="42"/>
  <c r="I43" i="42"/>
  <c r="H43" i="42"/>
  <c r="I42" i="42"/>
  <c r="H42" i="42"/>
  <c r="I41" i="42"/>
  <c r="H41" i="42"/>
  <c r="I40" i="42"/>
  <c r="H40" i="42"/>
  <c r="I39" i="42"/>
  <c r="H39" i="42"/>
  <c r="I36" i="42"/>
  <c r="H36" i="42"/>
  <c r="I35" i="42"/>
  <c r="H35" i="42"/>
  <c r="I34" i="42"/>
  <c r="H34" i="42"/>
  <c r="I33" i="42"/>
  <c r="H33" i="42"/>
  <c r="I32" i="42"/>
  <c r="H32" i="42"/>
  <c r="I31" i="42"/>
  <c r="H31" i="42"/>
  <c r="I30" i="42"/>
  <c r="H30" i="42"/>
  <c r="I29" i="42"/>
  <c r="H29" i="42"/>
  <c r="I28" i="42"/>
  <c r="H28" i="42"/>
  <c r="I27" i="42"/>
  <c r="H27" i="42"/>
  <c r="I25" i="42"/>
  <c r="H25" i="42"/>
  <c r="I24" i="42"/>
  <c r="H24" i="42"/>
  <c r="I23" i="42"/>
  <c r="H23" i="42"/>
  <c r="I22" i="42"/>
  <c r="H22" i="42"/>
  <c r="I21" i="42"/>
  <c r="H21" i="42"/>
  <c r="I20" i="42"/>
  <c r="H20" i="42"/>
  <c r="I19" i="42"/>
  <c r="H19" i="42"/>
  <c r="I18" i="42"/>
  <c r="H18" i="42"/>
  <c r="J17" i="42"/>
  <c r="I17" i="42"/>
  <c r="H17" i="42"/>
  <c r="I16" i="42"/>
  <c r="H16" i="42"/>
  <c r="I15" i="42"/>
  <c r="H15" i="42"/>
  <c r="I14" i="42"/>
  <c r="H14" i="42"/>
  <c r="I13" i="42"/>
  <c r="H13" i="42"/>
  <c r="I12" i="42"/>
  <c r="H12" i="42"/>
  <c r="I11" i="42"/>
  <c r="H11" i="42"/>
  <c r="I10" i="42"/>
  <c r="H10" i="42"/>
  <c r="K10" i="42" s="1"/>
  <c r="I9" i="42"/>
  <c r="H9" i="42"/>
  <c r="I8" i="42"/>
  <c r="H8" i="42"/>
  <c r="I7" i="42"/>
  <c r="H7" i="42"/>
  <c r="I6" i="42"/>
  <c r="H6" i="42"/>
  <c r="I5" i="42"/>
  <c r="H5" i="42"/>
  <c r="K512" i="42" l="1"/>
  <c r="K722" i="42"/>
  <c r="K819" i="42"/>
  <c r="T66" i="62"/>
  <c r="P66" i="62"/>
  <c r="K1096" i="42"/>
  <c r="K453" i="42"/>
  <c r="K107" i="42"/>
  <c r="K148" i="42"/>
  <c r="K286" i="42"/>
  <c r="K931" i="42"/>
  <c r="K151" i="42"/>
  <c r="K28" i="42"/>
  <c r="K32" i="42"/>
  <c r="K40" i="42"/>
  <c r="K42" i="42"/>
  <c r="K44" i="42"/>
  <c r="K48" i="42"/>
  <c r="K50" i="42"/>
  <c r="K56" i="42"/>
  <c r="K58" i="42"/>
  <c r="K66" i="42"/>
  <c r="K77" i="42"/>
  <c r="K419" i="42"/>
  <c r="K446" i="42"/>
  <c r="K461" i="42"/>
  <c r="K469" i="42"/>
  <c r="K478" i="42"/>
  <c r="K481" i="42"/>
  <c r="K492" i="42"/>
  <c r="K494" i="42"/>
  <c r="K505" i="42"/>
  <c r="K515" i="42"/>
  <c r="K517" i="42"/>
  <c r="K521" i="42"/>
  <c r="K530" i="42"/>
  <c r="K532" i="42"/>
  <c r="K534" i="42"/>
  <c r="K543" i="42"/>
  <c r="K545" i="42"/>
  <c r="K551" i="42"/>
  <c r="K560" i="42"/>
  <c r="K569" i="42"/>
  <c r="K584" i="42"/>
  <c r="K586" i="42"/>
  <c r="K588" i="42"/>
  <c r="K590" i="42"/>
  <c r="K604" i="42"/>
  <c r="K606" i="42"/>
  <c r="K617" i="42"/>
  <c r="K635" i="42"/>
  <c r="K637" i="42"/>
  <c r="K641" i="42"/>
  <c r="K643" i="42"/>
  <c r="K645" i="42"/>
  <c r="K648" i="42"/>
  <c r="K658" i="42"/>
  <c r="K660" i="42"/>
  <c r="K662" i="42"/>
  <c r="K669" i="42"/>
  <c r="K698" i="42"/>
  <c r="K714" i="42"/>
  <c r="K739" i="42"/>
  <c r="K748" i="42"/>
  <c r="K767" i="42"/>
  <c r="K816" i="42"/>
  <c r="K818" i="42"/>
  <c r="K820" i="42"/>
  <c r="K854" i="42"/>
  <c r="K887" i="42"/>
  <c r="K902" i="42"/>
  <c r="K909" i="42"/>
  <c r="K918" i="42"/>
  <c r="K950" i="42"/>
  <c r="K968" i="42"/>
  <c r="K970" i="42"/>
  <c r="K987" i="42"/>
  <c r="K991" i="42"/>
  <c r="K1037" i="42"/>
  <c r="K1041" i="42"/>
  <c r="K1048" i="42"/>
  <c r="K1056" i="42"/>
  <c r="K1064" i="42"/>
  <c r="K823" i="42"/>
  <c r="K841" i="42"/>
  <c r="K971" i="42"/>
  <c r="K12" i="42"/>
  <c r="K103" i="42"/>
  <c r="K142" i="42"/>
  <c r="K152" i="42"/>
  <c r="K406" i="42"/>
  <c r="K416" i="42"/>
  <c r="K554" i="42"/>
  <c r="K609" i="42"/>
  <c r="K794" i="42"/>
  <c r="K890" i="42"/>
  <c r="K921" i="42"/>
  <c r="K949" i="42"/>
  <c r="K967" i="42"/>
  <c r="K1047" i="42"/>
  <c r="K18" i="42"/>
  <c r="K22" i="42"/>
  <c r="K24" i="42"/>
  <c r="K31" i="42"/>
  <c r="K43" i="42"/>
  <c r="K51" i="42"/>
  <c r="K65" i="42"/>
  <c r="K67" i="42"/>
  <c r="K69" i="42"/>
  <c r="K74" i="42"/>
  <c r="K76" i="42"/>
  <c r="K78" i="42"/>
  <c r="K190" i="42"/>
  <c r="K209" i="42"/>
  <c r="K299" i="42"/>
  <c r="K418" i="42"/>
  <c r="K431" i="42"/>
  <c r="K434" i="42"/>
  <c r="K438" i="42"/>
  <c r="K443" i="42"/>
  <c r="K447" i="42"/>
  <c r="K455" i="42"/>
  <c r="K460" i="42"/>
  <c r="K482" i="42"/>
  <c r="K484" i="42"/>
  <c r="K486" i="42"/>
  <c r="K488" i="42"/>
  <c r="K495" i="42"/>
  <c r="K504" i="42"/>
  <c r="K524" i="42"/>
  <c r="K533" i="42"/>
  <c r="K544" i="42"/>
  <c r="K557" i="42"/>
  <c r="K561" i="42"/>
  <c r="K593" i="42"/>
  <c r="K632" i="42"/>
  <c r="K652" i="42"/>
  <c r="K686" i="42"/>
  <c r="K688" i="42"/>
  <c r="K694" i="42"/>
  <c r="K697" i="42"/>
  <c r="K702" i="42"/>
  <c r="K717" i="42"/>
  <c r="K726" i="42"/>
  <c r="K745" i="42"/>
  <c r="K749" i="42"/>
  <c r="K751" i="42"/>
  <c r="K759" i="42"/>
  <c r="K771" i="42"/>
  <c r="K778" i="42"/>
  <c r="K780" i="42"/>
  <c r="K784" i="42"/>
  <c r="K786" i="42"/>
  <c r="K802" i="42"/>
  <c r="K811" i="42"/>
  <c r="K937" i="42"/>
  <c r="P49" i="65"/>
  <c r="V49" i="65" s="1"/>
  <c r="W49" i="65" s="1"/>
  <c r="K912" i="42"/>
  <c r="K59" i="43"/>
  <c r="T83" i="64"/>
  <c r="T75" i="65"/>
  <c r="K506" i="42"/>
  <c r="K575" i="42"/>
  <c r="P69" i="62"/>
  <c r="K85" i="42"/>
  <c r="K127" i="42"/>
  <c r="K360" i="42"/>
  <c r="K501" i="42"/>
  <c r="T86" i="65"/>
  <c r="K195" i="42"/>
  <c r="K215" i="42"/>
  <c r="K224" i="42"/>
  <c r="K255" i="42"/>
  <c r="K290" i="42"/>
  <c r="K420" i="42"/>
  <c r="K429" i="42"/>
  <c r="K436" i="42"/>
  <c r="K552" i="42"/>
  <c r="K558" i="42"/>
  <c r="K600" i="42"/>
  <c r="K663" i="42"/>
  <c r="K680" i="42"/>
  <c r="K715" i="42"/>
  <c r="K734" i="42"/>
  <c r="K747" i="42"/>
  <c r="K762" i="42"/>
  <c r="K769" i="42"/>
  <c r="K791" i="42"/>
  <c r="K800" i="42"/>
  <c r="K831" i="42"/>
  <c r="K866" i="42"/>
  <c r="K907" i="42"/>
  <c r="K943" i="42"/>
  <c r="K963" i="42"/>
  <c r="K1077" i="42"/>
  <c r="K13" i="43"/>
  <c r="K22" i="43"/>
  <c r="K85" i="43"/>
  <c r="T44" i="64"/>
  <c r="P87" i="65"/>
  <c r="V87" i="65" s="1"/>
  <c r="W87" i="65" s="1"/>
  <c r="K535" i="42"/>
  <c r="T85" i="65"/>
  <c r="K33" i="42"/>
  <c r="K41" i="42"/>
  <c r="K59" i="42"/>
  <c r="L22" i="64"/>
  <c r="N22" i="64" s="1"/>
  <c r="T22" i="64" s="1"/>
  <c r="K1011" i="42"/>
  <c r="K23" i="45"/>
  <c r="K15" i="42"/>
  <c r="K210" i="42"/>
  <c r="K225" i="42"/>
  <c r="K386" i="42"/>
  <c r="K468" i="42"/>
  <c r="K601" i="42"/>
  <c r="K629" i="42"/>
  <c r="K723" i="42"/>
  <c r="K735" i="42"/>
  <c r="K834" i="42"/>
  <c r="K867" i="42"/>
  <c r="K874" i="42"/>
  <c r="K908" i="42"/>
  <c r="K954" i="42"/>
  <c r="K995" i="42"/>
  <c r="K1063" i="42"/>
  <c r="K20" i="43"/>
  <c r="K563" i="42"/>
  <c r="K1067" i="42"/>
  <c r="K153" i="42"/>
  <c r="K594" i="42"/>
  <c r="K602" i="42"/>
  <c r="K1092" i="42"/>
  <c r="K7" i="43"/>
  <c r="K26" i="45"/>
  <c r="K670" i="42"/>
  <c r="K327" i="42"/>
  <c r="K21" i="42"/>
  <c r="K226" i="42"/>
  <c r="K315" i="42"/>
  <c r="K659" i="42"/>
  <c r="K842" i="42"/>
  <c r="K945" i="42"/>
  <c r="K990" i="42"/>
  <c r="K274" i="42"/>
  <c r="K341" i="42"/>
  <c r="K738" i="42"/>
  <c r="K225" i="44"/>
  <c r="K985" i="42"/>
  <c r="K258" i="42"/>
  <c r="K574" i="42"/>
  <c r="K169" i="44"/>
  <c r="T46" i="65"/>
  <c r="K17" i="42"/>
  <c r="K29" i="42"/>
  <c r="K84" i="42"/>
  <c r="K125" i="42"/>
  <c r="K141" i="42"/>
  <c r="K167" i="42"/>
  <c r="K206" i="42"/>
  <c r="K212" i="42"/>
  <c r="K232" i="42"/>
  <c r="K417" i="42"/>
  <c r="K450" i="42"/>
  <c r="K477" i="42"/>
  <c r="K616" i="42"/>
  <c r="K703" i="42"/>
  <c r="K718" i="42"/>
  <c r="K758" i="42"/>
  <c r="K843" i="42"/>
  <c r="K877" i="42"/>
  <c r="K886" i="42"/>
  <c r="K893" i="42"/>
  <c r="K917" i="42"/>
  <c r="K933" i="42"/>
  <c r="K956" i="42"/>
  <c r="K1039" i="42"/>
  <c r="T71" i="65"/>
  <c r="K293" i="42"/>
  <c r="K308" i="42"/>
  <c r="K423" i="42"/>
  <c r="K541" i="42"/>
  <c r="K619" i="42"/>
  <c r="K775" i="42"/>
  <c r="K797" i="42"/>
  <c r="I172" i="44"/>
  <c r="P47" i="65"/>
  <c r="K756" i="42"/>
  <c r="T58" i="63"/>
  <c r="K23" i="42"/>
  <c r="K49" i="42"/>
  <c r="K57" i="42"/>
  <c r="K121" i="42"/>
  <c r="K150" i="42"/>
  <c r="K158" i="42"/>
  <c r="K186" i="42"/>
  <c r="K241" i="42"/>
  <c r="K268" i="42"/>
  <c r="K309" i="42"/>
  <c r="K381" i="42"/>
  <c r="K503" i="42"/>
  <c r="K522" i="42"/>
  <c r="K566" i="42"/>
  <c r="K640" i="42"/>
  <c r="K724" i="42"/>
  <c r="K732" i="42"/>
  <c r="K777" i="42"/>
  <c r="K785" i="42"/>
  <c r="K798" i="42"/>
  <c r="K830" i="42"/>
  <c r="K861" i="42"/>
  <c r="K882" i="42"/>
  <c r="K915" i="42"/>
  <c r="K979" i="42"/>
  <c r="K1053" i="42"/>
  <c r="K50" i="43"/>
  <c r="K96" i="43"/>
  <c r="K18" i="45"/>
  <c r="K610" i="42"/>
  <c r="K424" i="42"/>
  <c r="K896" i="42"/>
  <c r="K74" i="43"/>
  <c r="T76" i="64"/>
  <c r="P74" i="65"/>
  <c r="V74" i="65" s="1"/>
  <c r="K63" i="42"/>
  <c r="K292" i="42"/>
  <c r="K269" i="42"/>
  <c r="K390" i="42"/>
  <c r="K425" i="42"/>
  <c r="K467" i="42"/>
  <c r="K567" i="42"/>
  <c r="K862" i="42"/>
  <c r="K980" i="42"/>
  <c r="K1024" i="42"/>
  <c r="K51" i="43"/>
  <c r="K63" i="43"/>
  <c r="K20" i="45"/>
  <c r="T34" i="62"/>
  <c r="K96" i="42"/>
  <c r="K485" i="42"/>
  <c r="K587" i="42"/>
  <c r="K613" i="42"/>
  <c r="K1008" i="42"/>
  <c r="K1016" i="42"/>
  <c r="K1028" i="42"/>
  <c r="K1055" i="42"/>
  <c r="K1070" i="42"/>
  <c r="K1081" i="42"/>
  <c r="K55" i="43"/>
  <c r="K87" i="43"/>
  <c r="K10" i="45"/>
  <c r="P12" i="64"/>
  <c r="V12" i="64" s="1"/>
  <c r="W12" i="64" s="1"/>
  <c r="K303" i="42"/>
  <c r="H88" i="43"/>
  <c r="K164" i="42"/>
  <c r="K34" i="42"/>
  <c r="K319" i="42"/>
  <c r="K410" i="42"/>
  <c r="K633" i="42"/>
  <c r="K743" i="42"/>
  <c r="K928" i="42"/>
  <c r="K1089" i="42"/>
  <c r="K44" i="43"/>
  <c r="K161" i="44"/>
  <c r="K11" i="45"/>
  <c r="K22" i="45"/>
  <c r="P67" i="65"/>
  <c r="V67" i="65" s="1"/>
  <c r="K249" i="42"/>
  <c r="K11" i="42"/>
  <c r="K35" i="42"/>
  <c r="K60" i="42"/>
  <c r="K88" i="42"/>
  <c r="K136" i="42"/>
  <c r="K161" i="42"/>
  <c r="K182" i="42"/>
  <c r="K253" i="42"/>
  <c r="K264" i="42"/>
  <c r="K289" i="42"/>
  <c r="K297" i="42"/>
  <c r="K363" i="42"/>
  <c r="K392" i="42"/>
  <c r="K412" i="42"/>
  <c r="K430" i="42"/>
  <c r="K487" i="42"/>
  <c r="K526" i="42"/>
  <c r="K581" i="42"/>
  <c r="K615" i="42"/>
  <c r="K654" i="42"/>
  <c r="K708" i="42"/>
  <c r="K814" i="42"/>
  <c r="K899" i="42"/>
  <c r="K930" i="42"/>
  <c r="K958" i="42"/>
  <c r="K993" i="42"/>
  <c r="K1038" i="42"/>
  <c r="K105" i="43"/>
  <c r="P23" i="64"/>
  <c r="V23" i="64" s="1"/>
  <c r="W23" i="64" s="1"/>
  <c r="K53" i="42"/>
  <c r="K79" i="42"/>
  <c r="K106" i="42"/>
  <c r="K154" i="42"/>
  <c r="K192" i="42"/>
  <c r="K201" i="42"/>
  <c r="K236" i="42"/>
  <c r="K272" i="42"/>
  <c r="K281" i="42"/>
  <c r="K305" i="42"/>
  <c r="K313" i="42"/>
  <c r="K356" i="42"/>
  <c r="K403" i="42"/>
  <c r="K452" i="42"/>
  <c r="K462" i="42"/>
  <c r="K471" i="42"/>
  <c r="K480" i="42"/>
  <c r="K562" i="42"/>
  <c r="K571" i="42"/>
  <c r="K599" i="42"/>
  <c r="K607" i="42"/>
  <c r="K624" i="42"/>
  <c r="K700" i="42"/>
  <c r="K728" i="42"/>
  <c r="K772" i="42"/>
  <c r="K836" i="42"/>
  <c r="K919" i="42"/>
  <c r="K939" i="42"/>
  <c r="K984" i="42"/>
  <c r="K1010" i="42"/>
  <c r="K1018" i="42"/>
  <c r="K1030" i="42"/>
  <c r="K1049" i="42"/>
  <c r="K1057" i="42"/>
  <c r="K1065" i="42"/>
  <c r="K1083" i="42"/>
  <c r="K9" i="43"/>
  <c r="K45" i="43"/>
  <c r="K12" i="45"/>
  <c r="D76" i="46"/>
  <c r="T92" i="65"/>
  <c r="K46" i="42"/>
  <c r="K89" i="42"/>
  <c r="K118" i="42"/>
  <c r="K147" i="42"/>
  <c r="K193" i="42"/>
  <c r="K202" i="42"/>
  <c r="K229" i="42"/>
  <c r="K273" i="42"/>
  <c r="K306" i="42"/>
  <c r="K314" i="42"/>
  <c r="K343" i="42"/>
  <c r="K357" i="42"/>
  <c r="K364" i="42"/>
  <c r="K377" i="42"/>
  <c r="K463" i="42"/>
  <c r="K472" i="42"/>
  <c r="K528" i="42"/>
  <c r="K546" i="42"/>
  <c r="K582" i="42"/>
  <c r="K625" i="42"/>
  <c r="K656" i="42"/>
  <c r="K664" i="42"/>
  <c r="K675" i="42"/>
  <c r="K684" i="42"/>
  <c r="K720" i="42"/>
  <c r="K737" i="42"/>
  <c r="K782" i="42"/>
  <c r="K869" i="42"/>
  <c r="K879" i="42"/>
  <c r="K940" i="42"/>
  <c r="K994" i="42"/>
  <c r="K1020" i="42"/>
  <c r="K1050" i="42"/>
  <c r="K1058"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89" i="42"/>
  <c r="K520" i="42"/>
  <c r="K636" i="42"/>
  <c r="K647" i="42"/>
  <c r="K685" i="42"/>
  <c r="K713" i="42"/>
  <c r="K901" i="42"/>
  <c r="K951" i="42"/>
  <c r="K964" i="42"/>
  <c r="K1004" i="42"/>
  <c r="K6" i="42"/>
  <c r="K55" i="42"/>
  <c r="K81" i="42"/>
  <c r="K108" i="42"/>
  <c r="K119" i="42"/>
  <c r="K156" i="42"/>
  <c r="K194" i="42"/>
  <c r="K203" i="42"/>
  <c r="K238" i="42"/>
  <c r="K307" i="42"/>
  <c r="K358" i="42"/>
  <c r="K405" i="42"/>
  <c r="K564" i="42"/>
  <c r="K657" i="42"/>
  <c r="K677" i="42"/>
  <c r="K730" i="42"/>
  <c r="K774" i="42"/>
  <c r="K828" i="42"/>
  <c r="K859" i="42"/>
  <c r="K880" i="42"/>
  <c r="K973" i="42"/>
  <c r="K1051" i="42"/>
  <c r="K1059"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4"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8" i="42"/>
  <c r="K550" i="42"/>
  <c r="K649" i="42"/>
  <c r="K157" i="44"/>
  <c r="I160" i="44"/>
  <c r="I173" i="44"/>
  <c r="K173" i="44"/>
  <c r="H27" i="45"/>
  <c r="K5" i="45"/>
  <c r="F65" i="46"/>
  <c r="N12" i="63"/>
  <c r="P12" i="63" s="1"/>
  <c r="T77" i="64"/>
  <c r="P89" i="65"/>
  <c r="V89" i="65" s="1"/>
  <c r="T89" i="65"/>
  <c r="K259" i="42"/>
  <c r="K279" i="42"/>
  <c r="K333" i="42"/>
  <c r="K350" i="42"/>
  <c r="K572"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0" i="42"/>
  <c r="K509" i="42"/>
  <c r="K511" i="42"/>
  <c r="K570" i="42"/>
  <c r="K577" i="42"/>
  <c r="K591" i="42"/>
  <c r="K623" i="42"/>
  <c r="K672" i="42"/>
  <c r="K674" i="42"/>
  <c r="K693" i="42"/>
  <c r="K704" i="42"/>
  <c r="K706" i="42"/>
  <c r="K792" i="42"/>
  <c r="K807" i="42"/>
  <c r="K809" i="42"/>
  <c r="K876" i="42"/>
  <c r="K888" i="42"/>
  <c r="K1060" i="42"/>
  <c r="K1069" i="42"/>
  <c r="K1071" i="42"/>
  <c r="K12" i="43"/>
  <c r="K69" i="43"/>
  <c r="P68" i="62"/>
  <c r="T68" i="62"/>
  <c r="T67" i="62" s="1"/>
  <c r="T65" i="62" s="1"/>
  <c r="T9" i="63"/>
  <c r="P9" i="63"/>
  <c r="T73" i="64"/>
  <c r="P73" i="64"/>
  <c r="T70" i="65"/>
  <c r="K451" i="42"/>
  <c r="K464" i="42"/>
  <c r="K466" i="42"/>
  <c r="K474" i="42"/>
  <c r="K476" i="42"/>
  <c r="K516" i="42"/>
  <c r="K523" i="42"/>
  <c r="K531" i="42"/>
  <c r="K540" i="42"/>
  <c r="K547" i="42"/>
  <c r="K549" i="42"/>
  <c r="K555" i="42"/>
  <c r="K589" i="42"/>
  <c r="K598" i="42"/>
  <c r="K605" i="42"/>
  <c r="K612" i="42"/>
  <c r="K620" i="42"/>
  <c r="K622" i="42"/>
  <c r="K630" i="42"/>
  <c r="K668" i="42"/>
  <c r="K681" i="42"/>
  <c r="K683" i="42"/>
  <c r="K690" i="42"/>
  <c r="K692" i="42"/>
  <c r="K731" i="42"/>
  <c r="K740" i="42"/>
  <c r="K753" i="42"/>
  <c r="K755" i="42"/>
  <c r="K764" i="42"/>
  <c r="K766" i="42"/>
  <c r="K810" i="42"/>
  <c r="K821" i="42"/>
  <c r="K837" i="42"/>
  <c r="K840" i="42"/>
  <c r="K850" i="42"/>
  <c r="K853" i="42"/>
  <c r="K898" i="42"/>
  <c r="K910" i="42"/>
  <c r="K922" i="42"/>
  <c r="K924" i="42"/>
  <c r="K935" i="42"/>
  <c r="K938" i="42"/>
  <c r="K992" i="42"/>
  <c r="K1079" i="42"/>
  <c r="K1088" i="42"/>
  <c r="K1090" i="42"/>
  <c r="K33" i="43"/>
  <c r="K36" i="43"/>
  <c r="P30" i="62"/>
  <c r="T30" i="62"/>
  <c r="T29" i="62" s="1"/>
  <c r="T62" i="63"/>
  <c r="P62" i="63"/>
  <c r="V62" i="63" s="1"/>
  <c r="P15" i="65"/>
  <c r="V15" i="65" s="1"/>
  <c r="W15" i="65" s="1"/>
  <c r="T15" i="65"/>
  <c r="F213" i="54"/>
  <c r="F214" i="54" s="1"/>
  <c r="N25" i="63"/>
  <c r="P25" i="63" s="1"/>
  <c r="P59" i="63"/>
  <c r="T59" i="63"/>
  <c r="T73" i="63"/>
  <c r="P73" i="63"/>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5" i="42"/>
  <c r="K473" i="42"/>
  <c r="K475" i="42"/>
  <c r="K483" i="42"/>
  <c r="K490" i="42"/>
  <c r="K493" i="42"/>
  <c r="K496" i="42"/>
  <c r="K502" i="42"/>
  <c r="K510" i="42"/>
  <c r="K519" i="42"/>
  <c r="K527" i="42"/>
  <c r="K529" i="42"/>
  <c r="K539" i="42"/>
  <c r="K542" i="42"/>
  <c r="K548" i="42"/>
  <c r="K556" i="42"/>
  <c r="K559" i="42"/>
  <c r="K565" i="42"/>
  <c r="K573" i="42"/>
  <c r="K576" i="42"/>
  <c r="K585" i="42"/>
  <c r="K592" i="42"/>
  <c r="K595" i="42"/>
  <c r="K603" i="42"/>
  <c r="K611" i="42"/>
  <c r="K614" i="42"/>
  <c r="K621" i="42"/>
  <c r="K631" i="42"/>
  <c r="K634" i="42"/>
  <c r="K642" i="42"/>
  <c r="K651" i="42"/>
  <c r="K655" i="42"/>
  <c r="K661" i="42"/>
  <c r="K671" i="42"/>
  <c r="K673" i="42"/>
  <c r="K682" i="42"/>
  <c r="K689" i="42"/>
  <c r="K691" i="42"/>
  <c r="K699" i="42"/>
  <c r="K707" i="42"/>
  <c r="K712" i="42"/>
  <c r="K719" i="42"/>
  <c r="K727" i="42"/>
  <c r="K729" i="42"/>
  <c r="K736" i="42"/>
  <c r="K744" i="42"/>
  <c r="K746" i="42"/>
  <c r="K754" i="42"/>
  <c r="K763" i="42"/>
  <c r="K765" i="42"/>
  <c r="K773" i="42"/>
  <c r="K781" i="42"/>
  <c r="K783" i="42"/>
  <c r="K793" i="42"/>
  <c r="K803" i="42"/>
  <c r="K808" i="42"/>
  <c r="K817" i="42"/>
  <c r="K827" i="42"/>
  <c r="K829" i="42"/>
  <c r="K838" i="42"/>
  <c r="K849" i="42"/>
  <c r="K852" i="42"/>
  <c r="K860" i="42"/>
  <c r="K870" i="42"/>
  <c r="K872" i="42"/>
  <c r="K881" i="42"/>
  <c r="K891" i="42"/>
  <c r="K906" i="42"/>
  <c r="K914" i="42"/>
  <c r="K916" i="42"/>
  <c r="K923" i="42"/>
  <c r="K932" i="42"/>
  <c r="K934" i="42"/>
  <c r="K944" i="42"/>
  <c r="K955" i="42"/>
  <c r="K957" i="42"/>
  <c r="K969" i="42"/>
  <c r="K972" i="42"/>
  <c r="K982" i="42"/>
  <c r="K986" i="42"/>
  <c r="K1000" i="42"/>
  <c r="K1002" i="42"/>
  <c r="K1009" i="42"/>
  <c r="K1021" i="42"/>
  <c r="K1034" i="42"/>
  <c r="K1036" i="42"/>
  <c r="K1072" i="42"/>
  <c r="K1084" i="42"/>
  <c r="K1097" i="42"/>
  <c r="K8" i="43"/>
  <c r="K18" i="43"/>
  <c r="K29" i="43"/>
  <c r="K58" i="43"/>
  <c r="K62" i="43"/>
  <c r="K73" i="43"/>
  <c r="K84" i="43"/>
  <c r="I108" i="44"/>
  <c r="K108" i="44"/>
  <c r="E112" i="44"/>
  <c r="E118" i="44" s="1"/>
  <c r="K8" i="45"/>
  <c r="T37" i="64"/>
  <c r="T36" i="64" s="1"/>
  <c r="P37" i="64"/>
  <c r="T45" i="64"/>
  <c r="P61" i="64"/>
  <c r="P74" i="64"/>
  <c r="V74" i="64" s="1"/>
  <c r="W74" i="64" s="1"/>
  <c r="K1005" i="42"/>
  <c r="K1012" i="42"/>
  <c r="K1022" i="42"/>
  <c r="K1033" i="42"/>
  <c r="K1044" i="42"/>
  <c r="K1052" i="42"/>
  <c r="K1061" i="42"/>
  <c r="K1066" i="42"/>
  <c r="K1068" i="42"/>
  <c r="K1080" i="42"/>
  <c r="K1085" i="42"/>
  <c r="K1087" i="42"/>
  <c r="K1099"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4" i="42"/>
  <c r="P33" i="62"/>
  <c r="T33" i="62"/>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7" i="63"/>
  <c r="T37" i="63"/>
  <c r="T36" i="63" s="1"/>
  <c r="P41" i="63"/>
  <c r="T41" i="63"/>
  <c r="L30" i="64"/>
  <c r="L16" i="64"/>
  <c r="N16" i="64" s="1"/>
  <c r="L11" i="64"/>
  <c r="N11" i="64" s="1"/>
  <c r="N10" i="64"/>
  <c r="T27" i="64"/>
  <c r="T94" i="65"/>
  <c r="P94" i="65"/>
  <c r="L15" i="63"/>
  <c r="N15" i="63" s="1"/>
  <c r="N14" i="63"/>
  <c r="T9" i="64"/>
  <c r="P9" i="64"/>
  <c r="P50" i="62"/>
  <c r="V69" i="62"/>
  <c r="L30" i="63"/>
  <c r="L11" i="63"/>
  <c r="N11" i="63" s="1"/>
  <c r="N10" i="63"/>
  <c r="V13" i="63"/>
  <c r="W13" i="63" s="1"/>
  <c r="P24" i="63"/>
  <c r="T24" i="63"/>
  <c r="V59" i="63"/>
  <c r="W59" i="63" s="1"/>
  <c r="T71" i="63"/>
  <c r="P71" i="63"/>
  <c r="L18" i="64"/>
  <c r="T10" i="65"/>
  <c r="P10" i="65"/>
  <c r="T40" i="63"/>
  <c r="P40" i="63"/>
  <c r="L11" i="62"/>
  <c r="N11" i="62" s="1"/>
  <c r="L13" i="62"/>
  <c r="W34" i="62"/>
  <c r="T13" i="63"/>
  <c r="T24" i="64"/>
  <c r="P24" i="64"/>
  <c r="T16" i="65"/>
  <c r="P16" i="65"/>
  <c r="V46" i="65"/>
  <c r="W46" i="65" s="1"/>
  <c r="W62" i="63"/>
  <c r="V74" i="63"/>
  <c r="W74" i="63" s="1"/>
  <c r="W44" i="64"/>
  <c r="P43" i="64"/>
  <c r="V45" i="64"/>
  <c r="V43" i="64" s="1"/>
  <c r="T66" i="65"/>
  <c r="P66" i="65"/>
  <c r="V92" i="65"/>
  <c r="T95" i="65"/>
  <c r="P95" i="65"/>
  <c r="P9" i="65"/>
  <c r="T24" i="65"/>
  <c r="P24" i="65"/>
  <c r="T42" i="65"/>
  <c r="T39" i="65" s="1"/>
  <c r="P42" i="65"/>
  <c r="P72" i="65"/>
  <c r="L16" i="63"/>
  <c r="N16" i="63" s="1"/>
  <c r="N22" i="63"/>
  <c r="W58" i="63"/>
  <c r="L30" i="65"/>
  <c r="L13" i="65"/>
  <c r="N13" i="65" s="1"/>
  <c r="N12" i="65"/>
  <c r="T51" i="65"/>
  <c r="P51" i="65"/>
  <c r="W76" i="64"/>
  <c r="V77" i="64"/>
  <c r="W77" i="64" s="1"/>
  <c r="T69" i="65"/>
  <c r="P69" i="65"/>
  <c r="W70" i="65"/>
  <c r="V71" i="65"/>
  <c r="W71" i="65" s="1"/>
  <c r="W85" i="65"/>
  <c r="V86" i="65"/>
  <c r="W86" i="65" s="1"/>
  <c r="T75" i="64"/>
  <c r="P75" i="64"/>
  <c r="P80" i="64"/>
  <c r="T82" i="64"/>
  <c r="P82" i="64"/>
  <c r="W83" i="64"/>
  <c r="L17" i="65"/>
  <c r="L11" i="65"/>
  <c r="N11" i="65" s="1"/>
  <c r="P37" i="65"/>
  <c r="P50" i="65"/>
  <c r="P65" i="65"/>
  <c r="T73" i="65"/>
  <c r="P73" i="65"/>
  <c r="W74" i="65"/>
  <c r="V75" i="65"/>
  <c r="W75" i="65" s="1"/>
  <c r="T88" i="65"/>
  <c r="P88" i="65"/>
  <c r="G67" i="58"/>
  <c r="G78" i="57"/>
  <c r="G78" i="56"/>
  <c r="G42" i="56" s="1"/>
  <c r="G44" i="56" s="1"/>
  <c r="G47" i="56" s="1"/>
  <c r="L215" i="54"/>
  <c r="M218" i="54" s="1"/>
  <c r="I5709"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5" i="42"/>
  <c r="K348" i="42"/>
  <c r="K678" i="42"/>
  <c r="K696" i="42"/>
  <c r="K716" i="42"/>
  <c r="K733" i="42"/>
  <c r="K750" i="42"/>
  <c r="K770" i="42"/>
  <c r="K790" i="42"/>
  <c r="K813" i="42"/>
  <c r="K835" i="42"/>
  <c r="K856" i="42"/>
  <c r="K878" i="42"/>
  <c r="K900" i="42"/>
  <c r="K920" i="42"/>
  <c r="K941" i="42"/>
  <c r="K965" i="42"/>
  <c r="K997" i="42"/>
  <c r="K1014" i="42"/>
  <c r="K1035" i="42"/>
  <c r="K1054" i="42"/>
  <c r="K687" i="42"/>
  <c r="K705" i="42"/>
  <c r="K725" i="42"/>
  <c r="K742" i="42"/>
  <c r="K760" i="42"/>
  <c r="K779" i="42"/>
  <c r="K801" i="42"/>
  <c r="K822" i="42"/>
  <c r="K844" i="42"/>
  <c r="K868" i="42"/>
  <c r="K889" i="42"/>
  <c r="K911" i="42"/>
  <c r="K953" i="42"/>
  <c r="K978" i="42"/>
  <c r="K1006" i="42"/>
  <c r="K1023" i="42"/>
  <c r="K1045" i="42"/>
  <c r="K1062" i="42"/>
  <c r="K64" i="43" l="1"/>
  <c r="T32" i="62"/>
  <c r="T14" i="65"/>
  <c r="T81" i="64"/>
  <c r="T79" i="64" s="1"/>
  <c r="V73" i="63"/>
  <c r="W73" i="63" s="1"/>
  <c r="L17" i="64"/>
  <c r="N17" i="64" s="1"/>
  <c r="P17" i="64" s="1"/>
  <c r="IV80" i="57"/>
  <c r="G83" i="57"/>
  <c r="P22" i="64"/>
  <c r="V22" i="64" s="1"/>
  <c r="W22" i="64" s="1"/>
  <c r="T43" i="64"/>
  <c r="W40" i="65"/>
  <c r="T12" i="63"/>
  <c r="W40" i="64"/>
  <c r="L19" i="63"/>
  <c r="N19" i="63" s="1"/>
  <c r="F208" i="46"/>
  <c r="I5705" i="2" s="1"/>
  <c r="T64" i="65"/>
  <c r="T12" i="62"/>
  <c r="V47" i="65"/>
  <c r="W47" i="65"/>
  <c r="W45" i="65"/>
  <c r="I112" i="44"/>
  <c r="K112" i="44"/>
  <c r="K52" i="43"/>
  <c r="K39" i="43"/>
  <c r="T72" i="63"/>
  <c r="T84" i="65"/>
  <c r="P58" i="64"/>
  <c r="T55" i="63"/>
  <c r="V39" i="64"/>
  <c r="W41" i="64"/>
  <c r="W39" i="64" s="1"/>
  <c r="T13" i="64"/>
  <c r="P13" i="64"/>
  <c r="T44" i="65"/>
  <c r="V61" i="64"/>
  <c r="V58" i="64" s="1"/>
  <c r="P39" i="64"/>
  <c r="P23" i="63"/>
  <c r="V23" i="63" s="1"/>
  <c r="W23" i="63" s="1"/>
  <c r="T10" i="62"/>
  <c r="T14" i="64"/>
  <c r="P14" i="64"/>
  <c r="V14" i="64" s="1"/>
  <c r="W14" i="64" s="1"/>
  <c r="W89" i="65"/>
  <c r="V73" i="64"/>
  <c r="W73" i="64" s="1"/>
  <c r="T70" i="63"/>
  <c r="P9" i="62"/>
  <c r="V9" i="62" s="1"/>
  <c r="W9" i="62" s="1"/>
  <c r="T15" i="64"/>
  <c r="P15" i="64"/>
  <c r="V15" i="64" s="1"/>
  <c r="W15" i="64" s="1"/>
  <c r="V68" i="62"/>
  <c r="W68" i="62" s="1"/>
  <c r="P27" i="63"/>
  <c r="V27" i="63" s="1"/>
  <c r="W27" i="63" s="1"/>
  <c r="T27" i="63"/>
  <c r="K76" i="43"/>
  <c r="T72" i="64"/>
  <c r="V37" i="64"/>
  <c r="V36" i="64" s="1"/>
  <c r="P36" i="64"/>
  <c r="W37" i="64"/>
  <c r="W36" i="64" s="1"/>
  <c r="G190" i="60"/>
  <c r="I5713" i="2" s="1"/>
  <c r="G43" i="55"/>
  <c r="H43" i="55" s="1"/>
  <c r="K26" i="43"/>
  <c r="K88" i="43"/>
  <c r="K1101" i="42"/>
  <c r="I5697" i="2" s="1"/>
  <c r="N17" i="65"/>
  <c r="L22" i="65"/>
  <c r="N22" i="65" s="1"/>
  <c r="T13" i="65"/>
  <c r="P13" i="65"/>
  <c r="V72" i="65"/>
  <c r="W72" i="65"/>
  <c r="V9" i="65"/>
  <c r="W9" i="65" s="1"/>
  <c r="V66" i="65"/>
  <c r="W66" i="65" s="1"/>
  <c r="V55" i="63"/>
  <c r="V94" i="65"/>
  <c r="W94" i="65"/>
  <c r="V27" i="64"/>
  <c r="W27" i="64" s="1"/>
  <c r="T11" i="64"/>
  <c r="P11" i="64"/>
  <c r="V37" i="63"/>
  <c r="V36" i="63" s="1"/>
  <c r="V73" i="65"/>
  <c r="W73" i="65" s="1"/>
  <c r="V69" i="65"/>
  <c r="W69" i="65" s="1"/>
  <c r="V42" i="65"/>
  <c r="V39" i="65" s="1"/>
  <c r="P39" i="65"/>
  <c r="P10" i="63"/>
  <c r="T10" i="63"/>
  <c r="T93" i="65"/>
  <c r="T91" i="65" s="1"/>
  <c r="T16" i="64"/>
  <c r="P16" i="64"/>
  <c r="V10" i="62"/>
  <c r="W10" i="62" s="1"/>
  <c r="T25" i="62"/>
  <c r="P25" i="62"/>
  <c r="V37" i="65"/>
  <c r="V36" i="65" s="1"/>
  <c r="P36" i="65"/>
  <c r="V82" i="64"/>
  <c r="V81" i="64" s="1"/>
  <c r="T12" i="65"/>
  <c r="P12" i="65"/>
  <c r="P22" i="63"/>
  <c r="T22" i="63"/>
  <c r="L15" i="62"/>
  <c r="L14" i="62"/>
  <c r="N14" i="62" s="1"/>
  <c r="N13" i="62"/>
  <c r="V40" i="63"/>
  <c r="W40" i="63" s="1"/>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14" i="65"/>
  <c r="W14" i="65" s="1"/>
  <c r="V24" i="65"/>
  <c r="W24" i="65" s="1"/>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s="1"/>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V33" i="62"/>
  <c r="V32" i="62" s="1"/>
  <c r="G72" i="58"/>
  <c r="G42" i="58" s="1"/>
  <c r="G42" i="57"/>
  <c r="D16" i="47"/>
  <c r="I5707" i="2" s="1"/>
  <c r="K27" i="45"/>
  <c r="K118" i="44"/>
  <c r="K272" i="44" s="1"/>
  <c r="I118" i="44"/>
  <c r="I272" i="44" s="1"/>
  <c r="K100" i="43"/>
  <c r="T17" i="64" l="1"/>
  <c r="V79" i="64"/>
  <c r="W61" i="64"/>
  <c r="W58" i="64" s="1"/>
  <c r="W37" i="65"/>
  <c r="W36" i="65" s="1"/>
  <c r="K36" i="45"/>
  <c r="I5703" i="2" s="1"/>
  <c r="V72" i="64"/>
  <c r="W72" i="64"/>
  <c r="V64" i="65"/>
  <c r="V44" i="65"/>
  <c r="V67" i="62"/>
  <c r="V65" i="62" s="1"/>
  <c r="W50" i="62"/>
  <c r="W47" i="62" s="1"/>
  <c r="T22" i="62"/>
  <c r="W80" i="64"/>
  <c r="W79" i="64" s="1"/>
  <c r="W37" i="63"/>
  <c r="W36" i="63" s="1"/>
  <c r="V13" i="64"/>
  <c r="W13" i="64" s="1"/>
  <c r="W67" i="62"/>
  <c r="W65" i="62" s="1"/>
  <c r="W42" i="65"/>
  <c r="W39" i="65" s="1"/>
  <c r="G44" i="58"/>
  <c r="G47" i="58" s="1"/>
  <c r="G47" i="55"/>
  <c r="H47" i="55" s="1"/>
  <c r="K107" i="43"/>
  <c r="I5699"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V24" i="62"/>
  <c r="W24" i="62" s="1"/>
  <c r="T32" i="64"/>
  <c r="P32" i="64"/>
  <c r="V11" i="63"/>
  <c r="W11" i="63" s="1"/>
  <c r="V39" i="63"/>
  <c r="V12" i="65"/>
  <c r="W12" i="65" s="1"/>
  <c r="V25" i="62"/>
  <c r="W25" i="62" s="1"/>
  <c r="V13" i="65"/>
  <c r="W13" i="65" s="1"/>
  <c r="G44" i="57"/>
  <c r="G47" i="57" s="1"/>
  <c r="G45" i="55"/>
  <c r="K274" i="44"/>
  <c r="I5701" i="2" s="1"/>
  <c r="T6" i="63" l="1"/>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5711"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K88" i="39"/>
  <c r="I88" i="39"/>
  <c r="G88" i="39"/>
  <c r="M88" i="39" s="1"/>
  <c r="V87" i="39"/>
  <c r="Q87" i="39"/>
  <c r="O87" i="39"/>
  <c r="K87" i="39"/>
  <c r="I87" i="39"/>
  <c r="G87" i="39"/>
  <c r="M87" i="39" s="1"/>
  <c r="V86" i="39"/>
  <c r="Q86" i="39"/>
  <c r="O86" i="39"/>
  <c r="K86" i="39"/>
  <c r="I86" i="39"/>
  <c r="G86" i="39"/>
  <c r="M86" i="39" s="1"/>
  <c r="V85" i="39"/>
  <c r="Q85" i="39"/>
  <c r="O85" i="39"/>
  <c r="K85" i="39"/>
  <c r="I85" i="39"/>
  <c r="G85" i="39"/>
  <c r="M85" i="39" s="1"/>
  <c r="V84" i="39"/>
  <c r="Q84" i="39"/>
  <c r="O84" i="39"/>
  <c r="K84" i="39"/>
  <c r="I84" i="39"/>
  <c r="G84" i="39"/>
  <c r="M84" i="39" s="1"/>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K68" i="39"/>
  <c r="I68" i="39"/>
  <c r="G68" i="39"/>
  <c r="M68" i="39" s="1"/>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V35" i="39" s="1"/>
  <c r="Q36" i="39"/>
  <c r="Q35" i="39" s="1"/>
  <c r="O36" i="39"/>
  <c r="O35" i="39" s="1"/>
  <c r="K36" i="39"/>
  <c r="K35" i="39" s="1"/>
  <c r="I36" i="39"/>
  <c r="I35" i="39" s="1"/>
  <c r="G36" i="39"/>
  <c r="G35" i="39" s="1"/>
  <c r="I54" i="38" s="1"/>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3" i="35"/>
  <c r="I44" i="35" s="1"/>
  <c r="G43" i="35"/>
  <c r="G44" i="35" s="1"/>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I102" i="39" l="1"/>
  <c r="O32" i="39"/>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G8" i="61"/>
  <c r="I73" i="41"/>
  <c r="I42" i="41"/>
  <c r="I15" i="41"/>
  <c r="J140" i="40"/>
  <c r="H183" i="36"/>
  <c r="J184" i="36" s="1"/>
  <c r="I5689" i="2" s="1"/>
  <c r="V29" i="65"/>
  <c r="W29" i="64"/>
  <c r="T27" i="65"/>
  <c r="P27" i="65"/>
  <c r="V18" i="65"/>
  <c r="W18" i="65" s="1"/>
  <c r="V29" i="63"/>
  <c r="P23" i="65"/>
  <c r="T23" i="65"/>
  <c r="T21" i="65"/>
  <c r="P21" i="65"/>
  <c r="V19" i="65"/>
  <c r="W19" i="65" s="1"/>
  <c r="W29" i="63"/>
  <c r="V16" i="62"/>
  <c r="V15" i="62"/>
  <c r="W15" i="62" s="1"/>
  <c r="W30" i="65"/>
  <c r="W29" i="65" s="1"/>
  <c r="T20" i="65"/>
  <c r="P20" i="65"/>
  <c r="V29" i="64"/>
  <c r="V20" i="64"/>
  <c r="G7" i="6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I14" i="41" l="1"/>
  <c r="I5695" i="2" s="1"/>
  <c r="G76" i="35"/>
  <c r="I5687" i="2" s="1"/>
  <c r="V6" i="64"/>
  <c r="V5" i="63"/>
  <c r="V6" i="62"/>
  <c r="V5" i="62" s="1"/>
  <c r="W5" i="63"/>
  <c r="I17" i="38"/>
  <c r="J141" i="40"/>
  <c r="I5691" i="2" s="1"/>
  <c r="V5" i="64"/>
  <c r="W16" i="62"/>
  <c r="W6" i="62" s="1"/>
  <c r="W5" i="62" s="1"/>
  <c r="V23" i="65"/>
  <c r="W23" i="65" s="1"/>
  <c r="V27" i="65"/>
  <c r="W27" i="65" s="1"/>
  <c r="P6" i="65"/>
  <c r="P5" i="65" s="1"/>
  <c r="G10" i="61" s="1"/>
  <c r="G12" i="61" s="1"/>
  <c r="I5715"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5693"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80" i="33"/>
  <c r="G180" i="33"/>
  <c r="I179" i="33"/>
  <c r="G179" i="33"/>
  <c r="I178" i="33"/>
  <c r="G178" i="33"/>
  <c r="I177" i="33"/>
  <c r="G177" i="33"/>
  <c r="I176" i="33"/>
  <c r="G176" i="33"/>
  <c r="I175" i="33"/>
  <c r="G175" i="33"/>
  <c r="I174" i="33"/>
  <c r="G174" i="33"/>
  <c r="I171" i="33"/>
  <c r="G171" i="33"/>
  <c r="I167" i="33"/>
  <c r="G167"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6" i="33"/>
  <c r="G96" i="33"/>
  <c r="I95" i="33"/>
  <c r="G95" i="33"/>
  <c r="I94" i="33"/>
  <c r="G94" i="33"/>
  <c r="I93" i="33"/>
  <c r="G93"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H22" i="20"/>
  <c r="I22" i="20" s="1"/>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103" i="19"/>
  <c r="I103" i="19" s="1"/>
  <c r="G103" i="19"/>
  <c r="H102" i="19"/>
  <c r="G102" i="19"/>
  <c r="H101" i="19"/>
  <c r="G101" i="19"/>
  <c r="H100" i="19"/>
  <c r="G100" i="19"/>
  <c r="H99" i="19"/>
  <c r="G99" i="19"/>
  <c r="H98" i="19"/>
  <c r="G98" i="19"/>
  <c r="H97" i="19"/>
  <c r="G97" i="19"/>
  <c r="H96" i="19"/>
  <c r="I96" i="19" s="1"/>
  <c r="G96" i="19"/>
  <c r="H95" i="19"/>
  <c r="G95" i="19"/>
  <c r="H94" i="19"/>
  <c r="I94" i="19" s="1"/>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H42" i="19"/>
  <c r="G42" i="19"/>
  <c r="H41" i="19"/>
  <c r="G41" i="19"/>
  <c r="H40" i="19"/>
  <c r="G40" i="19"/>
  <c r="H39" i="19"/>
  <c r="G39" i="19"/>
  <c r="H38" i="19"/>
  <c r="G38" i="19"/>
  <c r="H37" i="19"/>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G9" i="19"/>
  <c r="H8" i="19"/>
  <c r="G8" i="19"/>
  <c r="H7" i="19"/>
  <c r="G7" i="19"/>
  <c r="H103" i="18"/>
  <c r="I103" i="18" s="1"/>
  <c r="G103" i="18"/>
  <c r="H102" i="18"/>
  <c r="G102" i="18"/>
  <c r="H101" i="18"/>
  <c r="G101" i="18"/>
  <c r="H100" i="18"/>
  <c r="G100" i="18"/>
  <c r="H99" i="18"/>
  <c r="G99" i="18"/>
  <c r="H98" i="18"/>
  <c r="G98" i="18"/>
  <c r="H97" i="18"/>
  <c r="G97" i="18"/>
  <c r="H96" i="18"/>
  <c r="G96" i="18"/>
  <c r="I96" i="18" s="1"/>
  <c r="H95" i="18"/>
  <c r="G95" i="18"/>
  <c r="H94" i="18"/>
  <c r="G94" i="18"/>
  <c r="H93" i="18"/>
  <c r="G93" i="18"/>
  <c r="H92" i="18"/>
  <c r="G92" i="18"/>
  <c r="H91" i="18"/>
  <c r="G91" i="18"/>
  <c r="H90" i="18"/>
  <c r="G90" i="18"/>
  <c r="H89" i="18"/>
  <c r="G89" i="18"/>
  <c r="H88" i="18"/>
  <c r="G88" i="18"/>
  <c r="H87" i="18"/>
  <c r="G87" i="18"/>
  <c r="H86" i="18"/>
  <c r="G86" i="18"/>
  <c r="H85" i="18"/>
  <c r="G85" i="18"/>
  <c r="H84" i="18"/>
  <c r="G84" i="18"/>
  <c r="H83" i="18"/>
  <c r="G83" i="18"/>
  <c r="H82" i="18"/>
  <c r="G82" i="18"/>
  <c r="I82" i="18" s="1"/>
  <c r="H81" i="18"/>
  <c r="G81" i="18"/>
  <c r="H80" i="18"/>
  <c r="G80" i="18"/>
  <c r="H79" i="18"/>
  <c r="G79" i="18"/>
  <c r="H78" i="18"/>
  <c r="G78" i="18"/>
  <c r="H77" i="18"/>
  <c r="G77" i="18"/>
  <c r="H76" i="18"/>
  <c r="G76" i="18"/>
  <c r="H75" i="18"/>
  <c r="G75" i="18"/>
  <c r="H74" i="18"/>
  <c r="G74" i="18"/>
  <c r="H73" i="18"/>
  <c r="G73" i="18"/>
  <c r="H72" i="18"/>
  <c r="G72" i="18"/>
  <c r="H71" i="18"/>
  <c r="G71" i="18"/>
  <c r="H70" i="18"/>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G50" i="18"/>
  <c r="H49" i="18"/>
  <c r="G49" i="18"/>
  <c r="H48" i="18"/>
  <c r="G48" i="18"/>
  <c r="H47" i="18"/>
  <c r="I47" i="18" s="1"/>
  <c r="G47" i="18"/>
  <c r="H46" i="18"/>
  <c r="G46" i="18"/>
  <c r="H45" i="18"/>
  <c r="G45" i="18"/>
  <c r="H44" i="18"/>
  <c r="G44" i="18"/>
  <c r="H43" i="18"/>
  <c r="G43" i="18"/>
  <c r="H42" i="18"/>
  <c r="G42" i="18"/>
  <c r="H41" i="18"/>
  <c r="G41" i="18"/>
  <c r="H40" i="18"/>
  <c r="G40" i="18"/>
  <c r="H39" i="18"/>
  <c r="I39" i="18" s="1"/>
  <c r="G39" i="18"/>
  <c r="H38" i="18"/>
  <c r="G38" i="18"/>
  <c r="H37" i="18"/>
  <c r="G37" i="18"/>
  <c r="H36" i="18"/>
  <c r="G36" i="18"/>
  <c r="H35" i="18"/>
  <c r="G35" i="18"/>
  <c r="H34" i="18"/>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G99" i="17"/>
  <c r="H98" i="17"/>
  <c r="G98" i="17"/>
  <c r="H97" i="17"/>
  <c r="G97" i="17"/>
  <c r="H96" i="17"/>
  <c r="G96" i="17"/>
  <c r="H95" i="17"/>
  <c r="G95" i="17"/>
  <c r="H94" i="17"/>
  <c r="G94" i="17"/>
  <c r="H93" i="17"/>
  <c r="G93" i="17"/>
  <c r="H92" i="17"/>
  <c r="G92" i="17"/>
  <c r="H91" i="17"/>
  <c r="G91" i="17"/>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G69" i="17"/>
  <c r="H68" i="17"/>
  <c r="G68" i="17"/>
  <c r="H67" i="17"/>
  <c r="G67" i="17"/>
  <c r="H66" i="17"/>
  <c r="G66" i="17"/>
  <c r="H65" i="17"/>
  <c r="I65" i="17" s="1"/>
  <c r="G65" i="17"/>
  <c r="H64" i="17"/>
  <c r="G64" i="17"/>
  <c r="H63" i="17"/>
  <c r="G63" i="17"/>
  <c r="H62" i="17"/>
  <c r="G62" i="17"/>
  <c r="H61" i="17"/>
  <c r="G61" i="17"/>
  <c r="H60" i="17"/>
  <c r="G60" i="17"/>
  <c r="H59" i="17"/>
  <c r="G59" i="17"/>
  <c r="H58" i="17"/>
  <c r="G58" i="17"/>
  <c r="H57" i="17"/>
  <c r="G57" i="17"/>
  <c r="H56" i="17"/>
  <c r="G56" i="17"/>
  <c r="H55" i="17"/>
  <c r="G55" i="17"/>
  <c r="H54" i="17"/>
  <c r="G54" i="17"/>
  <c r="H53" i="17"/>
  <c r="G53" i="17"/>
  <c r="H52" i="17"/>
  <c r="G52" i="17"/>
  <c r="H51" i="17"/>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G101" i="16"/>
  <c r="H100" i="16"/>
  <c r="G100" i="16"/>
  <c r="H99" i="16"/>
  <c r="G99" i="16"/>
  <c r="H98" i="16"/>
  <c r="G98" i="16"/>
  <c r="H97" i="16"/>
  <c r="G97" i="16"/>
  <c r="H96" i="16"/>
  <c r="G96" i="16"/>
  <c r="H95" i="16"/>
  <c r="G95" i="16"/>
  <c r="H94" i="16"/>
  <c r="G94" i="16"/>
  <c r="H93" i="16"/>
  <c r="G93" i="16"/>
  <c r="H92" i="16"/>
  <c r="G92" i="16"/>
  <c r="H91" i="16"/>
  <c r="G91" i="16"/>
  <c r="H90" i="16"/>
  <c r="G90" i="16"/>
  <c r="H89" i="16"/>
  <c r="I89" i="16" s="1"/>
  <c r="G89" i="16"/>
  <c r="H88" i="16"/>
  <c r="G88" i="16"/>
  <c r="H87" i="16"/>
  <c r="G87" i="16"/>
  <c r="H86" i="16"/>
  <c r="G86" i="16"/>
  <c r="H85" i="16"/>
  <c r="G85" i="16"/>
  <c r="H84" i="16"/>
  <c r="G84" i="16"/>
  <c r="H83" i="16"/>
  <c r="G83" i="16"/>
  <c r="H82" i="16"/>
  <c r="G82" i="16"/>
  <c r="H81" i="16"/>
  <c r="G81" i="16"/>
  <c r="H80" i="16"/>
  <c r="G80" i="16"/>
  <c r="H79" i="16"/>
  <c r="G79" i="16"/>
  <c r="H78" i="16"/>
  <c r="G78" i="16"/>
  <c r="H77" i="16"/>
  <c r="G77" i="16"/>
  <c r="H76" i="16"/>
  <c r="G76" i="16"/>
  <c r="H75" i="16"/>
  <c r="G75" i="16"/>
  <c r="H74" i="16"/>
  <c r="G74" i="16"/>
  <c r="H73" i="16"/>
  <c r="I73" i="16" s="1"/>
  <c r="G73" i="16"/>
  <c r="H72" i="16"/>
  <c r="G72" i="16"/>
  <c r="H71" i="16"/>
  <c r="G71" i="16"/>
  <c r="H70" i="16"/>
  <c r="G70" i="16"/>
  <c r="H69" i="16"/>
  <c r="G69" i="16"/>
  <c r="H68" i="16"/>
  <c r="G68" i="16"/>
  <c r="H67" i="16"/>
  <c r="G67" i="16"/>
  <c r="H66" i="16"/>
  <c r="I66" i="16" s="1"/>
  <c r="G66" i="16"/>
  <c r="H65" i="16"/>
  <c r="G65" i="16"/>
  <c r="H64" i="16"/>
  <c r="G64" i="16"/>
  <c r="H63" i="16"/>
  <c r="G63" i="16"/>
  <c r="H62" i="16"/>
  <c r="G62" i="16"/>
  <c r="H61" i="16"/>
  <c r="G61" i="16"/>
  <c r="H60" i="16"/>
  <c r="G60" i="16"/>
  <c r="H59" i="16"/>
  <c r="G59" i="16"/>
  <c r="H58" i="16"/>
  <c r="G58" i="16"/>
  <c r="H57" i="16"/>
  <c r="G57" i="16"/>
  <c r="H56" i="16"/>
  <c r="G56" i="16"/>
  <c r="H55" i="16"/>
  <c r="I55" i="16" s="1"/>
  <c r="G55" i="16"/>
  <c r="H54" i="16"/>
  <c r="G54" i="16"/>
  <c r="H53" i="16"/>
  <c r="G53" i="16"/>
  <c r="H52" i="16"/>
  <c r="G52" i="16"/>
  <c r="H51" i="16"/>
  <c r="G51" i="16"/>
  <c r="H50" i="16"/>
  <c r="I50" i="16" s="1"/>
  <c r="G50" i="16"/>
  <c r="H49" i="16"/>
  <c r="G49" i="16"/>
  <c r="H48" i="16"/>
  <c r="G48" i="16"/>
  <c r="H47" i="16"/>
  <c r="G47" i="16"/>
  <c r="H46" i="16"/>
  <c r="G46" i="16"/>
  <c r="H45" i="16"/>
  <c r="G45" i="16"/>
  <c r="H44" i="16"/>
  <c r="G44" i="16"/>
  <c r="H43" i="16"/>
  <c r="I43" i="16" s="1"/>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I12" i="16" s="1"/>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I42" i="15" s="1"/>
  <c r="H41" i="15"/>
  <c r="G41" i="15"/>
  <c r="H40" i="15"/>
  <c r="G40" i="15"/>
  <c r="H39" i="15"/>
  <c r="G39" i="15"/>
  <c r="H38" i="15"/>
  <c r="G38" i="15"/>
  <c r="H37" i="15"/>
  <c r="G37" i="15"/>
  <c r="H36" i="15"/>
  <c r="G36" i="15"/>
  <c r="H35" i="15"/>
  <c r="G35" i="15"/>
  <c r="H34" i="15"/>
  <c r="G34" i="15"/>
  <c r="H33" i="15"/>
  <c r="G33" i="15"/>
  <c r="H32" i="15"/>
  <c r="G32" i="15"/>
  <c r="H31" i="15"/>
  <c r="G31" i="15"/>
  <c r="H30" i="15"/>
  <c r="G30" i="15"/>
  <c r="H29" i="15"/>
  <c r="G29" i="15"/>
  <c r="H28" i="15"/>
  <c r="G28" i="15"/>
  <c r="H27" i="15"/>
  <c r="G27" i="15"/>
  <c r="H26" i="15"/>
  <c r="G26" i="15"/>
  <c r="I26" i="15" s="1"/>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I10" i="15" s="1"/>
  <c r="G10" i="15"/>
  <c r="H9" i="15"/>
  <c r="G9" i="15"/>
  <c r="H8" i="15"/>
  <c r="G8" i="15"/>
  <c r="H7" i="15"/>
  <c r="G7" i="15"/>
  <c r="I60" i="16" l="1"/>
  <c r="I50" i="18"/>
  <c r="I46" i="15"/>
  <c r="I30" i="16"/>
  <c r="I46" i="16"/>
  <c r="I23" i="15"/>
  <c r="I39" i="16"/>
  <c r="I78" i="16"/>
  <c r="I94" i="16"/>
  <c r="I69" i="17"/>
  <c r="I93" i="17"/>
  <c r="I20" i="18"/>
  <c r="I36" i="18"/>
  <c r="I84" i="18"/>
  <c r="I43" i="19"/>
  <c r="I99" i="19"/>
  <c r="I60" i="15"/>
  <c r="I91" i="16"/>
  <c r="I53" i="15"/>
  <c r="I34" i="18"/>
  <c r="I98" i="18"/>
  <c r="I37" i="16"/>
  <c r="I90" i="19"/>
  <c r="I64" i="15"/>
  <c r="I22" i="17"/>
  <c r="I101" i="16"/>
  <c r="I17" i="15"/>
  <c r="I25" i="15"/>
  <c r="I89" i="15"/>
  <c r="I64" i="16"/>
  <c r="I96" i="16"/>
  <c r="I63" i="17"/>
  <c r="I70" i="18"/>
  <c r="I78" i="18"/>
  <c r="I37" i="19"/>
  <c r="I61" i="19"/>
  <c r="I44" i="16"/>
  <c r="I13" i="15"/>
  <c r="I91" i="17"/>
  <c r="I30" i="15"/>
  <c r="I20" i="17"/>
  <c r="I48" i="15"/>
  <c r="I87" i="16"/>
  <c r="I48" i="19"/>
  <c r="I92" i="16"/>
  <c r="I9" i="19"/>
  <c r="I22" i="15"/>
  <c r="I93" i="16"/>
  <c r="I92" i="17"/>
  <c r="I71" i="16"/>
  <c r="I34" i="15"/>
  <c r="I13" i="20"/>
  <c r="I75" i="16"/>
  <c r="I26" i="17"/>
  <c r="I89" i="18"/>
  <c r="I51" i="17"/>
  <c r="I99" i="17"/>
  <c r="I25" i="19"/>
  <c r="I45" i="18"/>
  <c r="I16" i="16"/>
  <c r="I48" i="16"/>
  <c r="I35" i="15"/>
  <c r="I35" i="16"/>
  <c r="I81" i="18"/>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7"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I12" i="15"/>
  <c r="I51" i="15"/>
  <c r="I89" i="19"/>
  <c r="I15" i="20"/>
  <c r="I88" i="17"/>
  <c r="I68" i="18"/>
  <c r="I47" i="19"/>
  <c r="I78" i="19"/>
  <c r="I27" i="20"/>
  <c r="I75" i="15"/>
  <c r="I76" i="17"/>
  <c r="I61" i="18"/>
  <c r="I17" i="19"/>
  <c r="I41" i="15"/>
  <c r="I77" i="16"/>
  <c r="I11" i="17"/>
  <c r="I42" i="17"/>
  <c r="I16" i="18"/>
  <c r="I99" i="18"/>
  <c r="I57" i="15"/>
  <c r="I65" i="15"/>
  <c r="I73" i="15"/>
  <c r="I58" i="17"/>
  <c r="I66" i="17"/>
  <c r="I74" i="17"/>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2"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81"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5681" i="2" s="1"/>
  <c r="G183" i="33"/>
  <c r="F4" i="32" s="1"/>
  <c r="F7" i="32" s="1"/>
  <c r="I5685" i="2" s="1"/>
  <c r="I106" i="16"/>
  <c r="B12" i="14" s="1"/>
  <c r="C12" i="14" s="1"/>
  <c r="G81" i="31"/>
  <c r="I5683" i="2" s="1"/>
  <c r="I105" i="15"/>
  <c r="B11" i="14" s="1"/>
  <c r="C11" i="14" s="1"/>
  <c r="I106" i="17"/>
  <c r="B13" i="14" s="1"/>
  <c r="C13" i="14" s="1"/>
  <c r="I106" i="18"/>
  <c r="B14" i="14" s="1"/>
  <c r="C14" i="14" s="1"/>
  <c r="E69" i="34"/>
  <c r="J23" i="34"/>
  <c r="E70" i="34" s="1"/>
  <c r="I33" i="20"/>
  <c r="B16" i="14" s="1"/>
  <c r="C16" i="14" s="1"/>
  <c r="D18" i="21"/>
  <c r="D21" i="21" s="1"/>
  <c r="I5679" i="2" s="1"/>
  <c r="I106" i="19"/>
  <c r="B15" i="14" s="1"/>
  <c r="C15" i="14" s="1"/>
  <c r="F8" i="32" l="1"/>
  <c r="F9" i="32" s="1"/>
  <c r="B17" i="14"/>
  <c r="I5677" i="2" s="1"/>
  <c r="C18" i="14"/>
  <c r="BD96" i="1" l="1"/>
  <c r="J5709" i="2" l="1"/>
  <c r="J5707" i="2" l="1"/>
  <c r="AZ96" i="1" l="1"/>
  <c r="AV96" i="1"/>
  <c r="BK5752" i="2"/>
  <c r="BI5752" i="2"/>
  <c r="BH5752" i="2"/>
  <c r="BG5752" i="2"/>
  <c r="BF5752" i="2"/>
  <c r="T5752" i="2"/>
  <c r="R5752" i="2"/>
  <c r="P5752" i="2"/>
  <c r="J5752" i="2"/>
  <c r="BE5752" i="2" s="1"/>
  <c r="BK5750" i="2"/>
  <c r="BI5750" i="2"/>
  <c r="BH5750" i="2"/>
  <c r="BG5750" i="2"/>
  <c r="BF5750" i="2"/>
  <c r="T5750" i="2"/>
  <c r="R5750" i="2"/>
  <c r="P5750" i="2"/>
  <c r="J5750" i="2"/>
  <c r="BE5750" i="2" s="1"/>
  <c r="J37" i="2"/>
  <c r="AY96" i="1" s="1"/>
  <c r="J36" i="2"/>
  <c r="J35" i="2"/>
  <c r="BI5770" i="2"/>
  <c r="BH5770" i="2"/>
  <c r="BG5770" i="2"/>
  <c r="BF5770" i="2"/>
  <c r="T5770" i="2"/>
  <c r="R5770" i="2"/>
  <c r="P5770" i="2"/>
  <c r="BI5768" i="2"/>
  <c r="BH5768" i="2"/>
  <c r="BG5768" i="2"/>
  <c r="BF5768" i="2"/>
  <c r="T5768" i="2"/>
  <c r="R5768" i="2"/>
  <c r="P5768" i="2"/>
  <c r="BI5765" i="2"/>
  <c r="BH5765" i="2"/>
  <c r="BG5765" i="2"/>
  <c r="BF5765" i="2"/>
  <c r="T5765" i="2"/>
  <c r="R5765" i="2"/>
  <c r="P5765" i="2"/>
  <c r="BI5763" i="2"/>
  <c r="BH5763" i="2"/>
  <c r="BG5763" i="2"/>
  <c r="BF5763" i="2"/>
  <c r="T5763" i="2"/>
  <c r="R5763" i="2"/>
  <c r="P5763" i="2"/>
  <c r="BI5761" i="2"/>
  <c r="BH5761" i="2"/>
  <c r="BG5761" i="2"/>
  <c r="BF5761" i="2"/>
  <c r="T5761" i="2"/>
  <c r="R5761" i="2"/>
  <c r="P5761" i="2"/>
  <c r="BI5759" i="2"/>
  <c r="BH5759" i="2"/>
  <c r="BG5759" i="2"/>
  <c r="BF5759" i="2"/>
  <c r="T5759" i="2"/>
  <c r="R5759" i="2"/>
  <c r="P5759" i="2"/>
  <c r="BI5757" i="2"/>
  <c r="BH5757" i="2"/>
  <c r="BG5757" i="2"/>
  <c r="BF5757" i="2"/>
  <c r="T5757" i="2"/>
  <c r="R5757" i="2"/>
  <c r="P5757" i="2"/>
  <c r="BI5755" i="2"/>
  <c r="BH5755" i="2"/>
  <c r="BG5755" i="2"/>
  <c r="BF5755" i="2"/>
  <c r="T5755" i="2"/>
  <c r="R5755" i="2"/>
  <c r="P5755" i="2"/>
  <c r="BI5748" i="2"/>
  <c r="BH5748" i="2"/>
  <c r="BG5748" i="2"/>
  <c r="BF5748" i="2"/>
  <c r="T5748" i="2"/>
  <c r="R5748" i="2"/>
  <c r="P5748" i="2"/>
  <c r="BI5746" i="2"/>
  <c r="BH5746" i="2"/>
  <c r="BG5746" i="2"/>
  <c r="BF5746" i="2"/>
  <c r="T5746" i="2"/>
  <c r="R5746" i="2"/>
  <c r="P5746" i="2"/>
  <c r="BI5744" i="2"/>
  <c r="BH5744" i="2"/>
  <c r="BG5744" i="2"/>
  <c r="BF5744" i="2"/>
  <c r="T5744" i="2"/>
  <c r="R5744" i="2"/>
  <c r="P5744" i="2"/>
  <c r="BI5741" i="2"/>
  <c r="BH5741" i="2"/>
  <c r="BG5741" i="2"/>
  <c r="BF5741" i="2"/>
  <c r="T5741" i="2"/>
  <c r="R5741" i="2"/>
  <c r="P5741" i="2"/>
  <c r="BI5739" i="2"/>
  <c r="BH5739" i="2"/>
  <c r="BG5739" i="2"/>
  <c r="BF5739" i="2"/>
  <c r="T5739" i="2"/>
  <c r="R5739" i="2"/>
  <c r="P5739" i="2"/>
  <c r="BI5737" i="2"/>
  <c r="BH5737" i="2"/>
  <c r="BG5737" i="2"/>
  <c r="BF5737" i="2"/>
  <c r="T5737" i="2"/>
  <c r="R5737" i="2"/>
  <c r="P5737" i="2"/>
  <c r="BI5734" i="2"/>
  <c r="BH5734" i="2"/>
  <c r="BG5734" i="2"/>
  <c r="BF5734" i="2"/>
  <c r="T5734" i="2"/>
  <c r="R5734" i="2"/>
  <c r="P5734" i="2"/>
  <c r="BI5732" i="2"/>
  <c r="BH5732" i="2"/>
  <c r="BG5732" i="2"/>
  <c r="BF5732" i="2"/>
  <c r="T5732" i="2"/>
  <c r="R5732" i="2"/>
  <c r="P5732" i="2"/>
  <c r="BI5730" i="2"/>
  <c r="BH5730" i="2"/>
  <c r="BG5730" i="2"/>
  <c r="BF5730" i="2"/>
  <c r="T5730" i="2"/>
  <c r="R5730" i="2"/>
  <c r="P5730" i="2"/>
  <c r="BI5727" i="2"/>
  <c r="BH5727" i="2"/>
  <c r="BG5727" i="2"/>
  <c r="BF5727" i="2"/>
  <c r="T5727" i="2"/>
  <c r="R5727" i="2"/>
  <c r="P5727" i="2"/>
  <c r="BI5725" i="2"/>
  <c r="BH5725" i="2"/>
  <c r="BG5725" i="2"/>
  <c r="BF5725" i="2"/>
  <c r="T5725" i="2"/>
  <c r="R5725" i="2"/>
  <c r="P5725" i="2"/>
  <c r="BI5723" i="2"/>
  <c r="BH5723" i="2"/>
  <c r="BG5723" i="2"/>
  <c r="BF5723" i="2"/>
  <c r="T5723" i="2"/>
  <c r="R5723" i="2"/>
  <c r="P5723" i="2"/>
  <c r="BI5721" i="2"/>
  <c r="BH5721" i="2"/>
  <c r="BG5721" i="2"/>
  <c r="BF5721" i="2"/>
  <c r="T5721" i="2"/>
  <c r="R5721" i="2"/>
  <c r="P5721" i="2"/>
  <c r="BI5719" i="2"/>
  <c r="BH5719" i="2"/>
  <c r="BG5719" i="2"/>
  <c r="BF5719" i="2"/>
  <c r="T5719" i="2"/>
  <c r="R5719" i="2"/>
  <c r="P5719" i="2"/>
  <c r="BI5715" i="2"/>
  <c r="BH5715" i="2"/>
  <c r="BG5715" i="2"/>
  <c r="BF5715" i="2"/>
  <c r="BI5713" i="2"/>
  <c r="BH5713" i="2"/>
  <c r="BG5713" i="2"/>
  <c r="BF5713" i="2"/>
  <c r="BI5711" i="2"/>
  <c r="BH5711" i="2"/>
  <c r="BG5711" i="2"/>
  <c r="BF5711" i="2"/>
  <c r="BI5709" i="2"/>
  <c r="BH5709" i="2"/>
  <c r="BG5709" i="2"/>
  <c r="BF5709" i="2"/>
  <c r="BI5707" i="2"/>
  <c r="BH5707" i="2"/>
  <c r="BG5707" i="2"/>
  <c r="BF5707" i="2"/>
  <c r="BI5705" i="2"/>
  <c r="BH5705" i="2"/>
  <c r="BG5705" i="2"/>
  <c r="BF5705" i="2"/>
  <c r="BI5703" i="2"/>
  <c r="BH5703" i="2"/>
  <c r="BG5703" i="2"/>
  <c r="BF5703" i="2"/>
  <c r="BI5701" i="2"/>
  <c r="BH5701" i="2"/>
  <c r="BG5701" i="2"/>
  <c r="BF5701" i="2"/>
  <c r="BI5699" i="2"/>
  <c r="BH5699" i="2"/>
  <c r="BG5699" i="2"/>
  <c r="BF5699" i="2"/>
  <c r="BI5697" i="2"/>
  <c r="BH5697" i="2"/>
  <c r="BG5697" i="2"/>
  <c r="BF5697" i="2"/>
  <c r="BI5695" i="2"/>
  <c r="BH5695" i="2"/>
  <c r="BG5695" i="2"/>
  <c r="BF5695" i="2"/>
  <c r="BI5693" i="2"/>
  <c r="BH5693" i="2"/>
  <c r="BG5693" i="2"/>
  <c r="BF5693" i="2"/>
  <c r="BI5691" i="2"/>
  <c r="BH5691" i="2"/>
  <c r="BG5691" i="2"/>
  <c r="BF5691" i="2"/>
  <c r="BI5689" i="2"/>
  <c r="BH5689" i="2"/>
  <c r="BG5689" i="2"/>
  <c r="BF5689" i="2"/>
  <c r="BI5687" i="2"/>
  <c r="BH5687" i="2"/>
  <c r="BG5687" i="2"/>
  <c r="BF5687" i="2"/>
  <c r="T5687" i="2"/>
  <c r="R5687" i="2"/>
  <c r="P5687" i="2"/>
  <c r="BI5685" i="2"/>
  <c r="BH5685" i="2"/>
  <c r="BG5685" i="2"/>
  <c r="BF5685" i="2"/>
  <c r="T5685" i="2"/>
  <c r="R5685" i="2"/>
  <c r="P5685" i="2"/>
  <c r="BI5683" i="2"/>
  <c r="BH5683" i="2"/>
  <c r="BG5683" i="2"/>
  <c r="BF5683" i="2"/>
  <c r="T5683" i="2"/>
  <c r="R5683" i="2"/>
  <c r="P5683" i="2"/>
  <c r="BI5681" i="2"/>
  <c r="BH5681" i="2"/>
  <c r="BG5681" i="2"/>
  <c r="BF5681" i="2"/>
  <c r="T5681" i="2"/>
  <c r="R5681" i="2"/>
  <c r="P5681" i="2"/>
  <c r="BI5679" i="2"/>
  <c r="BH5679" i="2"/>
  <c r="BG5679" i="2"/>
  <c r="BF5679" i="2"/>
  <c r="T5679" i="2"/>
  <c r="R5679" i="2"/>
  <c r="P5679" i="2"/>
  <c r="BI5677" i="2"/>
  <c r="BH5677" i="2"/>
  <c r="BG5677" i="2"/>
  <c r="BF5677" i="2"/>
  <c r="T5677" i="2"/>
  <c r="R5677" i="2"/>
  <c r="P5677" i="2"/>
  <c r="BI5674" i="2"/>
  <c r="BH5674" i="2"/>
  <c r="BG5674" i="2"/>
  <c r="BF5674" i="2"/>
  <c r="T5674" i="2"/>
  <c r="T5673" i="2" s="1"/>
  <c r="R5674" i="2"/>
  <c r="R5673" i="2" s="1"/>
  <c r="P5674" i="2"/>
  <c r="P5673" i="2" s="1"/>
  <c r="BI5671" i="2"/>
  <c r="BH5671" i="2"/>
  <c r="BG5671" i="2"/>
  <c r="BF5671" i="2"/>
  <c r="T5671" i="2"/>
  <c r="T5670" i="2" s="1"/>
  <c r="R5671" i="2"/>
  <c r="R5670" i="2" s="1"/>
  <c r="P5671" i="2"/>
  <c r="P5670" i="2" s="1"/>
  <c r="BI5666" i="2"/>
  <c r="BH5666" i="2"/>
  <c r="BG5666" i="2"/>
  <c r="BF5666" i="2"/>
  <c r="T5666" i="2"/>
  <c r="T5645" i="2" s="1"/>
  <c r="R5666" i="2"/>
  <c r="R5645" i="2" s="1"/>
  <c r="P5666" i="2"/>
  <c r="P5645" i="2" s="1"/>
  <c r="BI5640" i="2"/>
  <c r="BH5640" i="2"/>
  <c r="BG5640" i="2"/>
  <c r="BF5640" i="2"/>
  <c r="T5640" i="2"/>
  <c r="R5640" i="2"/>
  <c r="P5640" i="2"/>
  <c r="BI5634" i="2"/>
  <c r="BH5634" i="2"/>
  <c r="BG5634" i="2"/>
  <c r="BF5634" i="2"/>
  <c r="T5634" i="2"/>
  <c r="R5634" i="2"/>
  <c r="P5634" i="2"/>
  <c r="BI5631" i="2"/>
  <c r="BH5631" i="2"/>
  <c r="BG5631" i="2"/>
  <c r="BF5631" i="2"/>
  <c r="T5631" i="2"/>
  <c r="R5631" i="2"/>
  <c r="P5631" i="2"/>
  <c r="BI5627" i="2"/>
  <c r="BH5627" i="2"/>
  <c r="BG5627" i="2"/>
  <c r="BF5627" i="2"/>
  <c r="T5627" i="2"/>
  <c r="R5627" i="2"/>
  <c r="P5627" i="2"/>
  <c r="BI5614" i="2"/>
  <c r="BH5614" i="2"/>
  <c r="BG5614" i="2"/>
  <c r="BF5614" i="2"/>
  <c r="T5614" i="2"/>
  <c r="R5614" i="2"/>
  <c r="P5614" i="2"/>
  <c r="BI5606" i="2"/>
  <c r="BH5606" i="2"/>
  <c r="BG5606" i="2"/>
  <c r="BF5606" i="2"/>
  <c r="T5606" i="2"/>
  <c r="R5606" i="2"/>
  <c r="P5606" i="2"/>
  <c r="BI5582" i="2"/>
  <c r="BH5582" i="2"/>
  <c r="BG5582" i="2"/>
  <c r="BF5582" i="2"/>
  <c r="T5582" i="2"/>
  <c r="R5582" i="2"/>
  <c r="P5582" i="2"/>
  <c r="BI5563" i="2"/>
  <c r="BH5563" i="2"/>
  <c r="BG5563" i="2"/>
  <c r="BF5563" i="2"/>
  <c r="T5563" i="2"/>
  <c r="R5563" i="2"/>
  <c r="P5563" i="2"/>
  <c r="BI5546" i="2"/>
  <c r="BH5546" i="2"/>
  <c r="BG5546" i="2"/>
  <c r="BF5546" i="2"/>
  <c r="T5546" i="2"/>
  <c r="R5546" i="2"/>
  <c r="P5546" i="2"/>
  <c r="BI5542" i="2"/>
  <c r="BH5542" i="2"/>
  <c r="BG5542" i="2"/>
  <c r="BF5542" i="2"/>
  <c r="T5542" i="2"/>
  <c r="R5542" i="2"/>
  <c r="P5542" i="2"/>
  <c r="BI5537" i="2"/>
  <c r="BH5537" i="2"/>
  <c r="BG5537" i="2"/>
  <c r="BF5537" i="2"/>
  <c r="T5537" i="2"/>
  <c r="R5537" i="2"/>
  <c r="P5537" i="2"/>
  <c r="BI5533" i="2"/>
  <c r="BH5533" i="2"/>
  <c r="BG5533" i="2"/>
  <c r="BF5533" i="2"/>
  <c r="T5533" i="2"/>
  <c r="R5533" i="2"/>
  <c r="P5533" i="2"/>
  <c r="BI5527" i="2"/>
  <c r="BH5527" i="2"/>
  <c r="BG5527" i="2"/>
  <c r="BF5527" i="2"/>
  <c r="T5527" i="2"/>
  <c r="R5527" i="2"/>
  <c r="P5527" i="2"/>
  <c r="BI5523" i="2"/>
  <c r="BH5523" i="2"/>
  <c r="BG5523" i="2"/>
  <c r="BF5523" i="2"/>
  <c r="T5523" i="2"/>
  <c r="R5523" i="2"/>
  <c r="P5523" i="2"/>
  <c r="BI5508" i="2"/>
  <c r="BH5508" i="2"/>
  <c r="BG5508" i="2"/>
  <c r="BF5508" i="2"/>
  <c r="T5508" i="2"/>
  <c r="R5508" i="2"/>
  <c r="P5508" i="2"/>
  <c r="BI5505" i="2"/>
  <c r="BH5505" i="2"/>
  <c r="BG5505" i="2"/>
  <c r="BF5505" i="2"/>
  <c r="T5505" i="2"/>
  <c r="R5505" i="2"/>
  <c r="P5505" i="2"/>
  <c r="BI5499" i="2"/>
  <c r="BH5499" i="2"/>
  <c r="BG5499" i="2"/>
  <c r="BF5499" i="2"/>
  <c r="T5499" i="2"/>
  <c r="R5499" i="2"/>
  <c r="P5499" i="2"/>
  <c r="BI5495" i="2"/>
  <c r="BH5495" i="2"/>
  <c r="BG5495" i="2"/>
  <c r="BF5495" i="2"/>
  <c r="T5495" i="2"/>
  <c r="R5495" i="2"/>
  <c r="P5495" i="2"/>
  <c r="BI5492" i="2"/>
  <c r="BH5492" i="2"/>
  <c r="BG5492" i="2"/>
  <c r="BF5492" i="2"/>
  <c r="T5492" i="2"/>
  <c r="R5492" i="2"/>
  <c r="P5492" i="2"/>
  <c r="BI5488" i="2"/>
  <c r="BH5488" i="2"/>
  <c r="BG5488" i="2"/>
  <c r="BF5488" i="2"/>
  <c r="T5488" i="2"/>
  <c r="R5488" i="2"/>
  <c r="P5488" i="2"/>
  <c r="BI5482" i="2"/>
  <c r="BH5482" i="2"/>
  <c r="BG5482" i="2"/>
  <c r="BF5482" i="2"/>
  <c r="T5482" i="2"/>
  <c r="R5482" i="2"/>
  <c r="P5482" i="2"/>
  <c r="BI5478" i="2"/>
  <c r="BH5478" i="2"/>
  <c r="BG5478" i="2"/>
  <c r="BF5478" i="2"/>
  <c r="T5478" i="2"/>
  <c r="R5478" i="2"/>
  <c r="P5478" i="2"/>
  <c r="BI5460" i="2"/>
  <c r="BH5460" i="2"/>
  <c r="BG5460" i="2"/>
  <c r="BF5460" i="2"/>
  <c r="T5460" i="2"/>
  <c r="R5460" i="2"/>
  <c r="P5460" i="2"/>
  <c r="BI5456" i="2"/>
  <c r="BH5456" i="2"/>
  <c r="BG5456" i="2"/>
  <c r="BF5456" i="2"/>
  <c r="T5456" i="2"/>
  <c r="R5456" i="2"/>
  <c r="P5456" i="2"/>
  <c r="BI5449" i="2"/>
  <c r="BH5449" i="2"/>
  <c r="BG5449" i="2"/>
  <c r="BF5449" i="2"/>
  <c r="T5449" i="2"/>
  <c r="R5449" i="2"/>
  <c r="P5449" i="2"/>
  <c r="BI5446" i="2"/>
  <c r="BH5446" i="2"/>
  <c r="BG5446" i="2"/>
  <c r="BF5446" i="2"/>
  <c r="T5446" i="2"/>
  <c r="R5446" i="2"/>
  <c r="P5446" i="2"/>
  <c r="BI5441" i="2"/>
  <c r="BH5441" i="2"/>
  <c r="BG5441" i="2"/>
  <c r="BF5441" i="2"/>
  <c r="T5441" i="2"/>
  <c r="R5441" i="2"/>
  <c r="P5441" i="2"/>
  <c r="BI5436" i="2"/>
  <c r="BH5436" i="2"/>
  <c r="BG5436" i="2"/>
  <c r="BF5436" i="2"/>
  <c r="T5436" i="2"/>
  <c r="R5436" i="2"/>
  <c r="P5436" i="2"/>
  <c r="BI5431" i="2"/>
  <c r="BH5431" i="2"/>
  <c r="BG5431" i="2"/>
  <c r="BF5431" i="2"/>
  <c r="T5431" i="2"/>
  <c r="R5431" i="2"/>
  <c r="P5431" i="2"/>
  <c r="BI5426" i="2"/>
  <c r="BH5426" i="2"/>
  <c r="BG5426" i="2"/>
  <c r="BF5426" i="2"/>
  <c r="T5426" i="2"/>
  <c r="R5426" i="2"/>
  <c r="P5426" i="2"/>
  <c r="BI5421" i="2"/>
  <c r="BH5421" i="2"/>
  <c r="BG5421" i="2"/>
  <c r="BF5421" i="2"/>
  <c r="T5421" i="2"/>
  <c r="R5421" i="2"/>
  <c r="P5421" i="2"/>
  <c r="BI5416" i="2"/>
  <c r="BH5416" i="2"/>
  <c r="BG5416" i="2"/>
  <c r="BF5416" i="2"/>
  <c r="T5416" i="2"/>
  <c r="R5416" i="2"/>
  <c r="P5416" i="2"/>
  <c r="BI5411" i="2"/>
  <c r="BH5411" i="2"/>
  <c r="BG5411" i="2"/>
  <c r="BF5411" i="2"/>
  <c r="T5411" i="2"/>
  <c r="R5411" i="2"/>
  <c r="P5411" i="2"/>
  <c r="BI5402" i="2"/>
  <c r="BH5402" i="2"/>
  <c r="BG5402" i="2"/>
  <c r="BF5402" i="2"/>
  <c r="T5402" i="2"/>
  <c r="R5402" i="2"/>
  <c r="P5402" i="2"/>
  <c r="BI5398" i="2"/>
  <c r="BH5398" i="2"/>
  <c r="BG5398" i="2"/>
  <c r="BF5398" i="2"/>
  <c r="T5398" i="2"/>
  <c r="R5398" i="2"/>
  <c r="P5398" i="2"/>
  <c r="BI5394" i="2"/>
  <c r="BH5394" i="2"/>
  <c r="BG5394" i="2"/>
  <c r="BF5394" i="2"/>
  <c r="T5394" i="2"/>
  <c r="R5394" i="2"/>
  <c r="P5394" i="2"/>
  <c r="BI5390" i="2"/>
  <c r="BH5390" i="2"/>
  <c r="BG5390" i="2"/>
  <c r="BF5390" i="2"/>
  <c r="T5390" i="2"/>
  <c r="R5390" i="2"/>
  <c r="P5390" i="2"/>
  <c r="BI5386" i="2"/>
  <c r="BH5386" i="2"/>
  <c r="BG5386" i="2"/>
  <c r="BF5386" i="2"/>
  <c r="T5386" i="2"/>
  <c r="R5386" i="2"/>
  <c r="P5386" i="2"/>
  <c r="BI5382" i="2"/>
  <c r="BH5382" i="2"/>
  <c r="BG5382" i="2"/>
  <c r="BF5382" i="2"/>
  <c r="T5382" i="2"/>
  <c r="R5382" i="2"/>
  <c r="P5382" i="2"/>
  <c r="BI5378" i="2"/>
  <c r="BH5378" i="2"/>
  <c r="BG5378" i="2"/>
  <c r="BF5378" i="2"/>
  <c r="T5378" i="2"/>
  <c r="R5378" i="2"/>
  <c r="P5378" i="2"/>
  <c r="BI5374" i="2"/>
  <c r="BH5374" i="2"/>
  <c r="BG5374" i="2"/>
  <c r="BF5374" i="2"/>
  <c r="T5374" i="2"/>
  <c r="R5374" i="2"/>
  <c r="P5374" i="2"/>
  <c r="BI5370" i="2"/>
  <c r="BH5370" i="2"/>
  <c r="BG5370" i="2"/>
  <c r="BF5370" i="2"/>
  <c r="T5370" i="2"/>
  <c r="R5370" i="2"/>
  <c r="P5370" i="2"/>
  <c r="BI5366" i="2"/>
  <c r="BH5366" i="2"/>
  <c r="BG5366" i="2"/>
  <c r="BF5366" i="2"/>
  <c r="T5366" i="2"/>
  <c r="R5366" i="2"/>
  <c r="P5366" i="2"/>
  <c r="BI5362" i="2"/>
  <c r="BH5362" i="2"/>
  <c r="BG5362" i="2"/>
  <c r="BF5362" i="2"/>
  <c r="T5362" i="2"/>
  <c r="R5362" i="2"/>
  <c r="P5362" i="2"/>
  <c r="BI5358" i="2"/>
  <c r="BH5358" i="2"/>
  <c r="BG5358" i="2"/>
  <c r="BF5358" i="2"/>
  <c r="T5358" i="2"/>
  <c r="R5358" i="2"/>
  <c r="P5358" i="2"/>
  <c r="BI5352" i="2"/>
  <c r="BH5352" i="2"/>
  <c r="BG5352" i="2"/>
  <c r="BF5352" i="2"/>
  <c r="T5352" i="2"/>
  <c r="R5352" i="2"/>
  <c r="P5352" i="2"/>
  <c r="BI5348" i="2"/>
  <c r="BH5348" i="2"/>
  <c r="BG5348" i="2"/>
  <c r="BF5348" i="2"/>
  <c r="T5348" i="2"/>
  <c r="R5348" i="2"/>
  <c r="P5348" i="2"/>
  <c r="BI5340" i="2"/>
  <c r="BH5340" i="2"/>
  <c r="BG5340" i="2"/>
  <c r="BF5340" i="2"/>
  <c r="T5340" i="2"/>
  <c r="R5340" i="2"/>
  <c r="P5340" i="2"/>
  <c r="BI5336" i="2"/>
  <c r="BH5336" i="2"/>
  <c r="BG5336" i="2"/>
  <c r="BF5336" i="2"/>
  <c r="T5336" i="2"/>
  <c r="R5336" i="2"/>
  <c r="P5336" i="2"/>
  <c r="BI5331" i="2"/>
  <c r="BH5331" i="2"/>
  <c r="BG5331" i="2"/>
  <c r="BF5331" i="2"/>
  <c r="T5331" i="2"/>
  <c r="R5331" i="2"/>
  <c r="P5331" i="2"/>
  <c r="BI5326" i="2"/>
  <c r="BH5326" i="2"/>
  <c r="BG5326" i="2"/>
  <c r="BF5326" i="2"/>
  <c r="T5326" i="2"/>
  <c r="R5326" i="2"/>
  <c r="P5326" i="2"/>
  <c r="BI5243" i="2"/>
  <c r="BH5243" i="2"/>
  <c r="BG5243" i="2"/>
  <c r="BF5243" i="2"/>
  <c r="T5243" i="2"/>
  <c r="R5243" i="2"/>
  <c r="P5243" i="2"/>
  <c r="BI5238" i="2"/>
  <c r="BH5238" i="2"/>
  <c r="BG5238" i="2"/>
  <c r="BF5238" i="2"/>
  <c r="T5238" i="2"/>
  <c r="R5238" i="2"/>
  <c r="P5238" i="2"/>
  <c r="BI5233" i="2"/>
  <c r="BH5233" i="2"/>
  <c r="BG5233" i="2"/>
  <c r="BF5233" i="2"/>
  <c r="T5233" i="2"/>
  <c r="R5233" i="2"/>
  <c r="P5233" i="2"/>
  <c r="BI5228" i="2"/>
  <c r="BH5228" i="2"/>
  <c r="BG5228" i="2"/>
  <c r="BF5228" i="2"/>
  <c r="T5228" i="2"/>
  <c r="R5228" i="2"/>
  <c r="P5228" i="2"/>
  <c r="BI5188" i="2"/>
  <c r="BH5188" i="2"/>
  <c r="BG5188" i="2"/>
  <c r="BF5188" i="2"/>
  <c r="T5188" i="2"/>
  <c r="R5188" i="2"/>
  <c r="P5188" i="2"/>
  <c r="BI5185" i="2"/>
  <c r="BH5185" i="2"/>
  <c r="BG5185" i="2"/>
  <c r="BF5185" i="2"/>
  <c r="T5185" i="2"/>
  <c r="R5185" i="2"/>
  <c r="P5185" i="2"/>
  <c r="BI5183" i="2"/>
  <c r="BH5183" i="2"/>
  <c r="BG5183" i="2"/>
  <c r="BF5183" i="2"/>
  <c r="T5183" i="2"/>
  <c r="R5183" i="2"/>
  <c r="P5183" i="2"/>
  <c r="BI5181" i="2"/>
  <c r="BH5181" i="2"/>
  <c r="BG5181" i="2"/>
  <c r="BF5181" i="2"/>
  <c r="T5181" i="2"/>
  <c r="R5181" i="2"/>
  <c r="P5181" i="2"/>
  <c r="BI5179" i="2"/>
  <c r="BH5179" i="2"/>
  <c r="BG5179" i="2"/>
  <c r="BF5179" i="2"/>
  <c r="T5179" i="2"/>
  <c r="R5179" i="2"/>
  <c r="P5179" i="2"/>
  <c r="BI5177" i="2"/>
  <c r="BH5177" i="2"/>
  <c r="BG5177" i="2"/>
  <c r="BF5177" i="2"/>
  <c r="T5177" i="2"/>
  <c r="R5177" i="2"/>
  <c r="P5177" i="2"/>
  <c r="BI5175" i="2"/>
  <c r="BH5175" i="2"/>
  <c r="BG5175" i="2"/>
  <c r="BF5175" i="2"/>
  <c r="T5175" i="2"/>
  <c r="R5175" i="2"/>
  <c r="P5175" i="2"/>
  <c r="BI5173" i="2"/>
  <c r="BH5173" i="2"/>
  <c r="BG5173" i="2"/>
  <c r="BF5173" i="2"/>
  <c r="T5173" i="2"/>
  <c r="R5173" i="2"/>
  <c r="P5173" i="2"/>
  <c r="BI5171" i="2"/>
  <c r="BH5171" i="2"/>
  <c r="BG5171" i="2"/>
  <c r="BF5171" i="2"/>
  <c r="T5171" i="2"/>
  <c r="R5171" i="2"/>
  <c r="P5171" i="2"/>
  <c r="BI5169" i="2"/>
  <c r="BH5169" i="2"/>
  <c r="BG5169" i="2"/>
  <c r="BF5169" i="2"/>
  <c r="T5169" i="2"/>
  <c r="R5169" i="2"/>
  <c r="P5169" i="2"/>
  <c r="BI5167" i="2"/>
  <c r="BH5167" i="2"/>
  <c r="BG5167" i="2"/>
  <c r="BF5167" i="2"/>
  <c r="T5167" i="2"/>
  <c r="R5167" i="2"/>
  <c r="P5167" i="2"/>
  <c r="BI5165" i="2"/>
  <c r="BH5165" i="2"/>
  <c r="BG5165" i="2"/>
  <c r="BF5165" i="2"/>
  <c r="T5165" i="2"/>
  <c r="R5165" i="2"/>
  <c r="P5165" i="2"/>
  <c r="BI5163" i="2"/>
  <c r="BH5163" i="2"/>
  <c r="BG5163" i="2"/>
  <c r="BF5163" i="2"/>
  <c r="T5163" i="2"/>
  <c r="R5163" i="2"/>
  <c r="P5163" i="2"/>
  <c r="BI5161" i="2"/>
  <c r="BH5161" i="2"/>
  <c r="BG5161" i="2"/>
  <c r="BF5161" i="2"/>
  <c r="T5161" i="2"/>
  <c r="R5161" i="2"/>
  <c r="P5161" i="2"/>
  <c r="BI5159" i="2"/>
  <c r="BH5159" i="2"/>
  <c r="BG5159" i="2"/>
  <c r="BF5159" i="2"/>
  <c r="T5159" i="2"/>
  <c r="R5159" i="2"/>
  <c r="P5159" i="2"/>
  <c r="BI5157" i="2"/>
  <c r="BH5157" i="2"/>
  <c r="BG5157" i="2"/>
  <c r="BF5157" i="2"/>
  <c r="T5157" i="2"/>
  <c r="R5157" i="2"/>
  <c r="P5157" i="2"/>
  <c r="BI5155" i="2"/>
  <c r="BH5155" i="2"/>
  <c r="BG5155" i="2"/>
  <c r="BF5155" i="2"/>
  <c r="T5155" i="2"/>
  <c r="R5155" i="2"/>
  <c r="P5155" i="2"/>
  <c r="BI5153" i="2"/>
  <c r="BH5153" i="2"/>
  <c r="BG5153" i="2"/>
  <c r="BF5153" i="2"/>
  <c r="T5153" i="2"/>
  <c r="R5153" i="2"/>
  <c r="P5153" i="2"/>
  <c r="BI5151" i="2"/>
  <c r="BH5151" i="2"/>
  <c r="BG5151" i="2"/>
  <c r="BF5151" i="2"/>
  <c r="T5151" i="2"/>
  <c r="R5151" i="2"/>
  <c r="P5151" i="2"/>
  <c r="BI5149" i="2"/>
  <c r="BH5149" i="2"/>
  <c r="BG5149" i="2"/>
  <c r="BF5149" i="2"/>
  <c r="T5149" i="2"/>
  <c r="R5149" i="2"/>
  <c r="P5149" i="2"/>
  <c r="BI5147" i="2"/>
  <c r="BH5147" i="2"/>
  <c r="BG5147" i="2"/>
  <c r="BF5147" i="2"/>
  <c r="T5147" i="2"/>
  <c r="R5147" i="2"/>
  <c r="P5147" i="2"/>
  <c r="BI5145" i="2"/>
  <c r="BH5145" i="2"/>
  <c r="BG5145" i="2"/>
  <c r="BF5145" i="2"/>
  <c r="T5145" i="2"/>
  <c r="R5145" i="2"/>
  <c r="P5145" i="2"/>
  <c r="BI5143" i="2"/>
  <c r="BH5143" i="2"/>
  <c r="BG5143" i="2"/>
  <c r="BF5143" i="2"/>
  <c r="T5143" i="2"/>
  <c r="R5143" i="2"/>
  <c r="P5143" i="2"/>
  <c r="BI5141" i="2"/>
  <c r="BH5141" i="2"/>
  <c r="BG5141" i="2"/>
  <c r="BF5141" i="2"/>
  <c r="T5141" i="2"/>
  <c r="R5141" i="2"/>
  <c r="P5141" i="2"/>
  <c r="BI5139" i="2"/>
  <c r="BH5139" i="2"/>
  <c r="BG5139" i="2"/>
  <c r="BF5139" i="2"/>
  <c r="T5139" i="2"/>
  <c r="R5139" i="2"/>
  <c r="P5139" i="2"/>
  <c r="BI5137" i="2"/>
  <c r="BH5137" i="2"/>
  <c r="BG5137" i="2"/>
  <c r="BF5137" i="2"/>
  <c r="T5137" i="2"/>
  <c r="R5137" i="2"/>
  <c r="P5137" i="2"/>
  <c r="BI5135" i="2"/>
  <c r="BH5135" i="2"/>
  <c r="BG5135" i="2"/>
  <c r="BF5135" i="2"/>
  <c r="T5135" i="2"/>
  <c r="R5135" i="2"/>
  <c r="P5135" i="2"/>
  <c r="BI5133" i="2"/>
  <c r="BH5133" i="2"/>
  <c r="BG5133" i="2"/>
  <c r="BF5133" i="2"/>
  <c r="T5133" i="2"/>
  <c r="R5133" i="2"/>
  <c r="P5133" i="2"/>
  <c r="BI5131" i="2"/>
  <c r="BH5131" i="2"/>
  <c r="BG5131" i="2"/>
  <c r="BF5131" i="2"/>
  <c r="T5131" i="2"/>
  <c r="R5131" i="2"/>
  <c r="P5131" i="2"/>
  <c r="BI5129" i="2"/>
  <c r="BH5129" i="2"/>
  <c r="BG5129" i="2"/>
  <c r="BF5129" i="2"/>
  <c r="T5129" i="2"/>
  <c r="R5129" i="2"/>
  <c r="P5129" i="2"/>
  <c r="BI5127" i="2"/>
  <c r="BH5127" i="2"/>
  <c r="BG5127" i="2"/>
  <c r="BF5127" i="2"/>
  <c r="T5127" i="2"/>
  <c r="R5127" i="2"/>
  <c r="P5127" i="2"/>
  <c r="BI5124" i="2"/>
  <c r="BH5124" i="2"/>
  <c r="BG5124" i="2"/>
  <c r="BF5124" i="2"/>
  <c r="T5124" i="2"/>
  <c r="R5124" i="2"/>
  <c r="P5124" i="2"/>
  <c r="BI5122" i="2"/>
  <c r="BH5122" i="2"/>
  <c r="BG5122" i="2"/>
  <c r="BF5122" i="2"/>
  <c r="T5122" i="2"/>
  <c r="R5122" i="2"/>
  <c r="P5122" i="2"/>
  <c r="BI5120" i="2"/>
  <c r="BH5120" i="2"/>
  <c r="BG5120" i="2"/>
  <c r="BF5120" i="2"/>
  <c r="T5120" i="2"/>
  <c r="R5120" i="2"/>
  <c r="P5120" i="2"/>
  <c r="BI5118" i="2"/>
  <c r="BH5118" i="2"/>
  <c r="BG5118" i="2"/>
  <c r="BF5118" i="2"/>
  <c r="T5118" i="2"/>
  <c r="R5118" i="2"/>
  <c r="P5118" i="2"/>
  <c r="BI5116" i="2"/>
  <c r="BH5116" i="2"/>
  <c r="BG5116" i="2"/>
  <c r="BF5116" i="2"/>
  <c r="T5116" i="2"/>
  <c r="R5116" i="2"/>
  <c r="P5116" i="2"/>
  <c r="BI5114" i="2"/>
  <c r="BH5114" i="2"/>
  <c r="BG5114" i="2"/>
  <c r="BF5114" i="2"/>
  <c r="T5114" i="2"/>
  <c r="R5114" i="2"/>
  <c r="P5114" i="2"/>
  <c r="BI5112" i="2"/>
  <c r="BH5112" i="2"/>
  <c r="BG5112" i="2"/>
  <c r="BF5112" i="2"/>
  <c r="T5112" i="2"/>
  <c r="R5112" i="2"/>
  <c r="P5112" i="2"/>
  <c r="BI5110" i="2"/>
  <c r="BH5110" i="2"/>
  <c r="BG5110" i="2"/>
  <c r="BF5110" i="2"/>
  <c r="T5110" i="2"/>
  <c r="R5110" i="2"/>
  <c r="P5110" i="2"/>
  <c r="BI5108" i="2"/>
  <c r="BH5108" i="2"/>
  <c r="BG5108" i="2"/>
  <c r="BF5108" i="2"/>
  <c r="T5108" i="2"/>
  <c r="R5108" i="2"/>
  <c r="P5108" i="2"/>
  <c r="BI5106" i="2"/>
  <c r="BH5106" i="2"/>
  <c r="BG5106" i="2"/>
  <c r="BF5106" i="2"/>
  <c r="T5106" i="2"/>
  <c r="R5106" i="2"/>
  <c r="P5106" i="2"/>
  <c r="BI5104" i="2"/>
  <c r="BH5104" i="2"/>
  <c r="BG5104" i="2"/>
  <c r="BF5104" i="2"/>
  <c r="T5104" i="2"/>
  <c r="R5104" i="2"/>
  <c r="P5104" i="2"/>
  <c r="BI5102" i="2"/>
  <c r="BH5102" i="2"/>
  <c r="BG5102" i="2"/>
  <c r="BF5102" i="2"/>
  <c r="T5102" i="2"/>
  <c r="R5102" i="2"/>
  <c r="P5102" i="2"/>
  <c r="BI5100" i="2"/>
  <c r="BH5100" i="2"/>
  <c r="BG5100" i="2"/>
  <c r="BF5100" i="2"/>
  <c r="T5100" i="2"/>
  <c r="R5100" i="2"/>
  <c r="P5100" i="2"/>
  <c r="BI5098" i="2"/>
  <c r="BH5098" i="2"/>
  <c r="BG5098" i="2"/>
  <c r="BF5098" i="2"/>
  <c r="T5098" i="2"/>
  <c r="R5098" i="2"/>
  <c r="P5098" i="2"/>
  <c r="BI5096" i="2"/>
  <c r="BH5096" i="2"/>
  <c r="BG5096" i="2"/>
  <c r="BF5096" i="2"/>
  <c r="T5096" i="2"/>
  <c r="R5096" i="2"/>
  <c r="P5096" i="2"/>
  <c r="BI5094" i="2"/>
  <c r="BH5094" i="2"/>
  <c r="BG5094" i="2"/>
  <c r="BF5094" i="2"/>
  <c r="T5094" i="2"/>
  <c r="R5094" i="2"/>
  <c r="P5094" i="2"/>
  <c r="BI5092" i="2"/>
  <c r="BH5092" i="2"/>
  <c r="BG5092" i="2"/>
  <c r="BF5092" i="2"/>
  <c r="T5092" i="2"/>
  <c r="R5092" i="2"/>
  <c r="P5092" i="2"/>
  <c r="BI5090" i="2"/>
  <c r="BH5090" i="2"/>
  <c r="BG5090" i="2"/>
  <c r="BF5090" i="2"/>
  <c r="T5090" i="2"/>
  <c r="R5090" i="2"/>
  <c r="P5090" i="2"/>
  <c r="BI5088" i="2"/>
  <c r="BH5088" i="2"/>
  <c r="BG5088" i="2"/>
  <c r="BF5088" i="2"/>
  <c r="T5088" i="2"/>
  <c r="R5088" i="2"/>
  <c r="P5088" i="2"/>
  <c r="BI5086" i="2"/>
  <c r="BH5086" i="2"/>
  <c r="BG5086" i="2"/>
  <c r="BF5086" i="2"/>
  <c r="T5086" i="2"/>
  <c r="R5086" i="2"/>
  <c r="P5086" i="2"/>
  <c r="BI5084" i="2"/>
  <c r="BH5084" i="2"/>
  <c r="BG5084" i="2"/>
  <c r="BF5084" i="2"/>
  <c r="T5084" i="2"/>
  <c r="R5084" i="2"/>
  <c r="P5084" i="2"/>
  <c r="BI5082" i="2"/>
  <c r="BH5082" i="2"/>
  <c r="BG5082" i="2"/>
  <c r="BF5082" i="2"/>
  <c r="T5082" i="2"/>
  <c r="R5082" i="2"/>
  <c r="P5082" i="2"/>
  <c r="BI5080" i="2"/>
  <c r="BH5080" i="2"/>
  <c r="BG5080" i="2"/>
  <c r="BF5080" i="2"/>
  <c r="T5080" i="2"/>
  <c r="R5080" i="2"/>
  <c r="P5080" i="2"/>
  <c r="BI5078" i="2"/>
  <c r="BH5078" i="2"/>
  <c r="BG5078" i="2"/>
  <c r="BF5078" i="2"/>
  <c r="T5078" i="2"/>
  <c r="R5078" i="2"/>
  <c r="P5078" i="2"/>
  <c r="BI5076" i="2"/>
  <c r="BH5076" i="2"/>
  <c r="BG5076" i="2"/>
  <c r="BF5076" i="2"/>
  <c r="T5076" i="2"/>
  <c r="R5076" i="2"/>
  <c r="P5076" i="2"/>
  <c r="BI5074" i="2"/>
  <c r="BH5074" i="2"/>
  <c r="BG5074" i="2"/>
  <c r="BF5074" i="2"/>
  <c r="T5074" i="2"/>
  <c r="R5074" i="2"/>
  <c r="P5074" i="2"/>
  <c r="BI5072" i="2"/>
  <c r="BH5072" i="2"/>
  <c r="BG5072" i="2"/>
  <c r="BF5072" i="2"/>
  <c r="T5072" i="2"/>
  <c r="R5072" i="2"/>
  <c r="P5072" i="2"/>
  <c r="BI5070" i="2"/>
  <c r="BH5070" i="2"/>
  <c r="BG5070" i="2"/>
  <c r="BF5070" i="2"/>
  <c r="T5070" i="2"/>
  <c r="R5070" i="2"/>
  <c r="P5070" i="2"/>
  <c r="BI5068" i="2"/>
  <c r="BH5068" i="2"/>
  <c r="BG5068" i="2"/>
  <c r="BF5068" i="2"/>
  <c r="T5068" i="2"/>
  <c r="R5068" i="2"/>
  <c r="P5068" i="2"/>
  <c r="BI5066" i="2"/>
  <c r="BH5066" i="2"/>
  <c r="BG5066" i="2"/>
  <c r="BF5066" i="2"/>
  <c r="T5066" i="2"/>
  <c r="R5066" i="2"/>
  <c r="P5066" i="2"/>
  <c r="BI5064" i="2"/>
  <c r="BH5064" i="2"/>
  <c r="BG5064" i="2"/>
  <c r="BF5064" i="2"/>
  <c r="T5064" i="2"/>
  <c r="R5064" i="2"/>
  <c r="P5064" i="2"/>
  <c r="BI5062" i="2"/>
  <c r="BH5062" i="2"/>
  <c r="BG5062" i="2"/>
  <c r="BF5062" i="2"/>
  <c r="T5062" i="2"/>
  <c r="R5062" i="2"/>
  <c r="P5062" i="2"/>
  <c r="BI5060" i="2"/>
  <c r="BH5060" i="2"/>
  <c r="BG5060" i="2"/>
  <c r="BF5060" i="2"/>
  <c r="T5060" i="2"/>
  <c r="R5060" i="2"/>
  <c r="P5060" i="2"/>
  <c r="BI5058" i="2"/>
  <c r="BH5058" i="2"/>
  <c r="BG5058" i="2"/>
  <c r="BF5058" i="2"/>
  <c r="T5058" i="2"/>
  <c r="R5058" i="2"/>
  <c r="P5058" i="2"/>
  <c r="BI5056" i="2"/>
  <c r="BH5056" i="2"/>
  <c r="BG5056" i="2"/>
  <c r="BF5056" i="2"/>
  <c r="T5056" i="2"/>
  <c r="R5056" i="2"/>
  <c r="P5056" i="2"/>
  <c r="BI5054" i="2"/>
  <c r="BH5054" i="2"/>
  <c r="BG5054" i="2"/>
  <c r="BF5054" i="2"/>
  <c r="T5054" i="2"/>
  <c r="R5054" i="2"/>
  <c r="P5054" i="2"/>
  <c r="BI5052" i="2"/>
  <c r="BH5052" i="2"/>
  <c r="BG5052" i="2"/>
  <c r="BF5052" i="2"/>
  <c r="T5052" i="2"/>
  <c r="R5052" i="2"/>
  <c r="P5052" i="2"/>
  <c r="BI5050" i="2"/>
  <c r="BH5050" i="2"/>
  <c r="BG5050" i="2"/>
  <c r="BF5050" i="2"/>
  <c r="T5050" i="2"/>
  <c r="R5050" i="2"/>
  <c r="P5050" i="2"/>
  <c r="BI5048" i="2"/>
  <c r="BH5048" i="2"/>
  <c r="BG5048" i="2"/>
  <c r="BF5048" i="2"/>
  <c r="T5048" i="2"/>
  <c r="R5048" i="2"/>
  <c r="P5048" i="2"/>
  <c r="BI5046" i="2"/>
  <c r="BH5046" i="2"/>
  <c r="BG5046" i="2"/>
  <c r="BF5046" i="2"/>
  <c r="T5046" i="2"/>
  <c r="R5046" i="2"/>
  <c r="P5046" i="2"/>
  <c r="BI5044" i="2"/>
  <c r="BH5044" i="2"/>
  <c r="BG5044" i="2"/>
  <c r="BF5044" i="2"/>
  <c r="T5044" i="2"/>
  <c r="R5044" i="2"/>
  <c r="P5044" i="2"/>
  <c r="BI5042" i="2"/>
  <c r="BH5042" i="2"/>
  <c r="BG5042" i="2"/>
  <c r="BF5042" i="2"/>
  <c r="T5042" i="2"/>
  <c r="R5042" i="2"/>
  <c r="P5042" i="2"/>
  <c r="BI5040" i="2"/>
  <c r="BH5040" i="2"/>
  <c r="BG5040" i="2"/>
  <c r="BF5040" i="2"/>
  <c r="T5040" i="2"/>
  <c r="R5040" i="2"/>
  <c r="P5040" i="2"/>
  <c r="BI5038" i="2"/>
  <c r="BH5038" i="2"/>
  <c r="BG5038" i="2"/>
  <c r="BF5038" i="2"/>
  <c r="T5038" i="2"/>
  <c r="R5038" i="2"/>
  <c r="P5038" i="2"/>
  <c r="BI5036" i="2"/>
  <c r="BH5036" i="2"/>
  <c r="BG5036" i="2"/>
  <c r="BF5036" i="2"/>
  <c r="T5036" i="2"/>
  <c r="R5036" i="2"/>
  <c r="P5036" i="2"/>
  <c r="BI5034" i="2"/>
  <c r="BH5034" i="2"/>
  <c r="BG5034" i="2"/>
  <c r="BF5034" i="2"/>
  <c r="T5034" i="2"/>
  <c r="R5034" i="2"/>
  <c r="P5034" i="2"/>
  <c r="BI5032" i="2"/>
  <c r="BH5032" i="2"/>
  <c r="BG5032" i="2"/>
  <c r="BF5032" i="2"/>
  <c r="T5032" i="2"/>
  <c r="R5032" i="2"/>
  <c r="P5032" i="2"/>
  <c r="BI5030" i="2"/>
  <c r="BH5030" i="2"/>
  <c r="BG5030" i="2"/>
  <c r="BF5030" i="2"/>
  <c r="T5030" i="2"/>
  <c r="R5030" i="2"/>
  <c r="P5030" i="2"/>
  <c r="BI5028" i="2"/>
  <c r="BH5028" i="2"/>
  <c r="BG5028" i="2"/>
  <c r="BF5028" i="2"/>
  <c r="T5028" i="2"/>
  <c r="R5028" i="2"/>
  <c r="P5028" i="2"/>
  <c r="BI5026" i="2"/>
  <c r="BH5026" i="2"/>
  <c r="BG5026" i="2"/>
  <c r="BF5026" i="2"/>
  <c r="T5026" i="2"/>
  <c r="R5026" i="2"/>
  <c r="P5026" i="2"/>
  <c r="BI5024" i="2"/>
  <c r="BH5024" i="2"/>
  <c r="BG5024" i="2"/>
  <c r="BF5024" i="2"/>
  <c r="T5024" i="2"/>
  <c r="R5024" i="2"/>
  <c r="P5024" i="2"/>
  <c r="BI5022" i="2"/>
  <c r="BH5022" i="2"/>
  <c r="BG5022" i="2"/>
  <c r="BF5022" i="2"/>
  <c r="T5022" i="2"/>
  <c r="R5022" i="2"/>
  <c r="P5022" i="2"/>
  <c r="BI5020" i="2"/>
  <c r="BH5020" i="2"/>
  <c r="BG5020" i="2"/>
  <c r="BF5020" i="2"/>
  <c r="T5020" i="2"/>
  <c r="R5020" i="2"/>
  <c r="P5020" i="2"/>
  <c r="BI5018" i="2"/>
  <c r="BH5018" i="2"/>
  <c r="BG5018" i="2"/>
  <c r="BF5018" i="2"/>
  <c r="T5018" i="2"/>
  <c r="R5018" i="2"/>
  <c r="P5018" i="2"/>
  <c r="BI5016" i="2"/>
  <c r="BH5016" i="2"/>
  <c r="BG5016" i="2"/>
  <c r="BF5016" i="2"/>
  <c r="T5016" i="2"/>
  <c r="R5016" i="2"/>
  <c r="P5016" i="2"/>
  <c r="BI5014" i="2"/>
  <c r="BH5014" i="2"/>
  <c r="BG5014" i="2"/>
  <c r="BF5014" i="2"/>
  <c r="T5014" i="2"/>
  <c r="R5014" i="2"/>
  <c r="P5014" i="2"/>
  <c r="BI5012" i="2"/>
  <c r="BH5012" i="2"/>
  <c r="BG5012" i="2"/>
  <c r="BF5012" i="2"/>
  <c r="T5012" i="2"/>
  <c r="R5012" i="2"/>
  <c r="P5012" i="2"/>
  <c r="BI5010" i="2"/>
  <c r="BH5010" i="2"/>
  <c r="BG5010" i="2"/>
  <c r="BF5010" i="2"/>
  <c r="T5010" i="2"/>
  <c r="R5010" i="2"/>
  <c r="P5010" i="2"/>
  <c r="BI5008" i="2"/>
  <c r="BH5008" i="2"/>
  <c r="BG5008" i="2"/>
  <c r="BF5008" i="2"/>
  <c r="T5008" i="2"/>
  <c r="R5008" i="2"/>
  <c r="P5008" i="2"/>
  <c r="BI5006" i="2"/>
  <c r="BH5006" i="2"/>
  <c r="BG5006" i="2"/>
  <c r="BF5006" i="2"/>
  <c r="T5006" i="2"/>
  <c r="R5006" i="2"/>
  <c r="P5006" i="2"/>
  <c r="BI5004" i="2"/>
  <c r="BH5004" i="2"/>
  <c r="BG5004" i="2"/>
  <c r="BF5004" i="2"/>
  <c r="T5004" i="2"/>
  <c r="R5004" i="2"/>
  <c r="P5004" i="2"/>
  <c r="BI5002" i="2"/>
  <c r="BH5002" i="2"/>
  <c r="BG5002" i="2"/>
  <c r="BF5002" i="2"/>
  <c r="T5002" i="2"/>
  <c r="R5002" i="2"/>
  <c r="P5002" i="2"/>
  <c r="BI5000" i="2"/>
  <c r="BH5000" i="2"/>
  <c r="BG5000" i="2"/>
  <c r="BF5000" i="2"/>
  <c r="T5000" i="2"/>
  <c r="R5000" i="2"/>
  <c r="P5000" i="2"/>
  <c r="BI4998" i="2"/>
  <c r="BH4998" i="2"/>
  <c r="BG4998" i="2"/>
  <c r="BF4998" i="2"/>
  <c r="T4998" i="2"/>
  <c r="R4998" i="2"/>
  <c r="P4998" i="2"/>
  <c r="BI4996" i="2"/>
  <c r="BH4996" i="2"/>
  <c r="BG4996" i="2"/>
  <c r="BF4996" i="2"/>
  <c r="T4996" i="2"/>
  <c r="R4996" i="2"/>
  <c r="P4996" i="2"/>
  <c r="BI4994" i="2"/>
  <c r="BH4994" i="2"/>
  <c r="BG4994" i="2"/>
  <c r="BF4994" i="2"/>
  <c r="T4994" i="2"/>
  <c r="R4994" i="2"/>
  <c r="P4994" i="2"/>
  <c r="BI4992" i="2"/>
  <c r="BH4992" i="2"/>
  <c r="BG4992" i="2"/>
  <c r="BF4992" i="2"/>
  <c r="T4992" i="2"/>
  <c r="R4992" i="2"/>
  <c r="P4992" i="2"/>
  <c r="BI4989" i="2"/>
  <c r="BH4989" i="2"/>
  <c r="BG4989" i="2"/>
  <c r="BF4989" i="2"/>
  <c r="T4989" i="2"/>
  <c r="R4989" i="2"/>
  <c r="P4989" i="2"/>
  <c r="BI4987" i="2"/>
  <c r="BH4987" i="2"/>
  <c r="BG4987" i="2"/>
  <c r="BF4987" i="2"/>
  <c r="T4987" i="2"/>
  <c r="R4987" i="2"/>
  <c r="P4987" i="2"/>
  <c r="BI4985" i="2"/>
  <c r="BH4985" i="2"/>
  <c r="BG4985" i="2"/>
  <c r="BF4985" i="2"/>
  <c r="T4985" i="2"/>
  <c r="R4985" i="2"/>
  <c r="P4985" i="2"/>
  <c r="BI4983" i="2"/>
  <c r="BH4983" i="2"/>
  <c r="BG4983" i="2"/>
  <c r="BF4983" i="2"/>
  <c r="T4983" i="2"/>
  <c r="R4983" i="2"/>
  <c r="P4983" i="2"/>
  <c r="BI4981" i="2"/>
  <c r="BH4981" i="2"/>
  <c r="BG4981" i="2"/>
  <c r="BF4981" i="2"/>
  <c r="T4981" i="2"/>
  <c r="R4981" i="2"/>
  <c r="P4981" i="2"/>
  <c r="BI4979" i="2"/>
  <c r="BH4979" i="2"/>
  <c r="BG4979" i="2"/>
  <c r="BF4979" i="2"/>
  <c r="T4979" i="2"/>
  <c r="R4979" i="2"/>
  <c r="P4979" i="2"/>
  <c r="BI4977" i="2"/>
  <c r="BH4977" i="2"/>
  <c r="BG4977" i="2"/>
  <c r="BF4977" i="2"/>
  <c r="T4977" i="2"/>
  <c r="R4977" i="2"/>
  <c r="P4977" i="2"/>
  <c r="BI4975" i="2"/>
  <c r="BH4975" i="2"/>
  <c r="BG4975" i="2"/>
  <c r="BF4975" i="2"/>
  <c r="T4975" i="2"/>
  <c r="R4975" i="2"/>
  <c r="P4975" i="2"/>
  <c r="BI4973" i="2"/>
  <c r="BH4973" i="2"/>
  <c r="BG4973" i="2"/>
  <c r="BF4973" i="2"/>
  <c r="T4973" i="2"/>
  <c r="R4973" i="2"/>
  <c r="P4973" i="2"/>
  <c r="BI4971" i="2"/>
  <c r="BH4971" i="2"/>
  <c r="BG4971" i="2"/>
  <c r="BF4971" i="2"/>
  <c r="T4971" i="2"/>
  <c r="R4971" i="2"/>
  <c r="P4971" i="2"/>
  <c r="BI4969" i="2"/>
  <c r="BH4969" i="2"/>
  <c r="BG4969" i="2"/>
  <c r="BF4969" i="2"/>
  <c r="T4969" i="2"/>
  <c r="R4969" i="2"/>
  <c r="P4969" i="2"/>
  <c r="BI4967" i="2"/>
  <c r="BH4967" i="2"/>
  <c r="BG4967" i="2"/>
  <c r="BF4967" i="2"/>
  <c r="T4967" i="2"/>
  <c r="R4967" i="2"/>
  <c r="P4967" i="2"/>
  <c r="BI4965" i="2"/>
  <c r="BH4965" i="2"/>
  <c r="BG4965" i="2"/>
  <c r="BF4965" i="2"/>
  <c r="T4965" i="2"/>
  <c r="R4965" i="2"/>
  <c r="P4965" i="2"/>
  <c r="BI4963" i="2"/>
  <c r="BH4963" i="2"/>
  <c r="BG4963" i="2"/>
  <c r="BF4963" i="2"/>
  <c r="T4963" i="2"/>
  <c r="R4963" i="2"/>
  <c r="P4963" i="2"/>
  <c r="BI4961" i="2"/>
  <c r="BH4961" i="2"/>
  <c r="BG4961" i="2"/>
  <c r="BF4961" i="2"/>
  <c r="T4961" i="2"/>
  <c r="R4961" i="2"/>
  <c r="P4961" i="2"/>
  <c r="BI4959" i="2"/>
  <c r="BH4959" i="2"/>
  <c r="BG4959" i="2"/>
  <c r="BF4959" i="2"/>
  <c r="T4959" i="2"/>
  <c r="R4959" i="2"/>
  <c r="P4959" i="2"/>
  <c r="BI4957" i="2"/>
  <c r="BH4957" i="2"/>
  <c r="BG4957" i="2"/>
  <c r="BF4957" i="2"/>
  <c r="T4957" i="2"/>
  <c r="R4957" i="2"/>
  <c r="P4957" i="2"/>
  <c r="BI4955" i="2"/>
  <c r="BH4955" i="2"/>
  <c r="BG4955" i="2"/>
  <c r="BF4955" i="2"/>
  <c r="T4955" i="2"/>
  <c r="R4955" i="2"/>
  <c r="P4955" i="2"/>
  <c r="BI4953" i="2"/>
  <c r="BH4953" i="2"/>
  <c r="BG4953" i="2"/>
  <c r="BF4953" i="2"/>
  <c r="T4953" i="2"/>
  <c r="R4953" i="2"/>
  <c r="P4953" i="2"/>
  <c r="BI4951" i="2"/>
  <c r="BH4951" i="2"/>
  <c r="BG4951" i="2"/>
  <c r="BF4951" i="2"/>
  <c r="T4951" i="2"/>
  <c r="R4951" i="2"/>
  <c r="P4951" i="2"/>
  <c r="BI4949" i="2"/>
  <c r="BH4949" i="2"/>
  <c r="BG4949" i="2"/>
  <c r="BF4949" i="2"/>
  <c r="T4949" i="2"/>
  <c r="R4949" i="2"/>
  <c r="P4949" i="2"/>
  <c r="BI4947" i="2"/>
  <c r="BH4947" i="2"/>
  <c r="BG4947" i="2"/>
  <c r="BF4947" i="2"/>
  <c r="T4947" i="2"/>
  <c r="R4947" i="2"/>
  <c r="P4947" i="2"/>
  <c r="BI4945" i="2"/>
  <c r="BH4945" i="2"/>
  <c r="BG4945" i="2"/>
  <c r="BF4945" i="2"/>
  <c r="T4945" i="2"/>
  <c r="R4945" i="2"/>
  <c r="P4945" i="2"/>
  <c r="BI4943" i="2"/>
  <c r="BH4943" i="2"/>
  <c r="BG4943" i="2"/>
  <c r="BF4943" i="2"/>
  <c r="T4943" i="2"/>
  <c r="R4943" i="2"/>
  <c r="P4943" i="2"/>
  <c r="BI4941" i="2"/>
  <c r="BH4941" i="2"/>
  <c r="BG4941" i="2"/>
  <c r="BF4941" i="2"/>
  <c r="T4941" i="2"/>
  <c r="R4941" i="2"/>
  <c r="P4941" i="2"/>
  <c r="BI4939" i="2"/>
  <c r="BH4939" i="2"/>
  <c r="BG4939" i="2"/>
  <c r="BF4939" i="2"/>
  <c r="T4939" i="2"/>
  <c r="R4939" i="2"/>
  <c r="P4939" i="2"/>
  <c r="BI4937" i="2"/>
  <c r="BH4937" i="2"/>
  <c r="BG4937" i="2"/>
  <c r="BF4937" i="2"/>
  <c r="T4937" i="2"/>
  <c r="R4937" i="2"/>
  <c r="P4937" i="2"/>
  <c r="BI4935" i="2"/>
  <c r="BH4935" i="2"/>
  <c r="BG4935" i="2"/>
  <c r="BF4935" i="2"/>
  <c r="T4935" i="2"/>
  <c r="R4935" i="2"/>
  <c r="P4935" i="2"/>
  <c r="BI4933" i="2"/>
  <c r="BH4933" i="2"/>
  <c r="BG4933" i="2"/>
  <c r="BF4933" i="2"/>
  <c r="T4933" i="2"/>
  <c r="R4933" i="2"/>
  <c r="P4933" i="2"/>
  <c r="BI4931" i="2"/>
  <c r="BH4931" i="2"/>
  <c r="BG4931" i="2"/>
  <c r="BF4931" i="2"/>
  <c r="T4931" i="2"/>
  <c r="R4931" i="2"/>
  <c r="P4931" i="2"/>
  <c r="BI4929" i="2"/>
  <c r="BH4929" i="2"/>
  <c r="BG4929" i="2"/>
  <c r="BF4929" i="2"/>
  <c r="T4929" i="2"/>
  <c r="R4929" i="2"/>
  <c r="P4929" i="2"/>
  <c r="BI4927" i="2"/>
  <c r="BH4927" i="2"/>
  <c r="BG4927" i="2"/>
  <c r="BF4927" i="2"/>
  <c r="T4927" i="2"/>
  <c r="R4927" i="2"/>
  <c r="P4927" i="2"/>
  <c r="BI4925" i="2"/>
  <c r="BH4925" i="2"/>
  <c r="BG4925" i="2"/>
  <c r="BF4925" i="2"/>
  <c r="T4925" i="2"/>
  <c r="R4925" i="2"/>
  <c r="P4925" i="2"/>
  <c r="BI4923" i="2"/>
  <c r="BH4923" i="2"/>
  <c r="BG4923" i="2"/>
  <c r="BF4923" i="2"/>
  <c r="T4923" i="2"/>
  <c r="R4923" i="2"/>
  <c r="P4923" i="2"/>
  <c r="BI4921" i="2"/>
  <c r="BH4921" i="2"/>
  <c r="BG4921" i="2"/>
  <c r="BF4921" i="2"/>
  <c r="T4921" i="2"/>
  <c r="R4921" i="2"/>
  <c r="P4921" i="2"/>
  <c r="BI4919" i="2"/>
  <c r="BH4919" i="2"/>
  <c r="BG4919" i="2"/>
  <c r="BF4919" i="2"/>
  <c r="T4919" i="2"/>
  <c r="R4919" i="2"/>
  <c r="P4919" i="2"/>
  <c r="BI4917" i="2"/>
  <c r="BH4917" i="2"/>
  <c r="BG4917" i="2"/>
  <c r="BF4917" i="2"/>
  <c r="T4917" i="2"/>
  <c r="R4917" i="2"/>
  <c r="P4917" i="2"/>
  <c r="BI4915" i="2"/>
  <c r="BH4915" i="2"/>
  <c r="BG4915" i="2"/>
  <c r="BF4915" i="2"/>
  <c r="T4915" i="2"/>
  <c r="R4915" i="2"/>
  <c r="P4915" i="2"/>
  <c r="BI4913" i="2"/>
  <c r="BH4913" i="2"/>
  <c r="BG4913" i="2"/>
  <c r="BF4913" i="2"/>
  <c r="T4913" i="2"/>
  <c r="R4913" i="2"/>
  <c r="P4913" i="2"/>
  <c r="BI4911" i="2"/>
  <c r="BH4911" i="2"/>
  <c r="BG4911" i="2"/>
  <c r="BF4911" i="2"/>
  <c r="T4911" i="2"/>
  <c r="R4911" i="2"/>
  <c r="P4911" i="2"/>
  <c r="BI4909" i="2"/>
  <c r="BH4909" i="2"/>
  <c r="BG4909" i="2"/>
  <c r="BF4909" i="2"/>
  <c r="T4909" i="2"/>
  <c r="R4909" i="2"/>
  <c r="P4909" i="2"/>
  <c r="BI4907" i="2"/>
  <c r="BH4907" i="2"/>
  <c r="BG4907" i="2"/>
  <c r="BF4907" i="2"/>
  <c r="T4907" i="2"/>
  <c r="R4907" i="2"/>
  <c r="P4907" i="2"/>
  <c r="BI4905" i="2"/>
  <c r="BH4905" i="2"/>
  <c r="BG4905" i="2"/>
  <c r="BF4905" i="2"/>
  <c r="T4905" i="2"/>
  <c r="R4905" i="2"/>
  <c r="P4905" i="2"/>
  <c r="BI4903" i="2"/>
  <c r="BH4903" i="2"/>
  <c r="BG4903" i="2"/>
  <c r="BF4903" i="2"/>
  <c r="T4903" i="2"/>
  <c r="R4903" i="2"/>
  <c r="P4903" i="2"/>
  <c r="BI4901" i="2"/>
  <c r="BH4901" i="2"/>
  <c r="BG4901" i="2"/>
  <c r="BF4901" i="2"/>
  <c r="T4901" i="2"/>
  <c r="R4901" i="2"/>
  <c r="P4901" i="2"/>
  <c r="BI4899" i="2"/>
  <c r="BH4899" i="2"/>
  <c r="BG4899" i="2"/>
  <c r="BF4899" i="2"/>
  <c r="T4899" i="2"/>
  <c r="R4899" i="2"/>
  <c r="P4899" i="2"/>
  <c r="BI4897" i="2"/>
  <c r="BH4897" i="2"/>
  <c r="BG4897" i="2"/>
  <c r="BF4897" i="2"/>
  <c r="T4897" i="2"/>
  <c r="R4897" i="2"/>
  <c r="P4897" i="2"/>
  <c r="BI4895" i="2"/>
  <c r="BH4895" i="2"/>
  <c r="BG4895" i="2"/>
  <c r="BF4895" i="2"/>
  <c r="T4895" i="2"/>
  <c r="R4895" i="2"/>
  <c r="P4895" i="2"/>
  <c r="BI4893" i="2"/>
  <c r="BH4893" i="2"/>
  <c r="BG4893" i="2"/>
  <c r="BF4893" i="2"/>
  <c r="T4893" i="2"/>
  <c r="R4893" i="2"/>
  <c r="P4893" i="2"/>
  <c r="BI4891" i="2"/>
  <c r="BH4891" i="2"/>
  <c r="BG4891" i="2"/>
  <c r="BF4891" i="2"/>
  <c r="T4891" i="2"/>
  <c r="R4891" i="2"/>
  <c r="P4891" i="2"/>
  <c r="BI4889" i="2"/>
  <c r="BH4889" i="2"/>
  <c r="BG4889" i="2"/>
  <c r="BF4889" i="2"/>
  <c r="T4889" i="2"/>
  <c r="R4889" i="2"/>
  <c r="P4889" i="2"/>
  <c r="BI4887" i="2"/>
  <c r="BH4887" i="2"/>
  <c r="BG4887" i="2"/>
  <c r="BF4887" i="2"/>
  <c r="T4887" i="2"/>
  <c r="R4887" i="2"/>
  <c r="P4887" i="2"/>
  <c r="BI4885" i="2"/>
  <c r="BH4885" i="2"/>
  <c r="BG4885" i="2"/>
  <c r="BF4885" i="2"/>
  <c r="T4885" i="2"/>
  <c r="R4885" i="2"/>
  <c r="P4885" i="2"/>
  <c r="BI4883" i="2"/>
  <c r="BH4883" i="2"/>
  <c r="BG4883" i="2"/>
  <c r="BF4883" i="2"/>
  <c r="T4883" i="2"/>
  <c r="R4883" i="2"/>
  <c r="P4883" i="2"/>
  <c r="BI4881" i="2"/>
  <c r="BH4881" i="2"/>
  <c r="BG4881" i="2"/>
  <c r="BF4881" i="2"/>
  <c r="T4881" i="2"/>
  <c r="R4881" i="2"/>
  <c r="P4881" i="2"/>
  <c r="BI4879" i="2"/>
  <c r="BH4879" i="2"/>
  <c r="BG4879" i="2"/>
  <c r="BF4879" i="2"/>
  <c r="T4879" i="2"/>
  <c r="R4879" i="2"/>
  <c r="P4879" i="2"/>
  <c r="BI4877" i="2"/>
  <c r="BH4877" i="2"/>
  <c r="BG4877" i="2"/>
  <c r="BF4877" i="2"/>
  <c r="T4877" i="2"/>
  <c r="R4877" i="2"/>
  <c r="P4877" i="2"/>
  <c r="BI4875" i="2"/>
  <c r="BH4875" i="2"/>
  <c r="BG4875" i="2"/>
  <c r="BF4875" i="2"/>
  <c r="T4875" i="2"/>
  <c r="R4875" i="2"/>
  <c r="P4875" i="2"/>
  <c r="BI4873" i="2"/>
  <c r="BH4873" i="2"/>
  <c r="BG4873" i="2"/>
  <c r="BF4873" i="2"/>
  <c r="T4873" i="2"/>
  <c r="R4873" i="2"/>
  <c r="P4873" i="2"/>
  <c r="BI4871" i="2"/>
  <c r="BH4871" i="2"/>
  <c r="BG4871" i="2"/>
  <c r="BF4871" i="2"/>
  <c r="T4871" i="2"/>
  <c r="R4871" i="2"/>
  <c r="P4871" i="2"/>
  <c r="BI4869" i="2"/>
  <c r="BH4869" i="2"/>
  <c r="BG4869" i="2"/>
  <c r="BF4869" i="2"/>
  <c r="T4869" i="2"/>
  <c r="R4869" i="2"/>
  <c r="P4869" i="2"/>
  <c r="BI4867" i="2"/>
  <c r="BH4867" i="2"/>
  <c r="BG4867" i="2"/>
  <c r="BF4867" i="2"/>
  <c r="T4867" i="2"/>
  <c r="R4867" i="2"/>
  <c r="P4867" i="2"/>
  <c r="BI4865" i="2"/>
  <c r="BH4865" i="2"/>
  <c r="BG4865" i="2"/>
  <c r="BF4865" i="2"/>
  <c r="T4865" i="2"/>
  <c r="R4865" i="2"/>
  <c r="P4865" i="2"/>
  <c r="BI4863" i="2"/>
  <c r="BH4863" i="2"/>
  <c r="BG4863" i="2"/>
  <c r="BF4863" i="2"/>
  <c r="T4863" i="2"/>
  <c r="R4863" i="2"/>
  <c r="P4863" i="2"/>
  <c r="BI4861" i="2"/>
  <c r="BH4861" i="2"/>
  <c r="BG4861" i="2"/>
  <c r="BF4861" i="2"/>
  <c r="T4861" i="2"/>
  <c r="R4861" i="2"/>
  <c r="P4861" i="2"/>
  <c r="BI4859" i="2"/>
  <c r="BH4859" i="2"/>
  <c r="BG4859" i="2"/>
  <c r="BF4859" i="2"/>
  <c r="T4859" i="2"/>
  <c r="R4859" i="2"/>
  <c r="P4859" i="2"/>
  <c r="BI4857" i="2"/>
  <c r="BH4857" i="2"/>
  <c r="BG4857" i="2"/>
  <c r="BF4857" i="2"/>
  <c r="T4857" i="2"/>
  <c r="R4857" i="2"/>
  <c r="P4857" i="2"/>
  <c r="BI4855" i="2"/>
  <c r="BH4855" i="2"/>
  <c r="BG4855" i="2"/>
  <c r="BF4855" i="2"/>
  <c r="T4855" i="2"/>
  <c r="R4855" i="2"/>
  <c r="P4855" i="2"/>
  <c r="BI4853" i="2"/>
  <c r="BH4853" i="2"/>
  <c r="BG4853" i="2"/>
  <c r="BF4853" i="2"/>
  <c r="T4853" i="2"/>
  <c r="R4853" i="2"/>
  <c r="P4853" i="2"/>
  <c r="BI4851" i="2"/>
  <c r="BH4851" i="2"/>
  <c r="BG4851" i="2"/>
  <c r="BF4851" i="2"/>
  <c r="T4851" i="2"/>
  <c r="R4851" i="2"/>
  <c r="P4851" i="2"/>
  <c r="BI4849" i="2"/>
  <c r="BH4849" i="2"/>
  <c r="BG4849" i="2"/>
  <c r="BF4849" i="2"/>
  <c r="T4849" i="2"/>
  <c r="R4849" i="2"/>
  <c r="P4849" i="2"/>
  <c r="BI4847" i="2"/>
  <c r="BH4847" i="2"/>
  <c r="BG4847" i="2"/>
  <c r="BF4847" i="2"/>
  <c r="T4847" i="2"/>
  <c r="R4847" i="2"/>
  <c r="P4847" i="2"/>
  <c r="BI4845" i="2"/>
  <c r="BH4845" i="2"/>
  <c r="BG4845" i="2"/>
  <c r="BF4845" i="2"/>
  <c r="T4845" i="2"/>
  <c r="R4845" i="2"/>
  <c r="P4845" i="2"/>
  <c r="BI4843" i="2"/>
  <c r="BH4843" i="2"/>
  <c r="BG4843" i="2"/>
  <c r="BF4843" i="2"/>
  <c r="T4843" i="2"/>
  <c r="R4843" i="2"/>
  <c r="P4843" i="2"/>
  <c r="BI4841" i="2"/>
  <c r="BH4841" i="2"/>
  <c r="BG4841" i="2"/>
  <c r="BF4841" i="2"/>
  <c r="T4841" i="2"/>
  <c r="R4841" i="2"/>
  <c r="P4841" i="2"/>
  <c r="BI4839" i="2"/>
  <c r="BH4839" i="2"/>
  <c r="BG4839" i="2"/>
  <c r="BF4839" i="2"/>
  <c r="T4839" i="2"/>
  <c r="R4839" i="2"/>
  <c r="P4839" i="2"/>
  <c r="BI4837" i="2"/>
  <c r="BH4837" i="2"/>
  <c r="BG4837" i="2"/>
  <c r="BF4837" i="2"/>
  <c r="T4837" i="2"/>
  <c r="R4837" i="2"/>
  <c r="P4837" i="2"/>
  <c r="BI4835" i="2"/>
  <c r="BH4835" i="2"/>
  <c r="BG4835" i="2"/>
  <c r="BF4835" i="2"/>
  <c r="T4835" i="2"/>
  <c r="R4835" i="2"/>
  <c r="P4835" i="2"/>
  <c r="BI4833" i="2"/>
  <c r="BH4833" i="2"/>
  <c r="BG4833" i="2"/>
  <c r="BF4833" i="2"/>
  <c r="T4833" i="2"/>
  <c r="R4833" i="2"/>
  <c r="P4833" i="2"/>
  <c r="BI4831" i="2"/>
  <c r="BH4831" i="2"/>
  <c r="BG4831" i="2"/>
  <c r="BF4831" i="2"/>
  <c r="T4831" i="2"/>
  <c r="R4831" i="2"/>
  <c r="P4831" i="2"/>
  <c r="BI4829" i="2"/>
  <c r="BH4829" i="2"/>
  <c r="BG4829" i="2"/>
  <c r="BF4829" i="2"/>
  <c r="T4829" i="2"/>
  <c r="R4829" i="2"/>
  <c r="P4829" i="2"/>
  <c r="BI4827" i="2"/>
  <c r="BH4827" i="2"/>
  <c r="BG4827" i="2"/>
  <c r="BF4827" i="2"/>
  <c r="T4827" i="2"/>
  <c r="R4827" i="2"/>
  <c r="P4827" i="2"/>
  <c r="BI4825" i="2"/>
  <c r="BH4825" i="2"/>
  <c r="BG4825" i="2"/>
  <c r="BF4825" i="2"/>
  <c r="T4825" i="2"/>
  <c r="R4825" i="2"/>
  <c r="P4825" i="2"/>
  <c r="BI4823" i="2"/>
  <c r="BH4823" i="2"/>
  <c r="BG4823" i="2"/>
  <c r="BF4823" i="2"/>
  <c r="T4823" i="2"/>
  <c r="R4823" i="2"/>
  <c r="P4823" i="2"/>
  <c r="BI4821" i="2"/>
  <c r="BH4821" i="2"/>
  <c r="BG4821" i="2"/>
  <c r="BF4821" i="2"/>
  <c r="T4821" i="2"/>
  <c r="R4821" i="2"/>
  <c r="P4821" i="2"/>
  <c r="BI4819" i="2"/>
  <c r="BH4819" i="2"/>
  <c r="BG4819" i="2"/>
  <c r="BF4819" i="2"/>
  <c r="T4819" i="2"/>
  <c r="R4819" i="2"/>
  <c r="P4819" i="2"/>
  <c r="BI4817" i="2"/>
  <c r="BH4817" i="2"/>
  <c r="BG4817" i="2"/>
  <c r="BF4817" i="2"/>
  <c r="T4817" i="2"/>
  <c r="R4817" i="2"/>
  <c r="P4817" i="2"/>
  <c r="BI4815" i="2"/>
  <c r="BH4815" i="2"/>
  <c r="BG4815" i="2"/>
  <c r="BF4815" i="2"/>
  <c r="T4815" i="2"/>
  <c r="R4815" i="2"/>
  <c r="P4815" i="2"/>
  <c r="BI4813" i="2"/>
  <c r="BH4813" i="2"/>
  <c r="BG4813" i="2"/>
  <c r="BF4813" i="2"/>
  <c r="T4813" i="2"/>
  <c r="R4813" i="2"/>
  <c r="P4813" i="2"/>
  <c r="BI4811" i="2"/>
  <c r="BH4811" i="2"/>
  <c r="BG4811" i="2"/>
  <c r="BF4811" i="2"/>
  <c r="T4811" i="2"/>
  <c r="R4811" i="2"/>
  <c r="P4811" i="2"/>
  <c r="BI4809" i="2"/>
  <c r="BH4809" i="2"/>
  <c r="BG4809" i="2"/>
  <c r="BF4809" i="2"/>
  <c r="T4809" i="2"/>
  <c r="R4809" i="2"/>
  <c r="P4809" i="2"/>
  <c r="BI4807" i="2"/>
  <c r="BH4807" i="2"/>
  <c r="BG4807" i="2"/>
  <c r="BF4807" i="2"/>
  <c r="T4807" i="2"/>
  <c r="R4807" i="2"/>
  <c r="P4807" i="2"/>
  <c r="BI4805" i="2"/>
  <c r="BH4805" i="2"/>
  <c r="BG4805" i="2"/>
  <c r="BF4805" i="2"/>
  <c r="T4805" i="2"/>
  <c r="R4805" i="2"/>
  <c r="P4805" i="2"/>
  <c r="BI4803" i="2"/>
  <c r="BH4803" i="2"/>
  <c r="BG4803" i="2"/>
  <c r="BF4803" i="2"/>
  <c r="T4803" i="2"/>
  <c r="R4803" i="2"/>
  <c r="P4803" i="2"/>
  <c r="BI4801" i="2"/>
  <c r="BH4801" i="2"/>
  <c r="BG4801" i="2"/>
  <c r="BF4801" i="2"/>
  <c r="T4801" i="2"/>
  <c r="R4801" i="2"/>
  <c r="P4801" i="2"/>
  <c r="BI4799" i="2"/>
  <c r="BH4799" i="2"/>
  <c r="BG4799" i="2"/>
  <c r="BF4799" i="2"/>
  <c r="T4799" i="2"/>
  <c r="R4799" i="2"/>
  <c r="P4799" i="2"/>
  <c r="BI4797" i="2"/>
  <c r="BH4797" i="2"/>
  <c r="BG4797" i="2"/>
  <c r="BF4797" i="2"/>
  <c r="T4797" i="2"/>
  <c r="R4797" i="2"/>
  <c r="P4797" i="2"/>
  <c r="BI4795" i="2"/>
  <c r="BH4795" i="2"/>
  <c r="BG4795" i="2"/>
  <c r="BF4795" i="2"/>
  <c r="T4795" i="2"/>
  <c r="R4795" i="2"/>
  <c r="P4795" i="2"/>
  <c r="BI4793" i="2"/>
  <c r="BH4793" i="2"/>
  <c r="BG4793" i="2"/>
  <c r="BF4793" i="2"/>
  <c r="T4793" i="2"/>
  <c r="R4793" i="2"/>
  <c r="P4793" i="2"/>
  <c r="BI4791" i="2"/>
  <c r="BH4791" i="2"/>
  <c r="BG4791" i="2"/>
  <c r="BF4791" i="2"/>
  <c r="T4791" i="2"/>
  <c r="R4791" i="2"/>
  <c r="P4791" i="2"/>
  <c r="BI4789" i="2"/>
  <c r="BH4789" i="2"/>
  <c r="BG4789" i="2"/>
  <c r="BF4789" i="2"/>
  <c r="T4789" i="2"/>
  <c r="R4789" i="2"/>
  <c r="P4789" i="2"/>
  <c r="BI4787" i="2"/>
  <c r="BH4787" i="2"/>
  <c r="BG4787" i="2"/>
  <c r="BF4787" i="2"/>
  <c r="T4787" i="2"/>
  <c r="R4787" i="2"/>
  <c r="P4787" i="2"/>
  <c r="BI4785" i="2"/>
  <c r="BH4785" i="2"/>
  <c r="BG4785" i="2"/>
  <c r="BF4785" i="2"/>
  <c r="T4785" i="2"/>
  <c r="R4785" i="2"/>
  <c r="P4785" i="2"/>
  <c r="BI4783" i="2"/>
  <c r="BH4783" i="2"/>
  <c r="BG4783" i="2"/>
  <c r="BF4783" i="2"/>
  <c r="T4783" i="2"/>
  <c r="R4783" i="2"/>
  <c r="P4783" i="2"/>
  <c r="BI4781" i="2"/>
  <c r="BH4781" i="2"/>
  <c r="BG4781" i="2"/>
  <c r="BF4781" i="2"/>
  <c r="T4781" i="2"/>
  <c r="R4781" i="2"/>
  <c r="P4781" i="2"/>
  <c r="BI4779" i="2"/>
  <c r="BH4779" i="2"/>
  <c r="BG4779" i="2"/>
  <c r="BF4779" i="2"/>
  <c r="T4779" i="2"/>
  <c r="R4779" i="2"/>
  <c r="P4779" i="2"/>
  <c r="BI4777" i="2"/>
  <c r="BH4777" i="2"/>
  <c r="BG4777" i="2"/>
  <c r="BF4777" i="2"/>
  <c r="T4777" i="2"/>
  <c r="R4777" i="2"/>
  <c r="P4777" i="2"/>
  <c r="BI4775" i="2"/>
  <c r="BH4775" i="2"/>
  <c r="BG4775" i="2"/>
  <c r="BF4775" i="2"/>
  <c r="T4775" i="2"/>
  <c r="R4775" i="2"/>
  <c r="P4775" i="2"/>
  <c r="BI4773" i="2"/>
  <c r="BH4773" i="2"/>
  <c r="BG4773" i="2"/>
  <c r="BF4773" i="2"/>
  <c r="T4773" i="2"/>
  <c r="R4773" i="2"/>
  <c r="P4773" i="2"/>
  <c r="BI4771" i="2"/>
  <c r="BH4771" i="2"/>
  <c r="BG4771" i="2"/>
  <c r="BF4771" i="2"/>
  <c r="T4771" i="2"/>
  <c r="R4771" i="2"/>
  <c r="P4771" i="2"/>
  <c r="BI4769" i="2"/>
  <c r="BH4769" i="2"/>
  <c r="BG4769" i="2"/>
  <c r="BF4769" i="2"/>
  <c r="T4769" i="2"/>
  <c r="R4769" i="2"/>
  <c r="P4769" i="2"/>
  <c r="BI4767" i="2"/>
  <c r="BH4767" i="2"/>
  <c r="BG4767" i="2"/>
  <c r="BF4767" i="2"/>
  <c r="T4767" i="2"/>
  <c r="R4767" i="2"/>
  <c r="P4767" i="2"/>
  <c r="BI4765" i="2"/>
  <c r="BH4765" i="2"/>
  <c r="BG4765" i="2"/>
  <c r="BF4765" i="2"/>
  <c r="T4765" i="2"/>
  <c r="R4765" i="2"/>
  <c r="P4765" i="2"/>
  <c r="BI4763" i="2"/>
  <c r="BH4763" i="2"/>
  <c r="BG4763" i="2"/>
  <c r="BF4763" i="2"/>
  <c r="T4763" i="2"/>
  <c r="R4763" i="2"/>
  <c r="P4763" i="2"/>
  <c r="BI4761" i="2"/>
  <c r="BH4761" i="2"/>
  <c r="BG4761" i="2"/>
  <c r="BF4761" i="2"/>
  <c r="T4761" i="2"/>
  <c r="R4761" i="2"/>
  <c r="P4761" i="2"/>
  <c r="BI4759" i="2"/>
  <c r="BH4759" i="2"/>
  <c r="BG4759" i="2"/>
  <c r="BF4759" i="2"/>
  <c r="T4759" i="2"/>
  <c r="R4759" i="2"/>
  <c r="P4759" i="2"/>
  <c r="BI4757" i="2"/>
  <c r="BH4757" i="2"/>
  <c r="BG4757" i="2"/>
  <c r="BF4757" i="2"/>
  <c r="T4757" i="2"/>
  <c r="R4757" i="2"/>
  <c r="P4757" i="2"/>
  <c r="BI4755" i="2"/>
  <c r="BH4755" i="2"/>
  <c r="BG4755" i="2"/>
  <c r="BF4755" i="2"/>
  <c r="T4755" i="2"/>
  <c r="R4755" i="2"/>
  <c r="P4755" i="2"/>
  <c r="BI4753" i="2"/>
  <c r="BH4753" i="2"/>
  <c r="BG4753" i="2"/>
  <c r="BF4753" i="2"/>
  <c r="T4753" i="2"/>
  <c r="R4753" i="2"/>
  <c r="P4753" i="2"/>
  <c r="BI4751" i="2"/>
  <c r="BH4751" i="2"/>
  <c r="BG4751" i="2"/>
  <c r="BF4751" i="2"/>
  <c r="T4751" i="2"/>
  <c r="R4751" i="2"/>
  <c r="P4751" i="2"/>
  <c r="BI4749" i="2"/>
  <c r="BH4749" i="2"/>
  <c r="BG4749" i="2"/>
  <c r="BF4749" i="2"/>
  <c r="T4749" i="2"/>
  <c r="R4749" i="2"/>
  <c r="P4749" i="2"/>
  <c r="BI4747" i="2"/>
  <c r="BH4747" i="2"/>
  <c r="BG4747" i="2"/>
  <c r="BF4747" i="2"/>
  <c r="T4747" i="2"/>
  <c r="R4747" i="2"/>
  <c r="P4747" i="2"/>
  <c r="BI4745" i="2"/>
  <c r="BH4745" i="2"/>
  <c r="BG4745" i="2"/>
  <c r="BF4745" i="2"/>
  <c r="T4745" i="2"/>
  <c r="R4745" i="2"/>
  <c r="P4745" i="2"/>
  <c r="BI4743" i="2"/>
  <c r="BH4743" i="2"/>
  <c r="BG4743" i="2"/>
  <c r="BF4743" i="2"/>
  <c r="T4743" i="2"/>
  <c r="R4743" i="2"/>
  <c r="P4743" i="2"/>
  <c r="BI4741" i="2"/>
  <c r="BH4741" i="2"/>
  <c r="BG4741" i="2"/>
  <c r="BF4741" i="2"/>
  <c r="T4741" i="2"/>
  <c r="R4741" i="2"/>
  <c r="P4741" i="2"/>
  <c r="BI4739" i="2"/>
  <c r="BH4739" i="2"/>
  <c r="BG4739" i="2"/>
  <c r="BF4739" i="2"/>
  <c r="T4739" i="2"/>
  <c r="R4739" i="2"/>
  <c r="P4739" i="2"/>
  <c r="BI4737" i="2"/>
  <c r="BH4737" i="2"/>
  <c r="BG4737" i="2"/>
  <c r="BF4737" i="2"/>
  <c r="T4737" i="2"/>
  <c r="R4737" i="2"/>
  <c r="P4737" i="2"/>
  <c r="BI4735" i="2"/>
  <c r="BH4735" i="2"/>
  <c r="BG4735" i="2"/>
  <c r="BF4735" i="2"/>
  <c r="T4735" i="2"/>
  <c r="R4735" i="2"/>
  <c r="P4735" i="2"/>
  <c r="BI4733" i="2"/>
  <c r="BH4733" i="2"/>
  <c r="BG4733" i="2"/>
  <c r="BF4733" i="2"/>
  <c r="T4733" i="2"/>
  <c r="R4733" i="2"/>
  <c r="P4733" i="2"/>
  <c r="BI4731" i="2"/>
  <c r="BH4731" i="2"/>
  <c r="BG4731" i="2"/>
  <c r="BF4731" i="2"/>
  <c r="T4731" i="2"/>
  <c r="R4731" i="2"/>
  <c r="P4731" i="2"/>
  <c r="BI4729" i="2"/>
  <c r="BH4729" i="2"/>
  <c r="BG4729" i="2"/>
  <c r="BF4729" i="2"/>
  <c r="T4729" i="2"/>
  <c r="R4729" i="2"/>
  <c r="P4729" i="2"/>
  <c r="BI4727" i="2"/>
  <c r="BH4727" i="2"/>
  <c r="BG4727" i="2"/>
  <c r="BF4727" i="2"/>
  <c r="T4727" i="2"/>
  <c r="R4727" i="2"/>
  <c r="P4727" i="2"/>
  <c r="BI4725" i="2"/>
  <c r="BH4725" i="2"/>
  <c r="BG4725" i="2"/>
  <c r="BF4725" i="2"/>
  <c r="T4725" i="2"/>
  <c r="R4725" i="2"/>
  <c r="P4725" i="2"/>
  <c r="BI4723" i="2"/>
  <c r="BH4723" i="2"/>
  <c r="BG4723" i="2"/>
  <c r="BF4723" i="2"/>
  <c r="T4723" i="2"/>
  <c r="R4723" i="2"/>
  <c r="P4723" i="2"/>
  <c r="BI4721" i="2"/>
  <c r="BH4721" i="2"/>
  <c r="BG4721" i="2"/>
  <c r="BF4721" i="2"/>
  <c r="T4721" i="2"/>
  <c r="R4721" i="2"/>
  <c r="P4721" i="2"/>
  <c r="BI4719" i="2"/>
  <c r="BH4719" i="2"/>
  <c r="BG4719" i="2"/>
  <c r="BF4719" i="2"/>
  <c r="T4719" i="2"/>
  <c r="R4719" i="2"/>
  <c r="P4719" i="2"/>
  <c r="BI4717" i="2"/>
  <c r="BH4717" i="2"/>
  <c r="BG4717" i="2"/>
  <c r="BF4717" i="2"/>
  <c r="T4717" i="2"/>
  <c r="R4717" i="2"/>
  <c r="P4717" i="2"/>
  <c r="BI4715" i="2"/>
  <c r="BH4715" i="2"/>
  <c r="BG4715" i="2"/>
  <c r="BF4715" i="2"/>
  <c r="T4715" i="2"/>
  <c r="R4715" i="2"/>
  <c r="P4715" i="2"/>
  <c r="BI4713" i="2"/>
  <c r="BH4713" i="2"/>
  <c r="BG4713" i="2"/>
  <c r="BF4713" i="2"/>
  <c r="T4713" i="2"/>
  <c r="R4713" i="2"/>
  <c r="P4713" i="2"/>
  <c r="BI4711" i="2"/>
  <c r="BH4711" i="2"/>
  <c r="BG4711" i="2"/>
  <c r="BF4711" i="2"/>
  <c r="T4711" i="2"/>
  <c r="R4711" i="2"/>
  <c r="P4711" i="2"/>
  <c r="BI4709" i="2"/>
  <c r="BH4709" i="2"/>
  <c r="BG4709" i="2"/>
  <c r="BF4709" i="2"/>
  <c r="T4709" i="2"/>
  <c r="R4709" i="2"/>
  <c r="P4709" i="2"/>
  <c r="BI4707" i="2"/>
  <c r="BH4707" i="2"/>
  <c r="BG4707" i="2"/>
  <c r="BF4707" i="2"/>
  <c r="T4707" i="2"/>
  <c r="R4707" i="2"/>
  <c r="P4707" i="2"/>
  <c r="BI4705" i="2"/>
  <c r="BH4705" i="2"/>
  <c r="BG4705" i="2"/>
  <c r="BF4705" i="2"/>
  <c r="T4705" i="2"/>
  <c r="R4705" i="2"/>
  <c r="P4705" i="2"/>
  <c r="BI4703" i="2"/>
  <c r="BH4703" i="2"/>
  <c r="BG4703" i="2"/>
  <c r="BF4703" i="2"/>
  <c r="T4703" i="2"/>
  <c r="R4703" i="2"/>
  <c r="P4703" i="2"/>
  <c r="BI4701" i="2"/>
  <c r="BH4701" i="2"/>
  <c r="BG4701" i="2"/>
  <c r="BF4701" i="2"/>
  <c r="T4701" i="2"/>
  <c r="R4701" i="2"/>
  <c r="P4701" i="2"/>
  <c r="BI4699" i="2"/>
  <c r="BH4699" i="2"/>
  <c r="BG4699" i="2"/>
  <c r="BF4699" i="2"/>
  <c r="T4699" i="2"/>
  <c r="R4699" i="2"/>
  <c r="P4699" i="2"/>
  <c r="BI4697" i="2"/>
  <c r="BH4697" i="2"/>
  <c r="BG4697" i="2"/>
  <c r="BF4697" i="2"/>
  <c r="T4697" i="2"/>
  <c r="R4697" i="2"/>
  <c r="P4697" i="2"/>
  <c r="BI4695" i="2"/>
  <c r="BH4695" i="2"/>
  <c r="BG4695" i="2"/>
  <c r="BF4695" i="2"/>
  <c r="T4695" i="2"/>
  <c r="R4695" i="2"/>
  <c r="P4695" i="2"/>
  <c r="BI4693" i="2"/>
  <c r="BH4693" i="2"/>
  <c r="BG4693" i="2"/>
  <c r="BF4693" i="2"/>
  <c r="T4693" i="2"/>
  <c r="R4693" i="2"/>
  <c r="P4693" i="2"/>
  <c r="BI4691" i="2"/>
  <c r="BH4691" i="2"/>
  <c r="BG4691" i="2"/>
  <c r="BF4691" i="2"/>
  <c r="T4691" i="2"/>
  <c r="R4691" i="2"/>
  <c r="P4691" i="2"/>
  <c r="BI4689" i="2"/>
  <c r="BH4689" i="2"/>
  <c r="BG4689" i="2"/>
  <c r="BF4689" i="2"/>
  <c r="T4689" i="2"/>
  <c r="R4689" i="2"/>
  <c r="P4689" i="2"/>
  <c r="BI4687" i="2"/>
  <c r="BH4687" i="2"/>
  <c r="BG4687" i="2"/>
  <c r="BF4687" i="2"/>
  <c r="T4687" i="2"/>
  <c r="R4687" i="2"/>
  <c r="P4687" i="2"/>
  <c r="BI4685" i="2"/>
  <c r="BH4685" i="2"/>
  <c r="BG4685" i="2"/>
  <c r="BF4685" i="2"/>
  <c r="T4685" i="2"/>
  <c r="R4685" i="2"/>
  <c r="P4685" i="2"/>
  <c r="BI4683" i="2"/>
  <c r="BH4683" i="2"/>
  <c r="BG4683" i="2"/>
  <c r="BF4683" i="2"/>
  <c r="T4683" i="2"/>
  <c r="R4683" i="2"/>
  <c r="P4683" i="2"/>
  <c r="BI4681" i="2"/>
  <c r="BH4681" i="2"/>
  <c r="BG4681" i="2"/>
  <c r="BF4681" i="2"/>
  <c r="T4681" i="2"/>
  <c r="R4681" i="2"/>
  <c r="P4681" i="2"/>
  <c r="BI4679" i="2"/>
  <c r="BH4679" i="2"/>
  <c r="BG4679" i="2"/>
  <c r="BF4679" i="2"/>
  <c r="T4679" i="2"/>
  <c r="R4679" i="2"/>
  <c r="P4679" i="2"/>
  <c r="BI4677" i="2"/>
  <c r="BH4677" i="2"/>
  <c r="BG4677" i="2"/>
  <c r="BF4677" i="2"/>
  <c r="T4677" i="2"/>
  <c r="R4677" i="2"/>
  <c r="P4677" i="2"/>
  <c r="BI4675" i="2"/>
  <c r="BH4675" i="2"/>
  <c r="BG4675" i="2"/>
  <c r="BF4675" i="2"/>
  <c r="T4675" i="2"/>
  <c r="R4675" i="2"/>
  <c r="P4675" i="2"/>
  <c r="BI4673" i="2"/>
  <c r="BH4673" i="2"/>
  <c r="BG4673" i="2"/>
  <c r="BF4673" i="2"/>
  <c r="T4673" i="2"/>
  <c r="R4673" i="2"/>
  <c r="P4673" i="2"/>
  <c r="BI4671" i="2"/>
  <c r="BH4671" i="2"/>
  <c r="BG4671" i="2"/>
  <c r="BF4671" i="2"/>
  <c r="T4671" i="2"/>
  <c r="R4671" i="2"/>
  <c r="P4671" i="2"/>
  <c r="BI4669" i="2"/>
  <c r="BH4669" i="2"/>
  <c r="BG4669" i="2"/>
  <c r="BF4669" i="2"/>
  <c r="T4669" i="2"/>
  <c r="R4669" i="2"/>
  <c r="P4669" i="2"/>
  <c r="BI4667" i="2"/>
  <c r="BH4667" i="2"/>
  <c r="BG4667" i="2"/>
  <c r="BF4667" i="2"/>
  <c r="T4667" i="2"/>
  <c r="R4667" i="2"/>
  <c r="P4667" i="2"/>
  <c r="BI4665" i="2"/>
  <c r="BH4665" i="2"/>
  <c r="BG4665" i="2"/>
  <c r="BF4665" i="2"/>
  <c r="T4665" i="2"/>
  <c r="R4665" i="2"/>
  <c r="P4665" i="2"/>
  <c r="BI4663" i="2"/>
  <c r="BH4663" i="2"/>
  <c r="BG4663" i="2"/>
  <c r="BF4663" i="2"/>
  <c r="T4663" i="2"/>
  <c r="R4663" i="2"/>
  <c r="P4663" i="2"/>
  <c r="BI4661" i="2"/>
  <c r="BH4661" i="2"/>
  <c r="BG4661" i="2"/>
  <c r="BF4661" i="2"/>
  <c r="T4661" i="2"/>
  <c r="R4661" i="2"/>
  <c r="P4661" i="2"/>
  <c r="BI4659" i="2"/>
  <c r="BH4659" i="2"/>
  <c r="BG4659" i="2"/>
  <c r="BF4659" i="2"/>
  <c r="T4659" i="2"/>
  <c r="R4659" i="2"/>
  <c r="P4659" i="2"/>
  <c r="BI4657" i="2"/>
  <c r="BH4657" i="2"/>
  <c r="BG4657" i="2"/>
  <c r="BF4657" i="2"/>
  <c r="T4657" i="2"/>
  <c r="R4657" i="2"/>
  <c r="P4657" i="2"/>
  <c r="BI4655" i="2"/>
  <c r="BH4655" i="2"/>
  <c r="BG4655" i="2"/>
  <c r="BF4655" i="2"/>
  <c r="T4655" i="2"/>
  <c r="R4655" i="2"/>
  <c r="P4655" i="2"/>
  <c r="BI4653" i="2"/>
  <c r="BH4653" i="2"/>
  <c r="BG4653" i="2"/>
  <c r="BF4653" i="2"/>
  <c r="T4653" i="2"/>
  <c r="R4653" i="2"/>
  <c r="P4653" i="2"/>
  <c r="BI4651" i="2"/>
  <c r="BH4651" i="2"/>
  <c r="BG4651" i="2"/>
  <c r="BF4651" i="2"/>
  <c r="T4651" i="2"/>
  <c r="R4651" i="2"/>
  <c r="P4651" i="2"/>
  <c r="BI4649" i="2"/>
  <c r="BH4649" i="2"/>
  <c r="BG4649" i="2"/>
  <c r="BF4649" i="2"/>
  <c r="T4649" i="2"/>
  <c r="R4649" i="2"/>
  <c r="P4649" i="2"/>
  <c r="BI4647" i="2"/>
  <c r="BH4647" i="2"/>
  <c r="BG4647" i="2"/>
  <c r="BF4647" i="2"/>
  <c r="T4647" i="2"/>
  <c r="R4647" i="2"/>
  <c r="P4647" i="2"/>
  <c r="BI4645" i="2"/>
  <c r="BH4645" i="2"/>
  <c r="BG4645" i="2"/>
  <c r="BF4645" i="2"/>
  <c r="T4645" i="2"/>
  <c r="R4645" i="2"/>
  <c r="P4645" i="2"/>
  <c r="BI4643" i="2"/>
  <c r="BH4643" i="2"/>
  <c r="BG4643" i="2"/>
  <c r="BF4643" i="2"/>
  <c r="T4643" i="2"/>
  <c r="R4643" i="2"/>
  <c r="P4643" i="2"/>
  <c r="BI4641" i="2"/>
  <c r="BH4641" i="2"/>
  <c r="BG4641" i="2"/>
  <c r="BF4641" i="2"/>
  <c r="T4641" i="2"/>
  <c r="R4641" i="2"/>
  <c r="P4641" i="2"/>
  <c r="BI4639" i="2"/>
  <c r="BH4639" i="2"/>
  <c r="BG4639" i="2"/>
  <c r="BF4639" i="2"/>
  <c r="T4639" i="2"/>
  <c r="R4639" i="2"/>
  <c r="P4639" i="2"/>
  <c r="BI4637" i="2"/>
  <c r="BH4637" i="2"/>
  <c r="BG4637" i="2"/>
  <c r="BF4637" i="2"/>
  <c r="T4637" i="2"/>
  <c r="R4637" i="2"/>
  <c r="P4637" i="2"/>
  <c r="BI4635" i="2"/>
  <c r="BH4635" i="2"/>
  <c r="BG4635" i="2"/>
  <c r="BF4635" i="2"/>
  <c r="T4635" i="2"/>
  <c r="R4635" i="2"/>
  <c r="P4635" i="2"/>
  <c r="BI4633" i="2"/>
  <c r="BH4633" i="2"/>
  <c r="BG4633" i="2"/>
  <c r="BF4633" i="2"/>
  <c r="T4633" i="2"/>
  <c r="R4633" i="2"/>
  <c r="P4633" i="2"/>
  <c r="BI4631" i="2"/>
  <c r="BH4631" i="2"/>
  <c r="BG4631" i="2"/>
  <c r="BF4631" i="2"/>
  <c r="T4631" i="2"/>
  <c r="R4631" i="2"/>
  <c r="P4631" i="2"/>
  <c r="BI4629" i="2"/>
  <c r="BH4629" i="2"/>
  <c r="BG4629" i="2"/>
  <c r="BF4629" i="2"/>
  <c r="T4629" i="2"/>
  <c r="R4629" i="2"/>
  <c r="P4629" i="2"/>
  <c r="BI4627" i="2"/>
  <c r="BH4627" i="2"/>
  <c r="BG4627" i="2"/>
  <c r="BF4627" i="2"/>
  <c r="T4627" i="2"/>
  <c r="R4627" i="2"/>
  <c r="P4627" i="2"/>
  <c r="BI4625" i="2"/>
  <c r="BH4625" i="2"/>
  <c r="BG4625" i="2"/>
  <c r="BF4625" i="2"/>
  <c r="T4625" i="2"/>
  <c r="R4625" i="2"/>
  <c r="P4625" i="2"/>
  <c r="BI4623" i="2"/>
  <c r="BH4623" i="2"/>
  <c r="BG4623" i="2"/>
  <c r="BF4623" i="2"/>
  <c r="T4623" i="2"/>
  <c r="R4623" i="2"/>
  <c r="P4623" i="2"/>
  <c r="BI4621" i="2"/>
  <c r="BH4621" i="2"/>
  <c r="BG4621" i="2"/>
  <c r="BF4621" i="2"/>
  <c r="T4621" i="2"/>
  <c r="R4621" i="2"/>
  <c r="P4621"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611" i="2"/>
  <c r="BH4611" i="2"/>
  <c r="BG4611" i="2"/>
  <c r="BF4611" i="2"/>
  <c r="T4611" i="2"/>
  <c r="R4611" i="2"/>
  <c r="P4611" i="2"/>
  <c r="BI4609" i="2"/>
  <c r="BH4609" i="2"/>
  <c r="BG4609" i="2"/>
  <c r="BF4609" i="2"/>
  <c r="T4609" i="2"/>
  <c r="R4609" i="2"/>
  <c r="P4609" i="2"/>
  <c r="BI4607" i="2"/>
  <c r="BH4607" i="2"/>
  <c r="BG4607" i="2"/>
  <c r="BF4607" i="2"/>
  <c r="T4607" i="2"/>
  <c r="R4607" i="2"/>
  <c r="P4607" i="2"/>
  <c r="BI4605" i="2"/>
  <c r="BH4605" i="2"/>
  <c r="BG4605" i="2"/>
  <c r="BF4605" i="2"/>
  <c r="T4605" i="2"/>
  <c r="R4605" i="2"/>
  <c r="P4605" i="2"/>
  <c r="BI4603" i="2"/>
  <c r="BH4603" i="2"/>
  <c r="BG4603" i="2"/>
  <c r="BF4603" i="2"/>
  <c r="T4603" i="2"/>
  <c r="R4603" i="2"/>
  <c r="P4603" i="2"/>
  <c r="BI4601" i="2"/>
  <c r="BH4601" i="2"/>
  <c r="BG4601" i="2"/>
  <c r="BF4601" i="2"/>
  <c r="T4601" i="2"/>
  <c r="R4601" i="2"/>
  <c r="P4601" i="2"/>
  <c r="BI4599" i="2"/>
  <c r="BH4599" i="2"/>
  <c r="BG4599" i="2"/>
  <c r="BF4599" i="2"/>
  <c r="T4599" i="2"/>
  <c r="R4599" i="2"/>
  <c r="P4599" i="2"/>
  <c r="BI4597" i="2"/>
  <c r="BH4597" i="2"/>
  <c r="BG4597" i="2"/>
  <c r="BF4597" i="2"/>
  <c r="T4597" i="2"/>
  <c r="R4597" i="2"/>
  <c r="P4597" i="2"/>
  <c r="BI4595" i="2"/>
  <c r="BH4595" i="2"/>
  <c r="BG4595" i="2"/>
  <c r="BF4595" i="2"/>
  <c r="T4595" i="2"/>
  <c r="R4595" i="2"/>
  <c r="P4595" i="2"/>
  <c r="BI4593" i="2"/>
  <c r="BH4593" i="2"/>
  <c r="BG4593" i="2"/>
  <c r="BF4593" i="2"/>
  <c r="T4593" i="2"/>
  <c r="R4593" i="2"/>
  <c r="P4593" i="2"/>
  <c r="BI4591" i="2"/>
  <c r="BH4591" i="2"/>
  <c r="BG4591" i="2"/>
  <c r="BF4591" i="2"/>
  <c r="T4591" i="2"/>
  <c r="R4591" i="2"/>
  <c r="P4591" i="2"/>
  <c r="BI4589" i="2"/>
  <c r="BH4589" i="2"/>
  <c r="BG4589" i="2"/>
  <c r="BF4589" i="2"/>
  <c r="T4589" i="2"/>
  <c r="R4589" i="2"/>
  <c r="P4589" i="2"/>
  <c r="BI4587" i="2"/>
  <c r="BH4587" i="2"/>
  <c r="BG4587" i="2"/>
  <c r="BF4587" i="2"/>
  <c r="T4587" i="2"/>
  <c r="R4587" i="2"/>
  <c r="P4587" i="2"/>
  <c r="BI4585" i="2"/>
  <c r="BH4585" i="2"/>
  <c r="BG4585" i="2"/>
  <c r="BF4585" i="2"/>
  <c r="T4585" i="2"/>
  <c r="R4585" i="2"/>
  <c r="P4585" i="2"/>
  <c r="BI4583" i="2"/>
  <c r="BH4583" i="2"/>
  <c r="BG4583" i="2"/>
  <c r="BF4583" i="2"/>
  <c r="T4583" i="2"/>
  <c r="R4583" i="2"/>
  <c r="P4583" i="2"/>
  <c r="BI4581" i="2"/>
  <c r="BH4581" i="2"/>
  <c r="BG4581" i="2"/>
  <c r="BF4581" i="2"/>
  <c r="T4581" i="2"/>
  <c r="R4581" i="2"/>
  <c r="P4581" i="2"/>
  <c r="BI4579" i="2"/>
  <c r="BH4579" i="2"/>
  <c r="BG4579" i="2"/>
  <c r="BF4579" i="2"/>
  <c r="T4579" i="2"/>
  <c r="R4579" i="2"/>
  <c r="P4579" i="2"/>
  <c r="BI4577" i="2"/>
  <c r="BH4577" i="2"/>
  <c r="BG4577" i="2"/>
  <c r="BF4577" i="2"/>
  <c r="T4577" i="2"/>
  <c r="R4577" i="2"/>
  <c r="P4577" i="2"/>
  <c r="BI4575" i="2"/>
  <c r="BH4575" i="2"/>
  <c r="BG4575" i="2"/>
  <c r="BF4575" i="2"/>
  <c r="T4575" i="2"/>
  <c r="R4575" i="2"/>
  <c r="P4575" i="2"/>
  <c r="BI4573" i="2"/>
  <c r="BH4573" i="2"/>
  <c r="BG4573" i="2"/>
  <c r="BF4573" i="2"/>
  <c r="T4573" i="2"/>
  <c r="R4573" i="2"/>
  <c r="P4573" i="2"/>
  <c r="BI4571" i="2"/>
  <c r="BH4571" i="2"/>
  <c r="BG4571" i="2"/>
  <c r="BF4571" i="2"/>
  <c r="T4571" i="2"/>
  <c r="R4571" i="2"/>
  <c r="P4571" i="2"/>
  <c r="BI4569" i="2"/>
  <c r="BH4569" i="2"/>
  <c r="BG4569" i="2"/>
  <c r="BF4569" i="2"/>
  <c r="T4569" i="2"/>
  <c r="R4569" i="2"/>
  <c r="P4569" i="2"/>
  <c r="BI4567" i="2"/>
  <c r="BH4567" i="2"/>
  <c r="BG4567" i="2"/>
  <c r="BF4567" i="2"/>
  <c r="T4567" i="2"/>
  <c r="R4567" i="2"/>
  <c r="P4567" i="2"/>
  <c r="BI4565" i="2"/>
  <c r="BH4565" i="2"/>
  <c r="BG4565" i="2"/>
  <c r="BF4565" i="2"/>
  <c r="T4565" i="2"/>
  <c r="R4565" i="2"/>
  <c r="P4565" i="2"/>
  <c r="BI4561" i="2"/>
  <c r="BH4561" i="2"/>
  <c r="BG4561" i="2"/>
  <c r="BF4561" i="2"/>
  <c r="T4561" i="2"/>
  <c r="R4561" i="2"/>
  <c r="P4561" i="2"/>
  <c r="BI4559" i="2"/>
  <c r="BH4559" i="2"/>
  <c r="BG4559" i="2"/>
  <c r="BF4559" i="2"/>
  <c r="T4559" i="2"/>
  <c r="R4559" i="2"/>
  <c r="P4559" i="2"/>
  <c r="BI4557" i="2"/>
  <c r="BH4557" i="2"/>
  <c r="BG4557" i="2"/>
  <c r="BF4557" i="2"/>
  <c r="T4557" i="2"/>
  <c r="R4557" i="2"/>
  <c r="P4557" i="2"/>
  <c r="BI4555" i="2"/>
  <c r="BH4555" i="2"/>
  <c r="BG4555" i="2"/>
  <c r="BF4555" i="2"/>
  <c r="T4555" i="2"/>
  <c r="R4555" i="2"/>
  <c r="P4555" i="2"/>
  <c r="BI4553" i="2"/>
  <c r="BH4553" i="2"/>
  <c r="BG4553" i="2"/>
  <c r="BF4553" i="2"/>
  <c r="T4553" i="2"/>
  <c r="R4553" i="2"/>
  <c r="P4553" i="2"/>
  <c r="BI4551" i="2"/>
  <c r="BH4551" i="2"/>
  <c r="BG4551" i="2"/>
  <c r="BF4551" i="2"/>
  <c r="T4551" i="2"/>
  <c r="R4551" i="2"/>
  <c r="P4551" i="2"/>
  <c r="BI4549" i="2"/>
  <c r="BH4549" i="2"/>
  <c r="BG4549" i="2"/>
  <c r="BF4549" i="2"/>
  <c r="T4549" i="2"/>
  <c r="R4549" i="2"/>
  <c r="P4549" i="2"/>
  <c r="BI4547" i="2"/>
  <c r="BH4547" i="2"/>
  <c r="BG4547" i="2"/>
  <c r="BF4547" i="2"/>
  <c r="T4547" i="2"/>
  <c r="R4547" i="2"/>
  <c r="P4547" i="2"/>
  <c r="BI4544" i="2"/>
  <c r="BH4544" i="2"/>
  <c r="BG4544" i="2"/>
  <c r="BF4544" i="2"/>
  <c r="T4544" i="2"/>
  <c r="R4544" i="2"/>
  <c r="P4544" i="2"/>
  <c r="BI4538" i="2"/>
  <c r="BH4538" i="2"/>
  <c r="BG4538" i="2"/>
  <c r="BF4538" i="2"/>
  <c r="T4538" i="2"/>
  <c r="R4538" i="2"/>
  <c r="P4538" i="2"/>
  <c r="BI4531" i="2"/>
  <c r="BH4531" i="2"/>
  <c r="BG4531" i="2"/>
  <c r="BF4531" i="2"/>
  <c r="T4531" i="2"/>
  <c r="R4531" i="2"/>
  <c r="P4531" i="2"/>
  <c r="BI4526" i="2"/>
  <c r="BH4526" i="2"/>
  <c r="BG4526" i="2"/>
  <c r="BF4526" i="2"/>
  <c r="T4526" i="2"/>
  <c r="R4526" i="2"/>
  <c r="P4526" i="2"/>
  <c r="BI4520" i="2"/>
  <c r="BH4520" i="2"/>
  <c r="BG4520" i="2"/>
  <c r="BF4520" i="2"/>
  <c r="T4520" i="2"/>
  <c r="R4520" i="2"/>
  <c r="P4520" i="2"/>
  <c r="BI4517" i="2"/>
  <c r="BH4517" i="2"/>
  <c r="BG4517" i="2"/>
  <c r="BF4517" i="2"/>
  <c r="T4517" i="2"/>
  <c r="R4517" i="2"/>
  <c r="P4517" i="2"/>
  <c r="BI4512" i="2"/>
  <c r="BH4512" i="2"/>
  <c r="BG4512" i="2"/>
  <c r="BF4512" i="2"/>
  <c r="T4512" i="2"/>
  <c r="R4512" i="2"/>
  <c r="P4512" i="2"/>
  <c r="BI4507" i="2"/>
  <c r="BH4507" i="2"/>
  <c r="BG4507" i="2"/>
  <c r="BF4507" i="2"/>
  <c r="T4507" i="2"/>
  <c r="R4507" i="2"/>
  <c r="P4507" i="2"/>
  <c r="BI4500" i="2"/>
  <c r="BH4500" i="2"/>
  <c r="BG4500" i="2"/>
  <c r="BF4500" i="2"/>
  <c r="T4500" i="2"/>
  <c r="R4500" i="2"/>
  <c r="P4500" i="2"/>
  <c r="BI4496" i="2"/>
  <c r="BH4496" i="2"/>
  <c r="BG4496" i="2"/>
  <c r="BF4496" i="2"/>
  <c r="T4496" i="2"/>
  <c r="R4496" i="2"/>
  <c r="P4496" i="2"/>
  <c r="BI4454" i="2"/>
  <c r="BH4454" i="2"/>
  <c r="BG4454" i="2"/>
  <c r="BF4454" i="2"/>
  <c r="T4454" i="2"/>
  <c r="R4454" i="2"/>
  <c r="P4454" i="2"/>
  <c r="BI4448" i="2"/>
  <c r="BH4448" i="2"/>
  <c r="BG4448" i="2"/>
  <c r="BF4448" i="2"/>
  <c r="T4448" i="2"/>
  <c r="R4448" i="2"/>
  <c r="P4448" i="2"/>
  <c r="BI4444" i="2"/>
  <c r="BH4444" i="2"/>
  <c r="BG4444" i="2"/>
  <c r="BF4444" i="2"/>
  <c r="T4444" i="2"/>
  <c r="R4444" i="2"/>
  <c r="P4444" i="2"/>
  <c r="BI4438" i="2"/>
  <c r="BH4438" i="2"/>
  <c r="BG4438" i="2"/>
  <c r="BF4438" i="2"/>
  <c r="T4438" i="2"/>
  <c r="R4438" i="2"/>
  <c r="P4438" i="2"/>
  <c r="BI4434" i="2"/>
  <c r="BH4434" i="2"/>
  <c r="BG4434" i="2"/>
  <c r="BF4434" i="2"/>
  <c r="T4434" i="2"/>
  <c r="R4434" i="2"/>
  <c r="P4434" i="2"/>
  <c r="BI4428" i="2"/>
  <c r="BH4428" i="2"/>
  <c r="BG4428" i="2"/>
  <c r="BF4428" i="2"/>
  <c r="T4428" i="2"/>
  <c r="R4428" i="2"/>
  <c r="P4428" i="2"/>
  <c r="BI4424" i="2"/>
  <c r="BH4424" i="2"/>
  <c r="BG4424" i="2"/>
  <c r="BF4424" i="2"/>
  <c r="T4424" i="2"/>
  <c r="R4424" i="2"/>
  <c r="P4424" i="2"/>
  <c r="BI4386" i="2"/>
  <c r="BH4386" i="2"/>
  <c r="BG4386" i="2"/>
  <c r="BF4386" i="2"/>
  <c r="T4386" i="2"/>
  <c r="R4386" i="2"/>
  <c r="P4386" i="2"/>
  <c r="BI4376" i="2"/>
  <c r="BH4376" i="2"/>
  <c r="BG4376" i="2"/>
  <c r="BF4376" i="2"/>
  <c r="T4376" i="2"/>
  <c r="R4376" i="2"/>
  <c r="P4376" i="2"/>
  <c r="BI4362" i="2"/>
  <c r="BH4362" i="2"/>
  <c r="BG4362" i="2"/>
  <c r="BF4362" i="2"/>
  <c r="T4362" i="2"/>
  <c r="R4362" i="2"/>
  <c r="P4362" i="2"/>
  <c r="BI4356" i="2"/>
  <c r="BH4356" i="2"/>
  <c r="BG4356" i="2"/>
  <c r="BF4356" i="2"/>
  <c r="T4356" i="2"/>
  <c r="R4356" i="2"/>
  <c r="P4356" i="2"/>
  <c r="BI4353" i="2"/>
  <c r="BH4353" i="2"/>
  <c r="BG4353" i="2"/>
  <c r="BF4353" i="2"/>
  <c r="T4353" i="2"/>
  <c r="R4353" i="2"/>
  <c r="P4353" i="2"/>
  <c r="BI4336" i="2"/>
  <c r="BH4336" i="2"/>
  <c r="BG4336" i="2"/>
  <c r="BF4336" i="2"/>
  <c r="T4336" i="2"/>
  <c r="R4336" i="2"/>
  <c r="P4336" i="2"/>
  <c r="BI4331" i="2"/>
  <c r="BH4331" i="2"/>
  <c r="BG4331" i="2"/>
  <c r="BF4331" i="2"/>
  <c r="T4331" i="2"/>
  <c r="R4331" i="2"/>
  <c r="P4331" i="2"/>
  <c r="BI4328" i="2"/>
  <c r="BH4328" i="2"/>
  <c r="BG4328" i="2"/>
  <c r="BF4328" i="2"/>
  <c r="T4328" i="2"/>
  <c r="R4328" i="2"/>
  <c r="P4328" i="2"/>
  <c r="BI4324" i="2"/>
  <c r="BH4324" i="2"/>
  <c r="BG4324" i="2"/>
  <c r="BF4324" i="2"/>
  <c r="T4324" i="2"/>
  <c r="R4324" i="2"/>
  <c r="P4324" i="2"/>
  <c r="BI4314" i="2"/>
  <c r="BH4314" i="2"/>
  <c r="BG4314" i="2"/>
  <c r="BF4314" i="2"/>
  <c r="T4314" i="2"/>
  <c r="R4314" i="2"/>
  <c r="P4314" i="2"/>
  <c r="BI4309" i="2"/>
  <c r="BH4309" i="2"/>
  <c r="BG4309" i="2"/>
  <c r="BF4309" i="2"/>
  <c r="T4309" i="2"/>
  <c r="R4309" i="2"/>
  <c r="P4309" i="2"/>
  <c r="BI4305" i="2"/>
  <c r="BH4305" i="2"/>
  <c r="BG4305" i="2"/>
  <c r="BF4305" i="2"/>
  <c r="T4305" i="2"/>
  <c r="R4305" i="2"/>
  <c r="P4305" i="2"/>
  <c r="BI4299" i="2"/>
  <c r="BH4299" i="2"/>
  <c r="BG4299" i="2"/>
  <c r="BF4299" i="2"/>
  <c r="T4299" i="2"/>
  <c r="R4299" i="2"/>
  <c r="P4299" i="2"/>
  <c r="BI4296" i="2"/>
  <c r="BH4296" i="2"/>
  <c r="BG4296" i="2"/>
  <c r="BF4296" i="2"/>
  <c r="T4296" i="2"/>
  <c r="R4296" i="2"/>
  <c r="P4296" i="2"/>
  <c r="BI4288" i="2"/>
  <c r="BH4288" i="2"/>
  <c r="BG4288" i="2"/>
  <c r="BF4288" i="2"/>
  <c r="T4288" i="2"/>
  <c r="R4288" i="2"/>
  <c r="P4288" i="2"/>
  <c r="BI4284" i="2"/>
  <c r="BH4284" i="2"/>
  <c r="BG4284" i="2"/>
  <c r="BF4284" i="2"/>
  <c r="T4284" i="2"/>
  <c r="R4284" i="2"/>
  <c r="P4284" i="2"/>
  <c r="BI4280" i="2"/>
  <c r="BH4280" i="2"/>
  <c r="BG4280" i="2"/>
  <c r="BF4280" i="2"/>
  <c r="T4280" i="2"/>
  <c r="R4280" i="2"/>
  <c r="P4280" i="2"/>
  <c r="BI4276" i="2"/>
  <c r="BH4276" i="2"/>
  <c r="BG4276" i="2"/>
  <c r="BF4276" i="2"/>
  <c r="T4276" i="2"/>
  <c r="R4276" i="2"/>
  <c r="P4276" i="2"/>
  <c r="BI4272" i="2"/>
  <c r="BH4272" i="2"/>
  <c r="BG4272" i="2"/>
  <c r="BF4272" i="2"/>
  <c r="T4272" i="2"/>
  <c r="R4272" i="2"/>
  <c r="P4272" i="2"/>
  <c r="BI4252" i="2"/>
  <c r="BH4252" i="2"/>
  <c r="BG4252" i="2"/>
  <c r="BF4252" i="2"/>
  <c r="T4252" i="2"/>
  <c r="R4252" i="2"/>
  <c r="P4252" i="2"/>
  <c r="BI4248" i="2"/>
  <c r="BH4248" i="2"/>
  <c r="BG4248" i="2"/>
  <c r="BF4248" i="2"/>
  <c r="T4248" i="2"/>
  <c r="R4248" i="2"/>
  <c r="P4248" i="2"/>
  <c r="BI4243" i="2"/>
  <c r="BH4243" i="2"/>
  <c r="BG4243" i="2"/>
  <c r="BF4243" i="2"/>
  <c r="T4243" i="2"/>
  <c r="R4243" i="2"/>
  <c r="P4243" i="2"/>
  <c r="BI4239" i="2"/>
  <c r="BH4239" i="2"/>
  <c r="BG4239" i="2"/>
  <c r="BF4239" i="2"/>
  <c r="T4239" i="2"/>
  <c r="R4239" i="2"/>
  <c r="P4239" i="2"/>
  <c r="BI4231" i="2"/>
  <c r="BH4231" i="2"/>
  <c r="BG4231" i="2"/>
  <c r="BF4231" i="2"/>
  <c r="T4231" i="2"/>
  <c r="R4231" i="2"/>
  <c r="P4231" i="2"/>
  <c r="BI4227" i="2"/>
  <c r="BH4227" i="2"/>
  <c r="BG4227" i="2"/>
  <c r="BF4227" i="2"/>
  <c r="T4227" i="2"/>
  <c r="R4227" i="2"/>
  <c r="P4227" i="2"/>
  <c r="BI4223" i="2"/>
  <c r="BH4223" i="2"/>
  <c r="BG4223" i="2"/>
  <c r="BF4223" i="2"/>
  <c r="T4223" i="2"/>
  <c r="R4223" i="2"/>
  <c r="P4223" i="2"/>
  <c r="BI4219" i="2"/>
  <c r="BH4219" i="2"/>
  <c r="BG4219" i="2"/>
  <c r="BF4219" i="2"/>
  <c r="T4219" i="2"/>
  <c r="R4219" i="2"/>
  <c r="P4219" i="2"/>
  <c r="BI4215" i="2"/>
  <c r="BH4215" i="2"/>
  <c r="BG4215" i="2"/>
  <c r="BF4215" i="2"/>
  <c r="T4215" i="2"/>
  <c r="R4215" i="2"/>
  <c r="P4215" i="2"/>
  <c r="BI4211" i="2"/>
  <c r="BH4211" i="2"/>
  <c r="BG4211" i="2"/>
  <c r="BF4211" i="2"/>
  <c r="T4211" i="2"/>
  <c r="R4211" i="2"/>
  <c r="P4211" i="2"/>
  <c r="BI4205" i="2"/>
  <c r="BH4205" i="2"/>
  <c r="BG4205" i="2"/>
  <c r="BF4205" i="2"/>
  <c r="T4205" i="2"/>
  <c r="R4205" i="2"/>
  <c r="P4205" i="2"/>
  <c r="BI4179" i="2"/>
  <c r="BH4179" i="2"/>
  <c r="BG4179" i="2"/>
  <c r="BF4179" i="2"/>
  <c r="T4179" i="2"/>
  <c r="R4179" i="2"/>
  <c r="P4179" i="2"/>
  <c r="BI4174" i="2"/>
  <c r="BH4174" i="2"/>
  <c r="BG4174" i="2"/>
  <c r="BF4174" i="2"/>
  <c r="T4174" i="2"/>
  <c r="R4174" i="2"/>
  <c r="P4174" i="2"/>
  <c r="BI4164" i="2"/>
  <c r="BH4164" i="2"/>
  <c r="BG4164" i="2"/>
  <c r="BF4164" i="2"/>
  <c r="T4164" i="2"/>
  <c r="R4164" i="2"/>
  <c r="P4164" i="2"/>
  <c r="BI4152" i="2"/>
  <c r="BH4152" i="2"/>
  <c r="BG4152" i="2"/>
  <c r="BF4152" i="2"/>
  <c r="T4152" i="2"/>
  <c r="R4152" i="2"/>
  <c r="P4152" i="2"/>
  <c r="BI4148" i="2"/>
  <c r="BH4148" i="2"/>
  <c r="BG4148" i="2"/>
  <c r="BF4148" i="2"/>
  <c r="T4148" i="2"/>
  <c r="R4148" i="2"/>
  <c r="P4148" i="2"/>
  <c r="BI4144" i="2"/>
  <c r="BH4144" i="2"/>
  <c r="BG4144" i="2"/>
  <c r="BF4144" i="2"/>
  <c r="T4144" i="2"/>
  <c r="R4144" i="2"/>
  <c r="P4144" i="2"/>
  <c r="BI4140" i="2"/>
  <c r="BH4140" i="2"/>
  <c r="BG4140" i="2"/>
  <c r="BF4140" i="2"/>
  <c r="T4140" i="2"/>
  <c r="R4140" i="2"/>
  <c r="P4140" i="2"/>
  <c r="BI4136" i="2"/>
  <c r="BH4136" i="2"/>
  <c r="BG4136" i="2"/>
  <c r="BF4136" i="2"/>
  <c r="T4136" i="2"/>
  <c r="R4136" i="2"/>
  <c r="P4136" i="2"/>
  <c r="BI4132" i="2"/>
  <c r="BH4132" i="2"/>
  <c r="BG4132" i="2"/>
  <c r="BF4132" i="2"/>
  <c r="T4132" i="2"/>
  <c r="R4132" i="2"/>
  <c r="P4132" i="2"/>
  <c r="BI4119" i="2"/>
  <c r="BH4119" i="2"/>
  <c r="BG4119" i="2"/>
  <c r="BF4119" i="2"/>
  <c r="T4119" i="2"/>
  <c r="R4119" i="2"/>
  <c r="P4119" i="2"/>
  <c r="BI4112" i="2"/>
  <c r="BH4112" i="2"/>
  <c r="BG4112" i="2"/>
  <c r="BF4112" i="2"/>
  <c r="T4112" i="2"/>
  <c r="R4112" i="2"/>
  <c r="P4112" i="2"/>
  <c r="BI4101" i="2"/>
  <c r="BH4101" i="2"/>
  <c r="BG4101" i="2"/>
  <c r="BF4101" i="2"/>
  <c r="T4101" i="2"/>
  <c r="R4101" i="2"/>
  <c r="P4101" i="2"/>
  <c r="BI4046" i="2"/>
  <c r="BH4046" i="2"/>
  <c r="BG4046" i="2"/>
  <c r="BF4046" i="2"/>
  <c r="T4046" i="2"/>
  <c r="R4046" i="2"/>
  <c r="P4046" i="2"/>
  <c r="BI4043" i="2"/>
  <c r="BH4043" i="2"/>
  <c r="BG4043" i="2"/>
  <c r="BF4043" i="2"/>
  <c r="T4043" i="2"/>
  <c r="R4043" i="2"/>
  <c r="P4043" i="2"/>
  <c r="BI4039" i="2"/>
  <c r="BH4039" i="2"/>
  <c r="BG4039" i="2"/>
  <c r="BF4039" i="2"/>
  <c r="T4039" i="2"/>
  <c r="R4039" i="2"/>
  <c r="P4039" i="2"/>
  <c r="BI4035" i="2"/>
  <c r="BH4035" i="2"/>
  <c r="BG4035" i="2"/>
  <c r="BF4035" i="2"/>
  <c r="T4035" i="2"/>
  <c r="R4035" i="2"/>
  <c r="P4035" i="2"/>
  <c r="BI4030" i="2"/>
  <c r="BH4030" i="2"/>
  <c r="BG4030" i="2"/>
  <c r="BF4030" i="2"/>
  <c r="T4030" i="2"/>
  <c r="R4030" i="2"/>
  <c r="P4030" i="2"/>
  <c r="BI4025" i="2"/>
  <c r="BH4025" i="2"/>
  <c r="BG4025" i="2"/>
  <c r="BF4025" i="2"/>
  <c r="T4025" i="2"/>
  <c r="R4025" i="2"/>
  <c r="P4025" i="2"/>
  <c r="BI4020" i="2"/>
  <c r="BH4020" i="2"/>
  <c r="BG4020" i="2"/>
  <c r="BF4020" i="2"/>
  <c r="T4020" i="2"/>
  <c r="R4020" i="2"/>
  <c r="P4020" i="2"/>
  <c r="BI4015" i="2"/>
  <c r="BH4015" i="2"/>
  <c r="BG4015" i="2"/>
  <c r="BF4015" i="2"/>
  <c r="T4015" i="2"/>
  <c r="R4015" i="2"/>
  <c r="P4015" i="2"/>
  <c r="BI4010" i="2"/>
  <c r="BH4010" i="2"/>
  <c r="BG4010" i="2"/>
  <c r="BF4010" i="2"/>
  <c r="T4010" i="2"/>
  <c r="R4010" i="2"/>
  <c r="P4010" i="2"/>
  <c r="BI4003" i="2"/>
  <c r="BH4003" i="2"/>
  <c r="BG4003" i="2"/>
  <c r="BF4003" i="2"/>
  <c r="T4003" i="2"/>
  <c r="R4003" i="2"/>
  <c r="P4003" i="2"/>
  <c r="BI3999" i="2"/>
  <c r="BH3999" i="2"/>
  <c r="BG3999" i="2"/>
  <c r="BF3999" i="2"/>
  <c r="T3999" i="2"/>
  <c r="R3999" i="2"/>
  <c r="P3999" i="2"/>
  <c r="BI3994" i="2"/>
  <c r="BH3994" i="2"/>
  <c r="BG3994" i="2"/>
  <c r="BF3994" i="2"/>
  <c r="T3994" i="2"/>
  <c r="R3994" i="2"/>
  <c r="P3994" i="2"/>
  <c r="BI3991" i="2"/>
  <c r="BH3991" i="2"/>
  <c r="BG3991" i="2"/>
  <c r="BF3991" i="2"/>
  <c r="T3991" i="2"/>
  <c r="R3991" i="2"/>
  <c r="P3991" i="2"/>
  <c r="BI3987" i="2"/>
  <c r="BH3987" i="2"/>
  <c r="BG3987" i="2"/>
  <c r="BF3987" i="2"/>
  <c r="T3987" i="2"/>
  <c r="R3987" i="2"/>
  <c r="P3987" i="2"/>
  <c r="BI3983" i="2"/>
  <c r="BH3983" i="2"/>
  <c r="BG3983" i="2"/>
  <c r="BF3983" i="2"/>
  <c r="T3983" i="2"/>
  <c r="R3983" i="2"/>
  <c r="P3983" i="2"/>
  <c r="BI3978" i="2"/>
  <c r="BH3978" i="2"/>
  <c r="BG3978" i="2"/>
  <c r="BF3978" i="2"/>
  <c r="T3978" i="2"/>
  <c r="R3978" i="2"/>
  <c r="P3978" i="2"/>
  <c r="BI3961" i="2"/>
  <c r="BH3961" i="2"/>
  <c r="BG3961" i="2"/>
  <c r="BF3961" i="2"/>
  <c r="T3961" i="2"/>
  <c r="R3961" i="2"/>
  <c r="P3961" i="2"/>
  <c r="BI3957" i="2"/>
  <c r="BH3957" i="2"/>
  <c r="BG3957" i="2"/>
  <c r="BF3957" i="2"/>
  <c r="T3957" i="2"/>
  <c r="R3957" i="2"/>
  <c r="P3957" i="2"/>
  <c r="BI3952" i="2"/>
  <c r="BH3952" i="2"/>
  <c r="BG3952" i="2"/>
  <c r="BF3952" i="2"/>
  <c r="T3952" i="2"/>
  <c r="R3952" i="2"/>
  <c r="P3952" i="2"/>
  <c r="BI3948" i="2"/>
  <c r="BH3948" i="2"/>
  <c r="BG3948" i="2"/>
  <c r="BF3948" i="2"/>
  <c r="T3948" i="2"/>
  <c r="R3948" i="2"/>
  <c r="P3948" i="2"/>
  <c r="BI3944" i="2"/>
  <c r="BH3944" i="2"/>
  <c r="BG3944" i="2"/>
  <c r="BF3944" i="2"/>
  <c r="T3944" i="2"/>
  <c r="R3944" i="2"/>
  <c r="P3944" i="2"/>
  <c r="BI3940" i="2"/>
  <c r="BH3940" i="2"/>
  <c r="BG3940" i="2"/>
  <c r="BF3940" i="2"/>
  <c r="T3940" i="2"/>
  <c r="R3940" i="2"/>
  <c r="P3940" i="2"/>
  <c r="BI3926" i="2"/>
  <c r="BH3926" i="2"/>
  <c r="BG3926" i="2"/>
  <c r="BF3926" i="2"/>
  <c r="T3926" i="2"/>
  <c r="R3926" i="2"/>
  <c r="P3926" i="2"/>
  <c r="BI3923" i="2"/>
  <c r="BH3923" i="2"/>
  <c r="BG3923" i="2"/>
  <c r="BF3923" i="2"/>
  <c r="T3923" i="2"/>
  <c r="R3923" i="2"/>
  <c r="P3923" i="2"/>
  <c r="BI3915" i="2"/>
  <c r="BH3915" i="2"/>
  <c r="BG3915" i="2"/>
  <c r="BF3915" i="2"/>
  <c r="T3915" i="2"/>
  <c r="R3915" i="2"/>
  <c r="P3915" i="2"/>
  <c r="BI3816" i="2"/>
  <c r="BH3816" i="2"/>
  <c r="BG3816" i="2"/>
  <c r="BF3816" i="2"/>
  <c r="T3816" i="2"/>
  <c r="R3816" i="2"/>
  <c r="P3816" i="2"/>
  <c r="BI3799" i="2"/>
  <c r="BH3799" i="2"/>
  <c r="BG3799" i="2"/>
  <c r="BF3799" i="2"/>
  <c r="T3799" i="2"/>
  <c r="R3799" i="2"/>
  <c r="P3799" i="2"/>
  <c r="BI3679" i="2"/>
  <c r="BH3679" i="2"/>
  <c r="BG3679" i="2"/>
  <c r="BF3679" i="2"/>
  <c r="T3679" i="2"/>
  <c r="R3679" i="2"/>
  <c r="P3679" i="2"/>
  <c r="BI3645" i="2"/>
  <c r="BH3645" i="2"/>
  <c r="BG3645" i="2"/>
  <c r="BF3645" i="2"/>
  <c r="T3645" i="2"/>
  <c r="R3645" i="2"/>
  <c r="P3645" i="2"/>
  <c r="BI3640" i="2"/>
  <c r="BH3640" i="2"/>
  <c r="BG3640" i="2"/>
  <c r="BF3640" i="2"/>
  <c r="T3640" i="2"/>
  <c r="R3640" i="2"/>
  <c r="P3640" i="2"/>
  <c r="BI3636" i="2"/>
  <c r="BH3636" i="2"/>
  <c r="BG3636" i="2"/>
  <c r="BF3636" i="2"/>
  <c r="T3636" i="2"/>
  <c r="R3636" i="2"/>
  <c r="P3636" i="2"/>
  <c r="BI3632" i="2"/>
  <c r="BH3632" i="2"/>
  <c r="BG3632" i="2"/>
  <c r="BF3632" i="2"/>
  <c r="T3632" i="2"/>
  <c r="R3632" i="2"/>
  <c r="P3632" i="2"/>
  <c r="BI3627" i="2"/>
  <c r="BH3627" i="2"/>
  <c r="BG3627" i="2"/>
  <c r="BF3627" i="2"/>
  <c r="T3627" i="2"/>
  <c r="R3627" i="2"/>
  <c r="P3627" i="2"/>
  <c r="BI3623" i="2"/>
  <c r="BH3623" i="2"/>
  <c r="BG3623" i="2"/>
  <c r="BF3623" i="2"/>
  <c r="T3623" i="2"/>
  <c r="R3623" i="2"/>
  <c r="P3623" i="2"/>
  <c r="BI3619" i="2"/>
  <c r="BH3619" i="2"/>
  <c r="BG3619" i="2"/>
  <c r="BF3619" i="2"/>
  <c r="T3619" i="2"/>
  <c r="R3619" i="2"/>
  <c r="P3619" i="2"/>
  <c r="BI3614" i="2"/>
  <c r="BH3614" i="2"/>
  <c r="BG3614" i="2"/>
  <c r="BF3614" i="2"/>
  <c r="T3614" i="2"/>
  <c r="R3614" i="2"/>
  <c r="P3614" i="2"/>
  <c r="BI3599" i="2"/>
  <c r="BH3599" i="2"/>
  <c r="BG3599" i="2"/>
  <c r="BF3599" i="2"/>
  <c r="T3599" i="2"/>
  <c r="R3599" i="2"/>
  <c r="P3599" i="2"/>
  <c r="BI3587" i="2"/>
  <c r="BH3587" i="2"/>
  <c r="BG3587" i="2"/>
  <c r="BF3587" i="2"/>
  <c r="T3587" i="2"/>
  <c r="R3587" i="2"/>
  <c r="P3587" i="2"/>
  <c r="BI3583" i="2"/>
  <c r="BH3583" i="2"/>
  <c r="BG3583" i="2"/>
  <c r="BF3583" i="2"/>
  <c r="T3583" i="2"/>
  <c r="R3583" i="2"/>
  <c r="P3583" i="2"/>
  <c r="BI3579" i="2"/>
  <c r="BH3579" i="2"/>
  <c r="BG3579" i="2"/>
  <c r="BF3579" i="2"/>
  <c r="T3579" i="2"/>
  <c r="R3579" i="2"/>
  <c r="P3579" i="2"/>
  <c r="BI3573" i="2"/>
  <c r="BH3573" i="2"/>
  <c r="BG3573" i="2"/>
  <c r="BF3573" i="2"/>
  <c r="T3573" i="2"/>
  <c r="R3573" i="2"/>
  <c r="P3573" i="2"/>
  <c r="BI3567" i="2"/>
  <c r="BH3567" i="2"/>
  <c r="BG3567" i="2"/>
  <c r="BF3567" i="2"/>
  <c r="T3567" i="2"/>
  <c r="R3567" i="2"/>
  <c r="P3567" i="2"/>
  <c r="BI3558" i="2"/>
  <c r="BH3558" i="2"/>
  <c r="BG3558" i="2"/>
  <c r="BF3558" i="2"/>
  <c r="T3558" i="2"/>
  <c r="R3558" i="2"/>
  <c r="P3558" i="2"/>
  <c r="BI3547" i="2"/>
  <c r="BH3547" i="2"/>
  <c r="BG3547" i="2"/>
  <c r="BF3547" i="2"/>
  <c r="T3547" i="2"/>
  <c r="R3547" i="2"/>
  <c r="P3547" i="2"/>
  <c r="BI3542" i="2"/>
  <c r="BH3542" i="2"/>
  <c r="BG3542" i="2"/>
  <c r="BF3542" i="2"/>
  <c r="T3542" i="2"/>
  <c r="R3542" i="2"/>
  <c r="P3542" i="2"/>
  <c r="BI3505" i="2"/>
  <c r="BH3505" i="2"/>
  <c r="BG3505" i="2"/>
  <c r="BF3505" i="2"/>
  <c r="T3505" i="2"/>
  <c r="R3505" i="2"/>
  <c r="P3505" i="2"/>
  <c r="BI3479" i="2"/>
  <c r="BH3479" i="2"/>
  <c r="BG3479" i="2"/>
  <c r="BF3479" i="2"/>
  <c r="T3479" i="2"/>
  <c r="R3479" i="2"/>
  <c r="P3479" i="2"/>
  <c r="BI3476" i="2"/>
  <c r="BH3476" i="2"/>
  <c r="BG3476" i="2"/>
  <c r="BF3476" i="2"/>
  <c r="T3476" i="2"/>
  <c r="R3476" i="2"/>
  <c r="P3476" i="2"/>
  <c r="BI3472" i="2"/>
  <c r="BH3472" i="2"/>
  <c r="BG3472" i="2"/>
  <c r="BF3472" i="2"/>
  <c r="T3472" i="2"/>
  <c r="R3472" i="2"/>
  <c r="P3472" i="2"/>
  <c r="BI3468" i="2"/>
  <c r="BH3468" i="2"/>
  <c r="BG3468" i="2"/>
  <c r="BF3468" i="2"/>
  <c r="T3468" i="2"/>
  <c r="R3468" i="2"/>
  <c r="P3468" i="2"/>
  <c r="BI3464" i="2"/>
  <c r="BH3464" i="2"/>
  <c r="BG3464" i="2"/>
  <c r="BF3464" i="2"/>
  <c r="T3464" i="2"/>
  <c r="R3464" i="2"/>
  <c r="P3464" i="2"/>
  <c r="BI3455" i="2"/>
  <c r="BH3455" i="2"/>
  <c r="BG3455" i="2"/>
  <c r="BF3455" i="2"/>
  <c r="T3455" i="2"/>
  <c r="R3455" i="2"/>
  <c r="P3455" i="2"/>
  <c r="BI3450" i="2"/>
  <c r="BH3450" i="2"/>
  <c r="BG3450" i="2"/>
  <c r="BF3450" i="2"/>
  <c r="T3450" i="2"/>
  <c r="R3450" i="2"/>
  <c r="P3450" i="2"/>
  <c r="BI3446" i="2"/>
  <c r="BH3446" i="2"/>
  <c r="BG3446" i="2"/>
  <c r="BF3446" i="2"/>
  <c r="T3446" i="2"/>
  <c r="R3446" i="2"/>
  <c r="P3446" i="2"/>
  <c r="BI3441" i="2"/>
  <c r="BH3441" i="2"/>
  <c r="BG3441" i="2"/>
  <c r="BF3441" i="2"/>
  <c r="T3441" i="2"/>
  <c r="R3441" i="2"/>
  <c r="P3441" i="2"/>
  <c r="BI3438" i="2"/>
  <c r="BH3438" i="2"/>
  <c r="BG3438" i="2"/>
  <c r="BF3438" i="2"/>
  <c r="T3438" i="2"/>
  <c r="R3438" i="2"/>
  <c r="P3438" i="2"/>
  <c r="BI3436" i="2"/>
  <c r="BH3436" i="2"/>
  <c r="BG3436" i="2"/>
  <c r="BF3436" i="2"/>
  <c r="T3436" i="2"/>
  <c r="R3436" i="2"/>
  <c r="P3436" i="2"/>
  <c r="BI3434" i="2"/>
  <c r="BH3434" i="2"/>
  <c r="BG3434" i="2"/>
  <c r="BF3434" i="2"/>
  <c r="T3434" i="2"/>
  <c r="R3434" i="2"/>
  <c r="P3434" i="2"/>
  <c r="BI3432" i="2"/>
  <c r="BH3432" i="2"/>
  <c r="BG3432" i="2"/>
  <c r="BF3432" i="2"/>
  <c r="T3432" i="2"/>
  <c r="R3432" i="2"/>
  <c r="P3432" i="2"/>
  <c r="BI3430" i="2"/>
  <c r="BH3430" i="2"/>
  <c r="BG3430" i="2"/>
  <c r="BF3430" i="2"/>
  <c r="T3430" i="2"/>
  <c r="R3430" i="2"/>
  <c r="P3430" i="2"/>
  <c r="BI3428" i="2"/>
  <c r="BH3428" i="2"/>
  <c r="BG3428" i="2"/>
  <c r="BF3428" i="2"/>
  <c r="T3428" i="2"/>
  <c r="R3428" i="2"/>
  <c r="P3428" i="2"/>
  <c r="BI3426" i="2"/>
  <c r="BH3426" i="2"/>
  <c r="BG3426" i="2"/>
  <c r="BF3426" i="2"/>
  <c r="T3426" i="2"/>
  <c r="R3426" i="2"/>
  <c r="P3426" i="2"/>
  <c r="BI3417" i="2"/>
  <c r="BH3417" i="2"/>
  <c r="BG3417" i="2"/>
  <c r="BF3417" i="2"/>
  <c r="T3417" i="2"/>
  <c r="R3417" i="2"/>
  <c r="P3417" i="2"/>
  <c r="BI3400" i="2"/>
  <c r="BH3400" i="2"/>
  <c r="BG3400" i="2"/>
  <c r="BF3400" i="2"/>
  <c r="T3400" i="2"/>
  <c r="R3400" i="2"/>
  <c r="P3400" i="2"/>
  <c r="BI3395" i="2"/>
  <c r="BH3395" i="2"/>
  <c r="BG3395" i="2"/>
  <c r="BF3395" i="2"/>
  <c r="T3395" i="2"/>
  <c r="R3395" i="2"/>
  <c r="P3395" i="2"/>
  <c r="BI3390" i="2"/>
  <c r="BH3390" i="2"/>
  <c r="BG3390" i="2"/>
  <c r="BF3390" i="2"/>
  <c r="T3390" i="2"/>
  <c r="R3390" i="2"/>
  <c r="P3390" i="2"/>
  <c r="BI3386" i="2"/>
  <c r="BH3386" i="2"/>
  <c r="BG3386" i="2"/>
  <c r="BF3386" i="2"/>
  <c r="T3386" i="2"/>
  <c r="R3386" i="2"/>
  <c r="P3386" i="2"/>
  <c r="BI3382" i="2"/>
  <c r="BH3382" i="2"/>
  <c r="BG3382" i="2"/>
  <c r="BF3382" i="2"/>
  <c r="T3382" i="2"/>
  <c r="R3382" i="2"/>
  <c r="P3382" i="2"/>
  <c r="BI3378" i="2"/>
  <c r="BH3378" i="2"/>
  <c r="BG3378" i="2"/>
  <c r="BF3378" i="2"/>
  <c r="T3378" i="2"/>
  <c r="R3378" i="2"/>
  <c r="P3378" i="2"/>
  <c r="BI3374" i="2"/>
  <c r="BH3374" i="2"/>
  <c r="BG3374" i="2"/>
  <c r="BF3374" i="2"/>
  <c r="T3374" i="2"/>
  <c r="R3374" i="2"/>
  <c r="P3374" i="2"/>
  <c r="BI3370" i="2"/>
  <c r="BH3370" i="2"/>
  <c r="BG3370" i="2"/>
  <c r="BF3370" i="2"/>
  <c r="T3370" i="2"/>
  <c r="R3370" i="2"/>
  <c r="P3370" i="2"/>
  <c r="BI3365" i="2"/>
  <c r="BH3365" i="2"/>
  <c r="BG3365" i="2"/>
  <c r="BF3365" i="2"/>
  <c r="T3365" i="2"/>
  <c r="R3365" i="2"/>
  <c r="P3365" i="2"/>
  <c r="BI3357" i="2"/>
  <c r="BH3357" i="2"/>
  <c r="BG3357" i="2"/>
  <c r="BF3357" i="2"/>
  <c r="T3357" i="2"/>
  <c r="R3357" i="2"/>
  <c r="P3357" i="2"/>
  <c r="BI3353" i="2"/>
  <c r="BH3353" i="2"/>
  <c r="BG3353" i="2"/>
  <c r="BF3353" i="2"/>
  <c r="T3353" i="2"/>
  <c r="R3353" i="2"/>
  <c r="P3353" i="2"/>
  <c r="BI3349" i="2"/>
  <c r="BH3349" i="2"/>
  <c r="BG3349" i="2"/>
  <c r="BF3349" i="2"/>
  <c r="T3349" i="2"/>
  <c r="R3349" i="2"/>
  <c r="P3349" i="2"/>
  <c r="BI3344" i="2"/>
  <c r="BH3344" i="2"/>
  <c r="BG3344" i="2"/>
  <c r="BF3344" i="2"/>
  <c r="T3344" i="2"/>
  <c r="R3344" i="2"/>
  <c r="P3344" i="2"/>
  <c r="BI3340" i="2"/>
  <c r="BH3340" i="2"/>
  <c r="BG3340" i="2"/>
  <c r="BF3340" i="2"/>
  <c r="T3340" i="2"/>
  <c r="R3340" i="2"/>
  <c r="P3340" i="2"/>
  <c r="BI3336" i="2"/>
  <c r="BH3336" i="2"/>
  <c r="BG3336" i="2"/>
  <c r="BF3336" i="2"/>
  <c r="T3336" i="2"/>
  <c r="R3336" i="2"/>
  <c r="P3336" i="2"/>
  <c r="BI3328" i="2"/>
  <c r="BH3328" i="2"/>
  <c r="BG3328" i="2"/>
  <c r="BF3328" i="2"/>
  <c r="T3328" i="2"/>
  <c r="R3328" i="2"/>
  <c r="P3328" i="2"/>
  <c r="BI3324" i="2"/>
  <c r="BH3324" i="2"/>
  <c r="BG3324" i="2"/>
  <c r="BF3324" i="2"/>
  <c r="T3324" i="2"/>
  <c r="R3324" i="2"/>
  <c r="P3324" i="2"/>
  <c r="BI3320" i="2"/>
  <c r="BH3320" i="2"/>
  <c r="BG3320" i="2"/>
  <c r="BF3320" i="2"/>
  <c r="T3320" i="2"/>
  <c r="R3320" i="2"/>
  <c r="P3320" i="2"/>
  <c r="BI3316" i="2"/>
  <c r="BH3316" i="2"/>
  <c r="BG3316" i="2"/>
  <c r="BF3316" i="2"/>
  <c r="T3316" i="2"/>
  <c r="R3316" i="2"/>
  <c r="P3316" i="2"/>
  <c r="BI3312" i="2"/>
  <c r="BH3312" i="2"/>
  <c r="BG3312" i="2"/>
  <c r="BF3312" i="2"/>
  <c r="T3312" i="2"/>
  <c r="R3312" i="2"/>
  <c r="P3312" i="2"/>
  <c r="BI3308" i="2"/>
  <c r="BH3308" i="2"/>
  <c r="BG3308" i="2"/>
  <c r="BF3308" i="2"/>
  <c r="T3308" i="2"/>
  <c r="R3308" i="2"/>
  <c r="P3308" i="2"/>
  <c r="BI3297" i="2"/>
  <c r="BH3297" i="2"/>
  <c r="BG3297" i="2"/>
  <c r="BF3297" i="2"/>
  <c r="T3297" i="2"/>
  <c r="R3297" i="2"/>
  <c r="P3297" i="2"/>
  <c r="BI3274" i="2"/>
  <c r="BH3274" i="2"/>
  <c r="BG3274" i="2"/>
  <c r="BF3274" i="2"/>
  <c r="T3274" i="2"/>
  <c r="R3274" i="2"/>
  <c r="P3274" i="2"/>
  <c r="BI3268" i="2"/>
  <c r="BH3268" i="2"/>
  <c r="BG3268" i="2"/>
  <c r="BF3268" i="2"/>
  <c r="T3268" i="2"/>
  <c r="R3268" i="2"/>
  <c r="P3268" i="2"/>
  <c r="BI3263" i="2"/>
  <c r="BH3263" i="2"/>
  <c r="BG3263" i="2"/>
  <c r="BF3263" i="2"/>
  <c r="T3263" i="2"/>
  <c r="R3263" i="2"/>
  <c r="P3263" i="2"/>
  <c r="BI3247" i="2"/>
  <c r="BH3247" i="2"/>
  <c r="BG3247" i="2"/>
  <c r="BF3247" i="2"/>
  <c r="T3247" i="2"/>
  <c r="R3247" i="2"/>
  <c r="P3247" i="2"/>
  <c r="BI3242" i="2"/>
  <c r="BH3242" i="2"/>
  <c r="BG3242" i="2"/>
  <c r="BF3242" i="2"/>
  <c r="T3242" i="2"/>
  <c r="R3242" i="2"/>
  <c r="P3242" i="2"/>
  <c r="BI3238" i="2"/>
  <c r="BH3238" i="2"/>
  <c r="BG3238" i="2"/>
  <c r="BF3238" i="2"/>
  <c r="T3238" i="2"/>
  <c r="R3238" i="2"/>
  <c r="P3238" i="2"/>
  <c r="BI3234" i="2"/>
  <c r="BH3234" i="2"/>
  <c r="BG3234" i="2"/>
  <c r="BF3234" i="2"/>
  <c r="T3234" i="2"/>
  <c r="R3234" i="2"/>
  <c r="P3234" i="2"/>
  <c r="BI3230" i="2"/>
  <c r="BH3230" i="2"/>
  <c r="BG3230" i="2"/>
  <c r="BF3230" i="2"/>
  <c r="T3230" i="2"/>
  <c r="R3230" i="2"/>
  <c r="P3230" i="2"/>
  <c r="BI3212" i="2"/>
  <c r="BH3212" i="2"/>
  <c r="BG3212" i="2"/>
  <c r="BF3212" i="2"/>
  <c r="T3212" i="2"/>
  <c r="R3212" i="2"/>
  <c r="P3212" i="2"/>
  <c r="BI3204" i="2"/>
  <c r="BH3204" i="2"/>
  <c r="BG3204" i="2"/>
  <c r="BF3204" i="2"/>
  <c r="T3204" i="2"/>
  <c r="R3204" i="2"/>
  <c r="P3204" i="2"/>
  <c r="BI3200" i="2"/>
  <c r="BH3200" i="2"/>
  <c r="BG3200" i="2"/>
  <c r="BF3200" i="2"/>
  <c r="T3200" i="2"/>
  <c r="R3200" i="2"/>
  <c r="P3200" i="2"/>
  <c r="BI3160" i="2"/>
  <c r="BH3160" i="2"/>
  <c r="BG3160" i="2"/>
  <c r="BF3160" i="2"/>
  <c r="T3160" i="2"/>
  <c r="R3160" i="2"/>
  <c r="P3160" i="2"/>
  <c r="BI3156" i="2"/>
  <c r="BH3156" i="2"/>
  <c r="BG3156" i="2"/>
  <c r="BF3156" i="2"/>
  <c r="T3156" i="2"/>
  <c r="R3156" i="2"/>
  <c r="P3156" i="2"/>
  <c r="BI3147" i="2"/>
  <c r="BH3147" i="2"/>
  <c r="BG3147" i="2"/>
  <c r="BF3147" i="2"/>
  <c r="T3147" i="2"/>
  <c r="R3147" i="2"/>
  <c r="P3147" i="2"/>
  <c r="BI3142" i="2"/>
  <c r="BH3142" i="2"/>
  <c r="BG3142" i="2"/>
  <c r="BF3142" i="2"/>
  <c r="T3142" i="2"/>
  <c r="R3142" i="2"/>
  <c r="P3142" i="2"/>
  <c r="BI3122" i="2"/>
  <c r="BH3122" i="2"/>
  <c r="BG3122" i="2"/>
  <c r="BF3122" i="2"/>
  <c r="T3122" i="2"/>
  <c r="R3122" i="2"/>
  <c r="P3122" i="2"/>
  <c r="BI3116" i="2"/>
  <c r="BH3116" i="2"/>
  <c r="BG3116" i="2"/>
  <c r="BF3116" i="2"/>
  <c r="T3116" i="2"/>
  <c r="R3116" i="2"/>
  <c r="P3116" i="2"/>
  <c r="BI3109" i="2"/>
  <c r="BH3109" i="2"/>
  <c r="BG3109" i="2"/>
  <c r="BF3109" i="2"/>
  <c r="T3109" i="2"/>
  <c r="R3109" i="2"/>
  <c r="P3109" i="2"/>
  <c r="BI3090" i="2"/>
  <c r="BH3090" i="2"/>
  <c r="BG3090" i="2"/>
  <c r="BF3090" i="2"/>
  <c r="T3090" i="2"/>
  <c r="R3090" i="2"/>
  <c r="P3090" i="2"/>
  <c r="BI3085" i="2"/>
  <c r="BH3085" i="2"/>
  <c r="BG3085" i="2"/>
  <c r="BF3085" i="2"/>
  <c r="T3085" i="2"/>
  <c r="R3085" i="2"/>
  <c r="P3085" i="2"/>
  <c r="BI3077" i="2"/>
  <c r="BH3077" i="2"/>
  <c r="BG3077" i="2"/>
  <c r="BF3077" i="2"/>
  <c r="T3077" i="2"/>
  <c r="R3077" i="2"/>
  <c r="P3077" i="2"/>
  <c r="BI3047" i="2"/>
  <c r="BH3047" i="2"/>
  <c r="BG3047" i="2"/>
  <c r="BF3047" i="2"/>
  <c r="T3047" i="2"/>
  <c r="R3047" i="2"/>
  <c r="P3047" i="2"/>
  <c r="BI3043" i="2"/>
  <c r="BH3043" i="2"/>
  <c r="BG3043" i="2"/>
  <c r="BF3043" i="2"/>
  <c r="T3043" i="2"/>
  <c r="R3043" i="2"/>
  <c r="P3043" i="2"/>
  <c r="BI3039" i="2"/>
  <c r="BH3039" i="2"/>
  <c r="BG3039" i="2"/>
  <c r="BF3039" i="2"/>
  <c r="T3039" i="2"/>
  <c r="R3039" i="2"/>
  <c r="P3039" i="2"/>
  <c r="BI3035" i="2"/>
  <c r="BH3035" i="2"/>
  <c r="BG3035" i="2"/>
  <c r="BF3035" i="2"/>
  <c r="T3035" i="2"/>
  <c r="R3035" i="2"/>
  <c r="P3035" i="2"/>
  <c r="BI3031" i="2"/>
  <c r="BH3031" i="2"/>
  <c r="BG3031" i="2"/>
  <c r="BF3031" i="2"/>
  <c r="T3031" i="2"/>
  <c r="R3031" i="2"/>
  <c r="P3031" i="2"/>
  <c r="BI3027" i="2"/>
  <c r="BH3027" i="2"/>
  <c r="BG3027" i="2"/>
  <c r="BF3027" i="2"/>
  <c r="T3027" i="2"/>
  <c r="R3027" i="2"/>
  <c r="P3027" i="2"/>
  <c r="BI2994" i="2"/>
  <c r="BH2994" i="2"/>
  <c r="BG2994" i="2"/>
  <c r="BF2994" i="2"/>
  <c r="T2994" i="2"/>
  <c r="R2994" i="2"/>
  <c r="P2994" i="2"/>
  <c r="BI2988" i="2"/>
  <c r="BH2988" i="2"/>
  <c r="BG2988" i="2"/>
  <c r="BF2988" i="2"/>
  <c r="T2988" i="2"/>
  <c r="R2988" i="2"/>
  <c r="P2988" i="2"/>
  <c r="BI2983" i="2"/>
  <c r="BH2983" i="2"/>
  <c r="BG2983" i="2"/>
  <c r="BF2983" i="2"/>
  <c r="T2983" i="2"/>
  <c r="R2983" i="2"/>
  <c r="P2983" i="2"/>
  <c r="BI2972" i="2"/>
  <c r="BH2972" i="2"/>
  <c r="BG2972" i="2"/>
  <c r="BF2972" i="2"/>
  <c r="T2972" i="2"/>
  <c r="R2972" i="2"/>
  <c r="P2972" i="2"/>
  <c r="BI2952" i="2"/>
  <c r="BH2952" i="2"/>
  <c r="BG2952" i="2"/>
  <c r="BF2952" i="2"/>
  <c r="T2952" i="2"/>
  <c r="R2952" i="2"/>
  <c r="P2952" i="2"/>
  <c r="BI2948" i="2"/>
  <c r="BH2948" i="2"/>
  <c r="BG2948" i="2"/>
  <c r="BF2948" i="2"/>
  <c r="T2948" i="2"/>
  <c r="R2948" i="2"/>
  <c r="P2948" i="2"/>
  <c r="BI2936" i="2"/>
  <c r="BH2936" i="2"/>
  <c r="BG2936" i="2"/>
  <c r="BF2936" i="2"/>
  <c r="T2936" i="2"/>
  <c r="R2936" i="2"/>
  <c r="P2936" i="2"/>
  <c r="BI2932" i="2"/>
  <c r="BH2932" i="2"/>
  <c r="BG2932" i="2"/>
  <c r="BF2932" i="2"/>
  <c r="T2932" i="2"/>
  <c r="R2932" i="2"/>
  <c r="P2932" i="2"/>
  <c r="BI2925" i="2"/>
  <c r="BH2925" i="2"/>
  <c r="BG2925" i="2"/>
  <c r="BF2925" i="2"/>
  <c r="T2925" i="2"/>
  <c r="R2925" i="2"/>
  <c r="P2925" i="2"/>
  <c r="BI2921" i="2"/>
  <c r="BH2921" i="2"/>
  <c r="BG2921" i="2"/>
  <c r="BF2921" i="2"/>
  <c r="T2921" i="2"/>
  <c r="R2921" i="2"/>
  <c r="P2921" i="2"/>
  <c r="BI2916" i="2"/>
  <c r="BH2916" i="2"/>
  <c r="BG2916" i="2"/>
  <c r="BF2916" i="2"/>
  <c r="T2916" i="2"/>
  <c r="R2916" i="2"/>
  <c r="P2916" i="2"/>
  <c r="BI2912" i="2"/>
  <c r="BH2912" i="2"/>
  <c r="BG2912" i="2"/>
  <c r="BF2912" i="2"/>
  <c r="T2912" i="2"/>
  <c r="R2912" i="2"/>
  <c r="P2912" i="2"/>
  <c r="BI2855" i="2"/>
  <c r="BH2855" i="2"/>
  <c r="BG2855" i="2"/>
  <c r="BF2855" i="2"/>
  <c r="T2855" i="2"/>
  <c r="R2855" i="2"/>
  <c r="P2855" i="2"/>
  <c r="BI2851" i="2"/>
  <c r="BH2851" i="2"/>
  <c r="BG2851" i="2"/>
  <c r="BF2851" i="2"/>
  <c r="T2851" i="2"/>
  <c r="R2851" i="2"/>
  <c r="P2851" i="2"/>
  <c r="BI2847" i="2"/>
  <c r="BH2847" i="2"/>
  <c r="BG2847" i="2"/>
  <c r="BF2847" i="2"/>
  <c r="T2847" i="2"/>
  <c r="R2847" i="2"/>
  <c r="P2847" i="2"/>
  <c r="BI2808" i="2"/>
  <c r="BH2808" i="2"/>
  <c r="BG2808" i="2"/>
  <c r="BF2808" i="2"/>
  <c r="T2808" i="2"/>
  <c r="R2808" i="2"/>
  <c r="P2808" i="2"/>
  <c r="BI2741" i="2"/>
  <c r="BH2741" i="2"/>
  <c r="BG2741" i="2"/>
  <c r="BF2741" i="2"/>
  <c r="T2741" i="2"/>
  <c r="R2741" i="2"/>
  <c r="P2741" i="2"/>
  <c r="BI2730" i="2"/>
  <c r="BH2730" i="2"/>
  <c r="BG2730" i="2"/>
  <c r="BF2730" i="2"/>
  <c r="T2730" i="2"/>
  <c r="R2730" i="2"/>
  <c r="P2730" i="2"/>
  <c r="BI2690" i="2"/>
  <c r="BH2690" i="2"/>
  <c r="BG2690" i="2"/>
  <c r="BF2690" i="2"/>
  <c r="T2690" i="2"/>
  <c r="R2690" i="2"/>
  <c r="P2690" i="2"/>
  <c r="BI2684" i="2"/>
  <c r="BH2684" i="2"/>
  <c r="BG2684" i="2"/>
  <c r="BF2684" i="2"/>
  <c r="T2684" i="2"/>
  <c r="R2684" i="2"/>
  <c r="P2684" i="2"/>
  <c r="BI2678" i="2"/>
  <c r="BH2678" i="2"/>
  <c r="BG2678" i="2"/>
  <c r="BF2678" i="2"/>
  <c r="T2678" i="2"/>
  <c r="R2678" i="2"/>
  <c r="P2678" i="2"/>
  <c r="BI2664" i="2"/>
  <c r="BH2664" i="2"/>
  <c r="BG2664" i="2"/>
  <c r="BF2664" i="2"/>
  <c r="T2664" i="2"/>
  <c r="R2664" i="2"/>
  <c r="P2664" i="2"/>
  <c r="BI2658" i="2"/>
  <c r="BH2658" i="2"/>
  <c r="BG2658" i="2"/>
  <c r="BF2658" i="2"/>
  <c r="T2658" i="2"/>
  <c r="R2658" i="2"/>
  <c r="P2658" i="2"/>
  <c r="BI2653" i="2"/>
  <c r="BH2653" i="2"/>
  <c r="BG2653" i="2"/>
  <c r="BF2653" i="2"/>
  <c r="T2653" i="2"/>
  <c r="R2653" i="2"/>
  <c r="P2653" i="2"/>
  <c r="BI2646" i="2"/>
  <c r="BH2646" i="2"/>
  <c r="BG2646" i="2"/>
  <c r="BF2646" i="2"/>
  <c r="T2646" i="2"/>
  <c r="R2646" i="2"/>
  <c r="P2646" i="2"/>
  <c r="BI2324" i="2"/>
  <c r="BH2324" i="2"/>
  <c r="BG2324" i="2"/>
  <c r="BF2324" i="2"/>
  <c r="T2324" i="2"/>
  <c r="R2324" i="2"/>
  <c r="P2324"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0" i="2"/>
  <c r="BH2310" i="2"/>
  <c r="BG2310" i="2"/>
  <c r="BF2310" i="2"/>
  <c r="T2310" i="2"/>
  <c r="R2310" i="2"/>
  <c r="P2310" i="2"/>
  <c r="BI2303" i="2"/>
  <c r="BH2303" i="2"/>
  <c r="BG2303" i="2"/>
  <c r="BF2303" i="2"/>
  <c r="T2303" i="2"/>
  <c r="R2303" i="2"/>
  <c r="P2303" i="2"/>
  <c r="BI2299" i="2"/>
  <c r="BH2299" i="2"/>
  <c r="BG2299" i="2"/>
  <c r="BF2299" i="2"/>
  <c r="T2299" i="2"/>
  <c r="R2299" i="2"/>
  <c r="P2299" i="2"/>
  <c r="BI2292" i="2"/>
  <c r="BH2292" i="2"/>
  <c r="BG2292" i="2"/>
  <c r="BF2292" i="2"/>
  <c r="T2292" i="2"/>
  <c r="R2292" i="2"/>
  <c r="P2292" i="2"/>
  <c r="BI2270" i="2"/>
  <c r="BH2270" i="2"/>
  <c r="BG2270" i="2"/>
  <c r="BF2270" i="2"/>
  <c r="T2270" i="2"/>
  <c r="R2270" i="2"/>
  <c r="P2270" i="2"/>
  <c r="BI2263" i="2"/>
  <c r="BH2263" i="2"/>
  <c r="BG2263" i="2"/>
  <c r="BF2263" i="2"/>
  <c r="T2263" i="2"/>
  <c r="R2263" i="2"/>
  <c r="P2263" i="2"/>
  <c r="BI2250" i="2"/>
  <c r="BH2250" i="2"/>
  <c r="BG2250" i="2"/>
  <c r="BF2250" i="2"/>
  <c r="T2250" i="2"/>
  <c r="R2250" i="2"/>
  <c r="P2250" i="2"/>
  <c r="BI2237" i="2"/>
  <c r="BH2237" i="2"/>
  <c r="BG2237" i="2"/>
  <c r="BF2237" i="2"/>
  <c r="T2237" i="2"/>
  <c r="R2237" i="2"/>
  <c r="P2237" i="2"/>
  <c r="BI2232" i="2"/>
  <c r="BH2232" i="2"/>
  <c r="BG2232" i="2"/>
  <c r="BF2232" i="2"/>
  <c r="T2232" i="2"/>
  <c r="R2232" i="2"/>
  <c r="P2232" i="2"/>
  <c r="BI2228" i="2"/>
  <c r="BH2228" i="2"/>
  <c r="BG2228" i="2"/>
  <c r="BF2228" i="2"/>
  <c r="T2228" i="2"/>
  <c r="R2228" i="2"/>
  <c r="P2228" i="2"/>
  <c r="BI2222" i="2"/>
  <c r="BH2222" i="2"/>
  <c r="BG2222" i="2"/>
  <c r="BF2222" i="2"/>
  <c r="T2222" i="2"/>
  <c r="R2222" i="2"/>
  <c r="P2222" i="2"/>
  <c r="BI2218" i="2"/>
  <c r="BH2218" i="2"/>
  <c r="BG2218" i="2"/>
  <c r="BF2218" i="2"/>
  <c r="T2218" i="2"/>
  <c r="R2218" i="2"/>
  <c r="P2218" i="2"/>
  <c r="BI2205" i="2"/>
  <c r="BH2205" i="2"/>
  <c r="BG2205" i="2"/>
  <c r="BF2205" i="2"/>
  <c r="T2205" i="2"/>
  <c r="R2205" i="2"/>
  <c r="P2205" i="2"/>
  <c r="BI2194" i="2"/>
  <c r="BH2194" i="2"/>
  <c r="BG2194" i="2"/>
  <c r="BF2194" i="2"/>
  <c r="T2194" i="2"/>
  <c r="R2194" i="2"/>
  <c r="P2194" i="2"/>
  <c r="BI2186" i="2"/>
  <c r="BH2186" i="2"/>
  <c r="BG2186" i="2"/>
  <c r="BF2186" i="2"/>
  <c r="T2186" i="2"/>
  <c r="R2186" i="2"/>
  <c r="P2186" i="2"/>
  <c r="BI2182" i="2"/>
  <c r="BH2182" i="2"/>
  <c r="BG2182" i="2"/>
  <c r="BF2182" i="2"/>
  <c r="T2182" i="2"/>
  <c r="R2182" i="2"/>
  <c r="P2182" i="2"/>
  <c r="BI2176" i="2"/>
  <c r="BH2176" i="2"/>
  <c r="BG2176" i="2"/>
  <c r="BF2176" i="2"/>
  <c r="T2176" i="2"/>
  <c r="R2176" i="2"/>
  <c r="P2176" i="2"/>
  <c r="BI2171" i="2"/>
  <c r="BH2171" i="2"/>
  <c r="BG2171" i="2"/>
  <c r="BF2171" i="2"/>
  <c r="T2171" i="2"/>
  <c r="R2171" i="2"/>
  <c r="P2171" i="2"/>
  <c r="BI2162" i="2"/>
  <c r="BH2162" i="2"/>
  <c r="BG2162" i="2"/>
  <c r="BF2162" i="2"/>
  <c r="T2162" i="2"/>
  <c r="R2162" i="2"/>
  <c r="P2162" i="2"/>
  <c r="BI2158" i="2"/>
  <c r="BH2158" i="2"/>
  <c r="BG2158" i="2"/>
  <c r="BF2158" i="2"/>
  <c r="T2158" i="2"/>
  <c r="R2158" i="2"/>
  <c r="P2158" i="2"/>
  <c r="BI2150" i="2"/>
  <c r="BH2150" i="2"/>
  <c r="BG2150" i="2"/>
  <c r="BF2150" i="2"/>
  <c r="T2150" i="2"/>
  <c r="R2150" i="2"/>
  <c r="P2150" i="2"/>
  <c r="BI2146" i="2"/>
  <c r="BH2146" i="2"/>
  <c r="BG2146" i="2"/>
  <c r="BF2146" i="2"/>
  <c r="T2146" i="2"/>
  <c r="R2146" i="2"/>
  <c r="P2146" i="2"/>
  <c r="BI2142" i="2"/>
  <c r="BH2142" i="2"/>
  <c r="BG2142" i="2"/>
  <c r="BF2142" i="2"/>
  <c r="T2142" i="2"/>
  <c r="R2142" i="2"/>
  <c r="P2142" i="2"/>
  <c r="BI2138" i="2"/>
  <c r="BH2138" i="2"/>
  <c r="BG2138" i="2"/>
  <c r="BF2138" i="2"/>
  <c r="T2138" i="2"/>
  <c r="R2138" i="2"/>
  <c r="P2138" i="2"/>
  <c r="BI2115" i="2"/>
  <c r="BH2115" i="2"/>
  <c r="BG2115" i="2"/>
  <c r="BF2115" i="2"/>
  <c r="T2115" i="2"/>
  <c r="R2115" i="2"/>
  <c r="P2115" i="2"/>
  <c r="BI2111" i="2"/>
  <c r="BH2111" i="2"/>
  <c r="BG2111" i="2"/>
  <c r="BF2111" i="2"/>
  <c r="T2111" i="2"/>
  <c r="R2111" i="2"/>
  <c r="P2111" i="2"/>
  <c r="BI2107" i="2"/>
  <c r="BH2107" i="2"/>
  <c r="BG2107" i="2"/>
  <c r="BF2107" i="2"/>
  <c r="T2107" i="2"/>
  <c r="R2107" i="2"/>
  <c r="P2107" i="2"/>
  <c r="BI2103" i="2"/>
  <c r="BH2103" i="2"/>
  <c r="BG2103" i="2"/>
  <c r="BF2103" i="2"/>
  <c r="T2103" i="2"/>
  <c r="R2103" i="2"/>
  <c r="P2103" i="2"/>
  <c r="BI2064" i="2"/>
  <c r="BH2064" i="2"/>
  <c r="BG2064" i="2"/>
  <c r="BF2064" i="2"/>
  <c r="T2064" i="2"/>
  <c r="R2064" i="2"/>
  <c r="P2064" i="2"/>
  <c r="BI2048" i="2"/>
  <c r="BH2048" i="2"/>
  <c r="BG2048" i="2"/>
  <c r="BF2048" i="2"/>
  <c r="T2048" i="2"/>
  <c r="R2048" i="2"/>
  <c r="P2048" i="2"/>
  <c r="BI2043" i="2"/>
  <c r="BH2043" i="2"/>
  <c r="BG2043" i="2"/>
  <c r="BF2043" i="2"/>
  <c r="T2043" i="2"/>
  <c r="R2043" i="2"/>
  <c r="P2043" i="2"/>
  <c r="BI2038" i="2"/>
  <c r="BH2038" i="2"/>
  <c r="BG2038" i="2"/>
  <c r="BF2038" i="2"/>
  <c r="T2038" i="2"/>
  <c r="R2038" i="2"/>
  <c r="P2038" i="2"/>
  <c r="BI2032" i="2"/>
  <c r="BH2032" i="2"/>
  <c r="BG2032" i="2"/>
  <c r="BF2032" i="2"/>
  <c r="T2032" i="2"/>
  <c r="R2032" i="2"/>
  <c r="P2032" i="2"/>
  <c r="BI2016" i="2"/>
  <c r="BH2016" i="2"/>
  <c r="BG2016" i="2"/>
  <c r="BF2016" i="2"/>
  <c r="T2016" i="2"/>
  <c r="R2016" i="2"/>
  <c r="P2016" i="2"/>
  <c r="BI1996" i="2"/>
  <c r="BH1996" i="2"/>
  <c r="BG1996" i="2"/>
  <c r="BF1996" i="2"/>
  <c r="T1996" i="2"/>
  <c r="R1996" i="2"/>
  <c r="P1996" i="2"/>
  <c r="BI1949" i="2"/>
  <c r="BH1949" i="2"/>
  <c r="BG1949" i="2"/>
  <c r="BF1949" i="2"/>
  <c r="T1949" i="2"/>
  <c r="R1949" i="2"/>
  <c r="P1949" i="2"/>
  <c r="BI1903" i="2"/>
  <c r="BH1903" i="2"/>
  <c r="BG1903" i="2"/>
  <c r="BF1903" i="2"/>
  <c r="T1903" i="2"/>
  <c r="R1903" i="2"/>
  <c r="P1903" i="2"/>
  <c r="BI1894" i="2"/>
  <c r="BH1894" i="2"/>
  <c r="BG1894" i="2"/>
  <c r="BF1894" i="2"/>
  <c r="T1894" i="2"/>
  <c r="R1894" i="2"/>
  <c r="P1894" i="2"/>
  <c r="BI1887" i="2"/>
  <c r="BH1887" i="2"/>
  <c r="BG1887" i="2"/>
  <c r="BF1887" i="2"/>
  <c r="T1887" i="2"/>
  <c r="R1887" i="2"/>
  <c r="P1887" i="2"/>
  <c r="BI1883" i="2"/>
  <c r="BH1883" i="2"/>
  <c r="BG1883" i="2"/>
  <c r="BF1883" i="2"/>
  <c r="T1883" i="2"/>
  <c r="R1883" i="2"/>
  <c r="P1883" i="2"/>
  <c r="BI1828" i="2"/>
  <c r="BH1828" i="2"/>
  <c r="BG1828" i="2"/>
  <c r="BF1828" i="2"/>
  <c r="T1828" i="2"/>
  <c r="R1828" i="2"/>
  <c r="P1828" i="2"/>
  <c r="BI1823" i="2"/>
  <c r="BH1823" i="2"/>
  <c r="BG1823" i="2"/>
  <c r="BF1823" i="2"/>
  <c r="T1823" i="2"/>
  <c r="R1823" i="2"/>
  <c r="P1823" i="2"/>
  <c r="BI1818" i="2"/>
  <c r="BH1818" i="2"/>
  <c r="BG1818" i="2"/>
  <c r="BF1818" i="2"/>
  <c r="T1818" i="2"/>
  <c r="R1818" i="2"/>
  <c r="P1818" i="2"/>
  <c r="BI1814" i="2"/>
  <c r="BH1814" i="2"/>
  <c r="BG1814" i="2"/>
  <c r="BF1814" i="2"/>
  <c r="T1814" i="2"/>
  <c r="R1814" i="2"/>
  <c r="P1814" i="2"/>
  <c r="BI1774" i="2"/>
  <c r="BH1774" i="2"/>
  <c r="BG1774" i="2"/>
  <c r="BF1774" i="2"/>
  <c r="T1774" i="2"/>
  <c r="R1774" i="2"/>
  <c r="P1774" i="2"/>
  <c r="BI1770" i="2"/>
  <c r="BH1770" i="2"/>
  <c r="BG1770" i="2"/>
  <c r="BF1770" i="2"/>
  <c r="T1770" i="2"/>
  <c r="R1770" i="2"/>
  <c r="P1770" i="2"/>
  <c r="BI1699" i="2"/>
  <c r="BH1699" i="2"/>
  <c r="BG1699" i="2"/>
  <c r="BF1699" i="2"/>
  <c r="T1699" i="2"/>
  <c r="R1699" i="2"/>
  <c r="P1699" i="2"/>
  <c r="BI1692" i="2"/>
  <c r="BH1692" i="2"/>
  <c r="BG1692" i="2"/>
  <c r="BF1692" i="2"/>
  <c r="T1692" i="2"/>
  <c r="R1692" i="2"/>
  <c r="P1692" i="2"/>
  <c r="BI1687" i="2"/>
  <c r="BH1687" i="2"/>
  <c r="BG1687" i="2"/>
  <c r="BF1687" i="2"/>
  <c r="T1687" i="2"/>
  <c r="R1687" i="2"/>
  <c r="P1687" i="2"/>
  <c r="BI1682" i="2"/>
  <c r="BH1682" i="2"/>
  <c r="BG1682" i="2"/>
  <c r="BF1682" i="2"/>
  <c r="T1682" i="2"/>
  <c r="R1682" i="2"/>
  <c r="P1682" i="2"/>
  <c r="BI1676" i="2"/>
  <c r="BH1676" i="2"/>
  <c r="BG1676" i="2"/>
  <c r="BF1676" i="2"/>
  <c r="T1676" i="2"/>
  <c r="R1676" i="2"/>
  <c r="P1676" i="2"/>
  <c r="BI1671" i="2"/>
  <c r="BH1671" i="2"/>
  <c r="BG1671" i="2"/>
  <c r="BF1671" i="2"/>
  <c r="T1671" i="2"/>
  <c r="R1671" i="2"/>
  <c r="P1671" i="2"/>
  <c r="BI1664" i="2"/>
  <c r="BH1664" i="2"/>
  <c r="BG1664" i="2"/>
  <c r="BF1664" i="2"/>
  <c r="T1664" i="2"/>
  <c r="R1664" i="2"/>
  <c r="P1664" i="2"/>
  <c r="BI1657" i="2"/>
  <c r="BH1657" i="2"/>
  <c r="BG1657" i="2"/>
  <c r="BF1657" i="2"/>
  <c r="T1657" i="2"/>
  <c r="R1657" i="2"/>
  <c r="P1657" i="2"/>
  <c r="BI1650" i="2"/>
  <c r="BH1650" i="2"/>
  <c r="BG1650" i="2"/>
  <c r="BF1650" i="2"/>
  <c r="T1650" i="2"/>
  <c r="R1650" i="2"/>
  <c r="P1650" i="2"/>
  <c r="BI1641" i="2"/>
  <c r="BH1641" i="2"/>
  <c r="BG1641" i="2"/>
  <c r="BF1641" i="2"/>
  <c r="T1641" i="2"/>
  <c r="R1641" i="2"/>
  <c r="P1641" i="2"/>
  <c r="BI1637" i="2"/>
  <c r="BH1637" i="2"/>
  <c r="BG1637" i="2"/>
  <c r="BF1637" i="2"/>
  <c r="T1637" i="2"/>
  <c r="R1637" i="2"/>
  <c r="P1637" i="2"/>
  <c r="BI1633" i="2"/>
  <c r="BH1633" i="2"/>
  <c r="BG1633" i="2"/>
  <c r="BF1633" i="2"/>
  <c r="T1633" i="2"/>
  <c r="R1633" i="2"/>
  <c r="P1633" i="2"/>
  <c r="BI1628" i="2"/>
  <c r="BH1628" i="2"/>
  <c r="BG1628" i="2"/>
  <c r="BF1628" i="2"/>
  <c r="T1628" i="2"/>
  <c r="R1628" i="2"/>
  <c r="P1628" i="2"/>
  <c r="BI1618" i="2"/>
  <c r="BH1618" i="2"/>
  <c r="BG1618" i="2"/>
  <c r="BF1618" i="2"/>
  <c r="T1618" i="2"/>
  <c r="R1618" i="2"/>
  <c r="P1618" i="2"/>
  <c r="BI1607" i="2"/>
  <c r="BH1607" i="2"/>
  <c r="BG1607" i="2"/>
  <c r="BF1607" i="2"/>
  <c r="T1607" i="2"/>
  <c r="R1607" i="2"/>
  <c r="P1607" i="2"/>
  <c r="BI1602" i="2"/>
  <c r="BH1602" i="2"/>
  <c r="BG1602" i="2"/>
  <c r="BF1602" i="2"/>
  <c r="T1602" i="2"/>
  <c r="R1602" i="2"/>
  <c r="P1602" i="2"/>
  <c r="BI1597" i="2"/>
  <c r="BH1597" i="2"/>
  <c r="BG1597" i="2"/>
  <c r="BF1597" i="2"/>
  <c r="T1597" i="2"/>
  <c r="R1597" i="2"/>
  <c r="P1597" i="2"/>
  <c r="BI1590" i="2"/>
  <c r="BH1590" i="2"/>
  <c r="BG1590" i="2"/>
  <c r="BF1590" i="2"/>
  <c r="T1590" i="2"/>
  <c r="R1590" i="2"/>
  <c r="P1590" i="2"/>
  <c r="BI1585" i="2"/>
  <c r="BH1585" i="2"/>
  <c r="BG1585" i="2"/>
  <c r="BF1585" i="2"/>
  <c r="T1585" i="2"/>
  <c r="R1585" i="2"/>
  <c r="P1585" i="2"/>
  <c r="BI1463" i="2"/>
  <c r="BH1463" i="2"/>
  <c r="BG1463" i="2"/>
  <c r="BF1463" i="2"/>
  <c r="T1463" i="2"/>
  <c r="R1463" i="2"/>
  <c r="P1463" i="2"/>
  <c r="BI1458" i="2"/>
  <c r="BH1458" i="2"/>
  <c r="BG1458" i="2"/>
  <c r="BF1458" i="2"/>
  <c r="T1458" i="2"/>
  <c r="R1458" i="2"/>
  <c r="P1458" i="2"/>
  <c r="BI1454" i="2"/>
  <c r="BH1454" i="2"/>
  <c r="BG1454" i="2"/>
  <c r="BF1454" i="2"/>
  <c r="T1454" i="2"/>
  <c r="R1454" i="2"/>
  <c r="P1454" i="2"/>
  <c r="BI1450" i="2"/>
  <c r="BH1450" i="2"/>
  <c r="BG1450" i="2"/>
  <c r="BF1450" i="2"/>
  <c r="T1450" i="2"/>
  <c r="R1450" i="2"/>
  <c r="P1450" i="2"/>
  <c r="BI1445" i="2"/>
  <c r="BH1445" i="2"/>
  <c r="BG1445" i="2"/>
  <c r="BF1445" i="2"/>
  <c r="T1445" i="2"/>
  <c r="R1445" i="2"/>
  <c r="P1445" i="2"/>
  <c r="BI1440" i="2"/>
  <c r="BH1440" i="2"/>
  <c r="BG1440" i="2"/>
  <c r="BF1440" i="2"/>
  <c r="T1440" i="2"/>
  <c r="R1440" i="2"/>
  <c r="P1440" i="2"/>
  <c r="BI1414" i="2"/>
  <c r="BH1414" i="2"/>
  <c r="BG1414" i="2"/>
  <c r="BF1414" i="2"/>
  <c r="T1414" i="2"/>
  <c r="R1414" i="2"/>
  <c r="P1414" i="2"/>
  <c r="BI1410" i="2"/>
  <c r="BH1410" i="2"/>
  <c r="BG1410" i="2"/>
  <c r="BF1410" i="2"/>
  <c r="T1410" i="2"/>
  <c r="R1410" i="2"/>
  <c r="P1410" i="2"/>
  <c r="BI1406" i="2"/>
  <c r="BH1406" i="2"/>
  <c r="BG1406" i="2"/>
  <c r="BF1406" i="2"/>
  <c r="T1406" i="2"/>
  <c r="R1406" i="2"/>
  <c r="P1406" i="2"/>
  <c r="BI1401" i="2"/>
  <c r="BH1401" i="2"/>
  <c r="BG1401" i="2"/>
  <c r="BF1401" i="2"/>
  <c r="T1401" i="2"/>
  <c r="R1401" i="2"/>
  <c r="P1401" i="2"/>
  <c r="BI1397" i="2"/>
  <c r="BH1397" i="2"/>
  <c r="BG1397" i="2"/>
  <c r="BF1397" i="2"/>
  <c r="T1397" i="2"/>
  <c r="R1397" i="2"/>
  <c r="P1397" i="2"/>
  <c r="BI1395" i="2"/>
  <c r="BH1395" i="2"/>
  <c r="BG1395" i="2"/>
  <c r="BF1395" i="2"/>
  <c r="T1395" i="2"/>
  <c r="R1395" i="2"/>
  <c r="P1395" i="2"/>
  <c r="BI1393" i="2"/>
  <c r="BH1393" i="2"/>
  <c r="BG1393" i="2"/>
  <c r="BF1393" i="2"/>
  <c r="T1393" i="2"/>
  <c r="R1393" i="2"/>
  <c r="P1393" i="2"/>
  <c r="BI1388" i="2"/>
  <c r="BH1388" i="2"/>
  <c r="BG1388" i="2"/>
  <c r="BF1388" i="2"/>
  <c r="T1388" i="2"/>
  <c r="R1388" i="2"/>
  <c r="P1388" i="2"/>
  <c r="BI1384" i="2"/>
  <c r="BH1384" i="2"/>
  <c r="BG1384" i="2"/>
  <c r="BF1384" i="2"/>
  <c r="T1384" i="2"/>
  <c r="R1384" i="2"/>
  <c r="P1384" i="2"/>
  <c r="BI1382" i="2"/>
  <c r="BH1382" i="2"/>
  <c r="BG1382" i="2"/>
  <c r="BF1382" i="2"/>
  <c r="T1382" i="2"/>
  <c r="R1382" i="2"/>
  <c r="P1382" i="2"/>
  <c r="BI1380" i="2"/>
  <c r="BH1380" i="2"/>
  <c r="BG1380" i="2"/>
  <c r="BF1380" i="2"/>
  <c r="T1380" i="2"/>
  <c r="R1380" i="2"/>
  <c r="P1380" i="2"/>
  <c r="BI1351" i="2"/>
  <c r="BH1351" i="2"/>
  <c r="BG1351" i="2"/>
  <c r="BF1351" i="2"/>
  <c r="T1351" i="2"/>
  <c r="R1351" i="2"/>
  <c r="P1351" i="2"/>
  <c r="BI1346" i="2"/>
  <c r="BH1346" i="2"/>
  <c r="BG1346" i="2"/>
  <c r="BF1346" i="2"/>
  <c r="T1346" i="2"/>
  <c r="R1346" i="2"/>
  <c r="P1346" i="2"/>
  <c r="BI1341" i="2"/>
  <c r="BH1341" i="2"/>
  <c r="BG1341" i="2"/>
  <c r="BF1341" i="2"/>
  <c r="T1341" i="2"/>
  <c r="R1341" i="2"/>
  <c r="P1341" i="2"/>
  <c r="BI1315" i="2"/>
  <c r="BH1315" i="2"/>
  <c r="BG1315" i="2"/>
  <c r="BF1315" i="2"/>
  <c r="T1315" i="2"/>
  <c r="R1315" i="2"/>
  <c r="P1315" i="2"/>
  <c r="BI1310" i="2"/>
  <c r="BH1310" i="2"/>
  <c r="BG1310" i="2"/>
  <c r="BF1310" i="2"/>
  <c r="T1310" i="2"/>
  <c r="R1310" i="2"/>
  <c r="P1310" i="2"/>
  <c r="BI1306" i="2"/>
  <c r="BH1306" i="2"/>
  <c r="BG1306" i="2"/>
  <c r="BF1306" i="2"/>
  <c r="T1306" i="2"/>
  <c r="R1306" i="2"/>
  <c r="P1306" i="2"/>
  <c r="BI1295" i="2"/>
  <c r="BH1295" i="2"/>
  <c r="BG1295" i="2"/>
  <c r="BF1295" i="2"/>
  <c r="T1295" i="2"/>
  <c r="R1295" i="2"/>
  <c r="P1295" i="2"/>
  <c r="BI1289" i="2"/>
  <c r="BH1289" i="2"/>
  <c r="BG1289" i="2"/>
  <c r="BF1289" i="2"/>
  <c r="T1289" i="2"/>
  <c r="R1289" i="2"/>
  <c r="P1289" i="2"/>
  <c r="BI1284" i="2"/>
  <c r="BH1284" i="2"/>
  <c r="BG1284" i="2"/>
  <c r="BF1284" i="2"/>
  <c r="T1284" i="2"/>
  <c r="R1284" i="2"/>
  <c r="P1284" i="2"/>
  <c r="BI1280" i="2"/>
  <c r="BH1280" i="2"/>
  <c r="BG1280" i="2"/>
  <c r="BF1280" i="2"/>
  <c r="T1280" i="2"/>
  <c r="R1280" i="2"/>
  <c r="P1280" i="2"/>
  <c r="BI1273" i="2"/>
  <c r="BH1273" i="2"/>
  <c r="BG1273" i="2"/>
  <c r="BF1273" i="2"/>
  <c r="T1273" i="2"/>
  <c r="R1273" i="2"/>
  <c r="P1273" i="2"/>
  <c r="BI1268" i="2"/>
  <c r="BH1268" i="2"/>
  <c r="BG1268" i="2"/>
  <c r="BF1268" i="2"/>
  <c r="T1268" i="2"/>
  <c r="R1268" i="2"/>
  <c r="P1268" i="2"/>
  <c r="BI1257" i="2"/>
  <c r="BH1257" i="2"/>
  <c r="BG1257" i="2"/>
  <c r="BF1257" i="2"/>
  <c r="T1257" i="2"/>
  <c r="R1257" i="2"/>
  <c r="P1257" i="2"/>
  <c r="BI1251" i="2"/>
  <c r="BH1251" i="2"/>
  <c r="BG1251" i="2"/>
  <c r="BF1251" i="2"/>
  <c r="T1251" i="2"/>
  <c r="R1251" i="2"/>
  <c r="P1251" i="2"/>
  <c r="BI1245" i="2"/>
  <c r="BH1245" i="2"/>
  <c r="BG1245" i="2"/>
  <c r="BF1245" i="2"/>
  <c r="T1245" i="2"/>
  <c r="R1245" i="2"/>
  <c r="P1245" i="2"/>
  <c r="BI1240" i="2"/>
  <c r="BH1240" i="2"/>
  <c r="BG1240" i="2"/>
  <c r="BF1240" i="2"/>
  <c r="T1240" i="2"/>
  <c r="R1240" i="2"/>
  <c r="P1240" i="2"/>
  <c r="BI1234" i="2"/>
  <c r="BH1234" i="2"/>
  <c r="BG1234" i="2"/>
  <c r="BF1234" i="2"/>
  <c r="T1234" i="2"/>
  <c r="R1234" i="2"/>
  <c r="P1234" i="2"/>
  <c r="BI1228" i="2"/>
  <c r="BH1228" i="2"/>
  <c r="BG1228" i="2"/>
  <c r="BF1228" i="2"/>
  <c r="T1228" i="2"/>
  <c r="R1228" i="2"/>
  <c r="P1228" i="2"/>
  <c r="BI1222" i="2"/>
  <c r="BH1222" i="2"/>
  <c r="BG1222" i="2"/>
  <c r="BF1222" i="2"/>
  <c r="T1222" i="2"/>
  <c r="R1222" i="2"/>
  <c r="P1222" i="2"/>
  <c r="BI1215" i="2"/>
  <c r="BH1215" i="2"/>
  <c r="BG1215" i="2"/>
  <c r="BF1215" i="2"/>
  <c r="T1215" i="2"/>
  <c r="R1215" i="2"/>
  <c r="P1215" i="2"/>
  <c r="BI1209" i="2"/>
  <c r="BH1209" i="2"/>
  <c r="BG1209" i="2"/>
  <c r="BF1209" i="2"/>
  <c r="T1209" i="2"/>
  <c r="R1209" i="2"/>
  <c r="P1209" i="2"/>
  <c r="BI1202" i="2"/>
  <c r="BH1202" i="2"/>
  <c r="BG1202" i="2"/>
  <c r="BF1202" i="2"/>
  <c r="T1202" i="2"/>
  <c r="R1202" i="2"/>
  <c r="P1202" i="2"/>
  <c r="BI1195" i="2"/>
  <c r="BH1195" i="2"/>
  <c r="BG1195" i="2"/>
  <c r="BF1195" i="2"/>
  <c r="T1195" i="2"/>
  <c r="R1195" i="2"/>
  <c r="P1195" i="2"/>
  <c r="BI1190" i="2"/>
  <c r="BH1190" i="2"/>
  <c r="BG1190" i="2"/>
  <c r="BF1190" i="2"/>
  <c r="T1190" i="2"/>
  <c r="R1190" i="2"/>
  <c r="P1190" i="2"/>
  <c r="BI1105" i="2"/>
  <c r="BH1105" i="2"/>
  <c r="BG1105" i="2"/>
  <c r="BF1105" i="2"/>
  <c r="T1105" i="2"/>
  <c r="R1105" i="2"/>
  <c r="P1105" i="2"/>
  <c r="BI1095" i="2"/>
  <c r="BH1095" i="2"/>
  <c r="BG1095" i="2"/>
  <c r="BF1095" i="2"/>
  <c r="T1095" i="2"/>
  <c r="R1095" i="2"/>
  <c r="P1095" i="2"/>
  <c r="BI1076" i="2"/>
  <c r="BH1076" i="2"/>
  <c r="BG1076" i="2"/>
  <c r="BF1076" i="2"/>
  <c r="T1076" i="2"/>
  <c r="R1076" i="2"/>
  <c r="P1076" i="2"/>
  <c r="BI1051" i="2"/>
  <c r="BH1051" i="2"/>
  <c r="BG1051" i="2"/>
  <c r="BF1051" i="2"/>
  <c r="T1051" i="2"/>
  <c r="R1051" i="2"/>
  <c r="P1051" i="2"/>
  <c r="BI1022" i="2"/>
  <c r="BH1022" i="2"/>
  <c r="BG1022" i="2"/>
  <c r="BF1022" i="2"/>
  <c r="T1022" i="2"/>
  <c r="R1022" i="2"/>
  <c r="P1022" i="2"/>
  <c r="BI1017" i="2"/>
  <c r="BH1017" i="2"/>
  <c r="BG1017" i="2"/>
  <c r="BF1017" i="2"/>
  <c r="T1017" i="2"/>
  <c r="R1017" i="2"/>
  <c r="P1017" i="2"/>
  <c r="BI1013" i="2"/>
  <c r="BH1013" i="2"/>
  <c r="BG1013" i="2"/>
  <c r="BF1013" i="2"/>
  <c r="T1013" i="2"/>
  <c r="R1013" i="2"/>
  <c r="P1013" i="2"/>
  <c r="BI1008" i="2"/>
  <c r="BH1008" i="2"/>
  <c r="BG1008" i="2"/>
  <c r="BF1008" i="2"/>
  <c r="T1008" i="2"/>
  <c r="R1008" i="2"/>
  <c r="P1008" i="2"/>
  <c r="BI1004" i="2"/>
  <c r="BH1004" i="2"/>
  <c r="BG1004" i="2"/>
  <c r="BF1004" i="2"/>
  <c r="T1004" i="2"/>
  <c r="R1004" i="2"/>
  <c r="P1004" i="2"/>
  <c r="BI880" i="2"/>
  <c r="BH880" i="2"/>
  <c r="BG880" i="2"/>
  <c r="BF880" i="2"/>
  <c r="T880" i="2"/>
  <c r="R880" i="2"/>
  <c r="P880" i="2"/>
  <c r="BI875" i="2"/>
  <c r="BH875" i="2"/>
  <c r="BG875" i="2"/>
  <c r="BF875" i="2"/>
  <c r="T875" i="2"/>
  <c r="R875" i="2"/>
  <c r="P875" i="2"/>
  <c r="BI749" i="2"/>
  <c r="BH749" i="2"/>
  <c r="BG749" i="2"/>
  <c r="BF749" i="2"/>
  <c r="T749" i="2"/>
  <c r="R749" i="2"/>
  <c r="P749" i="2"/>
  <c r="BI727" i="2"/>
  <c r="BH727" i="2"/>
  <c r="BG727" i="2"/>
  <c r="BF727" i="2"/>
  <c r="T727" i="2"/>
  <c r="R727" i="2"/>
  <c r="P727" i="2"/>
  <c r="BI723" i="2"/>
  <c r="BH723" i="2"/>
  <c r="BG723" i="2"/>
  <c r="BF723" i="2"/>
  <c r="T723" i="2"/>
  <c r="R723" i="2"/>
  <c r="P723" i="2"/>
  <c r="BI716" i="2"/>
  <c r="BH716" i="2"/>
  <c r="BG716" i="2"/>
  <c r="BF716" i="2"/>
  <c r="T716" i="2"/>
  <c r="R716" i="2"/>
  <c r="P716" i="2"/>
  <c r="BI712" i="2"/>
  <c r="BH712" i="2"/>
  <c r="BG712" i="2"/>
  <c r="BF712" i="2"/>
  <c r="T712" i="2"/>
  <c r="R712" i="2"/>
  <c r="P712" i="2"/>
  <c r="BI699" i="2"/>
  <c r="BH699" i="2"/>
  <c r="BG699" i="2"/>
  <c r="BF699" i="2"/>
  <c r="T699" i="2"/>
  <c r="R699" i="2"/>
  <c r="P699" i="2"/>
  <c r="BI692" i="2"/>
  <c r="BH692" i="2"/>
  <c r="BG692" i="2"/>
  <c r="BF692" i="2"/>
  <c r="T692" i="2"/>
  <c r="R692" i="2"/>
  <c r="P692" i="2"/>
  <c r="BI685" i="2"/>
  <c r="BH685" i="2"/>
  <c r="BG685" i="2"/>
  <c r="BF685" i="2"/>
  <c r="T685" i="2"/>
  <c r="R685" i="2"/>
  <c r="P685" i="2"/>
  <c r="BI681" i="2"/>
  <c r="BH681" i="2"/>
  <c r="BG681" i="2"/>
  <c r="BF681" i="2"/>
  <c r="T681" i="2"/>
  <c r="R681" i="2"/>
  <c r="P681" i="2"/>
  <c r="BI667" i="2"/>
  <c r="BH667" i="2"/>
  <c r="BG667" i="2"/>
  <c r="BF667" i="2"/>
  <c r="T667" i="2"/>
  <c r="P667" i="2"/>
  <c r="BI662" i="2"/>
  <c r="BH662" i="2"/>
  <c r="BG662" i="2"/>
  <c r="BF662" i="2"/>
  <c r="T662" i="2"/>
  <c r="R662" i="2"/>
  <c r="P662" i="2"/>
  <c r="BI657" i="2"/>
  <c r="BH657" i="2"/>
  <c r="BG657" i="2"/>
  <c r="BF657" i="2"/>
  <c r="T657" i="2"/>
  <c r="R657" i="2"/>
  <c r="P657" i="2"/>
  <c r="BI653" i="2"/>
  <c r="BH653" i="2"/>
  <c r="BG653" i="2"/>
  <c r="BF653" i="2"/>
  <c r="T653" i="2"/>
  <c r="R653" i="2"/>
  <c r="P653" i="2"/>
  <c r="BI646" i="2"/>
  <c r="BH646" i="2"/>
  <c r="BG646" i="2"/>
  <c r="BF646" i="2"/>
  <c r="T646" i="2"/>
  <c r="R646" i="2"/>
  <c r="P646" i="2"/>
  <c r="BI641" i="2"/>
  <c r="BH641" i="2"/>
  <c r="BG641" i="2"/>
  <c r="BF641" i="2"/>
  <c r="T641" i="2"/>
  <c r="R641" i="2"/>
  <c r="P641" i="2"/>
  <c r="BI635" i="2"/>
  <c r="BH635" i="2"/>
  <c r="BG635" i="2"/>
  <c r="BF635" i="2"/>
  <c r="T635" i="2"/>
  <c r="R635" i="2"/>
  <c r="P635" i="2"/>
  <c r="BI631" i="2"/>
  <c r="BH631" i="2"/>
  <c r="BG631" i="2"/>
  <c r="BF631" i="2"/>
  <c r="T631" i="2"/>
  <c r="R631" i="2"/>
  <c r="P631" i="2"/>
  <c r="BI627" i="2"/>
  <c r="BH627" i="2"/>
  <c r="BG627" i="2"/>
  <c r="BF627" i="2"/>
  <c r="T627" i="2"/>
  <c r="R627" i="2"/>
  <c r="P627" i="2"/>
  <c r="BI623" i="2"/>
  <c r="BH623" i="2"/>
  <c r="BG623" i="2"/>
  <c r="BF623" i="2"/>
  <c r="T623" i="2"/>
  <c r="R623" i="2"/>
  <c r="P623" i="2"/>
  <c r="BI617" i="2"/>
  <c r="BH617" i="2"/>
  <c r="BG617" i="2"/>
  <c r="BF617" i="2"/>
  <c r="T617" i="2"/>
  <c r="T616" i="2" s="1"/>
  <c r="R617" i="2"/>
  <c r="R616" i="2" s="1"/>
  <c r="P617" i="2"/>
  <c r="P616" i="2" s="1"/>
  <c r="BI612" i="2"/>
  <c r="BH612" i="2"/>
  <c r="BG612" i="2"/>
  <c r="BF612" i="2"/>
  <c r="T612" i="2"/>
  <c r="R612" i="2"/>
  <c r="P612" i="2"/>
  <c r="BI608" i="2"/>
  <c r="BH608" i="2"/>
  <c r="BG608" i="2"/>
  <c r="BF608" i="2"/>
  <c r="T608" i="2"/>
  <c r="R608" i="2"/>
  <c r="P608" i="2"/>
  <c r="BI604" i="2"/>
  <c r="BH604" i="2"/>
  <c r="BG604" i="2"/>
  <c r="BF604" i="2"/>
  <c r="T604" i="2"/>
  <c r="R604" i="2"/>
  <c r="P604" i="2"/>
  <c r="BI600" i="2"/>
  <c r="BH600" i="2"/>
  <c r="BG600" i="2"/>
  <c r="BF600" i="2"/>
  <c r="T600" i="2"/>
  <c r="R600" i="2"/>
  <c r="P600" i="2"/>
  <c r="BI595" i="2"/>
  <c r="BH595" i="2"/>
  <c r="BG595" i="2"/>
  <c r="BF595" i="2"/>
  <c r="T595" i="2"/>
  <c r="R595" i="2"/>
  <c r="P595" i="2"/>
  <c r="BI591" i="2"/>
  <c r="BH591" i="2"/>
  <c r="BG591" i="2"/>
  <c r="BF591" i="2"/>
  <c r="T591" i="2"/>
  <c r="R591" i="2"/>
  <c r="P591" i="2"/>
  <c r="BI583" i="2"/>
  <c r="BH583" i="2"/>
  <c r="BG583" i="2"/>
  <c r="BF583" i="2"/>
  <c r="T583" i="2"/>
  <c r="R583" i="2"/>
  <c r="P583" i="2"/>
  <c r="BI578" i="2"/>
  <c r="BH578" i="2"/>
  <c r="BG578" i="2"/>
  <c r="BF578" i="2"/>
  <c r="T578" i="2"/>
  <c r="R578" i="2"/>
  <c r="P578" i="2"/>
  <c r="BI574" i="2"/>
  <c r="BH574" i="2"/>
  <c r="BG574" i="2"/>
  <c r="BF574" i="2"/>
  <c r="T574" i="2"/>
  <c r="R574" i="2"/>
  <c r="P574" i="2"/>
  <c r="BI565" i="2"/>
  <c r="BH565" i="2"/>
  <c r="BG565" i="2"/>
  <c r="BF565" i="2"/>
  <c r="T565" i="2"/>
  <c r="R565" i="2"/>
  <c r="P565" i="2"/>
  <c r="BI546" i="2"/>
  <c r="BH546" i="2"/>
  <c r="BG546" i="2"/>
  <c r="BF546" i="2"/>
  <c r="T546" i="2"/>
  <c r="R546" i="2"/>
  <c r="P546" i="2"/>
  <c r="BI540" i="2"/>
  <c r="BH540" i="2"/>
  <c r="BG540" i="2"/>
  <c r="BF540" i="2"/>
  <c r="T540" i="2"/>
  <c r="R540" i="2"/>
  <c r="P540" i="2"/>
  <c r="BI536" i="2"/>
  <c r="BH536" i="2"/>
  <c r="BG536" i="2"/>
  <c r="BF536" i="2"/>
  <c r="T536" i="2"/>
  <c r="R536" i="2"/>
  <c r="P536" i="2"/>
  <c r="BI523" i="2"/>
  <c r="BH523" i="2"/>
  <c r="BG523" i="2"/>
  <c r="BF523" i="2"/>
  <c r="T523" i="2"/>
  <c r="R523" i="2"/>
  <c r="P523" i="2"/>
  <c r="BI502" i="2"/>
  <c r="BH502" i="2"/>
  <c r="BG502" i="2"/>
  <c r="BF502" i="2"/>
  <c r="T502" i="2"/>
  <c r="R502" i="2"/>
  <c r="P502" i="2"/>
  <c r="BI497" i="2"/>
  <c r="BH497" i="2"/>
  <c r="BG497" i="2"/>
  <c r="BF497" i="2"/>
  <c r="T497" i="2"/>
  <c r="R497" i="2"/>
  <c r="P497" i="2"/>
  <c r="BI481" i="2"/>
  <c r="BH481" i="2"/>
  <c r="BG481" i="2"/>
  <c r="BF481" i="2"/>
  <c r="T481" i="2"/>
  <c r="R481" i="2"/>
  <c r="P481" i="2"/>
  <c r="BI476" i="2"/>
  <c r="BH476" i="2"/>
  <c r="BG476" i="2"/>
  <c r="BF476" i="2"/>
  <c r="T476" i="2"/>
  <c r="R476" i="2"/>
  <c r="P476" i="2"/>
  <c r="BI468" i="2"/>
  <c r="BH468" i="2"/>
  <c r="BG468" i="2"/>
  <c r="BF468" i="2"/>
  <c r="T468" i="2"/>
  <c r="R468" i="2"/>
  <c r="P468" i="2"/>
  <c r="BI460" i="2"/>
  <c r="BH460" i="2"/>
  <c r="BG460" i="2"/>
  <c r="BF460" i="2"/>
  <c r="T460" i="2"/>
  <c r="R460" i="2"/>
  <c r="P460" i="2"/>
  <c r="BI453" i="2"/>
  <c r="BH453" i="2"/>
  <c r="BG453" i="2"/>
  <c r="BF453" i="2"/>
  <c r="T453" i="2"/>
  <c r="R453" i="2"/>
  <c r="P453" i="2"/>
  <c r="BI448" i="2"/>
  <c r="BH448" i="2"/>
  <c r="BG448" i="2"/>
  <c r="BF448" i="2"/>
  <c r="T448" i="2"/>
  <c r="R448" i="2"/>
  <c r="P448" i="2"/>
  <c r="BI408" i="2"/>
  <c r="BH408" i="2"/>
  <c r="BG408" i="2"/>
  <c r="BF408" i="2"/>
  <c r="T408" i="2"/>
  <c r="R408" i="2"/>
  <c r="P408" i="2"/>
  <c r="BI401" i="2"/>
  <c r="BH401" i="2"/>
  <c r="BG401" i="2"/>
  <c r="BF401" i="2"/>
  <c r="T401" i="2"/>
  <c r="R401" i="2"/>
  <c r="P401" i="2"/>
  <c r="BI391" i="2"/>
  <c r="BH391" i="2"/>
  <c r="BG391" i="2"/>
  <c r="BF391" i="2"/>
  <c r="T391" i="2"/>
  <c r="R391" i="2"/>
  <c r="P391" i="2"/>
  <c r="BI386" i="2"/>
  <c r="BH386" i="2"/>
  <c r="BG386" i="2"/>
  <c r="BF386" i="2"/>
  <c r="T386" i="2"/>
  <c r="R386" i="2"/>
  <c r="P386" i="2"/>
  <c r="BI381" i="2"/>
  <c r="BH381" i="2"/>
  <c r="BG381" i="2"/>
  <c r="BF381" i="2"/>
  <c r="T381" i="2"/>
  <c r="R381" i="2"/>
  <c r="P381" i="2"/>
  <c r="BI374" i="2"/>
  <c r="BH374" i="2"/>
  <c r="BG374" i="2"/>
  <c r="BF374" i="2"/>
  <c r="T374" i="2"/>
  <c r="R374" i="2"/>
  <c r="P374" i="2"/>
  <c r="BI369" i="2"/>
  <c r="BH369" i="2"/>
  <c r="BG369" i="2"/>
  <c r="BF369" i="2"/>
  <c r="T369" i="2"/>
  <c r="R369" i="2"/>
  <c r="P369" i="2"/>
  <c r="BI364" i="2"/>
  <c r="BH364" i="2"/>
  <c r="BG364" i="2"/>
  <c r="BF364" i="2"/>
  <c r="T364" i="2"/>
  <c r="R364" i="2"/>
  <c r="P364"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4" i="2"/>
  <c r="BH324" i="2"/>
  <c r="BG324" i="2"/>
  <c r="BF324" i="2"/>
  <c r="T324" i="2"/>
  <c r="R324" i="2"/>
  <c r="P324" i="2"/>
  <c r="BI319" i="2"/>
  <c r="BH319" i="2"/>
  <c r="BG319" i="2"/>
  <c r="BF319" i="2"/>
  <c r="T319" i="2"/>
  <c r="R319" i="2"/>
  <c r="P319" i="2"/>
  <c r="BI314" i="2"/>
  <c r="BH314" i="2"/>
  <c r="BG314" i="2"/>
  <c r="BF314" i="2"/>
  <c r="T314" i="2"/>
  <c r="R314" i="2"/>
  <c r="P314" i="2"/>
  <c r="BI310" i="2"/>
  <c r="BH310" i="2"/>
  <c r="BG310" i="2"/>
  <c r="BF310" i="2"/>
  <c r="T310" i="2"/>
  <c r="R310" i="2"/>
  <c r="P310" i="2"/>
  <c r="BI305" i="2"/>
  <c r="BH305" i="2"/>
  <c r="BG305" i="2"/>
  <c r="BF305" i="2"/>
  <c r="T305" i="2"/>
  <c r="R305" i="2"/>
  <c r="P305" i="2"/>
  <c r="BI303" i="2"/>
  <c r="BH303" i="2"/>
  <c r="BG303" i="2"/>
  <c r="BF303" i="2"/>
  <c r="T303" i="2"/>
  <c r="R303" i="2"/>
  <c r="P303" i="2"/>
  <c r="BI282" i="2"/>
  <c r="BH282" i="2"/>
  <c r="BG282" i="2"/>
  <c r="BF282" i="2"/>
  <c r="T282" i="2"/>
  <c r="T281" i="2" s="1"/>
  <c r="R282" i="2"/>
  <c r="R281" i="2" s="1"/>
  <c r="P282" i="2"/>
  <c r="P281" i="2" s="1"/>
  <c r="BI276" i="2"/>
  <c r="BH276" i="2"/>
  <c r="BG276" i="2"/>
  <c r="BF276" i="2"/>
  <c r="T276" i="2"/>
  <c r="R276" i="2"/>
  <c r="P276" i="2"/>
  <c r="BI271" i="2"/>
  <c r="BH271" i="2"/>
  <c r="BG271" i="2"/>
  <c r="BF271" i="2"/>
  <c r="T271" i="2"/>
  <c r="R271" i="2"/>
  <c r="P271" i="2"/>
  <c r="BI266" i="2"/>
  <c r="BH266" i="2"/>
  <c r="BG266" i="2"/>
  <c r="BF266" i="2"/>
  <c r="T266" i="2"/>
  <c r="R266" i="2"/>
  <c r="P266" i="2"/>
  <c r="BI261" i="2"/>
  <c r="BH261" i="2"/>
  <c r="BG261" i="2"/>
  <c r="BF261" i="2"/>
  <c r="T261" i="2"/>
  <c r="R261" i="2"/>
  <c r="P261" i="2"/>
  <c r="BI259" i="2"/>
  <c r="BH259" i="2"/>
  <c r="BG259" i="2"/>
  <c r="BF259" i="2"/>
  <c r="T259" i="2"/>
  <c r="R259" i="2"/>
  <c r="P259" i="2"/>
  <c r="BI255" i="2"/>
  <c r="BH255" i="2"/>
  <c r="BG255" i="2"/>
  <c r="BF255" i="2"/>
  <c r="T255" i="2"/>
  <c r="R255" i="2"/>
  <c r="P255" i="2"/>
  <c r="BI249" i="2"/>
  <c r="BH249" i="2"/>
  <c r="BG249" i="2"/>
  <c r="BF249" i="2"/>
  <c r="T249" i="2"/>
  <c r="R249" i="2"/>
  <c r="P249" i="2"/>
  <c r="BI244" i="2"/>
  <c r="BH244" i="2"/>
  <c r="BG244" i="2"/>
  <c r="BF244" i="2"/>
  <c r="T244" i="2"/>
  <c r="R244" i="2"/>
  <c r="P244" i="2"/>
  <c r="BI239" i="2"/>
  <c r="BH239" i="2"/>
  <c r="BG239" i="2"/>
  <c r="BF239" i="2"/>
  <c r="T239" i="2"/>
  <c r="R239" i="2"/>
  <c r="P239" i="2"/>
  <c r="BI234" i="2"/>
  <c r="BH234" i="2"/>
  <c r="BG234" i="2"/>
  <c r="BF234" i="2"/>
  <c r="T234" i="2"/>
  <c r="R234" i="2"/>
  <c r="P234" i="2"/>
  <c r="BI229" i="2"/>
  <c r="BH229" i="2"/>
  <c r="BG229" i="2"/>
  <c r="BF229" i="2"/>
  <c r="T229" i="2"/>
  <c r="T228" i="2" s="1"/>
  <c r="R229" i="2"/>
  <c r="R228" i="2" s="1"/>
  <c r="P229" i="2"/>
  <c r="P228" i="2" s="1"/>
  <c r="BI219" i="2"/>
  <c r="BH219" i="2"/>
  <c r="BG219" i="2"/>
  <c r="BF219" i="2"/>
  <c r="T219" i="2"/>
  <c r="R219" i="2"/>
  <c r="P219" i="2"/>
  <c r="BI214" i="2"/>
  <c r="BH214" i="2"/>
  <c r="BG214" i="2"/>
  <c r="BF214" i="2"/>
  <c r="T214" i="2"/>
  <c r="R214" i="2"/>
  <c r="P214" i="2"/>
  <c r="BI209" i="2"/>
  <c r="BH209" i="2"/>
  <c r="BG209" i="2"/>
  <c r="BF209" i="2"/>
  <c r="T209" i="2"/>
  <c r="R209" i="2"/>
  <c r="P209"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4" i="2"/>
  <c r="BH184" i="2"/>
  <c r="BG184" i="2"/>
  <c r="BF184" i="2"/>
  <c r="T184" i="2"/>
  <c r="R184" i="2"/>
  <c r="P184"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5546" i="2"/>
  <c r="BK5378" i="2"/>
  <c r="J5167" i="2"/>
  <c r="J5106" i="2"/>
  <c r="J5064" i="2"/>
  <c r="BK4992" i="2"/>
  <c r="J4947" i="2"/>
  <c r="J4909" i="2"/>
  <c r="BK4879" i="2"/>
  <c r="J4825" i="2"/>
  <c r="BK4771" i="2"/>
  <c r="J4659" i="2"/>
  <c r="J4615" i="2"/>
  <c r="BK4526" i="2"/>
  <c r="BK4309" i="2"/>
  <c r="J4215" i="2"/>
  <c r="BK3940" i="2"/>
  <c r="J3434" i="2"/>
  <c r="J3349" i="2"/>
  <c r="J3238" i="2"/>
  <c r="J2994" i="2"/>
  <c r="BK2038" i="2"/>
  <c r="BK1410" i="2"/>
  <c r="BK1273" i="2"/>
  <c r="BK1190" i="2"/>
  <c r="J685" i="2"/>
  <c r="BK303" i="2"/>
  <c r="BK5627" i="2"/>
  <c r="BK5370" i="2"/>
  <c r="J5165" i="2"/>
  <c r="BK5124" i="2"/>
  <c r="BK5082" i="2"/>
  <c r="BK5004" i="2"/>
  <c r="J4959" i="2"/>
  <c r="BK4867" i="2"/>
  <c r="J4797" i="2"/>
  <c r="BK4739" i="2"/>
  <c r="BK4667" i="2"/>
  <c r="J4573" i="2"/>
  <c r="BK4231" i="2"/>
  <c r="J4112" i="2"/>
  <c r="J3961" i="2"/>
  <c r="BK3374" i="2"/>
  <c r="J3035" i="2"/>
  <c r="J2324" i="2"/>
  <c r="BK2162" i="2"/>
  <c r="BK2016" i="2"/>
  <c r="J1618" i="2"/>
  <c r="J1280" i="2"/>
  <c r="BK401" i="2"/>
  <c r="BK229" i="2"/>
  <c r="J5495" i="2"/>
  <c r="J5358" i="2"/>
  <c r="J5159" i="2"/>
  <c r="J5116" i="2"/>
  <c r="J5090" i="2"/>
  <c r="BK5046" i="2"/>
  <c r="BK4973" i="2"/>
  <c r="BK4903" i="2"/>
  <c r="BK4789" i="2"/>
  <c r="BK4713" i="2"/>
  <c r="J4679" i="2"/>
  <c r="BK4657" i="2"/>
  <c r="J4587" i="2"/>
  <c r="BK4331" i="2"/>
  <c r="BK4205" i="2"/>
  <c r="J3991" i="2"/>
  <c r="BK3583" i="2"/>
  <c r="BK3450" i="2"/>
  <c r="J2948" i="2"/>
  <c r="BK2847" i="2"/>
  <c r="BK2186" i="2"/>
  <c r="BK1887" i="2"/>
  <c r="J1458" i="2"/>
  <c r="J1228" i="2"/>
  <c r="BK727" i="2"/>
  <c r="J583" i="2"/>
  <c r="BK349" i="2"/>
  <c r="BK5693" i="2"/>
  <c r="BK5523" i="2"/>
  <c r="BK5390" i="2"/>
  <c r="J5228" i="2"/>
  <c r="J5110" i="2"/>
  <c r="J5036" i="2"/>
  <c r="J4994" i="2"/>
  <c r="J4949" i="2"/>
  <c r="J4897" i="2"/>
  <c r="BK4825" i="2"/>
  <c r="BK4757" i="2"/>
  <c r="J4723" i="2"/>
  <c r="BK4685" i="2"/>
  <c r="J4647" i="2"/>
  <c r="BK4601" i="2"/>
  <c r="BK4553" i="2"/>
  <c r="BK4296" i="2"/>
  <c r="BK4164" i="2"/>
  <c r="BK3957" i="2"/>
  <c r="BK3432" i="2"/>
  <c r="J3274" i="2"/>
  <c r="BK2690" i="2"/>
  <c r="BK2232" i="2"/>
  <c r="J1687" i="2"/>
  <c r="BK1445" i="2"/>
  <c r="J1341" i="2"/>
  <c r="J662" i="2"/>
  <c r="J408" i="2"/>
  <c r="J244" i="2"/>
  <c r="J5627" i="2"/>
  <c r="BK5492" i="2"/>
  <c r="J5352" i="2"/>
  <c r="BK5165" i="2"/>
  <c r="BK5112" i="2"/>
  <c r="J5058" i="2"/>
  <c r="BK4983" i="2"/>
  <c r="BK4957" i="2"/>
  <c r="J4919" i="2"/>
  <c r="BK4779" i="2"/>
  <c r="J4721" i="2"/>
  <c r="J4695" i="2"/>
  <c r="J4651" i="2"/>
  <c r="BK4239" i="2"/>
  <c r="BK4015" i="2"/>
  <c r="J3632" i="2"/>
  <c r="BK3438" i="2"/>
  <c r="BK3047" i="2"/>
  <c r="J2925" i="2"/>
  <c r="BK2303" i="2"/>
  <c r="BK1949" i="2"/>
  <c r="BK1597" i="2"/>
  <c r="BK1310" i="2"/>
  <c r="J1190" i="2"/>
  <c r="J723" i="2"/>
  <c r="BK608" i="2"/>
  <c r="J460" i="2"/>
  <c r="J229" i="2"/>
  <c r="J5542" i="2"/>
  <c r="BK5362" i="2"/>
  <c r="BK5177" i="2"/>
  <c r="J5102" i="2"/>
  <c r="BK5044" i="2"/>
  <c r="BK5022" i="2"/>
  <c r="BK4949" i="2"/>
  <c r="BK4863" i="2"/>
  <c r="BK4843" i="2"/>
  <c r="J4823" i="2"/>
  <c r="J4715" i="2"/>
  <c r="J4645" i="2"/>
  <c r="BK4585" i="2"/>
  <c r="BK4520" i="2"/>
  <c r="J4288" i="2"/>
  <c r="J4043" i="2"/>
  <c r="BK3547" i="2"/>
  <c r="J3428" i="2"/>
  <c r="BK3297" i="2"/>
  <c r="J2921" i="2"/>
  <c r="J2317" i="2"/>
  <c r="J2150" i="2"/>
  <c r="BK1823" i="2"/>
  <c r="J1637" i="2"/>
  <c r="J1051" i="2"/>
  <c r="J604" i="2"/>
  <c r="BK460" i="2"/>
  <c r="J303" i="2"/>
  <c r="AS94" i="1"/>
  <c r="BK5478" i="2"/>
  <c r="BK5340" i="2"/>
  <c r="BK5147" i="2"/>
  <c r="J5096" i="2"/>
  <c r="J5060" i="2"/>
  <c r="BK5024" i="2"/>
  <c r="BK4981" i="2"/>
  <c r="BK4915" i="2"/>
  <c r="J4887" i="2"/>
  <c r="J4827" i="2"/>
  <c r="J4785" i="2"/>
  <c r="J4707" i="2"/>
  <c r="BK4637" i="2"/>
  <c r="J4601" i="2"/>
  <c r="BK4571" i="2"/>
  <c r="J4517" i="2"/>
  <c r="J4025" i="2"/>
  <c r="BK3636" i="2"/>
  <c r="BK3479" i="2"/>
  <c r="J3370" i="2"/>
  <c r="J3263" i="2"/>
  <c r="J3047" i="2"/>
  <c r="BK2324" i="2"/>
  <c r="BK2194" i="2"/>
  <c r="J1887" i="2"/>
  <c r="BK1463" i="2"/>
  <c r="J1257" i="2"/>
  <c r="BK667" i="2"/>
  <c r="BK536" i="2"/>
  <c r="BK344" i="2"/>
  <c r="BK184" i="2"/>
  <c r="BK5763" i="2"/>
  <c r="J5757" i="2"/>
  <c r="J5744" i="2"/>
  <c r="J5737" i="2"/>
  <c r="BK5725" i="2"/>
  <c r="J5697" i="2"/>
  <c r="BK5394" i="2"/>
  <c r="BK5167" i="2"/>
  <c r="BK5131" i="2"/>
  <c r="J5070" i="2"/>
  <c r="BK4961" i="2"/>
  <c r="BK4897" i="2"/>
  <c r="BK4813" i="2"/>
  <c r="J4771" i="2"/>
  <c r="J4737" i="2"/>
  <c r="BK4625" i="2"/>
  <c r="J4589" i="2"/>
  <c r="BK4544" i="2"/>
  <c r="BK4280" i="2"/>
  <c r="J4035" i="2"/>
  <c r="J3627" i="2"/>
  <c r="BK3434" i="2"/>
  <c r="J3312" i="2"/>
  <c r="BK3085" i="2"/>
  <c r="J2319" i="2"/>
  <c r="J1699" i="2"/>
  <c r="BK1450" i="2"/>
  <c r="BK1234" i="2"/>
  <c r="J1076" i="2"/>
  <c r="BK662" i="2"/>
  <c r="BK476" i="2"/>
  <c r="J305" i="2"/>
  <c r="J5705" i="2"/>
  <c r="J5699" i="2"/>
  <c r="BK5606" i="2"/>
  <c r="BK5436" i="2"/>
  <c r="BK5238" i="2"/>
  <c r="J5135" i="2"/>
  <c r="J5080" i="2"/>
  <c r="J5002" i="2"/>
  <c r="BK4965" i="2"/>
  <c r="BK4901" i="2"/>
  <c r="BK4889" i="2"/>
  <c r="BK4847" i="2"/>
  <c r="J4779" i="2"/>
  <c r="J4727" i="2"/>
  <c r="BK4641" i="2"/>
  <c r="BK4597" i="2"/>
  <c r="J4500" i="2"/>
  <c r="J4299" i="2"/>
  <c r="J4152" i="2"/>
  <c r="J3923" i="2"/>
  <c r="J3472" i="2"/>
  <c r="BK3344" i="2"/>
  <c r="J3230" i="2"/>
  <c r="J2808" i="2"/>
  <c r="BK2176" i="2"/>
  <c r="BK1458" i="2"/>
  <c r="BK1315" i="2"/>
  <c r="J600" i="2"/>
  <c r="BK334" i="2"/>
  <c r="BK5685" i="2"/>
  <c r="BK5449" i="2"/>
  <c r="BK5185" i="2"/>
  <c r="BK5137" i="2"/>
  <c r="BK5090" i="2"/>
  <c r="BK5030" i="2"/>
  <c r="BK4996" i="2"/>
  <c r="J4951" i="2"/>
  <c r="BK4881" i="2"/>
  <c r="BK4799" i="2"/>
  <c r="BK4755" i="2"/>
  <c r="J4677" i="2"/>
  <c r="J4635" i="2"/>
  <c r="BK4555" i="2"/>
  <c r="J4376" i="2"/>
  <c r="BK4215" i="2"/>
  <c r="BK4035" i="2"/>
  <c r="J3799" i="2"/>
  <c r="BK3476" i="2"/>
  <c r="J3316" i="2"/>
  <c r="BK2678" i="2"/>
  <c r="BK2146" i="2"/>
  <c r="J1883" i="2"/>
  <c r="BK1641" i="2"/>
  <c r="J1306" i="2"/>
  <c r="J727" i="2"/>
  <c r="BK453" i="2"/>
  <c r="BK314" i="2"/>
  <c r="J5482" i="2"/>
  <c r="J5139" i="2"/>
  <c r="BK5102" i="2"/>
  <c r="J5044" i="2"/>
  <c r="BK4953" i="2"/>
  <c r="J4891" i="2"/>
  <c r="BK4823" i="2"/>
  <c r="BK4785" i="2"/>
  <c r="BK4709" i="2"/>
  <c r="J4671" i="2"/>
  <c r="J4627" i="2"/>
  <c r="J4555" i="2"/>
  <c r="J4211" i="2"/>
  <c r="BK4010" i="2"/>
  <c r="J3579" i="2"/>
  <c r="J3400" i="2"/>
  <c r="J3234" i="2"/>
  <c r="BK2952" i="2"/>
  <c r="BK2684" i="2"/>
  <c r="J2115" i="2"/>
  <c r="BK1692" i="2"/>
  <c r="J1401" i="2"/>
  <c r="J1209" i="2"/>
  <c r="J716" i="2"/>
  <c r="J536" i="2"/>
  <c r="BK261" i="2"/>
  <c r="J5640" i="2"/>
  <c r="J5508" i="2"/>
  <c r="BK5386" i="2"/>
  <c r="J5157" i="2"/>
  <c r="J5052" i="2"/>
  <c r="J5008" i="2"/>
  <c r="J4977" i="2"/>
  <c r="BK4919" i="2"/>
  <c r="BK4849" i="2"/>
  <c r="J4765" i="2"/>
  <c r="BK4735" i="2"/>
  <c r="J4693" i="2"/>
  <c r="J4637" i="2"/>
  <c r="BK4581" i="2"/>
  <c r="J4454" i="2"/>
  <c r="J4305" i="2"/>
  <c r="J4148" i="2"/>
  <c r="BK3948" i="2"/>
  <c r="J3441" i="2"/>
  <c r="BK3324" i="2"/>
  <c r="J2684" i="2"/>
  <c r="BK2171" i="2"/>
  <c r="J4773" i="2"/>
  <c r="BK4711" i="2"/>
  <c r="J4669" i="2"/>
  <c r="J4639" i="2"/>
  <c r="BK4223" i="2"/>
  <c r="BK4046" i="2"/>
  <c r="J3640" i="2"/>
  <c r="BK3395" i="2"/>
  <c r="BK2983" i="2"/>
  <c r="BK2855" i="2"/>
  <c r="BK2292" i="2"/>
  <c r="J1657" i="2"/>
  <c r="BK1397" i="2"/>
  <c r="J1289" i="2"/>
  <c r="BK712" i="2"/>
  <c r="BK565" i="2"/>
  <c r="BK329" i="2"/>
  <c r="BK5505" i="2"/>
  <c r="BK5382" i="2"/>
  <c r="BK5171" i="2"/>
  <c r="J5094" i="2"/>
  <c r="J5032" i="2"/>
  <c r="BK4987" i="2"/>
  <c r="BK4871" i="2"/>
  <c r="J4853" i="2"/>
  <c r="J4829" i="2"/>
  <c r="J4709" i="2"/>
  <c r="J4641" i="2"/>
  <c r="J4428" i="2"/>
  <c r="BK4112" i="2"/>
  <c r="J3476" i="2"/>
  <c r="J3378" i="2"/>
  <c r="BK2916" i="2"/>
  <c r="J2232" i="2"/>
  <c r="J2107" i="2"/>
  <c r="J1671" i="2"/>
  <c r="J1382" i="2"/>
  <c r="J699" i="2"/>
  <c r="J595" i="2"/>
  <c r="J468" i="2"/>
  <c r="BK339" i="2"/>
  <c r="BK244" i="2"/>
  <c r="BK195" i="2"/>
  <c r="J5671" i="2"/>
  <c r="J5441" i="2"/>
  <c r="J5161" i="2"/>
  <c r="BK5088" i="2"/>
  <c r="BK5040" i="2"/>
  <c r="J5000" i="2"/>
  <c r="J4927" i="2"/>
  <c r="J4903" i="2"/>
  <c r="BK4855" i="2"/>
  <c r="J4811" i="2"/>
  <c r="BK4745" i="2"/>
  <c r="BK4715" i="2"/>
  <c r="J4681" i="2"/>
  <c r="J4565" i="2"/>
  <c r="BK4386" i="2"/>
  <c r="BK4227" i="2"/>
  <c r="J4119" i="2"/>
  <c r="BK3679" i="2"/>
  <c r="BK3464" i="2"/>
  <c r="BK3400" i="2"/>
  <c r="BK3122" i="2"/>
  <c r="J2932" i="2"/>
  <c r="J2315" i="2"/>
  <c r="J2222" i="2"/>
  <c r="J1903" i="2"/>
  <c r="J1585" i="2"/>
  <c r="BK1289" i="2"/>
  <c r="BK723" i="2"/>
  <c r="BK591" i="2"/>
  <c r="BK324" i="2"/>
  <c r="BK5770" i="2"/>
  <c r="BK5757" i="2"/>
  <c r="BK5744" i="2"/>
  <c r="BK5734" i="2"/>
  <c r="BK5727" i="2"/>
  <c r="J5721" i="2"/>
  <c r="BK5713" i="2"/>
  <c r="BK5705" i="2"/>
  <c r="J5499" i="2"/>
  <c r="BK5348" i="2"/>
  <c r="BK5104" i="2"/>
  <c r="J5072" i="2"/>
  <c r="BK4959" i="2"/>
  <c r="J4843" i="2"/>
  <c r="J4809" i="2"/>
  <c r="BK4775" i="2"/>
  <c r="J4761" i="2"/>
  <c r="J4703" i="2"/>
  <c r="BK4639" i="2"/>
  <c r="BK4593" i="2"/>
  <c r="J4526" i="2"/>
  <c r="BK4428" i="2"/>
  <c r="BK4276" i="2"/>
  <c r="BK3991" i="2"/>
  <c r="J3438" i="2"/>
  <c r="BK3340" i="2"/>
  <c r="J3122" i="2"/>
  <c r="J2678" i="2"/>
  <c r="J2186" i="2"/>
  <c r="BK1664" i="2"/>
  <c r="BK1440" i="2"/>
  <c r="J1284" i="2"/>
  <c r="J608" i="2"/>
  <c r="BK276" i="2"/>
  <c r="J5713" i="2"/>
  <c r="BK5674" i="2"/>
  <c r="BK5527" i="2"/>
  <c r="BK5352" i="2"/>
  <c r="BK5175" i="2"/>
  <c r="J5114" i="2"/>
  <c r="BK5074" i="2"/>
  <c r="J4979" i="2"/>
  <c r="J4935" i="2"/>
  <c r="BK4899" i="2"/>
  <c r="J4867" i="2"/>
  <c r="BK4791" i="2"/>
  <c r="BK4761" i="2"/>
  <c r="BK4689" i="2"/>
  <c r="J4619" i="2"/>
  <c r="J4549" i="2"/>
  <c r="BK4376" i="2"/>
  <c r="BK4288" i="2"/>
  <c r="J4140" i="2"/>
  <c r="BK3961" i="2"/>
  <c r="BK3542" i="2"/>
  <c r="J3395" i="2"/>
  <c r="J3077" i="2"/>
  <c r="BK1828" i="2"/>
  <c r="BK1585" i="2"/>
  <c r="BK1306" i="2"/>
  <c r="BK1022" i="2"/>
  <c r="J453" i="2"/>
  <c r="J249" i="2"/>
  <c r="J5563" i="2"/>
  <c r="J5390" i="2"/>
  <c r="J5173" i="2"/>
  <c r="BK5133" i="2"/>
  <c r="J5056" i="2"/>
  <c r="J5016" i="2"/>
  <c r="BK4969" i="2"/>
  <c r="BK4939" i="2"/>
  <c r="BK4861" i="2"/>
  <c r="J4789" i="2"/>
  <c r="BK4747" i="2"/>
  <c r="BK4671" i="2"/>
  <c r="J4603" i="2"/>
  <c r="BK4438" i="2"/>
  <c r="BK4272" i="2"/>
  <c r="BK4039" i="2"/>
  <c r="BK3915" i="2"/>
  <c r="BK3587" i="2"/>
  <c r="BK3430" i="2"/>
  <c r="BK3147" i="2"/>
  <c r="J2972" i="2"/>
  <c r="BK2319" i="2"/>
  <c r="J2103" i="2"/>
  <c r="BK1699" i="2"/>
  <c r="J1384" i="2"/>
  <c r="J1202" i="2"/>
  <c r="J540" i="2"/>
  <c r="J324" i="2"/>
  <c r="BK5533" i="2"/>
  <c r="BK5446" i="2"/>
  <c r="J5238" i="2"/>
  <c r="J5151" i="2"/>
  <c r="J5108" i="2"/>
  <c r="BK5056" i="2"/>
  <c r="J5026" i="2"/>
  <c r="BK4951" i="2"/>
  <c r="J4879" i="2"/>
  <c r="BK4807" i="2"/>
  <c r="BK4781" i="2"/>
  <c r="BK4701" i="2"/>
  <c r="BK4669" i="2"/>
  <c r="BK4631" i="2"/>
  <c r="J4567" i="2"/>
  <c r="BK4324" i="2"/>
  <c r="BK4043" i="2"/>
  <c r="BK3944" i="2"/>
  <c r="J3542" i="2"/>
  <c r="J3344" i="2"/>
  <c r="BK3156" i="2"/>
  <c r="BK2925" i="2"/>
  <c r="BK2263" i="2"/>
  <c r="BK2064" i="2"/>
  <c r="BK1676" i="2"/>
  <c r="BK1351" i="2"/>
  <c r="J1004" i="2"/>
  <c r="BK612" i="2"/>
  <c r="BK359" i="2"/>
  <c r="J199" i="2"/>
  <c r="J5634" i="2"/>
  <c r="J5398" i="2"/>
  <c r="BK5135" i="2"/>
  <c r="BK5070" i="2"/>
  <c r="J5042" i="2"/>
  <c r="J4992" i="2"/>
  <c r="J4973" i="2"/>
  <c r="BK4913" i="2"/>
  <c r="J4889" i="2"/>
  <c r="BK4819" i="2"/>
  <c r="J4755" i="2"/>
  <c r="BK4721" i="2"/>
  <c r="BK4683" i="2"/>
  <c r="J4625" i="2"/>
  <c r="J4571" i="2"/>
  <c r="J4448" i="2"/>
  <c r="J4314" i="2"/>
  <c r="J4223" i="2"/>
  <c r="BK3999" i="2"/>
  <c r="BK3619" i="2"/>
  <c r="BK3349" i="2"/>
  <c r="BK2988" i="2"/>
  <c r="BK2205" i="2"/>
  <c r="BK1637" i="2"/>
  <c r="BK1384" i="2"/>
  <c r="BK749" i="2"/>
  <c r="BK502" i="2"/>
  <c r="BK354" i="2"/>
  <c r="BK234" i="2"/>
  <c r="BK5456" i="2"/>
  <c r="J5185" i="2"/>
  <c r="J5145" i="2"/>
  <c r="BK5106" i="2"/>
  <c r="BK5072" i="2"/>
  <c r="J5024" i="2"/>
  <c r="BK4947" i="2"/>
  <c r="BK4925" i="2"/>
  <c r="BK4859" i="2"/>
  <c r="BK4783" i="2"/>
  <c r="BK4731" i="2"/>
  <c r="J4697" i="2"/>
  <c r="J4663" i="2"/>
  <c r="BK4633" i="2"/>
  <c r="BK4603" i="2"/>
  <c r="BK5701" i="2"/>
  <c r="BK5666" i="2"/>
  <c r="BK5645" i="2" s="1"/>
  <c r="J5645" i="2" s="1"/>
  <c r="J5505" i="2"/>
  <c r="BK5326" i="2"/>
  <c r="BK5161" i="2"/>
  <c r="BK5118" i="2"/>
  <c r="J5076" i="2"/>
  <c r="BK5000" i="2"/>
  <c r="BK4971" i="2"/>
  <c r="BK4927" i="2"/>
  <c r="J4899" i="2"/>
  <c r="J4859" i="2"/>
  <c r="J4783" i="2"/>
  <c r="J4749" i="2"/>
  <c r="J4657" i="2"/>
  <c r="BK4575" i="2"/>
  <c r="BK4356" i="2"/>
  <c r="J4252" i="2"/>
  <c r="J4136" i="2"/>
  <c r="J3558" i="2"/>
  <c r="J3426" i="2"/>
  <c r="J3308" i="2"/>
  <c r="J3090" i="2"/>
  <c r="J2228" i="2"/>
  <c r="BK1687" i="2"/>
  <c r="BK1401" i="2"/>
  <c r="J1251" i="2"/>
  <c r="BK1008" i="2"/>
  <c r="J359" i="2"/>
  <c r="J191" i="2"/>
  <c r="J5460" i="2"/>
  <c r="J5366" i="2"/>
  <c r="J5155" i="2"/>
  <c r="BK5110" i="2"/>
  <c r="J5038" i="2"/>
  <c r="J4975" i="2"/>
  <c r="BK4893" i="2"/>
  <c r="J4841" i="2"/>
  <c r="J4787" i="2"/>
  <c r="J4733" i="2"/>
  <c r="J4609" i="2"/>
  <c r="BK4538" i="2"/>
  <c r="J4353" i="2"/>
  <c r="BK4152" i="2"/>
  <c r="BK4030" i="2"/>
  <c r="BK3645" i="2"/>
  <c r="BK3390" i="2"/>
  <c r="BK3238" i="2"/>
  <c r="BK3027" i="2"/>
  <c r="BK2741" i="2"/>
  <c r="J2138" i="2"/>
  <c r="J1894" i="2"/>
  <c r="J1590" i="2"/>
  <c r="J1245" i="2"/>
  <c r="BK685" i="2"/>
  <c r="J476" i="2"/>
  <c r="J276" i="2"/>
  <c r="J5527" i="2"/>
  <c r="J5421" i="2"/>
  <c r="J5177" i="2"/>
  <c r="BK5114" i="2"/>
  <c r="BK5066" i="2"/>
  <c r="BK5012" i="2"/>
  <c r="BK4929" i="2"/>
  <c r="J4871" i="2"/>
  <c r="J4801" i="2"/>
  <c r="BK4729" i="2"/>
  <c r="J4689" i="2"/>
  <c r="BK4645" i="2"/>
  <c r="J4591" i="2"/>
  <c r="BK4444" i="2"/>
  <c r="BK4119" i="2"/>
  <c r="BK3952" i="2"/>
  <c r="J3573" i="2"/>
  <c r="J3374" i="2"/>
  <c r="BK3200" i="2"/>
  <c r="BK2936" i="2"/>
  <c r="J2690" i="2"/>
  <c r="BK2138" i="2"/>
  <c r="BK1814" i="2"/>
  <c r="J1650" i="2"/>
  <c r="BK1240" i="2"/>
  <c r="BK646" i="2"/>
  <c r="BK386" i="2"/>
  <c r="J203" i="2"/>
  <c r="J5533" i="2"/>
  <c r="J5378" i="2"/>
  <c r="BK5183" i="2"/>
  <c r="BK5080" i="2"/>
  <c r="BK5014" i="2"/>
  <c r="J4985" i="2"/>
  <c r="J4953" i="2"/>
  <c r="J4905" i="2"/>
  <c r="J4855" i="2"/>
  <c r="J4775" i="2"/>
  <c r="J4741" i="2"/>
  <c r="J4699" i="2"/>
  <c r="J4649" i="2"/>
  <c r="J4617" i="2"/>
  <c r="BK4549" i="2"/>
  <c r="BK4328" i="2"/>
  <c r="J4179" i="2"/>
  <c r="BK4020" i="2"/>
  <c r="BK3627" i="2"/>
  <c r="BK3386" i="2"/>
  <c r="J3297" i="2"/>
  <c r="J2936" i="2"/>
  <c r="J2310" i="2"/>
  <c r="BK1894" i="2"/>
  <c r="J1406" i="2"/>
  <c r="BK1017" i="2"/>
  <c r="J653" i="2"/>
  <c r="J386" i="2"/>
  <c r="BK266" i="2"/>
  <c r="J179" i="2"/>
  <c r="BK5640" i="2"/>
  <c r="J5523" i="2"/>
  <c r="J5362" i="2"/>
  <c r="BK5153" i="2"/>
  <c r="BK5120" i="2"/>
  <c r="BK5086" i="2"/>
  <c r="J5040" i="2"/>
  <c r="J4969" i="2"/>
  <c r="BK4935" i="2"/>
  <c r="J4877" i="2"/>
  <c r="J4831" i="2"/>
  <c r="BK4737" i="2"/>
  <c r="J4701" i="2"/>
  <c r="BK4675" i="2"/>
  <c r="BK4653" i="2"/>
  <c r="J4613" i="2"/>
  <c r="BK4517" i="2"/>
  <c r="J4284" i="2"/>
  <c r="J3987" i="2"/>
  <c r="BK3614" i="2"/>
  <c r="BK3320" i="2"/>
  <c r="BK3160" i="2"/>
  <c r="BK2972" i="2"/>
  <c r="BK2664" i="2"/>
  <c r="J2162" i="2"/>
  <c r="J1823" i="2"/>
  <c r="BK1454" i="2"/>
  <c r="BK1295" i="2"/>
  <c r="J1022" i="2"/>
  <c r="J635" i="2"/>
  <c r="BK497" i="2"/>
  <c r="J369" i="2"/>
  <c r="J5411" i="2"/>
  <c r="J5243" i="2"/>
  <c r="BK5149" i="2"/>
  <c r="BK5042" i="2"/>
  <c r="BK5018" i="2"/>
  <c r="BK4943" i="2"/>
  <c r="BK4865" i="2"/>
  <c r="J4839" i="2"/>
  <c r="BK4803" i="2"/>
  <c r="J4685" i="2"/>
  <c r="BK4635" i="2"/>
  <c r="BK4557" i="2"/>
  <c r="J4296" i="2"/>
  <c r="BK3983" i="2"/>
  <c r="J3436" i="2"/>
  <c r="J3340" i="2"/>
  <c r="BK3204" i="2"/>
  <c r="BK2321" i="2"/>
  <c r="J2205" i="2"/>
  <c r="BK2111" i="2"/>
  <c r="BK1770" i="2"/>
  <c r="J1450" i="2"/>
  <c r="J5416" i="2"/>
  <c r="J5326" i="2"/>
  <c r="BK5100" i="2"/>
  <c r="BK5068" i="2"/>
  <c r="BK5020" i="2"/>
  <c r="J4996" i="2"/>
  <c r="J4941" i="2"/>
  <c r="BK4891" i="2"/>
  <c r="BK4833" i="2"/>
  <c r="J4795" i="2"/>
  <c r="BK4749" i="2"/>
  <c r="BK4703" i="2"/>
  <c r="BK4621" i="2"/>
  <c r="J4585" i="2"/>
  <c r="J4569" i="2"/>
  <c r="BK4434" i="2"/>
  <c r="BK4136" i="2"/>
  <c r="J3645" i="2"/>
  <c r="J3450" i="2"/>
  <c r="BK3365" i="2"/>
  <c r="J3039" i="2"/>
  <c r="J2851" i="2"/>
  <c r="J2303" i="2"/>
  <c r="BK2150" i="2"/>
  <c r="J1633" i="2"/>
  <c r="J875" i="2"/>
  <c r="J497" i="2"/>
  <c r="J349" i="2"/>
  <c r="J234" i="2"/>
  <c r="J5768" i="2"/>
  <c r="J5761" i="2"/>
  <c r="BK5748" i="2"/>
  <c r="BK5739" i="2"/>
  <c r="J5730" i="2"/>
  <c r="J5725" i="2"/>
  <c r="J5695" i="2"/>
  <c r="J5436" i="2"/>
  <c r="J5143" i="2"/>
  <c r="J5086" i="2"/>
  <c r="J5048" i="2"/>
  <c r="BK4933" i="2"/>
  <c r="BK4853" i="2"/>
  <c r="J4807" i="2"/>
  <c r="J4747" i="2"/>
  <c r="BK4693" i="2"/>
  <c r="BK4629" i="2"/>
  <c r="BK4587" i="2"/>
  <c r="J4512" i="2"/>
  <c r="J4324" i="2"/>
  <c r="J4101" i="2"/>
  <c r="J3948" i="2"/>
  <c r="J3599" i="2"/>
  <c r="BK3353" i="2"/>
  <c r="BK2912" i="2"/>
  <c r="J2064" i="2"/>
  <c r="J1397" i="2"/>
  <c r="J1273" i="2"/>
  <c r="BK1004" i="2"/>
  <c r="BK623" i="2"/>
  <c r="J364" i="2"/>
  <c r="J255" i="2"/>
  <c r="BK4140" i="2"/>
  <c r="J3619" i="2"/>
  <c r="BK3274" i="2"/>
  <c r="J3116" i="2"/>
  <c r="BK2932" i="2"/>
  <c r="BK2653" i="2"/>
  <c r="J2146" i="2"/>
  <c r="J1607" i="2"/>
  <c r="BK1388" i="2"/>
  <c r="J1017" i="2"/>
  <c r="BK653" i="2"/>
  <c r="BK546" i="2"/>
  <c r="BK408" i="2"/>
  <c r="BK214" i="2"/>
  <c r="BK5631" i="2"/>
  <c r="BK5426" i="2"/>
  <c r="BK5331" i="2"/>
  <c r="BK5163" i="2"/>
  <c r="J5050" i="2"/>
  <c r="BK4998" i="2"/>
  <c r="BK4941" i="2"/>
  <c r="BK4845" i="2"/>
  <c r="J4805" i="2"/>
  <c r="BK4649" i="2"/>
  <c r="BK4599" i="2"/>
  <c r="J4538" i="2"/>
  <c r="J4174" i="2"/>
  <c r="BK3632" i="2"/>
  <c r="J3430" i="2"/>
  <c r="BK3328" i="2"/>
  <c r="J3085" i="2"/>
  <c r="J2847" i="2"/>
  <c r="BK2315" i="2"/>
  <c r="BK2182" i="2"/>
  <c r="BK2048" i="2"/>
  <c r="BK1590" i="2"/>
  <c r="BK1013" i="2"/>
  <c r="J623" i="2"/>
  <c r="BK523" i="2"/>
  <c r="J329" i="2"/>
  <c r="BK219" i="2"/>
  <c r="J5402" i="2"/>
  <c r="BK5169" i="2"/>
  <c r="BK5116" i="2"/>
  <c r="BK5058" i="2"/>
  <c r="BK5008" i="2"/>
  <c r="BK4945" i="2"/>
  <c r="BK4911" i="2"/>
  <c r="BK4877" i="2"/>
  <c r="BK4821" i="2"/>
  <c r="BK4773" i="2"/>
  <c r="BK4725" i="2"/>
  <c r="J4687" i="2"/>
  <c r="BK4615" i="2"/>
  <c r="BK4579" i="2"/>
  <c r="BK4547" i="2"/>
  <c r="BK4362" i="2"/>
  <c r="J4144" i="2"/>
  <c r="BK3816" i="2"/>
  <c r="BK3579" i="2"/>
  <c r="J3160" i="2"/>
  <c r="BK3031" i="2"/>
  <c r="BK2808" i="2"/>
  <c r="BK2107" i="2"/>
  <c r="J1818" i="2"/>
  <c r="J1440" i="2"/>
  <c r="J1240" i="2"/>
  <c r="J627" i="2"/>
  <c r="BK448" i="2"/>
  <c r="BK282" i="2"/>
  <c r="BK281" i="2" s="1"/>
  <c r="J5770" i="2"/>
  <c r="J5763" i="2"/>
  <c r="BK5755" i="2"/>
  <c r="J5746" i="2"/>
  <c r="BK5737" i="2"/>
  <c r="J5732" i="2"/>
  <c r="J5723" i="2"/>
  <c r="J5703" i="2"/>
  <c r="J5446" i="2"/>
  <c r="J5153" i="2"/>
  <c r="J5120" i="2"/>
  <c r="BK5064" i="2"/>
  <c r="J4923" i="2"/>
  <c r="J4833" i="2"/>
  <c r="J4793" i="2"/>
  <c r="J4743" i="2"/>
  <c r="BK4691" i="2"/>
  <c r="BK4611" i="2"/>
  <c r="J4520" i="2"/>
  <c r="J4362" i="2"/>
  <c r="BK4219" i="2"/>
  <c r="J4020" i="2"/>
  <c r="J3926" i="2"/>
  <c r="J3464" i="2"/>
  <c r="J3357" i="2"/>
  <c r="J3204" i="2"/>
  <c r="J2730" i="2"/>
  <c r="BK2222" i="2"/>
  <c r="J1628" i="2"/>
  <c r="BK1341" i="2"/>
  <c r="BK1257" i="2"/>
  <c r="BK1105" i="2"/>
  <c r="BK657" i="2"/>
  <c r="J381" i="2"/>
  <c r="BK5709" i="2"/>
  <c r="BK5614" i="2"/>
  <c r="J5537" i="2"/>
  <c r="BK5358" i="2"/>
  <c r="BK5143" i="2"/>
  <c r="J5112" i="2"/>
  <c r="BK5032" i="2"/>
  <c r="J4981" i="2"/>
  <c r="J4939" i="2"/>
  <c r="BK4905" i="2"/>
  <c r="BK4875" i="2"/>
  <c r="BK4811" i="2"/>
  <c r="BK4741" i="2"/>
  <c r="BK4647" i="2"/>
  <c r="BK4607" i="2"/>
  <c r="J4438" i="2"/>
  <c r="BK4284" i="2"/>
  <c r="BK3978" i="2"/>
  <c r="BK3505" i="2"/>
  <c r="BK3242" i="2"/>
  <c r="J3027" i="2"/>
  <c r="J2111" i="2"/>
  <c r="BK1650" i="2"/>
  <c r="BK1380" i="2"/>
  <c r="BK1222" i="2"/>
  <c r="J578" i="2"/>
  <c r="BK255" i="2"/>
  <c r="J5431" i="2"/>
  <c r="BK5181" i="2"/>
  <c r="J5141" i="2"/>
  <c r="BK5098" i="2"/>
  <c r="BK5050" i="2"/>
  <c r="J5012" i="2"/>
  <c r="BK4955" i="2"/>
  <c r="BK4907" i="2"/>
  <c r="BK4829" i="2"/>
  <c r="BK4769" i="2"/>
  <c r="BK4695" i="2"/>
  <c r="BK4589" i="2"/>
  <c r="J4507" i="2"/>
  <c r="BK4314" i="2"/>
  <c r="J4164" i="2"/>
  <c r="J3999" i="2"/>
  <c r="J3679" i="2"/>
  <c r="BK3382" i="2"/>
  <c r="BK3212" i="2"/>
  <c r="BK2921" i="2"/>
  <c r="J2218" i="2"/>
  <c r="J2032" i="2"/>
  <c r="J1664" i="2"/>
  <c r="J1315" i="2"/>
  <c r="J1008" i="2"/>
  <c r="J612" i="2"/>
  <c r="J334" i="2"/>
  <c r="J5685" i="2"/>
  <c r="BK5537" i="2"/>
  <c r="BK5398" i="2"/>
  <c r="BK5173" i="2"/>
  <c r="J5129" i="2"/>
  <c r="BK5092" i="2"/>
  <c r="BK5048" i="2"/>
  <c r="BK4985" i="2"/>
  <c r="BK4885" i="2"/>
  <c r="J4815" i="2"/>
  <c r="BK4793" i="2"/>
  <c r="BK4743" i="2"/>
  <c r="J4683" i="2"/>
  <c r="J4665" i="2"/>
  <c r="BK4613" i="2"/>
  <c r="BK4551" i="2"/>
  <c r="J4309" i="2"/>
  <c r="BK4148" i="2"/>
  <c r="J3940" i="2"/>
  <c r="BK3468" i="2"/>
  <c r="BK3336" i="2"/>
  <c r="J3147" i="2"/>
  <c r="J2916" i="2"/>
  <c r="J2237" i="2"/>
  <c r="BK2103" i="2"/>
  <c r="BK1774" i="2"/>
  <c r="BK1602" i="2"/>
  <c r="J1234" i="2"/>
  <c r="BK627" i="2"/>
  <c r="J523" i="2"/>
  <c r="J239" i="2"/>
  <c r="J5606" i="2"/>
  <c r="J5426" i="2"/>
  <c r="J5179" i="2"/>
  <c r="J5088" i="2"/>
  <c r="J5034" i="2"/>
  <c r="J5004" i="2"/>
  <c r="BK4963" i="2"/>
  <c r="J4911" i="2"/>
  <c r="J4857" i="2"/>
  <c r="J4781" i="2"/>
  <c r="J4745" i="2"/>
  <c r="J4713" i="2"/>
  <c r="BK4673" i="2"/>
  <c r="J4633" i="2"/>
  <c r="J4577" i="2"/>
  <c r="J4336" i="2"/>
  <c r="J4239" i="2"/>
  <c r="J4039" i="2"/>
  <c r="BK3923" i="2"/>
  <c r="J3382" i="2"/>
  <c r="BK2851" i="2"/>
  <c r="BK2270" i="2"/>
  <c r="BK1657" i="2"/>
  <c r="J1414" i="2"/>
  <c r="BK1280" i="2"/>
  <c r="BK692" i="2"/>
  <c r="J574" i="2"/>
  <c r="J401" i="2"/>
  <c r="J214" i="2"/>
  <c r="BK5563" i="2"/>
  <c r="BK5508" i="2"/>
  <c r="J5386" i="2"/>
  <c r="J5175" i="2"/>
  <c r="J5149" i="2"/>
  <c r="J5124" i="2"/>
  <c r="J5104" i="2"/>
  <c r="J5054" i="2"/>
  <c r="BK4937" i="2"/>
  <c r="BK4883" i="2"/>
  <c r="BK4851" i="2"/>
  <c r="BK4801" i="2"/>
  <c r="BK4727" i="2"/>
  <c r="J4717" i="2"/>
  <c r="BK4687" i="2"/>
  <c r="J4655" i="2"/>
  <c r="BK4605" i="2"/>
  <c r="J4280" i="2"/>
  <c r="J3957" i="2"/>
  <c r="J3587" i="2"/>
  <c r="J3247" i="2"/>
  <c r="BK3043" i="2"/>
  <c r="BK2646" i="2"/>
  <c r="J1692" i="2"/>
  <c r="BK1382" i="2"/>
  <c r="J1095" i="2"/>
  <c r="J657" i="2"/>
  <c r="J502" i="2"/>
  <c r="BK374" i="2"/>
  <c r="BK5695" i="2"/>
  <c r="BK5482" i="2"/>
  <c r="J5348" i="2"/>
  <c r="BK5179" i="2"/>
  <c r="BK5157" i="2"/>
  <c r="BK5060" i="2"/>
  <c r="BK5028" i="2"/>
  <c r="J4957" i="2"/>
  <c r="J4861" i="2"/>
  <c r="BK4841" i="2"/>
  <c r="J4821" i="2"/>
  <c r="BK4651" i="2"/>
  <c r="J4607" i="2"/>
  <c r="BK4565" i="2"/>
  <c r="BK4507" i="2"/>
  <c r="J4219" i="2"/>
  <c r="J3468" i="2"/>
  <c r="J3365" i="2"/>
  <c r="BK3116" i="2"/>
  <c r="J2653" i="2"/>
  <c r="J2194" i="2"/>
  <c r="BK1903" i="2"/>
  <c r="BK641" i="2"/>
  <c r="J546" i="2"/>
  <c r="J319" i="2"/>
  <c r="BK203" i="2"/>
  <c r="J5631" i="2"/>
  <c r="J5394" i="2"/>
  <c r="J5127" i="2"/>
  <c r="BK5076" i="2"/>
  <c r="BK5034" i="2"/>
  <c r="BK4989" i="2"/>
  <c r="J4915" i="2"/>
  <c r="BK4869" i="2"/>
  <c r="BK4815" i="2"/>
  <c r="BK4751" i="2"/>
  <c r="J4711" i="2"/>
  <c r="J4629" i="2"/>
  <c r="J4595" i="2"/>
  <c r="J4561" i="2"/>
  <c r="J4356" i="2"/>
  <c r="J4205" i="2"/>
  <c r="J3994" i="2"/>
  <c r="J3623" i="2"/>
  <c r="J3446" i="2"/>
  <c r="J3390" i="2"/>
  <c r="BK3234" i="2"/>
  <c r="BK3035" i="2"/>
  <c r="BK2299" i="2"/>
  <c r="J2038" i="2"/>
  <c r="J1770" i="2"/>
  <c r="J1346" i="2"/>
  <c r="J641" i="2"/>
  <c r="BK600" i="2"/>
  <c r="BK364" i="2"/>
  <c r="BK199" i="2"/>
  <c r="J5765" i="2"/>
  <c r="J5759" i="2"/>
  <c r="J5748" i="2"/>
  <c r="J5741" i="2"/>
  <c r="BK5730" i="2"/>
  <c r="BK5721" i="2"/>
  <c r="BK5699" i="2"/>
  <c r="BK5411" i="2"/>
  <c r="BK5188" i="2"/>
  <c r="J5098" i="2"/>
  <c r="J5030" i="2"/>
  <c r="J4907" i="2"/>
  <c r="J4835" i="2"/>
  <c r="J4799" i="2"/>
  <c r="BK4753" i="2"/>
  <c r="BK4663" i="2"/>
  <c r="BK4591" i="2"/>
  <c r="J4557" i="2"/>
  <c r="BK4500" i="2"/>
  <c r="BK4003" i="2"/>
  <c r="BK3230" i="2"/>
  <c r="J3031" i="2"/>
  <c r="J2321" i="2"/>
  <c r="J2176" i="2"/>
  <c r="BK1633" i="2"/>
  <c r="J1310" i="2"/>
  <c r="J1215" i="2"/>
  <c r="BK716" i="2"/>
  <c r="BK574" i="2"/>
  <c r="J261" i="2"/>
  <c r="J195" i="2"/>
  <c r="BK5707" i="2"/>
  <c r="BK5416" i="2"/>
  <c r="J5188" i="2"/>
  <c r="BK5139" i="2"/>
  <c r="BK5096" i="2"/>
  <c r="J5006" i="2"/>
  <c r="J4963" i="2"/>
  <c r="J4917" i="2"/>
  <c r="J4895" i="2"/>
  <c r="J4851" i="2"/>
  <c r="BK4817" i="2"/>
  <c r="J4767" i="2"/>
  <c r="BK4705" i="2"/>
  <c r="BK4623" i="2"/>
  <c r="J4581" i="2"/>
  <c r="J4331" i="2"/>
  <c r="J4231" i="2"/>
  <c r="BK3994" i="2"/>
  <c r="BK3640" i="2"/>
  <c r="BK3428" i="2"/>
  <c r="J3328" i="2"/>
  <c r="J3142" i="2"/>
  <c r="BK2237" i="2"/>
  <c r="BK1818" i="2"/>
  <c r="J1388" i="2"/>
  <c r="BK1268" i="2"/>
  <c r="BK1051" i="2"/>
  <c r="BK391" i="2"/>
  <c r="BK239" i="2"/>
  <c r="J5478" i="2"/>
  <c r="J5163" i="2"/>
  <c r="BK5122" i="2"/>
  <c r="BK5036" i="2"/>
  <c r="BK5010" i="2"/>
  <c r="BK4967" i="2"/>
  <c r="BK4931" i="2"/>
  <c r="J4813" i="2"/>
  <c r="BK4777" i="2"/>
  <c r="J4673" i="2"/>
  <c r="J4631" i="2"/>
  <c r="J4496" i="2"/>
  <c r="J4248" i="2"/>
  <c r="BK4132" i="2"/>
  <c r="J3978" i="2"/>
  <c r="J3583" i="2"/>
  <c r="BK3417" i="2"/>
  <c r="BK3268" i="2"/>
  <c r="J2988" i="2"/>
  <c r="J2263" i="2"/>
  <c r="BK2043" i="2"/>
  <c r="J1828" i="2"/>
  <c r="J1410" i="2"/>
  <c r="BK1215" i="2"/>
  <c r="J712" i="2"/>
  <c r="BK381" i="2"/>
  <c r="BK209" i="2"/>
  <c r="BK5634" i="2"/>
  <c r="J5488" i="2"/>
  <c r="J5382" i="2"/>
  <c r="J5181" i="2"/>
  <c r="J5131" i="2"/>
  <c r="J5068" i="2"/>
  <c r="J5014" i="2"/>
  <c r="J4937" i="2"/>
  <c r="J4875" i="2"/>
  <c r="BK4805" i="2"/>
  <c r="J4763" i="2"/>
  <c r="BK4677" i="2"/>
  <c r="BK4643" i="2"/>
  <c r="J4605" i="2"/>
  <c r="BK4454" i="2"/>
  <c r="BK4174" i="2"/>
  <c r="BK3987" i="2"/>
  <c r="BK3567" i="2"/>
  <c r="BK3441" i="2"/>
  <c r="BK3247" i="2"/>
  <c r="BK3109" i="2"/>
  <c r="J2912" i="2"/>
  <c r="J2142" i="2"/>
  <c r="BK2032" i="2"/>
  <c r="J1682" i="2"/>
  <c r="J1380" i="2"/>
  <c r="BK1195" i="2"/>
  <c r="BK635" i="2"/>
  <c r="BK540" i="2"/>
  <c r="J314" i="2"/>
  <c r="BK5671" i="2"/>
  <c r="BK5499" i="2"/>
  <c r="BK5233" i="2"/>
  <c r="J5118" i="2"/>
  <c r="BK5062" i="2"/>
  <c r="J5028" i="2"/>
  <c r="J4967" i="2"/>
  <c r="J4933" i="2"/>
  <c r="J4893" i="2"/>
  <c r="J4847" i="2"/>
  <c r="J4769" i="2"/>
  <c r="BK4733" i="2"/>
  <c r="BK4697" i="2"/>
  <c r="BK4659" i="2"/>
  <c r="J4621" i="2"/>
  <c r="BK4561" i="2"/>
  <c r="BK4353" i="2"/>
  <c r="J4272" i="2"/>
  <c r="J4003" i="2"/>
  <c r="BK3599" i="2"/>
  <c r="BK3370" i="2"/>
  <c r="J2292" i="2"/>
  <c r="BK1883" i="2"/>
  <c r="J1454" i="2"/>
  <c r="J1351" i="2"/>
  <c r="BK875" i="2"/>
  <c r="BK631" i="2"/>
  <c r="BK271" i="2"/>
  <c r="BK191" i="2"/>
  <c r="J5674" i="2"/>
  <c r="BK5421" i="2"/>
  <c r="J5171" i="2"/>
  <c r="J5133" i="2"/>
  <c r="BK5078" i="2"/>
  <c r="BK4994" i="2"/>
  <c r="J4945" i="2"/>
  <c r="BK4887" i="2"/>
  <c r="J4845" i="2"/>
  <c r="BK4763" i="2"/>
  <c r="BK4719" i="2"/>
  <c r="BK4679" i="2"/>
  <c r="J4643" i="2"/>
  <c r="J4579" i="2"/>
  <c r="J4553" i="2"/>
  <c r="BK4448" i="2"/>
  <c r="J4386" i="2"/>
  <c r="BK4252" i="2"/>
  <c r="BK4101" i="2"/>
  <c r="J3636" i="2"/>
  <c r="J3336" i="2"/>
  <c r="J3200" i="2"/>
  <c r="BK2994" i="2"/>
  <c r="BK2658" i="2"/>
  <c r="J2250" i="2"/>
  <c r="BK1671" i="2"/>
  <c r="J1445" i="2"/>
  <c r="BK1251" i="2"/>
  <c r="BK681" i="2"/>
  <c r="BK583" i="2"/>
  <c r="J448" i="2"/>
  <c r="BK249" i="2"/>
  <c r="J5492" i="2"/>
  <c r="BK5374" i="2"/>
  <c r="J5183" i="2"/>
  <c r="BK5159" i="2"/>
  <c r="BK5054" i="2"/>
  <c r="BK5026" i="2"/>
  <c r="BK4979" i="2"/>
  <c r="J4929" i="2"/>
  <c r="BK4857" i="2"/>
  <c r="BK4837" i="2"/>
  <c r="BK4795" i="2"/>
  <c r="BK4681" i="2"/>
  <c r="BK4617" i="2"/>
  <c r="J4547" i="2"/>
  <c r="J4328" i="2"/>
  <c r="J3915" i="2"/>
  <c r="BK3446" i="2"/>
  <c r="BK3357" i="2"/>
  <c r="J3156" i="2"/>
  <c r="J2855" i="2"/>
  <c r="BK2228" i="2"/>
  <c r="BK2115" i="2"/>
  <c r="J2016" i="2"/>
  <c r="BK1414" i="2"/>
  <c r="J880" i="2"/>
  <c r="BK617" i="2"/>
  <c r="J354" i="2"/>
  <c r="J266" i="2"/>
  <c r="J184" i="2"/>
  <c r="J5582" i="2"/>
  <c r="J5336" i="2"/>
  <c r="BK5145" i="2"/>
  <c r="BK5094" i="2"/>
  <c r="J5062" i="2"/>
  <c r="J5018" i="2"/>
  <c r="J4965" i="2"/>
  <c r="J4913" i="2"/>
  <c r="BK4873" i="2"/>
  <c r="J4817" i="2"/>
  <c r="BK4723" i="2"/>
  <c r="BK4655" i="2"/>
  <c r="BK4609" i="2"/>
  <c r="J4575" i="2"/>
  <c r="BK4512" i="2"/>
  <c r="BK4299" i="2"/>
  <c r="J3944" i="2"/>
  <c r="J3547" i="2"/>
  <c r="BK3426" i="2"/>
  <c r="BK3308" i="2"/>
  <c r="J3109" i="2"/>
  <c r="BK2948" i="2"/>
  <c r="J2664" i="2"/>
  <c r="BK2218" i="2"/>
  <c r="J1996" i="2"/>
  <c r="BK1607" i="2"/>
  <c r="BK1076" i="2"/>
  <c r="BK604" i="2"/>
  <c r="BK369" i="2"/>
  <c r="J271" i="2"/>
  <c r="BK5765" i="2"/>
  <c r="BK5759" i="2"/>
  <c r="J5755" i="2"/>
  <c r="BK5741" i="2"/>
  <c r="J5734" i="2"/>
  <c r="J5727" i="2"/>
  <c r="BK5719" i="2"/>
  <c r="J5701" i="2"/>
  <c r="BK5460" i="2"/>
  <c r="BK5366" i="2"/>
  <c r="BK5141" i="2"/>
  <c r="J5078" i="2"/>
  <c r="BK5002" i="2"/>
  <c r="J4925" i="2"/>
  <c r="J4837" i="2"/>
  <c r="J4791" i="2"/>
  <c r="BK4765" i="2"/>
  <c r="J4719" i="2"/>
  <c r="J4653" i="2"/>
  <c r="BK4595" i="2"/>
  <c r="J4559" i="2"/>
  <c r="BK4496" i="2"/>
  <c r="BK4336" i="2"/>
  <c r="BK4211" i="2"/>
  <c r="J3952" i="2"/>
  <c r="BK3558" i="2"/>
  <c r="J3432" i="2"/>
  <c r="J3268" i="2"/>
  <c r="BK3039" i="2"/>
  <c r="J2270" i="2"/>
  <c r="J1676" i="2"/>
  <c r="J1393" i="2"/>
  <c r="J1222" i="2"/>
  <c r="BK699" i="2"/>
  <c r="J481" i="2"/>
  <c r="J219" i="2"/>
  <c r="BK5703" i="2"/>
  <c r="J5693" i="2"/>
  <c r="BK5582" i="2"/>
  <c r="J5370" i="2"/>
  <c r="BK5155" i="2"/>
  <c r="J5100" i="2"/>
  <c r="J5022" i="2"/>
  <c r="BK4975" i="2"/>
  <c r="J4921" i="2"/>
  <c r="J4901" i="2"/>
  <c r="J4881" i="2"/>
  <c r="BK4839" i="2"/>
  <c r="J4759" i="2"/>
  <c r="BK4661" i="2"/>
  <c r="BK4573" i="2"/>
  <c r="BK4243" i="2"/>
  <c r="J4015" i="2"/>
  <c r="J3614" i="2"/>
  <c r="BK3455" i="2"/>
  <c r="BK3378" i="2"/>
  <c r="J1814" i="2"/>
  <c r="BK1406" i="2"/>
  <c r="BK1245" i="2"/>
  <c r="BK1095" i="2"/>
  <c r="J692" i="2"/>
  <c r="J310" i="2"/>
  <c r="J5666" i="2"/>
  <c r="BK5441" i="2"/>
  <c r="J5233" i="2"/>
  <c r="BK5151" i="2"/>
  <c r="J5066" i="2"/>
  <c r="J5020" i="2"/>
  <c r="J4989" i="2"/>
  <c r="BK4921" i="2"/>
  <c r="J4863" i="2"/>
  <c r="BK4759" i="2"/>
  <c r="J4729" i="2"/>
  <c r="J4661" i="2"/>
  <c r="BK4569" i="2"/>
  <c r="J4424" i="2"/>
  <c r="BK4144" i="2"/>
  <c r="J4010" i="2"/>
  <c r="BK3623" i="2"/>
  <c r="BK3573" i="2"/>
  <c r="J3353" i="2"/>
  <c r="BK3142" i="2"/>
  <c r="J2182" i="2"/>
  <c r="J1774" i="2"/>
  <c r="BK1346" i="2"/>
  <c r="J1195" i="2"/>
  <c r="J591" i="2"/>
  <c r="J344" i="2"/>
  <c r="BK5542" i="2"/>
  <c r="J5449" i="2"/>
  <c r="BK5243" i="2"/>
  <c r="J5169" i="2"/>
  <c r="BK5127" i="2"/>
  <c r="J5084" i="2"/>
  <c r="J4998" i="2"/>
  <c r="BK4909" i="2"/>
  <c r="BK4835" i="2"/>
  <c r="BK4797" i="2"/>
  <c r="J4751" i="2"/>
  <c r="J4691" i="2"/>
  <c r="J4623" i="2"/>
  <c r="J4544" i="2"/>
  <c r="J4227" i="2"/>
  <c r="J4030" i="2"/>
  <c r="J3455" i="2"/>
  <c r="J3324" i="2"/>
  <c r="BK3090" i="2"/>
  <c r="BK2730" i="2"/>
  <c r="J2158" i="2"/>
  <c r="J1949" i="2"/>
  <c r="BK1618" i="2"/>
  <c r="J1013" i="2"/>
  <c r="BK578" i="2"/>
  <c r="J339" i="2"/>
  <c r="BK179" i="2"/>
  <c r="J5614" i="2"/>
  <c r="BK5431" i="2"/>
  <c r="J5374" i="2"/>
  <c r="J5092" i="2"/>
  <c r="J5046" i="2"/>
  <c r="BK5006" i="2"/>
  <c r="J4983" i="2"/>
  <c r="J4943" i="2"/>
  <c r="J4885" i="2"/>
  <c r="J4803" i="2"/>
  <c r="J4753" i="2"/>
  <c r="J4705" i="2"/>
  <c r="BK4665" i="2"/>
  <c r="BK4583" i="2"/>
  <c r="BK4531" i="2"/>
  <c r="J4276" i="2"/>
  <c r="BK4025" i="2"/>
  <c r="BK3799" i="2"/>
  <c r="BK3436" i="2"/>
  <c r="J3242" i="2"/>
  <c r="J2658" i="2"/>
  <c r="BK2142" i="2"/>
  <c r="BK1628" i="2"/>
  <c r="BK1393" i="2"/>
  <c r="BK1228" i="2"/>
  <c r="BK595" i="2"/>
  <c r="BK319" i="2"/>
  <c r="J209" i="2"/>
  <c r="J5546" i="2"/>
  <c r="BK5402" i="2"/>
  <c r="BK5336" i="2"/>
  <c r="J5147" i="2"/>
  <c r="BK5108" i="2"/>
  <c r="J5074" i="2"/>
  <c r="J5010" i="2"/>
  <c r="J4961" i="2"/>
  <c r="J4931" i="2"/>
  <c r="J4873" i="2"/>
  <c r="BK4809" i="2"/>
  <c r="J4725" i="2"/>
  <c r="BK4707" i="2"/>
  <c r="J4667" i="2"/>
  <c r="J4599" i="2"/>
  <c r="J4597" i="2"/>
  <c r="BK4567" i="2"/>
  <c r="BK4559" i="2"/>
  <c r="J4551" i="2"/>
  <c r="J4434" i="2"/>
  <c r="BK4305" i="2"/>
  <c r="BK4179" i="2"/>
  <c r="BK3926" i="2"/>
  <c r="BK3472" i="2"/>
  <c r="BK3312" i="2"/>
  <c r="BK3077" i="2"/>
  <c r="J2952" i="2"/>
  <c r="BK2310" i="2"/>
  <c r="BK1996" i="2"/>
  <c r="J1602" i="2"/>
  <c r="J1395" i="2"/>
  <c r="BK1284" i="2"/>
  <c r="BK880" i="2"/>
  <c r="J646" i="2"/>
  <c r="BK481" i="2"/>
  <c r="BK310" i="2"/>
  <c r="BK5697" i="2"/>
  <c r="BK5495" i="2"/>
  <c r="BK5228" i="2"/>
  <c r="BK5129" i="2"/>
  <c r="BK5038" i="2"/>
  <c r="BK4977" i="2"/>
  <c r="BK4917" i="2"/>
  <c r="J4849" i="2"/>
  <c r="BK4831" i="2"/>
  <c r="BK4717" i="2"/>
  <c r="J4675" i="2"/>
  <c r="J4611" i="2"/>
  <c r="J4583" i="2"/>
  <c r="BK4424" i="2"/>
  <c r="J4046" i="2"/>
  <c r="J3505" i="2"/>
  <c r="J3386" i="2"/>
  <c r="BK3263" i="2"/>
  <c r="J2741" i="2"/>
  <c r="J2299" i="2"/>
  <c r="J2171" i="2"/>
  <c r="J2043" i="2"/>
  <c r="J1641" i="2"/>
  <c r="J1268" i="2"/>
  <c r="J681" i="2"/>
  <c r="J565" i="2"/>
  <c r="J374" i="2"/>
  <c r="J259" i="2"/>
  <c r="J5456" i="2"/>
  <c r="J5331" i="2"/>
  <c r="J5082" i="2"/>
  <c r="BK5052" i="2"/>
  <c r="BK5016" i="2"/>
  <c r="J4955" i="2"/>
  <c r="BK4923" i="2"/>
  <c r="BK4895" i="2"/>
  <c r="J4819" i="2"/>
  <c r="J4777" i="2"/>
  <c r="J4735" i="2"/>
  <c r="BK4699" i="2"/>
  <c r="BK4627" i="2"/>
  <c r="J4593" i="2"/>
  <c r="J4531" i="2"/>
  <c r="J4243" i="2"/>
  <c r="J4132" i="2"/>
  <c r="J3567" i="2"/>
  <c r="BK3316" i="2"/>
  <c r="J3212" i="2"/>
  <c r="J2983" i="2"/>
  <c r="BK2317" i="2"/>
  <c r="BK2250" i="2"/>
  <c r="J2048" i="2"/>
  <c r="BK1682" i="2"/>
  <c r="BK1395" i="2"/>
  <c r="BK1209" i="2"/>
  <c r="J617" i="2"/>
  <c r="J391" i="2"/>
  <c r="BK305" i="2"/>
  <c r="BK5768" i="2"/>
  <c r="BK5761" i="2"/>
  <c r="BK5746" i="2"/>
  <c r="J5739" i="2"/>
  <c r="BK5732" i="2"/>
  <c r="BK5723" i="2"/>
  <c r="J5719" i="2"/>
  <c r="BK5488" i="2"/>
  <c r="J5340" i="2"/>
  <c r="J5137" i="2"/>
  <c r="BK5084" i="2"/>
  <c r="J4987" i="2"/>
  <c r="J4883" i="2"/>
  <c r="BK4827" i="2"/>
  <c r="BK4787" i="2"/>
  <c r="BK4767" i="2"/>
  <c r="J4731" i="2"/>
  <c r="BK4619" i="2"/>
  <c r="BK4577" i="2"/>
  <c r="J4444" i="2"/>
  <c r="BK4248" i="2"/>
  <c r="J3983" i="2"/>
  <c r="J3816" i="2"/>
  <c r="J3479" i="2"/>
  <c r="J3320" i="2"/>
  <c r="J3043" i="2"/>
  <c r="J2646" i="2"/>
  <c r="BK2158" i="2"/>
  <c r="J1597" i="2"/>
  <c r="J1295" i="2"/>
  <c r="BK1202" i="2"/>
  <c r="J631" i="2"/>
  <c r="BK468" i="2"/>
  <c r="BK259" i="2"/>
  <c r="BK545" i="2" l="1"/>
  <c r="J545" i="2" s="1"/>
  <c r="J108" i="2" s="1"/>
  <c r="BK407" i="2"/>
  <c r="J407" i="2" s="1"/>
  <c r="J106" i="2" s="1"/>
  <c r="AY95" i="1"/>
  <c r="AX96" i="1"/>
  <c r="AX95" i="1"/>
  <c r="AW96" i="1"/>
  <c r="BK5743" i="2"/>
  <c r="J5743" i="2" s="1"/>
  <c r="J154" i="2" s="1"/>
  <c r="R208" i="2"/>
  <c r="T302" i="2"/>
  <c r="T545" i="2"/>
  <c r="R622" i="2"/>
  <c r="R1021" i="2"/>
  <c r="T1462" i="2"/>
  <c r="T1698" i="2"/>
  <c r="T2236" i="2"/>
  <c r="P2323" i="2"/>
  <c r="R3115" i="2"/>
  <c r="T3246" i="2"/>
  <c r="P3296" i="2"/>
  <c r="P3394" i="2"/>
  <c r="R3440" i="2"/>
  <c r="BK3454" i="2"/>
  <c r="J3454" i="2" s="1"/>
  <c r="J129" i="2" s="1"/>
  <c r="R3925" i="2"/>
  <c r="P3993" i="2"/>
  <c r="BK4045" i="2"/>
  <c r="J4045" i="2" s="1"/>
  <c r="J133" i="2" s="1"/>
  <c r="BK4298" i="2"/>
  <c r="J4298" i="2" s="1"/>
  <c r="J134" i="2" s="1"/>
  <c r="BK4330" i="2"/>
  <c r="J4330" i="2" s="1"/>
  <c r="J135" i="2" s="1"/>
  <c r="BK4355" i="2"/>
  <c r="J4355" i="2" s="1"/>
  <c r="J136" i="2" s="1"/>
  <c r="BK4519" i="2"/>
  <c r="J4519" i="2" s="1"/>
  <c r="J137" i="2" s="1"/>
  <c r="T4991" i="2"/>
  <c r="BK5187" i="2"/>
  <c r="J5187" i="2" s="1"/>
  <c r="J141" i="2" s="1"/>
  <c r="BK5448" i="2"/>
  <c r="J5448" i="2" s="1"/>
  <c r="J142" i="2" s="1"/>
  <c r="BK5494" i="2"/>
  <c r="J5494" i="2" s="1"/>
  <c r="J143" i="2" s="1"/>
  <c r="BK178" i="2"/>
  <c r="T208" i="2"/>
  <c r="P302" i="2"/>
  <c r="R545" i="2"/>
  <c r="T622" i="2"/>
  <c r="T1021" i="2"/>
  <c r="BK1462" i="2"/>
  <c r="J1462" i="2" s="1"/>
  <c r="J117" i="2" s="1"/>
  <c r="BK1698" i="2"/>
  <c r="J1698" i="2" s="1"/>
  <c r="J118" i="2" s="1"/>
  <c r="BK2236" i="2"/>
  <c r="J2236" i="2" s="1"/>
  <c r="J120" i="2" s="1"/>
  <c r="R2309" i="2"/>
  <c r="R2323" i="2"/>
  <c r="T3115" i="2"/>
  <c r="R3246" i="2"/>
  <c r="R3296" i="2"/>
  <c r="R3394" i="2"/>
  <c r="P3440" i="2"/>
  <c r="T3454" i="2"/>
  <c r="P3925" i="2"/>
  <c r="BK3993" i="2"/>
  <c r="J3993" i="2" s="1"/>
  <c r="J132" i="2" s="1"/>
  <c r="T4045" i="2"/>
  <c r="T4298" i="2"/>
  <c r="T4330" i="2"/>
  <c r="P4355" i="2"/>
  <c r="P4519" i="2"/>
  <c r="P4991" i="2"/>
  <c r="P5126" i="2"/>
  <c r="R5507" i="2"/>
  <c r="T5729" i="2"/>
  <c r="P5754" i="2"/>
  <c r="BK233" i="2"/>
  <c r="J233" i="2" s="1"/>
  <c r="J101" i="2" s="1"/>
  <c r="R233" i="2"/>
  <c r="P254" i="2"/>
  <c r="P407" i="2"/>
  <c r="P522" i="2"/>
  <c r="BK622" i="2"/>
  <c r="J622" i="2" s="1"/>
  <c r="J110" i="2" s="1"/>
  <c r="BK1021" i="2"/>
  <c r="J1021" i="2" s="1"/>
  <c r="J113" i="2" s="1"/>
  <c r="R1462" i="2"/>
  <c r="R1698" i="2"/>
  <c r="P2236" i="2"/>
  <c r="BK2323" i="2"/>
  <c r="J2323" i="2" s="1"/>
  <c r="J122" i="2" s="1"/>
  <c r="BK3115" i="2"/>
  <c r="J3115" i="2" s="1"/>
  <c r="J124" i="2" s="1"/>
  <c r="BK3478" i="2"/>
  <c r="J3478" i="2" s="1"/>
  <c r="J130" i="2" s="1"/>
  <c r="T3925" i="2"/>
  <c r="R3993" i="2"/>
  <c r="P4045" i="2"/>
  <c r="P4298" i="2"/>
  <c r="R4330" i="2"/>
  <c r="R4355" i="2"/>
  <c r="R4519" i="2"/>
  <c r="R4991" i="2"/>
  <c r="BK5126" i="2"/>
  <c r="J5126" i="2" s="1"/>
  <c r="J140" i="2" s="1"/>
  <c r="T5507" i="2"/>
  <c r="BK5718" i="2"/>
  <c r="J5718" i="2" s="1"/>
  <c r="J151" i="2" s="1"/>
  <c r="P5729" i="2"/>
  <c r="T5736" i="2"/>
  <c r="R5754" i="2"/>
  <c r="P208" i="2"/>
  <c r="T233" i="2"/>
  <c r="R254" i="2"/>
  <c r="T407" i="2"/>
  <c r="T522" i="2"/>
  <c r="P622" i="2"/>
  <c r="P1021" i="2"/>
  <c r="P1462" i="2"/>
  <c r="P1698" i="2"/>
  <c r="R2236" i="2"/>
  <c r="P2807" i="2"/>
  <c r="P3478" i="2"/>
  <c r="BK4546" i="2"/>
  <c r="J4546" i="2" s="1"/>
  <c r="J138" i="2" s="1"/>
  <c r="R5187" i="2"/>
  <c r="R5448" i="2"/>
  <c r="P5494" i="2"/>
  <c r="BK5633" i="2"/>
  <c r="J5633" i="2" s="1"/>
  <c r="J145" i="2" s="1"/>
  <c r="T5676" i="2"/>
  <c r="BK5729" i="2"/>
  <c r="J5729" i="2" s="1"/>
  <c r="J152" i="2" s="1"/>
  <c r="R5736" i="2"/>
  <c r="T5743" i="2"/>
  <c r="BK5767" i="2"/>
  <c r="T178" i="2"/>
  <c r="BK302" i="2"/>
  <c r="J302" i="2" s="1"/>
  <c r="J104" i="2" s="1"/>
  <c r="P545" i="2"/>
  <c r="R640" i="2"/>
  <c r="T748" i="2"/>
  <c r="R1294" i="2"/>
  <c r="P1392" i="2"/>
  <c r="P1444" i="2"/>
  <c r="R1948" i="2"/>
  <c r="T2309" i="2"/>
  <c r="T2807" i="2"/>
  <c r="BK3246" i="2"/>
  <c r="J3246" i="2" s="1"/>
  <c r="J125" i="2" s="1"/>
  <c r="BK3296" i="2"/>
  <c r="J3296" i="2" s="1"/>
  <c r="J126" i="2" s="1"/>
  <c r="BK3394" i="2"/>
  <c r="J3394" i="2" s="1"/>
  <c r="J127" i="2" s="1"/>
  <c r="BK3440" i="2"/>
  <c r="J3440" i="2" s="1"/>
  <c r="J128" i="2" s="1"/>
  <c r="R3454" i="2"/>
  <c r="P4546" i="2"/>
  <c r="R5126" i="2"/>
  <c r="P5507" i="2"/>
  <c r="J146" i="2"/>
  <c r="P5718" i="2"/>
  <c r="BK5736" i="2"/>
  <c r="J5736" i="2" s="1"/>
  <c r="J153" i="2" s="1"/>
  <c r="P5743" i="2"/>
  <c r="P5767" i="2"/>
  <c r="P178" i="2"/>
  <c r="R302" i="2"/>
  <c r="P640" i="2"/>
  <c r="R748" i="2"/>
  <c r="P1294" i="2"/>
  <c r="T1392" i="2"/>
  <c r="T1444" i="2"/>
  <c r="BK1948" i="2"/>
  <c r="J1948" i="2" s="1"/>
  <c r="J119" i="2" s="1"/>
  <c r="BK2807" i="2"/>
  <c r="J2807" i="2" s="1"/>
  <c r="J123" i="2" s="1"/>
  <c r="R3478" i="2"/>
  <c r="T4546" i="2"/>
  <c r="P5187" i="2"/>
  <c r="P5448" i="2"/>
  <c r="R5494" i="2"/>
  <c r="P5633" i="2"/>
  <c r="P5676" i="2"/>
  <c r="R5718" i="2"/>
  <c r="T5754" i="2"/>
  <c r="R178" i="2"/>
  <c r="P233" i="2"/>
  <c r="T254" i="2"/>
  <c r="R407" i="2"/>
  <c r="R522" i="2"/>
  <c r="T640" i="2"/>
  <c r="P748" i="2"/>
  <c r="T1294" i="2"/>
  <c r="R1392" i="2"/>
  <c r="R1444" i="2"/>
  <c r="T1948" i="2"/>
  <c r="P2309" i="2"/>
  <c r="T2323" i="2"/>
  <c r="P3115" i="2"/>
  <c r="P3246" i="2"/>
  <c r="T3296" i="2"/>
  <c r="T3394" i="2"/>
  <c r="T3440" i="2"/>
  <c r="P3454" i="2"/>
  <c r="BK3925" i="2"/>
  <c r="J3925" i="2" s="1"/>
  <c r="J131" i="2" s="1"/>
  <c r="T3993" i="2"/>
  <c r="R4045" i="2"/>
  <c r="R4298" i="2"/>
  <c r="P4330" i="2"/>
  <c r="T4355" i="2"/>
  <c r="T4519" i="2"/>
  <c r="BK4991" i="2"/>
  <c r="J4991" i="2" s="1"/>
  <c r="J139" i="2" s="1"/>
  <c r="T5126" i="2"/>
  <c r="BK5507" i="2"/>
  <c r="J5507" i="2" s="1"/>
  <c r="J144" i="2" s="1"/>
  <c r="R5633" i="2"/>
  <c r="R5676" i="2"/>
  <c r="T5718" i="2"/>
  <c r="P5736" i="2"/>
  <c r="R5743" i="2"/>
  <c r="R5767" i="2"/>
  <c r="BK208" i="2"/>
  <c r="J208" i="2" s="1"/>
  <c r="J99" i="2" s="1"/>
  <c r="BK254" i="2"/>
  <c r="J254" i="2" s="1"/>
  <c r="J102" i="2" s="1"/>
  <c r="BK522" i="2"/>
  <c r="J522" i="2" s="1"/>
  <c r="J107" i="2" s="1"/>
  <c r="BK640" i="2"/>
  <c r="J640" i="2" s="1"/>
  <c r="J111" i="2" s="1"/>
  <c r="BK748" i="2"/>
  <c r="J748" i="2" s="1"/>
  <c r="J112" i="2" s="1"/>
  <c r="BK1294" i="2"/>
  <c r="J1294" i="2" s="1"/>
  <c r="J114" i="2" s="1"/>
  <c r="BK1392" i="2"/>
  <c r="J1392" i="2" s="1"/>
  <c r="J115" i="2" s="1"/>
  <c r="BK1444" i="2"/>
  <c r="J1444" i="2" s="1"/>
  <c r="J116" i="2" s="1"/>
  <c r="P1948" i="2"/>
  <c r="BK2309" i="2"/>
  <c r="J2309" i="2" s="1"/>
  <c r="J121" i="2" s="1"/>
  <c r="R2807" i="2"/>
  <c r="T3478" i="2"/>
  <c r="R4546" i="2"/>
  <c r="T5187" i="2"/>
  <c r="T5448" i="2"/>
  <c r="T5494" i="2"/>
  <c r="T5633" i="2"/>
  <c r="R5729" i="2"/>
  <c r="BK5754" i="2"/>
  <c r="J5754" i="2" s="1"/>
  <c r="J155" i="2" s="1"/>
  <c r="T5767" i="2"/>
  <c r="BK616" i="2"/>
  <c r="J616" i="2" s="1"/>
  <c r="J109" i="2" s="1"/>
  <c r="BK5673" i="2"/>
  <c r="J5673" i="2" s="1"/>
  <c r="J148" i="2" s="1"/>
  <c r="BK228" i="2"/>
  <c r="J228" i="2" s="1"/>
  <c r="J100" i="2" s="1"/>
  <c r="J281" i="2"/>
  <c r="J103" i="2" s="1"/>
  <c r="BK5670" i="2"/>
  <c r="J5670" i="2" s="1"/>
  <c r="J147" i="2" s="1"/>
  <c r="E85" i="2"/>
  <c r="F172" i="2"/>
  <c r="BE179" i="2"/>
  <c r="BE184" i="2"/>
  <c r="BE310" i="2"/>
  <c r="BE319" i="2"/>
  <c r="BE324" i="2"/>
  <c r="BE391" i="2"/>
  <c r="BE460" i="2"/>
  <c r="BE595" i="2"/>
  <c r="BE612" i="2"/>
  <c r="BE627" i="2"/>
  <c r="BE641" i="2"/>
  <c r="BE653" i="2"/>
  <c r="BE880" i="2"/>
  <c r="BE1022" i="2"/>
  <c r="BE1195" i="2"/>
  <c r="BE1245" i="2"/>
  <c r="BE1346" i="2"/>
  <c r="BE1380" i="2"/>
  <c r="BE1602" i="2"/>
  <c r="BE1607" i="2"/>
  <c r="BE1894" i="2"/>
  <c r="BE2038" i="2"/>
  <c r="BE2103" i="2"/>
  <c r="BE2115" i="2"/>
  <c r="BE2162" i="2"/>
  <c r="BE2228" i="2"/>
  <c r="BE2315" i="2"/>
  <c r="BE2847" i="2"/>
  <c r="BE2925" i="2"/>
  <c r="BE2972" i="2"/>
  <c r="BE2994" i="2"/>
  <c r="BE3090" i="2"/>
  <c r="BE3212" i="2"/>
  <c r="BE3365" i="2"/>
  <c r="BE3378" i="2"/>
  <c r="BE3382" i="2"/>
  <c r="BE3386" i="2"/>
  <c r="BE3579" i="2"/>
  <c r="BE3583" i="2"/>
  <c r="BE3632" i="2"/>
  <c r="BE3944" i="2"/>
  <c r="BE3957" i="2"/>
  <c r="BE3978" i="2"/>
  <c r="BE3994" i="2"/>
  <c r="BE4010" i="2"/>
  <c r="BE4112" i="2"/>
  <c r="BE4119" i="2"/>
  <c r="BE4144" i="2"/>
  <c r="BE4148" i="2"/>
  <c r="BE4243" i="2"/>
  <c r="BE4386" i="2"/>
  <c r="BE4553" i="2"/>
  <c r="BE4573" i="2"/>
  <c r="BE4583" i="2"/>
  <c r="BE4599" i="2"/>
  <c r="BE4607" i="2"/>
  <c r="BE4609" i="2"/>
  <c r="BE4615" i="2"/>
  <c r="BE4643" i="2"/>
  <c r="BE4649" i="2"/>
  <c r="BE4655" i="2"/>
  <c r="BE4667" i="2"/>
  <c r="BE4679" i="2"/>
  <c r="BE4713" i="2"/>
  <c r="BE4723" i="2"/>
  <c r="BE4725" i="2"/>
  <c r="BE4727" i="2"/>
  <c r="BE4739" i="2"/>
  <c r="BE4741" i="2"/>
  <c r="BE4757" i="2"/>
  <c r="BE4759" i="2"/>
  <c r="BE4785" i="2"/>
  <c r="BE4795" i="2"/>
  <c r="BE4855" i="2"/>
  <c r="BE4863" i="2"/>
  <c r="BE4871" i="2"/>
  <c r="BE4875" i="2"/>
  <c r="BE4909" i="2"/>
  <c r="BE4927" i="2"/>
  <c r="BE4943" i="2"/>
  <c r="BE4953" i="2"/>
  <c r="BE4983" i="2"/>
  <c r="BE4989" i="2"/>
  <c r="BE4992" i="2"/>
  <c r="BE5014" i="2"/>
  <c r="BE5020" i="2"/>
  <c r="BE5036" i="2"/>
  <c r="BE5038" i="2"/>
  <c r="BE5040" i="2"/>
  <c r="BE5044" i="2"/>
  <c r="BE5054" i="2"/>
  <c r="BE5088" i="2"/>
  <c r="BE5090" i="2"/>
  <c r="BE5100" i="2"/>
  <c r="BE5108" i="2"/>
  <c r="BE5112" i="2"/>
  <c r="BE5114" i="2"/>
  <c r="BE5122" i="2"/>
  <c r="BE5133" i="2"/>
  <c r="BE5179" i="2"/>
  <c r="BE5228" i="2"/>
  <c r="BE5233" i="2"/>
  <c r="BE5243" i="2"/>
  <c r="BE5352" i="2"/>
  <c r="BE5390" i="2"/>
  <c r="BE5416" i="2"/>
  <c r="BE5426" i="2"/>
  <c r="BE5533" i="2"/>
  <c r="BE5542" i="2"/>
  <c r="BE5614" i="2"/>
  <c r="BE5634" i="2"/>
  <c r="BE5640" i="2"/>
  <c r="BE5693" i="2"/>
  <c r="BE5701" i="2"/>
  <c r="BE5703" i="2"/>
  <c r="BE5707" i="2"/>
  <c r="BE5713" i="2"/>
  <c r="BE5719" i="2"/>
  <c r="BE5721" i="2"/>
  <c r="BE5723" i="2"/>
  <c r="BE5725" i="2"/>
  <c r="BE5727" i="2"/>
  <c r="BE5730" i="2"/>
  <c r="BE5732" i="2"/>
  <c r="BE5734" i="2"/>
  <c r="BE5737" i="2"/>
  <c r="BE5739" i="2"/>
  <c r="BE5741" i="2"/>
  <c r="BE5744" i="2"/>
  <c r="BE5746" i="2"/>
  <c r="BE5748" i="2"/>
  <c r="BE5755" i="2"/>
  <c r="BE5757" i="2"/>
  <c r="BE5759" i="2"/>
  <c r="BE5761" i="2"/>
  <c r="BE5763" i="2"/>
  <c r="BE5765" i="2"/>
  <c r="BE5768" i="2"/>
  <c r="BE5770" i="2"/>
  <c r="J170" i="2"/>
  <c r="BE191" i="2"/>
  <c r="BE203" i="2"/>
  <c r="BE209" i="2"/>
  <c r="BE259" i="2"/>
  <c r="BE266" i="2"/>
  <c r="BE303" i="2"/>
  <c r="BE314" i="2"/>
  <c r="BE453" i="2"/>
  <c r="BE681" i="2"/>
  <c r="BE692" i="2"/>
  <c r="BE1190" i="2"/>
  <c r="BE1284" i="2"/>
  <c r="BE1351" i="2"/>
  <c r="BE1445" i="2"/>
  <c r="BE1628" i="2"/>
  <c r="BE1692" i="2"/>
  <c r="BE1823" i="2"/>
  <c r="BE2111" i="2"/>
  <c r="BE2319" i="2"/>
  <c r="BE2321" i="2"/>
  <c r="BE2653" i="2"/>
  <c r="BE2678" i="2"/>
  <c r="BE2912" i="2"/>
  <c r="BE2921" i="2"/>
  <c r="BE2936" i="2"/>
  <c r="BE2988" i="2"/>
  <c r="BE3142" i="2"/>
  <c r="BE3200" i="2"/>
  <c r="BE3247" i="2"/>
  <c r="BE3320" i="2"/>
  <c r="BE3328" i="2"/>
  <c r="BE3336" i="2"/>
  <c r="BE3436" i="2"/>
  <c r="BE3468" i="2"/>
  <c r="BE3476" i="2"/>
  <c r="BE3614" i="2"/>
  <c r="BE3640" i="2"/>
  <c r="BE3961" i="2"/>
  <c r="BE3987" i="2"/>
  <c r="BE4020" i="2"/>
  <c r="BE4030" i="2"/>
  <c r="BE4164" i="2"/>
  <c r="BE4231" i="2"/>
  <c r="BE4280" i="2"/>
  <c r="BE4428" i="2"/>
  <c r="BE4438" i="2"/>
  <c r="BE4496" i="2"/>
  <c r="BE4544" i="2"/>
  <c r="BE4555" i="2"/>
  <c r="BE4559" i="2"/>
  <c r="BE4567" i="2"/>
  <c r="BE4581" i="2"/>
  <c r="BE4589" i="2"/>
  <c r="BE4605" i="2"/>
  <c r="BE4611" i="2"/>
  <c r="BE4625" i="2"/>
  <c r="BE4633" i="2"/>
  <c r="BE4639" i="2"/>
  <c r="BE4645" i="2"/>
  <c r="BE4657" i="2"/>
  <c r="BE4683" i="2"/>
  <c r="BE4689" i="2"/>
  <c r="BE4719" i="2"/>
  <c r="BE4729" i="2"/>
  <c r="BE4733" i="2"/>
  <c r="BE4747" i="2"/>
  <c r="BE4771" i="2"/>
  <c r="BE4791" i="2"/>
  <c r="BE4803" i="2"/>
  <c r="BE4809" i="2"/>
  <c r="BE4823" i="2"/>
  <c r="BE4839" i="2"/>
  <c r="BE4861" i="2"/>
  <c r="BE4879" i="2"/>
  <c r="BE4893" i="2"/>
  <c r="BE4905" i="2"/>
  <c r="BE4913" i="2"/>
  <c r="BE4915" i="2"/>
  <c r="BE4919" i="2"/>
  <c r="BE4929" i="2"/>
  <c r="BE4949" i="2"/>
  <c r="BE4971" i="2"/>
  <c r="BE4975" i="2"/>
  <c r="BE5004" i="2"/>
  <c r="BE5022" i="2"/>
  <c r="BE5026" i="2"/>
  <c r="BE5042" i="2"/>
  <c r="BE5050" i="2"/>
  <c r="BE5084" i="2"/>
  <c r="BE5092" i="2"/>
  <c r="BE5110" i="2"/>
  <c r="BE5139" i="2"/>
  <c r="BE5149" i="2"/>
  <c r="BE5153" i="2"/>
  <c r="BE5165" i="2"/>
  <c r="BE5366" i="2"/>
  <c r="BE5378" i="2"/>
  <c r="BE5386" i="2"/>
  <c r="BE5421" i="2"/>
  <c r="BE5431" i="2"/>
  <c r="BE5546" i="2"/>
  <c r="BE5674" i="2"/>
  <c r="J91" i="2"/>
  <c r="BE305" i="2"/>
  <c r="BE334" i="2"/>
  <c r="BE401" i="2"/>
  <c r="BE476" i="2"/>
  <c r="BE481" i="2"/>
  <c r="BE574" i="2"/>
  <c r="BE583" i="2"/>
  <c r="BE608" i="2"/>
  <c r="BE712" i="2"/>
  <c r="BE723" i="2"/>
  <c r="BE1240" i="2"/>
  <c r="BE1280" i="2"/>
  <c r="BE1406" i="2"/>
  <c r="BE1454" i="2"/>
  <c r="BE1597" i="2"/>
  <c r="BE1618" i="2"/>
  <c r="BE1883" i="2"/>
  <c r="BE1949" i="2"/>
  <c r="BE2064" i="2"/>
  <c r="BE2270" i="2"/>
  <c r="BE2658" i="2"/>
  <c r="BE3047" i="2"/>
  <c r="BE3234" i="2"/>
  <c r="BE3344" i="2"/>
  <c r="BE3349" i="2"/>
  <c r="BE3390" i="2"/>
  <c r="BE3432" i="2"/>
  <c r="BE3619" i="2"/>
  <c r="BE3816" i="2"/>
  <c r="BE3923" i="2"/>
  <c r="BE3948" i="2"/>
  <c r="BE4015" i="2"/>
  <c r="BE4025" i="2"/>
  <c r="BE4136" i="2"/>
  <c r="BE4140" i="2"/>
  <c r="BE4444" i="2"/>
  <c r="BE4454" i="2"/>
  <c r="BE4571" i="2"/>
  <c r="BE4579" i="2"/>
  <c r="BE4603" i="2"/>
  <c r="BE4613" i="2"/>
  <c r="BE4627" i="2"/>
  <c r="BE4631" i="2"/>
  <c r="BE4673" i="2"/>
  <c r="BE4693" i="2"/>
  <c r="BE4697" i="2"/>
  <c r="BE4711" i="2"/>
  <c r="BE4721" i="2"/>
  <c r="BE4819" i="2"/>
  <c r="BE4867" i="2"/>
  <c r="BE4885" i="2"/>
  <c r="BE4907" i="2"/>
  <c r="BE4935" i="2"/>
  <c r="BE4939" i="2"/>
  <c r="BE5000" i="2"/>
  <c r="BE5010" i="2"/>
  <c r="BE5024" i="2"/>
  <c r="BE5030" i="2"/>
  <c r="BE5048" i="2"/>
  <c r="BE5070" i="2"/>
  <c r="BE5076" i="2"/>
  <c r="BE5120" i="2"/>
  <c r="BE5124" i="2"/>
  <c r="BE5137" i="2"/>
  <c r="BE5151" i="2"/>
  <c r="BE5155" i="2"/>
  <c r="BE5167" i="2"/>
  <c r="BE5173" i="2"/>
  <c r="BE5446" i="2"/>
  <c r="BE5460" i="2"/>
  <c r="BE5499" i="2"/>
  <c r="BE5508" i="2"/>
  <c r="BE5527" i="2"/>
  <c r="BE5671" i="2"/>
  <c r="BE239" i="2"/>
  <c r="BE261" i="2"/>
  <c r="BE271" i="2"/>
  <c r="BE349" i="2"/>
  <c r="BE354" i="2"/>
  <c r="BE364" i="2"/>
  <c r="BE591" i="2"/>
  <c r="BE617" i="2"/>
  <c r="BE623" i="2"/>
  <c r="BE749" i="2"/>
  <c r="BE1013" i="2"/>
  <c r="BE1051" i="2"/>
  <c r="BE1234" i="2"/>
  <c r="BE1315" i="2"/>
  <c r="BE1384" i="2"/>
  <c r="BE1393" i="2"/>
  <c r="BE1410" i="2"/>
  <c r="BE1458" i="2"/>
  <c r="BE1585" i="2"/>
  <c r="BE1641" i="2"/>
  <c r="BE1650" i="2"/>
  <c r="BE1682" i="2"/>
  <c r="BE1774" i="2"/>
  <c r="BE1814" i="2"/>
  <c r="BE1903" i="2"/>
  <c r="BE2032" i="2"/>
  <c r="BE2176" i="2"/>
  <c r="BE2186" i="2"/>
  <c r="BE2916" i="2"/>
  <c r="BE3027" i="2"/>
  <c r="BE3035" i="2"/>
  <c r="BE3039" i="2"/>
  <c r="BE3147" i="2"/>
  <c r="BE3156" i="2"/>
  <c r="BE3238" i="2"/>
  <c r="BE3268" i="2"/>
  <c r="BE3297" i="2"/>
  <c r="BE3340" i="2"/>
  <c r="BE3353" i="2"/>
  <c r="BE3400" i="2"/>
  <c r="BE3434" i="2"/>
  <c r="BE3441" i="2"/>
  <c r="BE3450" i="2"/>
  <c r="BE3464" i="2"/>
  <c r="BE3573" i="2"/>
  <c r="BE4003" i="2"/>
  <c r="BE4039" i="2"/>
  <c r="BE4205" i="2"/>
  <c r="BE4215" i="2"/>
  <c r="BE4227" i="2"/>
  <c r="BE4288" i="2"/>
  <c r="BE4309" i="2"/>
  <c r="BE4328" i="2"/>
  <c r="BE4353" i="2"/>
  <c r="BE4362" i="2"/>
  <c r="BE4507" i="2"/>
  <c r="BE4557" i="2"/>
  <c r="BE4561" i="2"/>
  <c r="BE4587" i="2"/>
  <c r="BE4617" i="2"/>
  <c r="BE4629" i="2"/>
  <c r="BE4647" i="2"/>
  <c r="BE4735" i="2"/>
  <c r="BE4753" i="2"/>
  <c r="BE4761" i="2"/>
  <c r="BE4769" i="2"/>
  <c r="BE4789" i="2"/>
  <c r="BE4799" i="2"/>
  <c r="BE4805" i="2"/>
  <c r="BE4827" i="2"/>
  <c r="BE4853" i="2"/>
  <c r="BE4973" i="2"/>
  <c r="BE5006" i="2"/>
  <c r="BE5012" i="2"/>
  <c r="BE5016" i="2"/>
  <c r="BE5018" i="2"/>
  <c r="BE5028" i="2"/>
  <c r="BE5046" i="2"/>
  <c r="BE5060" i="2"/>
  <c r="BE5066" i="2"/>
  <c r="BE5094" i="2"/>
  <c r="BE5098" i="2"/>
  <c r="BE5129" i="2"/>
  <c r="BE5159" i="2"/>
  <c r="BE5181" i="2"/>
  <c r="BE5370" i="2"/>
  <c r="BE5449" i="2"/>
  <c r="BE5478" i="2"/>
  <c r="BE5488" i="2"/>
  <c r="BE5505" i="2"/>
  <c r="BE5606" i="2"/>
  <c r="BE5666" i="2"/>
  <c r="J92" i="2"/>
  <c r="BE195" i="2"/>
  <c r="BE381" i="2"/>
  <c r="BE448" i="2"/>
  <c r="BE468" i="2"/>
  <c r="BE540" i="2"/>
  <c r="BE546" i="2"/>
  <c r="BE600" i="2"/>
  <c r="BE685" i="2"/>
  <c r="BE727" i="2"/>
  <c r="BE1008" i="2"/>
  <c r="BE1202" i="2"/>
  <c r="BE1268" i="2"/>
  <c r="BE1382" i="2"/>
  <c r="BE1388" i="2"/>
  <c r="BE1633" i="2"/>
  <c r="BE1770" i="2"/>
  <c r="BE1828" i="2"/>
  <c r="BE1996" i="2"/>
  <c r="BE2138" i="2"/>
  <c r="BE2218" i="2"/>
  <c r="BE2222" i="2"/>
  <c r="BE2263" i="2"/>
  <c r="BE2317" i="2"/>
  <c r="BE2855" i="2"/>
  <c r="BE2952" i="2"/>
  <c r="BE3031" i="2"/>
  <c r="BE3043" i="2"/>
  <c r="BE3077" i="2"/>
  <c r="BE3085" i="2"/>
  <c r="BE3116" i="2"/>
  <c r="BE3122" i="2"/>
  <c r="BE3308" i="2"/>
  <c r="BE3316" i="2"/>
  <c r="BE3395" i="2"/>
  <c r="BE3417" i="2"/>
  <c r="BE3426" i="2"/>
  <c r="BE3430" i="2"/>
  <c r="BE3472" i="2"/>
  <c r="BE3505" i="2"/>
  <c r="BE3547" i="2"/>
  <c r="BE3587" i="2"/>
  <c r="BE3645" i="2"/>
  <c r="BE3915" i="2"/>
  <c r="BE3940" i="2"/>
  <c r="BE3983" i="2"/>
  <c r="BE4132" i="2"/>
  <c r="BE4211" i="2"/>
  <c r="BE4219" i="2"/>
  <c r="BE4248" i="2"/>
  <c r="BE4299" i="2"/>
  <c r="BE4331" i="2"/>
  <c r="BE4356" i="2"/>
  <c r="BE4376" i="2"/>
  <c r="BE4512" i="2"/>
  <c r="BE4520" i="2"/>
  <c r="BE4547" i="2"/>
  <c r="BE4565" i="2"/>
  <c r="BE4569" i="2"/>
  <c r="BE4591" i="2"/>
  <c r="BE4597" i="2"/>
  <c r="BE4641" i="2"/>
  <c r="BE4669" i="2"/>
  <c r="BE4671" i="2"/>
  <c r="BE4687" i="2"/>
  <c r="BE4701" i="2"/>
  <c r="BE4731" i="2"/>
  <c r="BE4743" i="2"/>
  <c r="BE4749" i="2"/>
  <c r="BE4751" i="2"/>
  <c r="BE4793" i="2"/>
  <c r="BE4797" i="2"/>
  <c r="BE4811" i="2"/>
  <c r="BE4815" i="2"/>
  <c r="BE4835" i="2"/>
  <c r="BE4843" i="2"/>
  <c r="BE4865" i="2"/>
  <c r="BE4869" i="2"/>
  <c r="BE4873" i="2"/>
  <c r="BE4877" i="2"/>
  <c r="BE4881" i="2"/>
  <c r="BE4937" i="2"/>
  <c r="BE4945" i="2"/>
  <c r="BE4969" i="2"/>
  <c r="BE4979" i="2"/>
  <c r="BE4996" i="2"/>
  <c r="BE5056" i="2"/>
  <c r="BE5064" i="2"/>
  <c r="BE5072" i="2"/>
  <c r="BE5096" i="2"/>
  <c r="BE5106" i="2"/>
  <c r="BE5143" i="2"/>
  <c r="BE5147" i="2"/>
  <c r="BE5171" i="2"/>
  <c r="BE5238" i="2"/>
  <c r="BE5326" i="2"/>
  <c r="BE5331" i="2"/>
  <c r="BE5340" i="2"/>
  <c r="BE5411" i="2"/>
  <c r="BE5436" i="2"/>
  <c r="BE5495" i="2"/>
  <c r="BE5563" i="2"/>
  <c r="BE5627" i="2"/>
  <c r="F92" i="2"/>
  <c r="BE229" i="2"/>
  <c r="BE249" i="2"/>
  <c r="BE276" i="2"/>
  <c r="BE329" i="2"/>
  <c r="BE369" i="2"/>
  <c r="BE497" i="2"/>
  <c r="BE631" i="2"/>
  <c r="BE657" i="2"/>
  <c r="BE875" i="2"/>
  <c r="BE1105" i="2"/>
  <c r="BE1215" i="2"/>
  <c r="BE1251" i="2"/>
  <c r="BE1257" i="2"/>
  <c r="BE1273" i="2"/>
  <c r="BE1295" i="2"/>
  <c r="BE1306" i="2"/>
  <c r="BE1341" i="2"/>
  <c r="BE1395" i="2"/>
  <c r="BE1590" i="2"/>
  <c r="BE1664" i="2"/>
  <c r="BE2016" i="2"/>
  <c r="BE2107" i="2"/>
  <c r="BE2146" i="2"/>
  <c r="BE2194" i="2"/>
  <c r="BE2292" i="2"/>
  <c r="BE2310" i="2"/>
  <c r="BE2324" i="2"/>
  <c r="BE2741" i="2"/>
  <c r="BE2851" i="2"/>
  <c r="BE3204" i="2"/>
  <c r="BE3230" i="2"/>
  <c r="BE3242" i="2"/>
  <c r="BE3263" i="2"/>
  <c r="BE3428" i="2"/>
  <c r="BE3438" i="2"/>
  <c r="BE3558" i="2"/>
  <c r="BE3679" i="2"/>
  <c r="BE3799" i="2"/>
  <c r="BE4035" i="2"/>
  <c r="BE4152" i="2"/>
  <c r="BE4179" i="2"/>
  <c r="BE4284" i="2"/>
  <c r="BE4424" i="2"/>
  <c r="BE4500" i="2"/>
  <c r="BE4526" i="2"/>
  <c r="BE4538" i="2"/>
  <c r="BE4575" i="2"/>
  <c r="BE4593" i="2"/>
  <c r="BE4595" i="2"/>
  <c r="BE4619" i="2"/>
  <c r="BE4651" i="2"/>
  <c r="BE4659" i="2"/>
  <c r="BE4661" i="2"/>
  <c r="BE4663" i="2"/>
  <c r="BE4681" i="2"/>
  <c r="BE4685" i="2"/>
  <c r="BE4695" i="2"/>
  <c r="BE4699" i="2"/>
  <c r="BE4717" i="2"/>
  <c r="BE4765" i="2"/>
  <c r="BE4787" i="2"/>
  <c r="BE4829" i="2"/>
  <c r="BE4833" i="2"/>
  <c r="BE4841" i="2"/>
  <c r="BE4845" i="2"/>
  <c r="BE4849" i="2"/>
  <c r="BE4859" i="2"/>
  <c r="BE4887" i="2"/>
  <c r="BE4911" i="2"/>
  <c r="BE4921" i="2"/>
  <c r="BE4931" i="2"/>
  <c r="BE4941" i="2"/>
  <c r="BE4947" i="2"/>
  <c r="BE4957" i="2"/>
  <c r="BE4959" i="2"/>
  <c r="BE4963" i="2"/>
  <c r="BE4965" i="2"/>
  <c r="BE4967" i="2"/>
  <c r="BE4977" i="2"/>
  <c r="BE4994" i="2"/>
  <c r="BE5062" i="2"/>
  <c r="BE5074" i="2"/>
  <c r="BE5078" i="2"/>
  <c r="BE5080" i="2"/>
  <c r="BE5135" i="2"/>
  <c r="BE5161" i="2"/>
  <c r="BE5163" i="2"/>
  <c r="BE5185" i="2"/>
  <c r="BE5336" i="2"/>
  <c r="BE5394" i="2"/>
  <c r="BE5402" i="2"/>
  <c r="BE5441" i="2"/>
  <c r="BE5582" i="2"/>
  <c r="BE5631" i="2"/>
  <c r="BE255" i="2"/>
  <c r="BE359" i="2"/>
  <c r="BE374" i="2"/>
  <c r="BE386" i="2"/>
  <c r="BE408" i="2"/>
  <c r="BE523" i="2"/>
  <c r="BE578" i="2"/>
  <c r="BE635" i="2"/>
  <c r="BE646" i="2"/>
  <c r="BE662" i="2"/>
  <c r="BE1076" i="2"/>
  <c r="BE1095" i="2"/>
  <c r="BE1222" i="2"/>
  <c r="BE1397" i="2"/>
  <c r="BE1401" i="2"/>
  <c r="BE1414" i="2"/>
  <c r="BE1463" i="2"/>
  <c r="BE1676" i="2"/>
  <c r="BE1687" i="2"/>
  <c r="BE1818" i="2"/>
  <c r="BE2142" i="2"/>
  <c r="BE2150" i="2"/>
  <c r="BE2171" i="2"/>
  <c r="BE2232" i="2"/>
  <c r="BE2237" i="2"/>
  <c r="BE2303" i="2"/>
  <c r="BE2664" i="2"/>
  <c r="BE2690" i="2"/>
  <c r="BE2808" i="2"/>
  <c r="BE3109" i="2"/>
  <c r="BE3274" i="2"/>
  <c r="BE3324" i="2"/>
  <c r="BE3370" i="2"/>
  <c r="BE3446" i="2"/>
  <c r="BE3455" i="2"/>
  <c r="BE3479" i="2"/>
  <c r="BE3542" i="2"/>
  <c r="BE3567" i="2"/>
  <c r="BE3599" i="2"/>
  <c r="BE3627" i="2"/>
  <c r="BE3636" i="2"/>
  <c r="BE3926" i="2"/>
  <c r="BE3952" i="2"/>
  <c r="BE3991" i="2"/>
  <c r="BE4101" i="2"/>
  <c r="BE4223" i="2"/>
  <c r="BE4239" i="2"/>
  <c r="BE4252" i="2"/>
  <c r="BE4276" i="2"/>
  <c r="BE4296" i="2"/>
  <c r="BE4324" i="2"/>
  <c r="BE4448" i="2"/>
  <c r="BE4531" i="2"/>
  <c r="BE4549" i="2"/>
  <c r="BE4585" i="2"/>
  <c r="BE4621" i="2"/>
  <c r="BE4623" i="2"/>
  <c r="BE4637" i="2"/>
  <c r="BE4653" i="2"/>
  <c r="BE4665" i="2"/>
  <c r="BE4691" i="2"/>
  <c r="BE4703" i="2"/>
  <c r="BE4705" i="2"/>
  <c r="BE4709" i="2"/>
  <c r="BE4737" i="2"/>
  <c r="BE4745" i="2"/>
  <c r="BE4767" i="2"/>
  <c r="BE4773" i="2"/>
  <c r="BE4775" i="2"/>
  <c r="BE4779" i="2"/>
  <c r="BE4781" i="2"/>
  <c r="BE4783" i="2"/>
  <c r="BE4801" i="2"/>
  <c r="BE4817" i="2"/>
  <c r="BE4821" i="2"/>
  <c r="BE4825" i="2"/>
  <c r="BE4837" i="2"/>
  <c r="BE4847" i="2"/>
  <c r="BE4851" i="2"/>
  <c r="BE4857" i="2"/>
  <c r="BE4883" i="2"/>
  <c r="BE4889" i="2"/>
  <c r="BE4895" i="2"/>
  <c r="BE4903" i="2"/>
  <c r="BE4917" i="2"/>
  <c r="BE4925" i="2"/>
  <c r="BE4933" i="2"/>
  <c r="BE4981" i="2"/>
  <c r="BE4985" i="2"/>
  <c r="BE4998" i="2"/>
  <c r="BE5002" i="2"/>
  <c r="BE5008" i="2"/>
  <c r="BE5032" i="2"/>
  <c r="BE5052" i="2"/>
  <c r="BE5068" i="2"/>
  <c r="BE5104" i="2"/>
  <c r="BE5116" i="2"/>
  <c r="BE5118" i="2"/>
  <c r="BE5127" i="2"/>
  <c r="BE5131" i="2"/>
  <c r="BE5169" i="2"/>
  <c r="BE5175" i="2"/>
  <c r="BE5177" i="2"/>
  <c r="BE5188" i="2"/>
  <c r="BE5348" i="2"/>
  <c r="BE5358" i="2"/>
  <c r="BE5374" i="2"/>
  <c r="BE5382" i="2"/>
  <c r="BE5398" i="2"/>
  <c r="BE5492" i="2"/>
  <c r="BE5537" i="2"/>
  <c r="BE5697" i="2"/>
  <c r="BE199" i="2"/>
  <c r="BE214" i="2"/>
  <c r="BE219" i="2"/>
  <c r="BE234" i="2"/>
  <c r="BE244" i="2"/>
  <c r="BE282" i="2"/>
  <c r="BE339" i="2"/>
  <c r="BE344" i="2"/>
  <c r="BE502" i="2"/>
  <c r="BE536" i="2"/>
  <c r="BE565" i="2"/>
  <c r="BE604" i="2"/>
  <c r="BE667" i="2"/>
  <c r="BE699" i="2"/>
  <c r="BE716" i="2"/>
  <c r="BE1004" i="2"/>
  <c r="BE1017" i="2"/>
  <c r="BE1209" i="2"/>
  <c r="BE1228" i="2"/>
  <c r="BE1289" i="2"/>
  <c r="BE1310" i="2"/>
  <c r="BE1440" i="2"/>
  <c r="BE1450" i="2"/>
  <c r="BE1637" i="2"/>
  <c r="BE1657" i="2"/>
  <c r="BE1671" i="2"/>
  <c r="BE1699" i="2"/>
  <c r="BE1887" i="2"/>
  <c r="BE2043" i="2"/>
  <c r="BE2048" i="2"/>
  <c r="BE2158" i="2"/>
  <c r="BE2182" i="2"/>
  <c r="BE2205" i="2"/>
  <c r="BE2250" i="2"/>
  <c r="BE2299" i="2"/>
  <c r="BE2646" i="2"/>
  <c r="BE2684" i="2"/>
  <c r="BE2730" i="2"/>
  <c r="BE2932" i="2"/>
  <c r="BE2948" i="2"/>
  <c r="BE2983" i="2"/>
  <c r="BE3160" i="2"/>
  <c r="BE3312" i="2"/>
  <c r="BE3357" i="2"/>
  <c r="BE3374" i="2"/>
  <c r="BE3623" i="2"/>
  <c r="BE3999" i="2"/>
  <c r="BE4043" i="2"/>
  <c r="BE4046" i="2"/>
  <c r="BE4174" i="2"/>
  <c r="BE4272" i="2"/>
  <c r="BE4305" i="2"/>
  <c r="BE4314" i="2"/>
  <c r="BE4336" i="2"/>
  <c r="BE4434" i="2"/>
  <c r="BE4517" i="2"/>
  <c r="BE4551" i="2"/>
  <c r="BE4577" i="2"/>
  <c r="BE4601" i="2"/>
  <c r="BE4635" i="2"/>
  <c r="BE4675" i="2"/>
  <c r="BE4677" i="2"/>
  <c r="BE4707" i="2"/>
  <c r="BE4715" i="2"/>
  <c r="BE4755" i="2"/>
  <c r="BE4763" i="2"/>
  <c r="BE4777" i="2"/>
  <c r="BE4807" i="2"/>
  <c r="BE4813" i="2"/>
  <c r="BE4831" i="2"/>
  <c r="BE4891" i="2"/>
  <c r="BE4897" i="2"/>
  <c r="BE4899" i="2"/>
  <c r="BE4901" i="2"/>
  <c r="BE4923" i="2"/>
  <c r="BE4951" i="2"/>
  <c r="BE4955" i="2"/>
  <c r="BE4961" i="2"/>
  <c r="BE4987" i="2"/>
  <c r="BE5034" i="2"/>
  <c r="BE5058" i="2"/>
  <c r="BE5082" i="2"/>
  <c r="BE5086" i="2"/>
  <c r="BE5102" i="2"/>
  <c r="BE5141" i="2"/>
  <c r="BE5145" i="2"/>
  <c r="BE5157" i="2"/>
  <c r="BE5183" i="2"/>
  <c r="BE5362" i="2"/>
  <c r="BE5456" i="2"/>
  <c r="BE5482" i="2"/>
  <c r="BE5523" i="2"/>
  <c r="BE5685" i="2"/>
  <c r="BE5695" i="2"/>
  <c r="BE5699" i="2"/>
  <c r="BE5705" i="2"/>
  <c r="BE5709" i="2"/>
  <c r="F35" i="2"/>
  <c r="F34" i="2"/>
  <c r="F37" i="2"/>
  <c r="F36" i="2"/>
  <c r="J34" i="2"/>
  <c r="J178" i="2" l="1"/>
  <c r="J98" i="2" s="1"/>
  <c r="J5767" i="2"/>
  <c r="J156" i="2" s="1"/>
  <c r="BB95" i="1"/>
  <c r="BB94" i="1" s="1"/>
  <c r="W31" i="1" s="1"/>
  <c r="BA96" i="1"/>
  <c r="BC95" i="1"/>
  <c r="BC94" i="1" s="1"/>
  <c r="AY94" i="1" s="1"/>
  <c r="BB96" i="1"/>
  <c r="BD95" i="1"/>
  <c r="BD94" i="1" s="1"/>
  <c r="W33" i="1" s="1"/>
  <c r="BC96" i="1"/>
  <c r="AW95" i="1"/>
  <c r="AT96" i="1"/>
  <c r="BA95" i="1"/>
  <c r="BA94" i="1" s="1"/>
  <c r="W30" i="1" s="1"/>
  <c r="BK5715" i="2"/>
  <c r="J5711" i="2"/>
  <c r="BE5711" i="2" s="1"/>
  <c r="BK5711" i="2"/>
  <c r="J5687" i="2"/>
  <c r="BE5687" i="2" s="1"/>
  <c r="BK5687" i="2"/>
  <c r="R177" i="2"/>
  <c r="T177" i="2"/>
  <c r="R406" i="2"/>
  <c r="R5717" i="2"/>
  <c r="P177" i="2"/>
  <c r="AU96" i="1" s="1"/>
  <c r="P406" i="2"/>
  <c r="T406" i="2"/>
  <c r="T5717" i="2"/>
  <c r="P5717" i="2"/>
  <c r="BK177" i="2"/>
  <c r="BK5717" i="2"/>
  <c r="J5717" i="2" s="1"/>
  <c r="J150" i="2" s="1"/>
  <c r="J177" i="2" l="1"/>
  <c r="J97" i="2" s="1"/>
  <c r="AW94" i="1"/>
  <c r="AK30" i="1" s="1"/>
  <c r="AX94" i="1"/>
  <c r="W32" i="1"/>
  <c r="J5715" i="2"/>
  <c r="BE5715" i="2" s="1"/>
  <c r="BK5691" i="2"/>
  <c r="J5691" i="2"/>
  <c r="BE5691" i="2" s="1"/>
  <c r="BK5689" i="2"/>
  <c r="J5689" i="2"/>
  <c r="BE5689" i="2" s="1"/>
  <c r="BK5679" i="2"/>
  <c r="J5679" i="2"/>
  <c r="BE5679" i="2" s="1"/>
  <c r="BK5677" i="2"/>
  <c r="J5677" i="2"/>
  <c r="BE5677" i="2" s="1"/>
  <c r="R176" i="2"/>
  <c r="P176" i="2"/>
  <c r="AU95" i="1" s="1"/>
  <c r="AU94" i="1" s="1"/>
  <c r="T176" i="2"/>
  <c r="J5681" i="2" l="1"/>
  <c r="BE5681" i="2" s="1"/>
  <c r="BK5681" i="2"/>
  <c r="BK5683" i="2" l="1"/>
  <c r="BK5676" i="2" s="1"/>
  <c r="J5683" i="2"/>
  <c r="BE5683" i="2" s="1"/>
  <c r="F33" i="2" s="1"/>
  <c r="AZ95" i="1" s="1"/>
  <c r="AZ94" i="1" s="1"/>
  <c r="AV94" i="1" l="1"/>
  <c r="J33" i="2"/>
  <c r="AV95" i="1" s="1"/>
  <c r="AT95" i="1" s="1"/>
  <c r="J5676" i="2"/>
  <c r="J149" i="2" s="1"/>
  <c r="BK406" i="2"/>
  <c r="BK176" i="2" s="1"/>
  <c r="J176" i="2" s="1"/>
  <c r="J40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<sst xmlns="http://schemas.openxmlformats.org/spreadsheetml/2006/main" count="67284" uniqueCount="11839">
  <si>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</si>
  <si>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</si>
  <si>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</si>
  <si>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</si>
  <si>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</si>
  <si>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</si>
  <si>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</si>
  <si>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</si>
  <si>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</si>
  <si>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</si>
  <si>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</si>
  <si>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</si>
  <si>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</si>
  <si>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</si>
  <si>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</si>
  <si>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</si>
  <si>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</si>
  <si>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</si>
  <si>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</si>
  <si>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</si>
  <si>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</si>
  <si>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</si>
  <si>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</si>
  <si>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</si>
  <si>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</si>
  <si>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</si>
  <si>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</si>
  <si>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</si>
  <si>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</si>
  <si>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</si>
  <si>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</si>
  <si>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</si>
  <si>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</si>
  <si>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</si>
  <si>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</si>
  <si>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</si>
  <si>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</si>
  <si>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</si>
  <si>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</si>
  <si>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</si>
  <si>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</si>
  <si>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</si>
  <si>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</si>
  <si>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</si>
  <si>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</si>
  <si>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</si>
  <si>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</si>
  <si>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</si>
  <si>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</si>
  <si>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</si>
  <si>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</si>
  <si>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</si>
  <si>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</si>
  <si>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</si>
  <si>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</si>
  <si>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</si>
  <si>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</si>
  <si>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</si>
  <si>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</si>
  <si>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</si>
  <si>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</si>
  <si>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</si>
  <si>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</si>
  <si>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</si>
  <si>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</si>
  <si>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</si>
  <si>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</si>
  <si>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</si>
  <si>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</si>
  <si>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</si>
  <si>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</si>
  <si>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</si>
  <si>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</si>
  <si>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</si>
  <si>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</si>
  <si>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</si>
  <si>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</si>
  <si>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</si>
  <si>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</si>
  <si>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</si>
  <si>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</si>
  <si>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</si>
  <si>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</si>
  <si>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</si>
  <si>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</si>
  <si>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</si>
  <si>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</si>
  <si>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</si>
  <si>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</si>
  <si>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</si>
  <si>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</si>
  <si>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</si>
  <si>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</si>
  <si>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</si>
  <si>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</si>
  <si>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</si>
  <si>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</si>
  <si>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</si>
  <si>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</si>
  <si>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</si>
  <si>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</si>
  <si>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</si>
  <si>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</si>
  <si>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</si>
  <si>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</si>
  <si>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</si>
  <si>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</si>
  <si>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</si>
  <si>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</si>
  <si>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</si>
  <si>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</si>
  <si>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</si>
  <si>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</si>
  <si>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</si>
  <si>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</si>
  <si>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</si>
  <si>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</si>
  <si>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</si>
  <si>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</si>
  <si>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</si>
  <si>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</si>
  <si>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</si>
  <si>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</si>
  <si>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</si>
  <si>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</si>
  <si>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</si>
  <si>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</si>
  <si>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</si>
  <si>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</si>
  <si>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</si>
  <si>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</si>
  <si>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</si>
  <si>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</si>
  <si>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</si>
  <si>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</si>
  <si>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</si>
  <si>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</si>
  <si>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</si>
  <si>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</si>
  <si>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</si>
  <si>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</si>
  <si>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</si>
  <si>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</si>
  <si>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</si>
  <si>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</si>
  <si>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</si>
  <si>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</si>
  <si>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</si>
  <si>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</si>
  <si>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</si>
  <si>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</si>
  <si>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</si>
  <si>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</si>
  <si>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</si>
  <si>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</si>
  <si>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</si>
  <si>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</si>
  <si>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</si>
  <si>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</si>
  <si>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</si>
  <si>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</si>
  <si>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</si>
  <si>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</si>
  <si>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</si>
  <si>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</si>
  <si>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</si>
  <si>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</si>
  <si>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</si>
  <si>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</si>
  <si>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</si>
  <si>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</si>
  <si>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</si>
  <si>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</si>
  <si>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</si>
  <si>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</si>
  <si>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</si>
  <si>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</si>
  <si>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</si>
  <si>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</si>
  <si>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</si>
  <si>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</si>
  <si>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</si>
  <si>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</si>
  <si>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</si>
  <si>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</si>
  <si>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</si>
  <si>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</si>
  <si>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</si>
  <si>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</si>
  <si>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</si>
  <si>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</si>
  <si>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</si>
  <si>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</si>
  <si>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</si>
  <si>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</si>
  <si>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</si>
  <si>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</si>
  <si>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</si>
  <si>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</si>
  <si>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</si>
  <si>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</si>
  <si>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</si>
  <si>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</si>
  <si>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</si>
  <si>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</si>
  <si>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</si>
  <si>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</si>
  <si>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</si>
  <si>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</si>
  <si>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</si>
  <si>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</si>
  <si>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</si>
  <si>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</si>
  <si>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</si>
  <si>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</si>
  <si>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</si>
  <si>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</si>
  <si>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</si>
  <si>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</si>
  <si>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</si>
  <si>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</si>
  <si>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</si>
  <si>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</si>
  <si>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</si>
  <si>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</si>
  <si>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</si>
  <si>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</si>
  <si>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</si>
  <si>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</si>
  <si>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</si>
  <si>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</si>
  <si>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</si>
  <si>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</si>
  <si>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</si>
  <si>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</si>
  <si>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</si>
  <si>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</si>
  <si>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</si>
  <si>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</si>
  <si>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</si>
  <si>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</si>
  <si>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</si>
  <si>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</si>
  <si>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</si>
  <si>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</si>
  <si>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</si>
  <si>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</si>
  <si>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</si>
  <si>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</si>
  <si>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</si>
  <si>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</si>
  <si>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</si>
  <si>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</si>
  <si>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</si>
  <si>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</si>
  <si>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</si>
  <si>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</si>
  <si>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</si>
  <si>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</si>
  <si>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</si>
  <si>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</si>
  <si>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</si>
  <si>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</si>
  <si>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</si>
  <si>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</si>
  <si>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</si>
  <si>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</si>
  <si>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</si>
  <si>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</si>
  <si>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</si>
  <si>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</si>
  <si>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</si>
  <si>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</si>
  <si>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</si>
  <si>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</si>
  <si>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</si>
  <si>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</si>
  <si>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</si>
  <si>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</si>
  <si>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</si>
  <si>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</si>
  <si>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</si>
  <si>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</si>
  <si>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</si>
  <si>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</si>
  <si>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</si>
  <si>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</si>
  <si>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</si>
  <si>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</si>
  <si>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</si>
  <si>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</si>
  <si>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</si>
  <si>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</si>
  <si>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</si>
  <si>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</si>
  <si>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</si>
  <si>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</si>
  <si>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</si>
  <si>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</si>
  <si>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</si>
  <si>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</si>
  <si>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</si>
  <si>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</si>
  <si>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</si>
  <si>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</si>
  <si>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</si>
  <si>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</si>
  <si>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</si>
  <si>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</si>
  <si>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</si>
  <si>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</si>
  <si>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</si>
  <si>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</si>
  <si>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</si>
  <si>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</si>
  <si>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</si>
  <si>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</si>
  <si>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</si>
  <si>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</si>
  <si>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</si>
  <si>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</si>
  <si>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</si>
  <si>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</si>
  <si>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</si>
  <si>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</si>
  <si>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</si>
  <si>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</si>
  <si>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</si>
  <si>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</si>
  <si>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</si>
  <si>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</si>
  <si>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</si>
  <si>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</si>
  <si>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</si>
  <si>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</si>
  <si>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</si>
  <si>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</si>
  <si>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</si>
  <si>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</si>
  <si>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</si>
  <si>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</si>
  <si>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</si>
  <si>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</si>
  <si>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</si>
  <si>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</si>
  <si>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</si>
  <si>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</si>
  <si>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</si>
  <si>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</si>
  <si>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</si>
  <si>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</si>
  <si>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</si>
  <si>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</si>
  <si>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</si>
  <si>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</si>
  <si>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</si>
  <si>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</si>
  <si>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</si>
  <si>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</si>
  <si>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</si>
  <si>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</si>
  <si>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</si>
  <si>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</si>
  <si>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</si>
  <si>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</si>
  <si>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</si>
  <si>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</si>
  <si>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</si>
  <si>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</si>
  <si>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</si>
  <si>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</si>
  <si>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</si>
  <si>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</si>
  <si>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</si>
  <si>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</si>
  <si>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</si>
  <si>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</si>
  <si>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</si>
  <si>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</si>
  <si>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</si>
  <si>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</si>
  <si>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</si>
  <si>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</si>
  <si>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</si>
  <si>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</si>
  <si>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</si>
  <si>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</si>
  <si>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</si>
  <si>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</si>
  <si>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</si>
  <si>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</si>
  <si>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</si>
  <si>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</si>
  <si>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</si>
  <si>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</si>
  <si>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</si>
  <si>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</si>
  <si>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</si>
  <si>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</si>
  <si>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</si>
  <si>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</si>
  <si>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</si>
  <si>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</si>
  <si>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</si>
  <si>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</si>
  <si>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</si>
  <si>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</si>
  <si>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</si>
  <si>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</si>
  <si>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</si>
  <si>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</si>
  <si>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</si>
  <si>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</si>
  <si>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</si>
  <si>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</si>
  <si>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</si>
  <si>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</si>
  <si>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</si>
  <si>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</si>
  <si>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</si>
  <si>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</si>
  <si>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</si>
  <si>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</si>
  <si>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</si>
  <si>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</si>
  <si>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</si>
  <si>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</si>
  <si>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</si>
  <si>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</si>
  <si>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</si>
  <si>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</si>
  <si>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</si>
  <si>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</si>
  <si>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</si>
  <si>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</si>
  <si>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</si>
  <si>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</si>
  <si>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</si>
  <si>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</si>
  <si>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</si>
  <si>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</si>
  <si>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</si>
  <si>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</si>
  <si>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</si>
  <si>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</si>
  <si>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</si>
  <si>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</si>
  <si>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</si>
  <si>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</si>
  <si>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</si>
  <si>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</si>
  <si>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</si>
  <si>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</si>
  <si>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</si>
  <si>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</si>
  <si>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</si>
  <si>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</si>
  <si>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</si>
  <si>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</si>
  <si>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</si>
  <si>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</si>
  <si>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</si>
  <si>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</si>
  <si>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</si>
  <si>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</si>
  <si>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</si>
  <si>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</si>
  <si>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</si>
  <si>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</si>
  <si>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</si>
  <si>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</si>
  <si>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</si>
  <si>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</si>
  <si>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</si>
  <si>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</si>
  <si>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</si>
  <si>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</si>
  <si>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</si>
  <si>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</si>
  <si>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</si>
  <si>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</si>
  <si>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</si>
  <si>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</si>
  <si>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</si>
  <si>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</si>
  <si>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</si>
  <si>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</si>
  <si>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</si>
  <si>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</si>
  <si>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</si>
  <si>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</si>
  <si>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</si>
  <si>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</si>
  <si>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</si>
  <si>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</si>
  <si>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</si>
  <si>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</si>
  <si>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</si>
  <si>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</si>
  <si>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</si>
  <si>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</si>
  <si>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</si>
  <si>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</si>
  <si>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</si>
  <si>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</si>
  <si>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</si>
  <si>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</si>
  <si>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</si>
  <si>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</si>
  <si>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</si>
  <si>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</si>
  <si>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</si>
  <si>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</si>
  <si>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</si>
  <si>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</si>
  <si>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</si>
  <si>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</si>
  <si>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</si>
  <si>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</si>
  <si>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</si>
  <si>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</si>
  <si>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</si>
  <si>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</si>
  <si>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</si>
  <si>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</si>
  <si>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</si>
  <si>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</si>
  <si>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</si>
  <si>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</si>
  <si>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</si>
  <si>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</si>
  <si>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</si>
  <si>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</si>
  <si>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</si>
  <si>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</si>
  <si>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</si>
  <si>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</si>
  <si>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</si>
  <si>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</si>
  <si>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</si>
  <si>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</si>
  <si>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</si>
  <si>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</si>
  <si>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</si>
  <si>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</si>
  <si>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</si>
  <si>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</si>
  <si>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</si>
  <si>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</si>
  <si>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</si>
  <si>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</si>
  <si>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</si>
  <si>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</si>
  <si>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</si>
  <si>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</si>
  <si>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</si>
  <si>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</si>
  <si>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</si>
  <si>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</si>
  <si>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</si>
  <si>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</si>
  <si>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</si>
  <si>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</si>
  <si>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</si>
  <si>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</si>
  <si>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</si>
  <si>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</si>
  <si>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</si>
  <si>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</si>
  <si>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</si>
  <si>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</si>
  <si>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</si>
  <si>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</si>
  <si>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</si>
  <si>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</si>
  <si>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</si>
  <si>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</si>
  <si>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</si>
  <si>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</si>
  <si>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</si>
  <si>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</si>
  <si>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</si>
  <si>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</si>
  <si>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</si>
  <si>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</si>
  <si>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</si>
  <si>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</si>
  <si>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</si>
  <si>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</si>
  <si>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</si>
  <si>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</si>
  <si>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</si>
  <si>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</si>
  <si>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</si>
  <si>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</si>
  <si>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</si>
  <si>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</si>
  <si>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</si>
  <si>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</si>
  <si>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</si>
  <si>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</si>
  <si>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</si>
  <si>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</si>
  <si>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</si>
  <si>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</si>
  <si>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</si>
  <si>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</si>
  <si>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</si>
  <si>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</si>
  <si>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</si>
  <si>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</si>
  <si>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</si>
  <si>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</si>
  <si>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</si>
  <si>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</si>
  <si>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</si>
  <si>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</si>
  <si>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</si>
  <si>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</si>
  <si>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</si>
  <si>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</si>
  <si>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</si>
  <si>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</si>
  <si>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</si>
  <si>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</si>
  <si>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</si>
  <si>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</si>
  <si>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</si>
  <si>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</si>
  <si>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</si>
  <si>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</si>
  <si>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</si>
  <si>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</si>
  <si>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</si>
  <si>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</si>
  <si>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</si>
  <si>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</si>
  <si>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</si>
  <si>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</si>
  <si>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</si>
  <si>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</si>
  <si>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</si>
  <si>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</si>
  <si>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</si>
  <si>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172</t>
  </si>
  <si>
    <t>83</t>
  </si>
  <si>
    <t>311351112.R</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</si>
  <si>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</si>
  <si>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</si>
  <si>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</si>
  <si>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</si>
  <si>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</si>
  <si>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</si>
  <si>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</si>
  <si>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</si>
  <si>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</si>
  <si>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</si>
  <si>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</si>
  <si>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</si>
  <si>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</si>
  <si>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</si>
  <si>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</si>
  <si>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</si>
  <si>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</si>
  <si>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</si>
  <si>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</si>
  <si>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</si>
  <si>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</si>
  <si>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</si>
  <si>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</si>
  <si>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</si>
  <si>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</si>
  <si>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</si>
  <si>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</si>
  <si>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</si>
  <si>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</si>
  <si>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</si>
  <si>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</si>
  <si>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</si>
  <si>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</si>
  <si>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</si>
  <si>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</si>
  <si>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</si>
  <si>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</si>
  <si>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</si>
  <si>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</si>
  <si>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</si>
  <si>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</si>
  <si>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</si>
  <si>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</si>
  <si>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</si>
  <si>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</si>
  <si>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</si>
  <si>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</si>
  <si>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</si>
  <si>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</si>
  <si>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</si>
  <si>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</si>
  <si>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</si>
  <si>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</si>
  <si>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</si>
  <si>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</si>
  <si>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</si>
  <si>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</si>
  <si>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</si>
  <si>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</si>
  <si>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</si>
  <si>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</si>
  <si>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</si>
  <si>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</si>
  <si>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</si>
  <si>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</si>
  <si>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</si>
  <si>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</si>
  <si>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</si>
  <si>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</si>
  <si>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</si>
  <si>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</si>
  <si>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</si>
  <si>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</si>
  <si>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</si>
  <si>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</si>
  <si>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</si>
  <si>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</si>
  <si>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</si>
  <si>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</si>
  <si>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</si>
  <si>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</si>
  <si>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</si>
  <si>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</si>
  <si>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</si>
  <si>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</si>
  <si>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</si>
  <si>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</si>
  <si>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</si>
  <si>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</si>
  <si>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</si>
  <si>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</si>
  <si>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</si>
  <si>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</si>
  <si>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</si>
  <si>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</si>
  <si>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</si>
  <si>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</si>
  <si>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</si>
  <si>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</si>
  <si>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</si>
  <si>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</si>
  <si>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</si>
  <si>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</si>
  <si>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</si>
  <si>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</si>
  <si>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</si>
  <si>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</si>
  <si>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</si>
  <si>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</si>
  <si>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</si>
  <si>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</si>
  <si>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</si>
  <si>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</si>
  <si>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</si>
  <si>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</si>
  <si>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</si>
  <si>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</si>
  <si>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</si>
  <si>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</si>
  <si>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</si>
  <si>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</si>
  <si>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</si>
  <si>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</si>
  <si>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</si>
  <si>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</si>
  <si>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</si>
  <si>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</si>
  <si>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</si>
  <si>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</si>
  <si>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</si>
  <si>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</si>
  <si>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</si>
  <si>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</si>
  <si>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</si>
  <si>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</si>
  <si>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</si>
  <si>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</si>
  <si>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</si>
  <si>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</si>
  <si>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</si>
  <si>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</si>
  <si>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</si>
  <si>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</si>
  <si>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</si>
  <si>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</si>
  <si>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</si>
  <si>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</si>
  <si>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</si>
  <si>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</si>
  <si>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</si>
  <si>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</si>
  <si>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</si>
  <si>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</si>
  <si>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</si>
  <si>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</si>
  <si>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</si>
  <si>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</si>
  <si>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</si>
  <si>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</si>
  <si>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</si>
  <si>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</si>
  <si>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</si>
  <si>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</si>
  <si>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</si>
  <si>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</si>
  <si>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</si>
  <si>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</si>
  <si>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</si>
  <si>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</si>
  <si>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</si>
  <si>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</si>
  <si>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</si>
  <si>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</si>
  <si>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</si>
  <si>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</si>
  <si>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</si>
  <si>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</si>
  <si>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</si>
  <si>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</si>
  <si>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</si>
  <si>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</si>
  <si>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</si>
  <si>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</si>
  <si>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</si>
  <si>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</si>
  <si>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</si>
  <si>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</si>
  <si>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</si>
  <si>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</si>
  <si>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</si>
  <si>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</si>
  <si>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</si>
  <si>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</si>
  <si>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</si>
  <si>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</si>
  <si>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</si>
  <si>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</si>
  <si>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</si>
  <si>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</si>
  <si>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</si>
  <si>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</si>
  <si>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</si>
  <si>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</si>
  <si>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</si>
  <si>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</si>
  <si>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</si>
  <si>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</si>
  <si>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</si>
  <si>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</si>
  <si>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</si>
  <si>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</si>
  <si>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</si>
  <si>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</si>
  <si>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</si>
  <si>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</si>
  <si>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</si>
  <si>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</si>
  <si>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</si>
  <si>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</si>
  <si>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</si>
  <si>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</si>
  <si>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</si>
  <si>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</si>
  <si>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</si>
  <si>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</si>
  <si>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</si>
  <si>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</si>
  <si>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</si>
  <si>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</si>
  <si>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</si>
  <si>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</si>
  <si>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</si>
  <si>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</si>
  <si>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</si>
  <si>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</si>
  <si>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</si>
  <si>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</si>
  <si>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</si>
  <si>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</si>
  <si>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</si>
  <si>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</si>
  <si>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</si>
  <si>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</si>
  <si>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</si>
  <si>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</si>
  <si>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</si>
  <si>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</si>
  <si>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</si>
  <si>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</si>
  <si>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</si>
  <si>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</si>
  <si>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</si>
  <si>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</si>
  <si>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</si>
  <si>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</si>
  <si>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</si>
  <si>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</si>
  <si>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</si>
  <si>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</si>
  <si>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</si>
  <si>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</si>
  <si>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</si>
  <si>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</si>
  <si>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</si>
  <si>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</si>
  <si>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</si>
  <si>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</si>
  <si>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</si>
  <si>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</si>
  <si>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</si>
  <si>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</si>
  <si>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</si>
  <si>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</si>
  <si>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</si>
  <si>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</si>
  <si>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</si>
  <si>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</si>
  <si>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</si>
  <si>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</si>
  <si>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</si>
  <si>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</si>
  <si>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</si>
  <si>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</si>
  <si>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</si>
  <si>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</si>
  <si>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</si>
  <si>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</si>
  <si>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</si>
  <si>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</si>
  <si>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</si>
  <si>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</si>
  <si>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</si>
  <si>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</si>
  <si>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</si>
  <si>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</si>
  <si>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</si>
  <si>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</si>
  <si>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</si>
  <si>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</si>
  <si>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</si>
  <si>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</si>
  <si>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</si>
  <si>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</si>
  <si>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</si>
  <si>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</si>
  <si>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</si>
  <si>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</si>
  <si>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</si>
  <si>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</si>
  <si>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</si>
  <si>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</si>
  <si>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</si>
  <si>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</si>
  <si>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</si>
  <si>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</si>
  <si>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</si>
  <si>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</si>
  <si>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</si>
  <si>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</si>
  <si>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</si>
  <si>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</si>
  <si>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</si>
  <si>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</si>
  <si>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</si>
  <si>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</si>
  <si>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</si>
  <si>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</si>
  <si>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</si>
  <si>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</si>
  <si>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</si>
  <si>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</si>
  <si>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</si>
  <si>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</si>
  <si>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</si>
  <si>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</si>
  <si>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</si>
  <si>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</si>
  <si>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</si>
  <si>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</si>
  <si>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</si>
  <si>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</si>
  <si>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</si>
  <si>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</si>
  <si>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</si>
  <si>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</si>
  <si>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</si>
  <si>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</si>
  <si>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</si>
  <si>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</si>
  <si>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</si>
  <si>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</si>
  <si>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</si>
  <si>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</si>
  <si>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</si>
  <si>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</si>
  <si>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</si>
  <si>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</si>
  <si>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</si>
  <si>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</si>
  <si>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</si>
  <si>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</si>
  <si>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</si>
  <si>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</si>
  <si>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</si>
  <si>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</si>
  <si>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</si>
  <si>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</si>
  <si>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</si>
  <si>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</si>
  <si>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</si>
  <si>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</si>
  <si>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</si>
  <si>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</si>
  <si>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</si>
  <si>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</si>
  <si>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</si>
  <si>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</si>
  <si>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</si>
  <si>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</si>
  <si>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</si>
  <si>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</si>
  <si>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</si>
  <si>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</si>
  <si>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</si>
  <si>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</si>
  <si>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</si>
  <si>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</si>
  <si>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</si>
  <si>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</si>
  <si>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</si>
  <si>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</si>
  <si>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</si>
  <si>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</si>
  <si>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</si>
  <si>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</si>
  <si>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</si>
  <si>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</si>
  <si>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</si>
  <si>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</si>
  <si>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</si>
  <si>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</si>
  <si>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</si>
  <si>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</si>
  <si>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</si>
  <si>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</si>
  <si>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</si>
  <si>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</si>
  <si>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</si>
  <si>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</si>
  <si>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</si>
  <si>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</si>
  <si>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</si>
  <si>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</si>
  <si>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</si>
  <si>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</si>
  <si>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</si>
  <si>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</si>
  <si>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</si>
  <si>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</si>
  <si>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</si>
  <si>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</si>
  <si>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</si>
  <si>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</si>
  <si>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</si>
  <si>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</si>
  <si>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</si>
  <si>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</si>
  <si>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</si>
  <si>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</si>
  <si>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</si>
  <si>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</si>
  <si>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</si>
  <si>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</si>
  <si>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</si>
  <si>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</si>
  <si>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</si>
  <si>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</si>
  <si>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</si>
  <si>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</si>
  <si>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</si>
  <si>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</si>
  <si>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</si>
  <si>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</si>
  <si>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</si>
  <si>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</si>
  <si>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</si>
  <si>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</si>
  <si>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</si>
  <si>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</si>
  <si>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</si>
  <si>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</si>
  <si>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</si>
  <si>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</si>
  <si>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</si>
  <si>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</si>
  <si>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</si>
  <si>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</si>
  <si>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</si>
  <si>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</si>
  <si>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</si>
  <si>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</si>
  <si>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</si>
  <si>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</si>
  <si>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</si>
  <si>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</si>
  <si>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</si>
  <si>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</si>
  <si>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</si>
  <si>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</si>
  <si>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</si>
  <si>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</si>
  <si>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</si>
  <si>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</si>
  <si>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</si>
  <si>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</si>
  <si>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</si>
  <si>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</si>
  <si>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</si>
  <si>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</si>
  <si>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</si>
  <si>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</si>
  <si>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</si>
  <si>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</si>
  <si>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</si>
  <si>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</si>
  <si>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</si>
  <si>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</si>
  <si>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</si>
  <si>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</si>
  <si>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</si>
  <si>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</si>
  <si>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</si>
  <si>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</si>
  <si>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</si>
  <si>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</si>
  <si>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</si>
  <si>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</si>
  <si>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</si>
  <si>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</si>
  <si>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</si>
  <si>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</si>
  <si>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</si>
  <si>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</si>
  <si>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</si>
  <si>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</si>
  <si>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</si>
  <si>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</si>
  <si>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</si>
  <si>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</si>
  <si>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</si>
  <si>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</si>
  <si>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</si>
  <si>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</si>
  <si>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</si>
  <si>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</si>
  <si>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</si>
  <si>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</si>
  <si>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</si>
  <si>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</si>
  <si>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</si>
  <si>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</si>
  <si>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</si>
  <si>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</si>
  <si>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</si>
  <si>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</si>
  <si>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</si>
  <si>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</si>
  <si>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</si>
  <si>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</si>
  <si>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</si>
  <si>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</si>
  <si>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</si>
  <si>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</si>
  <si>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</si>
  <si>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</si>
  <si>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</si>
  <si>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</si>
  <si>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</si>
  <si>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</si>
  <si>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</si>
  <si>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</si>
  <si>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</si>
  <si>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</si>
  <si>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</si>
  <si>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</si>
  <si>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</si>
  <si>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</si>
  <si>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</si>
  <si>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</si>
  <si>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</si>
  <si>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</si>
  <si>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</si>
  <si>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</si>
  <si>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</si>
  <si>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</si>
  <si>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</si>
  <si>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</si>
  <si>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</si>
  <si>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</si>
  <si>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</si>
  <si>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</si>
  <si>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</si>
  <si>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</si>
  <si>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</si>
  <si>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</si>
  <si>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</si>
  <si>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</si>
  <si>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</si>
  <si>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</si>
  <si>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</si>
  <si>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</si>
  <si>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</si>
  <si>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</si>
  <si>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</si>
  <si>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</si>
  <si>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</si>
  <si>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</si>
  <si>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</si>
  <si>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</si>
  <si>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</si>
  <si>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</si>
  <si>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</si>
  <si>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</si>
  <si>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</si>
  <si>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</si>
  <si>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</si>
  <si>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</si>
  <si>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</si>
  <si>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</si>
  <si>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</si>
  <si>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</si>
  <si>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</si>
  <si>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</si>
  <si>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</si>
  <si>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</si>
  <si>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</si>
  <si>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</si>
  <si>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</si>
  <si>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</si>
  <si>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</si>
  <si>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</si>
  <si>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</si>
  <si>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</si>
  <si>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</si>
  <si>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</si>
  <si>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</si>
  <si>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</si>
  <si>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</si>
  <si>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</si>
  <si>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</si>
  <si>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</si>
  <si>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</si>
  <si>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</si>
  <si>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</si>
  <si>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</si>
  <si>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</si>
  <si>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</si>
  <si>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</si>
  <si>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</si>
  <si>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</si>
  <si>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</si>
  <si>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</si>
  <si>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</si>
  <si>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</si>
  <si>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</si>
  <si>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</si>
  <si>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</si>
  <si>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</si>
  <si>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</si>
  <si>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</si>
  <si>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</si>
  <si>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</si>
  <si>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</si>
  <si>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</si>
  <si>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</si>
  <si>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</si>
  <si>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</si>
  <si>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</si>
  <si>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</si>
  <si>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</si>
  <si>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</si>
  <si>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</si>
  <si>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</si>
  <si>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</si>
  <si>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</si>
  <si>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</si>
  <si>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</si>
  <si>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</si>
  <si>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</si>
  <si>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</si>
  <si>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</si>
  <si>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</si>
  <si>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</si>
  <si>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</si>
  <si>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</si>
  <si>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</si>
  <si>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</si>
  <si>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</si>
  <si>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</si>
  <si>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</si>
  <si>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</si>
  <si>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</si>
  <si>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</si>
  <si>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</si>
  <si>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</si>
  <si>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</si>
  <si>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</si>
  <si>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</si>
  <si>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</si>
  <si>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</si>
  <si>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</si>
  <si>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</si>
  <si>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</si>
  <si>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</si>
  <si>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</si>
  <si>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</si>
  <si>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</si>
  <si>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</si>
  <si>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</si>
  <si>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</si>
  <si>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</si>
  <si>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</si>
  <si>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</si>
  <si>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</si>
  <si>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</si>
  <si>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</si>
  <si>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</si>
  <si>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</si>
  <si>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</si>
  <si>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</si>
  <si>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</si>
  <si>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</si>
  <si>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</si>
  <si>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</si>
  <si>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</si>
  <si>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</si>
  <si>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</si>
  <si>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</si>
  <si>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</si>
  <si>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</si>
  <si>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</si>
  <si>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</si>
  <si>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</si>
  <si>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</si>
  <si>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</si>
  <si>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</si>
  <si>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</si>
  <si>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</si>
  <si>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</si>
  <si>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</si>
  <si>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</si>
  <si>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</si>
  <si>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</si>
  <si>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</si>
  <si>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</si>
  <si>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</si>
  <si>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</si>
  <si>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</si>
  <si>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</si>
  <si>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</si>
  <si>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</si>
  <si>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</si>
  <si>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</si>
  <si>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</si>
  <si>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</si>
  <si>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</si>
  <si>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</si>
  <si>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</si>
  <si>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</si>
  <si>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</si>
  <si>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</si>
  <si>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</si>
  <si>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</si>
  <si>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</si>
  <si>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</si>
  <si>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</si>
  <si>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</si>
  <si>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</si>
  <si>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</si>
  <si>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</si>
  <si>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</si>
  <si>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</si>
  <si>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</si>
  <si>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</si>
  <si>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</si>
  <si>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</si>
  <si>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</si>
  <si>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</si>
  <si>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</si>
  <si>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</si>
  <si>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</si>
  <si>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</si>
  <si>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</si>
  <si>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</si>
  <si>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</si>
  <si>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</si>
  <si>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</si>
  <si>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</si>
  <si>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</si>
  <si>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</si>
  <si>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</si>
  <si>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</si>
  <si>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</si>
  <si>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</si>
  <si>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</si>
  <si>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</si>
  <si>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</si>
  <si>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</si>
  <si>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</si>
  <si>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</si>
  <si>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</si>
  <si>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</si>
  <si>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</si>
  <si>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</si>
  <si>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</si>
  <si>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</si>
  <si>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</si>
  <si>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</si>
  <si>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</si>
  <si>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</si>
  <si>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</si>
  <si>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</si>
  <si>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</si>
  <si>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</si>
  <si>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</si>
  <si>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</si>
  <si>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</si>
  <si>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</si>
  <si>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</si>
  <si>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</si>
  <si>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</si>
  <si>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</si>
  <si>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</si>
  <si>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</si>
  <si>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</si>
  <si>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</si>
  <si>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</si>
  <si>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</si>
  <si>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</si>
  <si>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</si>
  <si>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</si>
  <si>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</si>
  <si>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</si>
  <si>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</si>
  <si>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</si>
  <si>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</si>
  <si>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</si>
  <si>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</si>
  <si>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</si>
  <si>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</si>
  <si>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</si>
  <si>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</si>
  <si>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</si>
  <si>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</si>
  <si>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</si>
  <si>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</si>
  <si>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</si>
  <si>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</si>
  <si>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</si>
  <si>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</si>
  <si>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</si>
  <si>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</si>
  <si>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</si>
  <si>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</si>
  <si>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</si>
  <si>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</si>
  <si>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</si>
  <si>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</si>
  <si>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</si>
  <si>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</si>
  <si>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</si>
  <si>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</si>
  <si>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</si>
  <si>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</si>
  <si>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</si>
  <si>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</si>
  <si>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</si>
  <si>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</si>
  <si>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</si>
  <si>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</si>
  <si>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</si>
  <si>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</si>
  <si>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</si>
  <si>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</si>
  <si>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</si>
  <si>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</si>
  <si>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</si>
  <si>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</si>
  <si>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</si>
  <si>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</si>
  <si>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</si>
  <si>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</si>
  <si>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</si>
  <si>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</si>
  <si>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</si>
  <si>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</si>
  <si>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</si>
  <si>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</si>
  <si>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</si>
  <si>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</si>
  <si>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</si>
  <si>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</si>
  <si>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</si>
  <si>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</si>
  <si>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</si>
  <si>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</si>
  <si>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</si>
  <si>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</si>
  <si>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</si>
  <si>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</si>
  <si>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</si>
  <si>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</si>
  <si>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</si>
  <si>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</si>
  <si>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</si>
  <si>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</si>
  <si>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</si>
  <si>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</si>
  <si>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</si>
  <si>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</si>
  <si>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</si>
  <si>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</si>
  <si>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</si>
  <si>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</si>
  <si>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</si>
  <si>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</si>
  <si>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</si>
  <si>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</si>
  <si>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</si>
  <si>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</si>
  <si>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</si>
  <si>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</si>
  <si>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</si>
  <si>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</si>
  <si>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</si>
  <si>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</si>
  <si>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</si>
  <si>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</si>
  <si>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</si>
  <si>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</si>
  <si>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</si>
  <si>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</si>
  <si>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</si>
  <si>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</si>
  <si>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</si>
  <si>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</si>
  <si>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</si>
  <si>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</si>
  <si>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</si>
  <si>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</si>
  <si>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</si>
  <si>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</si>
  <si>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</si>
  <si>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</si>
  <si>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</si>
  <si>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</si>
  <si>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</si>
  <si>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</si>
  <si>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</si>
  <si>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</si>
  <si>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</si>
  <si>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</si>
  <si>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</si>
  <si>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</si>
  <si>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</si>
  <si>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</si>
  <si>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</si>
  <si>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</si>
  <si>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</si>
  <si>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</si>
  <si>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</si>
  <si>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</si>
  <si>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</si>
  <si>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</si>
  <si>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</si>
  <si>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</si>
  <si>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</si>
  <si>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</si>
  <si>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</si>
  <si>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</si>
  <si>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</si>
  <si>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</si>
  <si>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</si>
  <si>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</si>
  <si>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</si>
  <si>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</si>
  <si>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</si>
  <si>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</si>
  <si>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</si>
  <si>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</si>
  <si>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</si>
  <si>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</si>
  <si>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</si>
  <si>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</si>
  <si>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</si>
  <si>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</si>
  <si>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</si>
  <si>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</si>
  <si>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</si>
  <si>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</si>
  <si>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</si>
  <si>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</si>
  <si>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</si>
  <si>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</si>
  <si>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</si>
  <si>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</si>
  <si>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</si>
  <si>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</si>
  <si>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</si>
  <si>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</si>
  <si>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</si>
  <si>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</si>
  <si>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</si>
  <si>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</si>
  <si>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</si>
  <si>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</si>
  <si>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</si>
  <si>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</si>
  <si>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</si>
  <si>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</si>
  <si>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</si>
  <si>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</si>
  <si>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</si>
  <si>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</si>
  <si>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</si>
  <si>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</si>
  <si>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</si>
  <si>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</si>
  <si>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</si>
  <si>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</si>
  <si>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</si>
  <si>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</si>
  <si>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</si>
  <si>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</si>
  <si>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</si>
  <si>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</si>
  <si>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</si>
  <si>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</si>
  <si>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</si>
  <si>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</si>
  <si>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</si>
  <si>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</si>
  <si>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</si>
  <si>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</si>
  <si>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</si>
  <si>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</si>
  <si>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</si>
  <si>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</si>
  <si>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</si>
  <si>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</si>
  <si>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</si>
  <si>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</si>
  <si>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</si>
  <si>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</si>
  <si>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</si>
  <si>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</si>
  <si>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</si>
  <si>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</si>
  <si>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</si>
  <si>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</si>
  <si>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</si>
  <si>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</si>
  <si>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</si>
  <si>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</si>
  <si>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</si>
  <si>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</si>
  <si>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</si>
  <si>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</si>
  <si>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</si>
  <si>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</si>
  <si>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</si>
  <si>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</si>
  <si>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</si>
  <si>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</si>
  <si>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</si>
  <si>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</si>
  <si>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</si>
  <si>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</si>
  <si>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</si>
  <si>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</si>
  <si>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</si>
  <si>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</si>
  <si>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</si>
  <si>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</si>
  <si>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</si>
  <si>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</si>
  <si>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</si>
  <si>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</si>
  <si>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</si>
  <si>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</si>
  <si>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</si>
  <si>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</si>
  <si>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</si>
  <si>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</si>
  <si>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</si>
  <si>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</si>
  <si>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</si>
  <si>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</si>
  <si>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</si>
  <si>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</si>
  <si>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</si>
  <si>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</si>
  <si>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</si>
  <si>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</si>
  <si>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</si>
  <si>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</si>
  <si>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</si>
  <si>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</si>
  <si>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</si>
  <si>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</si>
  <si>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</si>
  <si>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</si>
  <si>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</si>
  <si>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</si>
  <si>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</si>
  <si>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</si>
  <si>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</si>
  <si>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</si>
  <si>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</si>
  <si>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</si>
  <si>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</si>
  <si>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</si>
  <si>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</si>
  <si>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</si>
  <si>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</si>
  <si>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</si>
  <si>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</si>
  <si>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</si>
  <si>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</si>
  <si>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</si>
  <si>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</si>
  <si>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</si>
  <si>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</si>
  <si>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</si>
  <si>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</si>
  <si>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</si>
  <si>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</si>
  <si>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</si>
  <si>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</si>
  <si>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</si>
  <si>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</si>
  <si>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</si>
  <si>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</si>
  <si>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</si>
  <si>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</si>
  <si>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</si>
  <si>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</si>
  <si>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</si>
  <si>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</si>
  <si>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</si>
  <si>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</si>
  <si>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</si>
  <si>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</si>
  <si>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</si>
  <si>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</si>
  <si>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</si>
  <si>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</si>
  <si>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</si>
  <si>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</si>
  <si>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</si>
  <si>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</si>
  <si>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</si>
  <si>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</si>
  <si>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</si>
  <si>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</si>
  <si>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</si>
  <si>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</si>
  <si>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</si>
  <si>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</si>
  <si>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</si>
  <si>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</si>
  <si>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</si>
  <si>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</si>
  <si>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</si>
  <si>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</si>
  <si>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</si>
  <si>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</si>
  <si>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</si>
  <si>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</si>
  <si>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</si>
  <si>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</si>
  <si>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</si>
  <si>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</si>
  <si>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</si>
  <si>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</si>
  <si>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</si>
  <si>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</si>
  <si>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</si>
  <si>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</si>
  <si>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</si>
  <si>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</si>
  <si>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</si>
  <si>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</si>
  <si>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</si>
  <si>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</si>
  <si>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</si>
  <si>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</si>
  <si>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</si>
  <si>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</si>
  <si>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</si>
  <si>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</si>
  <si>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</si>
  <si>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</si>
  <si>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</si>
  <si>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</si>
  <si>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</si>
  <si>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</si>
  <si>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</si>
  <si>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</si>
  <si>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</si>
  <si>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</si>
  <si>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</si>
  <si>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</si>
  <si>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</si>
  <si>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</si>
  <si>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</si>
  <si>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</si>
  <si>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</si>
  <si>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</si>
  <si>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</si>
  <si>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</si>
  <si>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</si>
  <si>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</si>
  <si>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</si>
  <si>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</si>
  <si>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</si>
  <si>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</si>
  <si>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</si>
  <si>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</si>
  <si>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</si>
  <si>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</si>
  <si>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</si>
  <si>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</si>
  <si>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</si>
  <si>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</si>
  <si>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</si>
  <si>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</si>
  <si>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</si>
  <si>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</si>
  <si>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</si>
  <si>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</si>
  <si>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</si>
  <si>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</si>
  <si>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</si>
  <si>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</si>
  <si>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</si>
  <si>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</si>
  <si>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</si>
  <si>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</si>
  <si>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</si>
  <si>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</si>
  <si>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</si>
  <si>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</si>
  <si>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</si>
  <si>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</si>
  <si>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</si>
  <si>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</si>
  <si>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</si>
  <si>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</si>
  <si>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</si>
  <si>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</si>
  <si>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</si>
  <si>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</si>
  <si>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</si>
  <si>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</si>
  <si>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</si>
  <si>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</si>
  <si>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</si>
  <si>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</si>
  <si>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</si>
  <si>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</si>
  <si>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</si>
  <si>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</si>
  <si>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</si>
  <si>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</si>
  <si>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</si>
  <si>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</si>
  <si>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</si>
  <si>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</si>
  <si>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</si>
  <si>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</si>
  <si>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</si>
  <si>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</si>
  <si>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</si>
  <si>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</si>
  <si>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</si>
  <si>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</si>
  <si>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</si>
  <si>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</si>
  <si>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</si>
  <si>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</si>
  <si>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</si>
  <si>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</si>
  <si>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</si>
  <si>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</si>
  <si>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</si>
  <si>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</si>
  <si>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</si>
  <si>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</si>
  <si>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</si>
  <si>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</si>
  <si>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</si>
  <si>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</si>
  <si>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</si>
  <si>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</si>
  <si>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</si>
  <si>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</si>
  <si>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</si>
  <si>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</si>
  <si>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</si>
  <si>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</si>
  <si>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</si>
  <si>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</si>
  <si>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</si>
  <si>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</si>
  <si>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</si>
  <si>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</si>
  <si>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</si>
  <si>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</si>
  <si>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</si>
  <si>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</si>
  <si>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</si>
  <si>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</si>
  <si>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</si>
  <si>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</si>
  <si>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</si>
  <si>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</si>
  <si>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</si>
  <si>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</si>
  <si>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</si>
  <si>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</si>
  <si>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</si>
  <si>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</si>
  <si>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</si>
  <si>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</si>
  <si>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</si>
  <si>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</si>
  <si>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</si>
  <si>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</si>
  <si>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</si>
  <si>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</si>
  <si>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</si>
  <si>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</si>
  <si>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</si>
  <si>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</si>
  <si>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</si>
  <si>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</si>
  <si>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</si>
  <si>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</si>
  <si>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</si>
  <si>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</si>
  <si>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</si>
  <si>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</si>
  <si>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</si>
  <si>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</si>
  <si>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</si>
  <si>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</si>
  <si>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</si>
  <si>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</si>
  <si>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</si>
  <si>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</si>
  <si>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</si>
  <si>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</si>
  <si>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</si>
  <si>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</si>
  <si>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</si>
  <si>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</si>
  <si>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</si>
  <si>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</si>
  <si>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</si>
  <si>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</si>
  <si>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</si>
  <si>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</si>
  <si>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</si>
  <si>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</si>
  <si>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</si>
  <si>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</si>
  <si>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</si>
  <si>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</si>
  <si>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</si>
  <si>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</si>
  <si>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</si>
  <si>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</si>
  <si>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</si>
  <si>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</si>
  <si>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</si>
  <si>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</si>
  <si>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</si>
  <si>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</si>
  <si>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</si>
  <si>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</si>
  <si>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</si>
  <si>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</si>
  <si>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</si>
  <si>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</si>
  <si>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</si>
  <si>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</si>
  <si>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</si>
  <si>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</si>
  <si>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</si>
  <si>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</si>
  <si>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</si>
  <si>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</si>
  <si>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</si>
  <si>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</si>
  <si>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</si>
  <si>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</si>
  <si>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</si>
  <si>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</si>
  <si>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</si>
  <si>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</si>
  <si>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</si>
  <si>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</si>
  <si>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</si>
  <si>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</si>
  <si>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</si>
  <si>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</si>
  <si>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</si>
  <si>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</si>
  <si>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</si>
  <si>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</si>
  <si>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</si>
  <si>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</si>
  <si>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</si>
  <si>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</si>
  <si>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</si>
  <si>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</si>
  <si>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</si>
  <si>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</si>
  <si>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</si>
  <si>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</si>
  <si>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</si>
  <si>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</si>
  <si>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</si>
  <si>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</si>
  <si>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</si>
  <si>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</si>
  <si>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</si>
  <si>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</si>
  <si>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</si>
  <si>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</si>
  <si>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</si>
  <si>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</si>
  <si>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</si>
  <si>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</si>
  <si>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</si>
  <si>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</si>
  <si>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</si>
  <si>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</si>
  <si>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</si>
  <si>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</si>
  <si>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</si>
  <si>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</si>
  <si>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</si>
  <si>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</si>
  <si>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</si>
  <si>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</si>
  <si>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</si>
  <si>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</si>
  <si>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</si>
  <si>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</si>
  <si>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</si>
  <si>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</si>
  <si>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</si>
  <si>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</si>
  <si>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</si>
  <si>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</si>
  <si>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</si>
  <si>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</si>
  <si>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</si>
  <si>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</si>
  <si>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</si>
  <si>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</si>
  <si>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</si>
  <si>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</si>
  <si>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</si>
  <si>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</si>
  <si>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</si>
  <si>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</si>
  <si>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</si>
  <si>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</si>
  <si>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</si>
  <si>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</si>
  <si>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</si>
  <si>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</si>
  <si>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</si>
  <si>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</si>
  <si>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</si>
  <si>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</si>
  <si>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</si>
  <si>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</si>
  <si>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</si>
  <si>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</si>
  <si>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</si>
  <si>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</si>
  <si>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</si>
  <si>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</si>
  <si>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</si>
  <si>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</si>
  <si>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</si>
  <si>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</si>
  <si>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</si>
  <si>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</si>
  <si>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</si>
  <si>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</si>
  <si>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</si>
  <si>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</si>
  <si>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</si>
  <si>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</si>
  <si>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</si>
  <si>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</si>
  <si>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</si>
  <si>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</si>
  <si>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</si>
  <si>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</si>
  <si>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</si>
  <si>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</si>
  <si>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</si>
  <si>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</si>
  <si>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</si>
  <si>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</si>
  <si>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</si>
  <si>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</si>
  <si>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</si>
  <si>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</si>
  <si>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</si>
  <si>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</si>
  <si>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</si>
  <si>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</si>
  <si>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</si>
  <si>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</si>
  <si>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</si>
  <si>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</si>
  <si>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</si>
  <si>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</si>
  <si>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</si>
  <si>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</si>
  <si>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</si>
  <si>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</si>
  <si>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</si>
  <si>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</si>
  <si>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</si>
  <si>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</si>
  <si>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</si>
  <si>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</si>
  <si>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</si>
  <si>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</si>
  <si>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</si>
  <si>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</si>
  <si>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</si>
  <si>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</si>
  <si>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</si>
  <si>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</si>
  <si>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</si>
  <si>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</si>
  <si>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</si>
  <si>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</si>
  <si>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</si>
  <si>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</si>
  <si>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</si>
  <si>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</si>
  <si>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</si>
  <si>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</si>
  <si>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</si>
  <si>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</si>
  <si>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</si>
  <si>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</si>
  <si>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</si>
  <si>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</si>
  <si>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</si>
  <si>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</si>
  <si>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</si>
  <si>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</si>
  <si>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</si>
  <si>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</si>
  <si>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</si>
  <si>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</si>
  <si>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</si>
  <si>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</si>
  <si>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</si>
  <si>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</si>
  <si>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</si>
  <si>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</si>
  <si>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</si>
  <si>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</si>
  <si>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</si>
  <si>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</si>
  <si>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</si>
  <si>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</si>
  <si>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</si>
  <si>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</si>
  <si>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</si>
  <si>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</si>
  <si>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</si>
  <si>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</si>
  <si>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</si>
  <si>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</si>
  <si>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</si>
  <si>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</si>
  <si>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</si>
  <si>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</si>
  <si>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</si>
  <si>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</si>
  <si>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</si>
  <si>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</si>
  <si>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</si>
  <si>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</si>
  <si>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</si>
  <si>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</si>
  <si>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</si>
  <si>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</si>
  <si>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</si>
  <si>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</si>
  <si>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</si>
  <si>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</si>
  <si>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</si>
  <si>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</si>
  <si>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</si>
  <si>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</si>
  <si>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</si>
  <si>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</si>
  <si>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</si>
  <si>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</si>
  <si>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</si>
  <si>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</si>
  <si>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</si>
  <si>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</si>
  <si>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</si>
  <si>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</si>
  <si>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</si>
  <si>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</si>
  <si>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</si>
  <si>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</si>
  <si>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</si>
  <si>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</si>
  <si>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</si>
  <si>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</si>
  <si>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</si>
  <si>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</si>
  <si>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</si>
  <si>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</si>
  <si>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</si>
  <si>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</si>
  <si>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</si>
  <si>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</si>
  <si>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</si>
  <si>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</si>
  <si>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</si>
  <si>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</si>
  <si>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</si>
  <si>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</si>
  <si>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</si>
  <si>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</si>
  <si>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</si>
  <si>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</si>
  <si>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</si>
  <si>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</si>
  <si>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</si>
  <si>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</si>
  <si>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</si>
  <si>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</si>
  <si>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</si>
  <si>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</si>
  <si>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</si>
  <si>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</si>
  <si>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</si>
  <si>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</si>
  <si>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</si>
  <si>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</si>
  <si>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</si>
  <si>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</si>
  <si>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</si>
  <si>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</si>
  <si>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</si>
  <si>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</si>
  <si>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</si>
  <si>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</si>
  <si>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</si>
  <si>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</si>
  <si>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</si>
  <si>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</si>
  <si>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</si>
  <si>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</si>
  <si>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</si>
  <si>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</si>
  <si>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</si>
  <si>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</si>
  <si>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</si>
  <si>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</si>
  <si>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</si>
  <si>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</si>
  <si>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</si>
  <si>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</si>
  <si>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</si>
  <si>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</si>
  <si>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</si>
  <si>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</si>
  <si>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</si>
  <si>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</si>
  <si>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</si>
  <si>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</si>
  <si>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</si>
  <si>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</si>
  <si>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</si>
  <si>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</si>
  <si>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</si>
  <si>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</si>
  <si>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</si>
  <si>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</si>
  <si>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</si>
  <si>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</si>
  <si>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</si>
  <si>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</si>
  <si>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</si>
  <si>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</si>
  <si>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</si>
  <si>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</si>
  <si>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</si>
  <si>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</si>
  <si>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</si>
  <si>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</si>
  <si>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</si>
  <si>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</si>
  <si>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</si>
  <si>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</si>
  <si>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</si>
  <si>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</si>
  <si>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</si>
  <si>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</si>
  <si>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</si>
  <si>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</si>
  <si>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</si>
  <si>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</si>
  <si>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</si>
  <si>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</si>
  <si>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</si>
  <si>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</si>
  <si>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</si>
  <si>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</si>
  <si>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</si>
  <si>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</si>
  <si>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</si>
  <si>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</si>
  <si>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</si>
  <si>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</si>
  <si>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</si>
  <si>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</si>
  <si>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</si>
  <si>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</si>
  <si>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</si>
  <si>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</si>
  <si>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</si>
  <si>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</si>
  <si>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</si>
  <si>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</si>
  <si>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</si>
  <si>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</si>
  <si>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</si>
  <si>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</si>
  <si>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</si>
  <si>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</si>
  <si>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</si>
  <si>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</si>
  <si>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</si>
  <si>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</si>
  <si>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</si>
  <si>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</si>
  <si>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</si>
  <si>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</si>
  <si>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</si>
  <si>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</si>
  <si>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</si>
  <si>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</si>
  <si>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</si>
  <si>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</si>
  <si>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</si>
  <si>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</si>
  <si>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</si>
  <si>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</si>
  <si>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</si>
  <si>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</si>
  <si>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</si>
  <si>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</si>
  <si>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</si>
  <si>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</si>
  <si>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</si>
  <si>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</si>
  <si>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</si>
  <si>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</si>
  <si>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</si>
  <si>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</si>
  <si>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</si>
  <si>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</si>
  <si>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</si>
  <si>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</si>
  <si>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</si>
  <si>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</si>
  <si>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</si>
  <si>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</si>
  <si>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</si>
  <si>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</si>
  <si>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</si>
  <si>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</si>
  <si>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</si>
  <si>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</si>
  <si>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</si>
  <si>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</si>
  <si>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</si>
  <si>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</si>
  <si>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</si>
  <si>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</si>
  <si>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</si>
  <si>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</si>
  <si>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</si>
  <si>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</si>
  <si>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</si>
  <si>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</si>
  <si>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</si>
  <si>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</si>
  <si>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</si>
  <si>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</si>
  <si>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</si>
  <si>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</si>
  <si>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</si>
  <si>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</si>
  <si>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</si>
  <si>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</si>
  <si>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</si>
  <si>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</si>
  <si>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</si>
  <si>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</si>
  <si>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</si>
  <si>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</si>
  <si>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</si>
  <si>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</si>
  <si>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</si>
  <si>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</si>
  <si>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</si>
  <si>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</si>
  <si>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</si>
  <si>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</si>
  <si>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</si>
  <si>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</si>
  <si>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</si>
  <si>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</si>
  <si>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</si>
  <si>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</si>
  <si>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</si>
  <si>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</si>
  <si>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</si>
  <si>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</si>
  <si>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</si>
  <si>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</si>
  <si>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</si>
  <si>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</si>
  <si>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</si>
  <si>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</si>
  <si>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</si>
  <si>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</si>
  <si>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</si>
  <si>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</si>
  <si>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</si>
  <si>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</si>
  <si>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</si>
  <si>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</si>
  <si>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</si>
  <si>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</si>
  <si>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</si>
  <si>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</si>
  <si>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</si>
  <si>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</si>
  <si>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</si>
  <si>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</si>
  <si>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</si>
  <si>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</si>
  <si>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</si>
  <si>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</si>
  <si>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</si>
  <si>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</si>
  <si>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</si>
  <si>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</si>
  <si>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</si>
  <si>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</si>
  <si>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</si>
  <si>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</si>
  <si>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</si>
  <si>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</si>
  <si>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</si>
  <si>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</si>
  <si>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</si>
  <si>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846</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</si>
  <si>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</si>
  <si>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</si>
  <si>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</si>
  <si>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</si>
  <si>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</si>
  <si>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</si>
  <si>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</si>
  <si>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</si>
  <si>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</si>
  <si>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</si>
  <si>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</si>
  <si>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</si>
  <si>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</si>
  <si>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</si>
  <si>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</si>
  <si>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</si>
  <si>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</si>
  <si>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</si>
  <si>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</si>
  <si>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</si>
  <si>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</si>
  <si>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</si>
  <si>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</si>
  <si>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</si>
  <si>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</si>
  <si>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</si>
  <si>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</si>
  <si>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</si>
  <si>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</si>
  <si>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</si>
  <si>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</si>
  <si>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</si>
  <si>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</si>
  <si>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</si>
  <si>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</si>
  <si>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</si>
  <si>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</si>
  <si>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</si>
  <si>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</si>
  <si>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</si>
  <si>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</si>
  <si>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</si>
  <si>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</si>
  <si>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</si>
  <si>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</si>
  <si>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</si>
  <si>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</si>
  <si>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</si>
  <si>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</si>
  <si>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</si>
  <si>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</si>
  <si>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</si>
  <si>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</si>
  <si>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</si>
  <si>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</si>
  <si>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</si>
  <si>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</si>
  <si>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</si>
  <si>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</si>
  <si>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</si>
  <si>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</si>
  <si>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</si>
  <si>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</si>
  <si>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</si>
  <si>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</si>
  <si>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</si>
  <si>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</si>
  <si>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</si>
  <si>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</si>
  <si>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</si>
  <si>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</si>
  <si>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</si>
  <si>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</si>
  <si>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</si>
  <si>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</si>
  <si>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</si>
  <si>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</si>
  <si>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</si>
  <si>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</si>
  <si>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</si>
  <si>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</si>
  <si>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</si>
  <si>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</si>
  <si>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</si>
  <si>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</si>
  <si>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</si>
  <si>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</si>
  <si>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</si>
  <si>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</si>
  <si>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</si>
  <si>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</si>
  <si>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</si>
  <si>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</si>
  <si>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</si>
  <si>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</si>
  <si>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</si>
  <si>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</si>
  <si>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</si>
  <si>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</si>
  <si>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</si>
  <si>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</si>
  <si>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</si>
  <si>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</si>
  <si>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</si>
  <si>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</si>
  <si>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</si>
  <si>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</si>
  <si>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</si>
  <si>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</si>
  <si>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</si>
  <si>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</si>
  <si>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</si>
  <si>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</si>
  <si>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</si>
  <si>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</si>
  <si>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</si>
  <si>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</si>
  <si>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</si>
  <si>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</si>
  <si>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</si>
  <si>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</si>
  <si>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</si>
  <si>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</si>
  <si>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</si>
  <si>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</si>
  <si>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</si>
  <si>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</si>
  <si>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</si>
  <si>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</si>
  <si>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</si>
  <si>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</si>
  <si>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</si>
  <si>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</si>
  <si>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</si>
  <si>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</si>
  <si>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</si>
  <si>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</si>
  <si>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</si>
  <si>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</si>
  <si>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</si>
  <si>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</si>
  <si>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</si>
  <si>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</si>
  <si>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</si>
  <si>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</si>
  <si>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</si>
  <si>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</si>
  <si>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</si>
  <si>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</si>
  <si>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</si>
  <si>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</si>
  <si>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</si>
  <si>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</si>
  <si>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</si>
  <si>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</si>
  <si>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</si>
  <si>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</si>
  <si>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</si>
  <si>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</si>
  <si>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</si>
  <si>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</si>
  <si>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</si>
  <si>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</si>
  <si>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</si>
  <si>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</si>
  <si>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</si>
  <si>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</si>
  <si>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</si>
  <si>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</si>
  <si>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</si>
  <si>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</si>
  <si>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</si>
  <si>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</si>
  <si>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</si>
  <si>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</si>
  <si>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</si>
  <si>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</si>
  <si>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</si>
  <si>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</si>
  <si>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</si>
  <si>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</si>
  <si>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</si>
  <si>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</si>
  <si>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</si>
  <si>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</si>
  <si>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</si>
  <si>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</si>
  <si>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</si>
  <si>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</si>
  <si>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</si>
  <si>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</si>
  <si>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</si>
  <si>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</si>
  <si>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</si>
  <si>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</si>
  <si>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</si>
  <si>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</si>
  <si>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</si>
  <si>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</si>
  <si>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</si>
  <si>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</si>
  <si>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</si>
  <si>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</si>
  <si>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</si>
  <si>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</si>
  <si>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</si>
  <si>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</si>
  <si>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</si>
  <si>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</si>
  <si>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</si>
  <si>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</si>
  <si>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</si>
  <si>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</si>
  <si>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</si>
  <si>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</si>
  <si>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</si>
  <si>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</si>
  <si>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</si>
  <si>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</si>
  <si>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</si>
  <si>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</si>
  <si>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</si>
  <si>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</si>
  <si>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</si>
  <si>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</si>
  <si>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</si>
  <si>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</si>
  <si>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</si>
  <si>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</si>
  <si>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</si>
  <si>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</si>
  <si>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</si>
  <si>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</si>
  <si>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</si>
  <si>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</si>
  <si>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</si>
  <si>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</si>
  <si>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</si>
  <si>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</si>
  <si>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</si>
  <si>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</si>
  <si>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</si>
  <si>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</si>
  <si>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</si>
  <si>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</si>
  <si>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</si>
  <si>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</si>
  <si>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</si>
  <si>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</si>
  <si>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</si>
  <si>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</si>
  <si>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</si>
  <si>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</si>
  <si>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</si>
  <si>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</si>
  <si>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</si>
  <si>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</si>
  <si>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</si>
  <si>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</si>
  <si>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</si>
  <si>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</si>
  <si>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</si>
  <si>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</si>
  <si>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</si>
  <si>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</si>
  <si>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</si>
  <si>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</si>
  <si>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</si>
  <si>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</si>
  <si>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</si>
  <si>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</si>
  <si>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</si>
  <si>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</si>
  <si>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</si>
  <si>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</si>
  <si>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</si>
  <si>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</si>
  <si>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</si>
  <si>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</si>
  <si>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</si>
  <si>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</si>
  <si>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</si>
  <si>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</si>
  <si>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</si>
  <si>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</si>
  <si>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</si>
  <si>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</si>
  <si>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</si>
  <si>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</si>
  <si>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</si>
  <si>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</si>
  <si>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</si>
  <si>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</si>
  <si>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</si>
  <si>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</si>
  <si>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</si>
  <si>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</si>
  <si>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</si>
  <si>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</si>
  <si>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</si>
  <si>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</si>
  <si>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</si>
  <si>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</si>
  <si>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</si>
  <si>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</si>
  <si>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</si>
  <si>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</si>
  <si>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</si>
  <si>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</si>
  <si>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</si>
  <si>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</si>
  <si>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</si>
  <si>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</si>
  <si>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</si>
  <si>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</si>
  <si>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</si>
  <si>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</si>
  <si>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</si>
  <si>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</si>
  <si>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</si>
  <si>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</si>
  <si>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</si>
  <si>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</si>
  <si>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</si>
  <si>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</si>
  <si>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</si>
  <si>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</si>
  <si>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</si>
  <si>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</si>
  <si>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</si>
  <si>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</si>
  <si>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</si>
  <si>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</si>
  <si>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</si>
  <si>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</si>
  <si>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</si>
  <si>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</si>
  <si>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</si>
  <si>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</si>
  <si>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</si>
  <si>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</si>
  <si>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</si>
  <si>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</si>
  <si>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</si>
  <si>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</si>
  <si>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</si>
  <si>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</si>
  <si>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</si>
  <si>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</si>
  <si>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</si>
  <si>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</si>
  <si>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</si>
  <si>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</si>
  <si>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</si>
  <si>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</si>
  <si>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</si>
  <si>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</si>
  <si>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</si>
  <si>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</si>
  <si>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</si>
  <si>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</si>
  <si>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</si>
  <si>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</si>
  <si>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</si>
  <si>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</si>
  <si>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</si>
  <si>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</si>
  <si>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</si>
  <si>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</si>
  <si>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</si>
  <si>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</si>
  <si>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</si>
  <si>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</si>
  <si>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</si>
  <si>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</si>
  <si>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</si>
  <si>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</si>
  <si>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</si>
  <si>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</si>
  <si>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</si>
  <si>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</si>
  <si>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</si>
  <si>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</si>
  <si>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</si>
  <si>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</si>
  <si>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</si>
  <si>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</si>
  <si>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</si>
  <si>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</si>
  <si>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</si>
  <si>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</si>
  <si>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</si>
  <si>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</si>
  <si>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</si>
  <si>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</si>
  <si>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</si>
  <si>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</si>
  <si>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</si>
  <si>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</si>
  <si>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</si>
  <si>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</si>
  <si>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</si>
  <si>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</si>
  <si>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</si>
  <si>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</si>
  <si>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</si>
  <si>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</si>
  <si>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</si>
  <si>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</si>
  <si>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</si>
  <si>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</si>
  <si>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</si>
  <si>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</si>
  <si>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</si>
  <si>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</si>
  <si>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</si>
  <si>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</si>
  <si>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</si>
  <si>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</si>
  <si>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</si>
  <si>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</si>
  <si>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</si>
  <si>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</si>
  <si>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</si>
  <si>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</si>
  <si>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</si>
  <si>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</si>
  <si>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</si>
  <si>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</si>
  <si>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</si>
  <si>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</si>
  <si>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</si>
  <si>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</si>
  <si>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</si>
  <si>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</si>
  <si>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</si>
  <si>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</si>
  <si>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</si>
  <si>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</si>
  <si>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</si>
  <si>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</si>
  <si>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</si>
  <si>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</si>
  <si>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</si>
  <si>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</si>
  <si>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</si>
  <si>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</si>
  <si>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</si>
  <si>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</si>
  <si>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</si>
  <si>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</si>
  <si>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</si>
  <si>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</si>
  <si>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</si>
  <si>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</si>
  <si>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</si>
  <si>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</si>
  <si>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</si>
  <si>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</si>
  <si>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</si>
  <si>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</si>
  <si>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</si>
  <si>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</si>
  <si>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</si>
  <si>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</si>
  <si>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</si>
  <si>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</si>
  <si>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</si>
  <si>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</si>
  <si>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</si>
  <si>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</si>
  <si>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</si>
  <si>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</si>
  <si>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</si>
  <si>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</si>
  <si>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</si>
  <si>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</si>
  <si>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</si>
  <si>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</si>
  <si>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</si>
  <si>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</si>
  <si>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</si>
  <si>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</si>
  <si>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</si>
  <si>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</si>
  <si>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</si>
  <si>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</si>
  <si>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</si>
  <si>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</si>
  <si>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</si>
  <si>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</si>
  <si>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</si>
  <si>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</si>
  <si>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</si>
  <si>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</si>
  <si>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</si>
  <si>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</si>
  <si>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</si>
  <si>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</si>
  <si>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</si>
  <si>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</si>
  <si>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</si>
  <si>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</si>
  <si>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</si>
  <si>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</si>
  <si>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</si>
  <si>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</si>
  <si>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</si>
  <si>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</si>
  <si>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</si>
  <si>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</si>
  <si>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</si>
  <si>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</si>
  <si>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</si>
  <si>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</si>
  <si>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</si>
  <si>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</si>
  <si>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</si>
  <si>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</si>
  <si>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</si>
  <si>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</si>
  <si>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</si>
  <si>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</si>
  <si>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</si>
  <si>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</si>
  <si>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</si>
  <si>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</si>
  <si>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</si>
  <si>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</si>
  <si>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</si>
  <si>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</si>
  <si>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</si>
  <si>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1136</t>
  </si>
  <si>
    <t>559</t>
  </si>
  <si>
    <t>X157/b</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</si>
  <si>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</si>
  <si>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</si>
  <si>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</si>
  <si>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</si>
  <si>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</si>
  <si>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</si>
  <si>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</si>
  <si>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</si>
  <si>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</si>
  <si>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</si>
  <si>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</si>
  <si>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</si>
  <si>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</si>
  <si>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</si>
  <si>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</si>
  <si>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</si>
  <si>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</si>
  <si>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</si>
  <si>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</si>
  <si>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</si>
  <si>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</si>
  <si>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</si>
  <si>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</si>
  <si>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</si>
  <si>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</si>
  <si>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</si>
  <si>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</si>
  <si>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</si>
  <si>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</si>
  <si>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</si>
  <si>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</si>
  <si>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</si>
  <si>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</si>
  <si>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</si>
  <si>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</si>
  <si>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</si>
  <si>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</si>
  <si>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</si>
  <si>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</si>
  <si>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</si>
  <si>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</si>
  <si>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</si>
  <si>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</si>
  <si>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</si>
  <si>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</si>
  <si>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</si>
  <si>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</si>
  <si>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</si>
  <si>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</si>
  <si>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</si>
  <si>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</si>
  <si>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</si>
  <si>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</si>
  <si>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</si>
  <si>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</si>
  <si>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</si>
  <si>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</si>
  <si>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</si>
  <si>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</si>
  <si>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</si>
  <si>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</si>
  <si>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</si>
  <si>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</si>
  <si>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</si>
  <si>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</si>
  <si>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</si>
  <si>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</si>
  <si>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</si>
  <si>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</si>
  <si>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</si>
  <si>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</si>
  <si>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</si>
  <si>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</si>
  <si>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</si>
  <si>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</si>
  <si>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</si>
  <si>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</si>
  <si>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</si>
  <si>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</si>
  <si>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</si>
  <si>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</si>
  <si>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</si>
  <si>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</si>
  <si>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</si>
  <si>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</si>
  <si>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</si>
  <si>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</si>
  <si>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</si>
  <si>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</si>
  <si>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</si>
  <si>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</si>
  <si>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</si>
  <si>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</si>
  <si>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</si>
  <si>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</si>
  <si>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</si>
  <si>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</si>
  <si>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</si>
  <si>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</si>
  <si>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</si>
  <si>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</si>
  <si>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</si>
  <si>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</si>
  <si>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</si>
  <si>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</si>
  <si>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</si>
  <si>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</si>
  <si>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</si>
  <si>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</si>
  <si>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</si>
  <si>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</si>
  <si>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</si>
  <si>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</si>
  <si>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</si>
  <si>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</si>
  <si>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</si>
  <si>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</si>
  <si>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</si>
  <si>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</si>
  <si>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</si>
  <si>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</si>
  <si>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</si>
  <si>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</si>
  <si>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</si>
  <si>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</si>
  <si>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</si>
  <si>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</si>
  <si>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</si>
  <si>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</si>
  <si>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</si>
  <si>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</si>
  <si>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</si>
  <si>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</si>
  <si>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</si>
  <si>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</si>
  <si>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</si>
  <si>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</si>
  <si>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</si>
  <si>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</si>
  <si>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</si>
  <si>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</si>
  <si>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</si>
  <si>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</si>
  <si>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</si>
  <si>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</si>
  <si>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</si>
  <si>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</si>
  <si>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</si>
  <si>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</si>
  <si>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</si>
  <si>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</si>
  <si>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</si>
  <si>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</si>
  <si>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</si>
  <si>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</si>
  <si>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</si>
  <si>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</si>
  <si>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</si>
  <si>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</si>
  <si>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</si>
  <si>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</si>
  <si>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</si>
  <si>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</si>
  <si>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</si>
  <si>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</si>
  <si>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</si>
  <si>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</si>
  <si>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</si>
  <si>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</si>
  <si>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</si>
  <si>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</si>
  <si>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</si>
  <si>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</si>
  <si>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</si>
  <si>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</si>
  <si>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</si>
  <si>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</si>
  <si>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</si>
  <si>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</si>
  <si>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</si>
  <si>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</si>
  <si>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</si>
  <si>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</si>
  <si>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</si>
  <si>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</si>
  <si>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</si>
  <si>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</si>
  <si>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</si>
  <si>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</si>
  <si>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</si>
  <si>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</si>
  <si>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</si>
  <si>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</si>
  <si>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</si>
  <si>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</si>
  <si>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</si>
  <si>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</si>
  <si>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</si>
  <si>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</si>
  <si>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</si>
  <si>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</si>
  <si>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</si>
  <si>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</si>
  <si>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</si>
  <si>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</si>
  <si>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</si>
  <si>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</si>
  <si>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</si>
  <si>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</si>
  <si>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</si>
  <si>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</si>
  <si>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</si>
  <si>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</si>
  <si>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</si>
  <si>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</si>
  <si>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</si>
  <si>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</si>
  <si>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</si>
  <si>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</si>
  <si>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</si>
  <si>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</si>
  <si>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</si>
  <si>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</si>
  <si>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</si>
  <si>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</si>
  <si>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1254</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</si>
  <si>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</si>
  <si>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</si>
  <si>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</si>
  <si>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</si>
  <si>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</si>
  <si>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</si>
  <si>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</si>
  <si>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</si>
  <si>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</si>
  <si>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</si>
  <si>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</si>
  <si>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</si>
  <si>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</si>
  <si>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</si>
  <si>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</si>
  <si>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</si>
  <si>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</si>
  <si>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</si>
  <si>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</si>
  <si>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</si>
  <si>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</si>
  <si>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</si>
  <si>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</si>
  <si>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</si>
  <si>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</si>
  <si>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</si>
  <si>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</si>
  <si>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</si>
  <si>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</si>
  <si>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</si>
  <si>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</si>
  <si>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</si>
  <si>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</si>
  <si>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</si>
  <si>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</si>
  <si>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</si>
  <si>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</si>
  <si>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</si>
  <si>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</si>
  <si>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</si>
  <si>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</si>
  <si>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</si>
  <si>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1278</t>
  </si>
  <si>
    <t>629</t>
  </si>
  <si>
    <t>D1.4</t>
  </si>
  <si>
    <t>1280</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</si>
  <si>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</si>
  <si>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</si>
  <si>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</si>
  <si>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</si>
  <si>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</si>
  <si>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1284</t>
  </si>
  <si>
    <t>D2.3</t>
  </si>
  <si>
    <t>1286</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</si>
  <si>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</si>
  <si>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</si>
  <si>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</si>
  <si>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</si>
  <si>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</si>
  <si>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</si>
  <si>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</si>
  <si>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</si>
  <si>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</si>
  <si>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</si>
  <si>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</si>
  <si>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</si>
  <si>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</si>
  <si>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</si>
  <si>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</si>
  <si>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</si>
  <si>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</si>
  <si>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</si>
  <si>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</si>
  <si>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</si>
  <si>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</si>
  <si>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</si>
  <si>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</si>
  <si>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</si>
  <si>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</si>
  <si>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</si>
  <si>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</si>
  <si>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</si>
  <si>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</si>
  <si>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</si>
  <si>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</si>
  <si>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</si>
  <si>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</si>
  <si>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</si>
  <si>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</si>
  <si>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</si>
  <si>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</si>
  <si>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</si>
  <si>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</si>
  <si>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</si>
  <si>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</si>
  <si>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</si>
  <si>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</si>
  <si>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</si>
  <si>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</si>
  <si>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</si>
  <si>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</si>
  <si>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</si>
  <si>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</si>
  <si>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</si>
  <si>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</si>
  <si>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</si>
  <si>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</si>
  <si>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</si>
  <si>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</si>
  <si>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</si>
  <si>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</si>
  <si>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</si>
  <si>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</si>
  <si>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</si>
  <si>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</si>
  <si>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</si>
  <si>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</si>
  <si>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</si>
  <si>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</si>
  <si>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</si>
  <si>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</si>
  <si>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</si>
  <si>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</si>
  <si>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</si>
  <si>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</si>
  <si>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</si>
  <si>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</si>
  <si>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</si>
  <si>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</si>
  <si>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</si>
  <si>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</si>
  <si>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</si>
  <si>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</si>
  <si>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</si>
  <si>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</si>
  <si>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</si>
  <si>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</si>
  <si>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</si>
  <si>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</si>
  <si>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</si>
  <si>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</si>
  <si>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</si>
  <si>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</si>
  <si>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</si>
  <si>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</si>
  <si>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</si>
  <si>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</si>
  <si>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</si>
  <si>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</si>
  <si>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</si>
  <si>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</si>
  <si>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</si>
  <si>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</si>
  <si>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</si>
  <si>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</si>
  <si>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</si>
  <si>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</si>
  <si>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</si>
  <si>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</si>
  <si>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</si>
  <si>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</si>
  <si>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</si>
  <si>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</si>
  <si>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</si>
  <si>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</si>
  <si>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</si>
  <si>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</si>
  <si>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</si>
  <si>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</si>
  <si>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</si>
  <si>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</si>
  <si>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</si>
  <si>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</si>
  <si>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</si>
  <si>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</si>
  <si>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</si>
  <si>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</si>
  <si>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</si>
  <si>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</si>
  <si>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</si>
  <si>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</si>
  <si>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</si>
  <si>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</si>
  <si>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</si>
  <si>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</si>
  <si>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</si>
  <si>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</si>
  <si>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</si>
  <si>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</si>
  <si>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</si>
  <si>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</si>
  <si>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</si>
  <si>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</si>
  <si>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</si>
  <si>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</si>
  <si>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</si>
  <si>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</si>
  <si>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</si>
  <si>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</si>
  <si>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</si>
  <si>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</si>
  <si>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</si>
  <si>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</si>
  <si>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</si>
  <si>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</si>
  <si>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</si>
  <si>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</si>
  <si>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</si>
  <si>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</si>
  <si>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</si>
  <si>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</si>
  <si>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</si>
  <si>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</si>
  <si>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</si>
  <si>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</si>
  <si>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</si>
  <si>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</si>
  <si>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</si>
  <si>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</si>
  <si>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</si>
  <si>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</si>
  <si>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</si>
  <si>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</si>
  <si>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</si>
  <si>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</si>
  <si>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</si>
  <si>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</si>
  <si>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</si>
  <si>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</si>
  <si>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</si>
  <si>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</si>
  <si>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</si>
  <si>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</si>
  <si>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</si>
  <si>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</si>
  <si>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</si>
  <si>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</si>
  <si>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</si>
  <si>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</si>
  <si>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</si>
  <si>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</si>
  <si>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</si>
  <si>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</si>
  <si>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</si>
  <si>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</si>
  <si>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</si>
  <si>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</si>
  <si>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</si>
  <si>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</si>
  <si>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</si>
  <si>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</si>
  <si>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</si>
  <si>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</si>
  <si>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</si>
  <si>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</si>
  <si>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</si>
  <si>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</si>
  <si>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</si>
  <si>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</si>
  <si>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</si>
  <si>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</si>
  <si>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</si>
  <si>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</si>
  <si>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</si>
  <si>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</si>
  <si>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</si>
  <si>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</si>
  <si>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</si>
  <si>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</si>
  <si>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</si>
  <si>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</si>
  <si>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</si>
  <si>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</si>
  <si>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</si>
  <si>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</si>
  <si>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</si>
  <si>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</si>
  <si>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</si>
  <si>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</si>
  <si>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</si>
  <si>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</si>
  <si>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</si>
  <si>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</si>
  <si>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</si>
  <si>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</si>
  <si>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</si>
  <si>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</si>
  <si>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</si>
  <si>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</si>
  <si>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</si>
  <si>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</si>
  <si>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</si>
  <si>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</si>
  <si>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</si>
  <si>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</si>
  <si>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</si>
  <si>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</si>
  <si>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</si>
  <si>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</si>
  <si>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</si>
  <si>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</si>
  <si>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</si>
  <si>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</si>
  <si>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</si>
  <si>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</si>
  <si>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</si>
  <si>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</si>
  <si>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</si>
  <si>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</si>
  <si>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</si>
  <si>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</si>
  <si>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</si>
  <si>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</si>
  <si>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</si>
  <si>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</si>
  <si>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</si>
  <si>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</si>
  <si>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</si>
  <si>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</si>
  <si>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</si>
  <si>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</si>
  <si>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</si>
  <si>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</si>
  <si>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</si>
  <si>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</si>
  <si>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</si>
  <si>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</si>
  <si>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</si>
  <si>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</si>
  <si>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</si>
  <si>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</si>
  <si>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</si>
  <si>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</si>
  <si>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</si>
  <si>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</si>
  <si>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</si>
  <si>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</si>
  <si>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</si>
  <si>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</si>
  <si>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</si>
  <si>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</si>
  <si>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</si>
  <si>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</si>
  <si>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</si>
  <si>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</si>
  <si>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</si>
  <si>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</si>
  <si>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</si>
  <si>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</si>
  <si>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</si>
  <si>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</si>
  <si>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</si>
  <si>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</si>
  <si>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</si>
  <si>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</si>
  <si>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</si>
  <si>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</si>
  <si>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</si>
  <si>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</si>
  <si>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</si>
  <si>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</si>
  <si>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</si>
  <si>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</si>
  <si>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</si>
  <si>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</si>
  <si>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</si>
  <si>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</si>
  <si>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</si>
  <si>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</si>
  <si>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</si>
  <si>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</si>
  <si>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</si>
  <si>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</si>
  <si>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</si>
  <si>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</si>
  <si>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</si>
  <si>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</si>
  <si>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</si>
  <si>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</si>
  <si>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</si>
  <si>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</si>
  <si>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</si>
  <si>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</si>
  <si>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</si>
  <si>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</si>
  <si>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</si>
  <si>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</si>
  <si>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</si>
  <si>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</si>
  <si>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</si>
  <si>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</si>
  <si>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</si>
  <si>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</si>
  <si>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</si>
  <si>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</si>
  <si>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</si>
  <si>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</si>
  <si>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</si>
  <si>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</si>
  <si>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</si>
  <si>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</si>
  <si>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</si>
  <si>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</si>
  <si>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</si>
  <si>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</si>
  <si>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</si>
  <si>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</si>
  <si>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</si>
  <si>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</si>
  <si>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</si>
  <si>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</si>
  <si>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</si>
  <si>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</si>
  <si>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</si>
  <si>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</si>
  <si>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</si>
  <si>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</si>
  <si>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</si>
  <si>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</si>
  <si>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</si>
  <si>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</si>
  <si>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</si>
  <si>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</si>
  <si>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</si>
  <si>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</si>
  <si>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</si>
  <si>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</si>
  <si>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</si>
  <si>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</si>
  <si>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</si>
  <si>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</si>
  <si>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</si>
  <si>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</si>
  <si>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</si>
  <si>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</si>
  <si>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</si>
  <si>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</si>
  <si>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</si>
  <si>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</si>
  <si>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</si>
  <si>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</si>
  <si>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</si>
  <si>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</si>
  <si>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</si>
  <si>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</si>
  <si>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</si>
  <si>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</si>
  <si>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</si>
  <si>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</si>
  <si>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</si>
  <si>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</si>
  <si>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</si>
  <si>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</si>
  <si>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</si>
  <si>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</si>
  <si>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</si>
  <si>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</si>
  <si>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</si>
  <si>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</si>
  <si>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</si>
  <si>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</si>
  <si>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</si>
  <si>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</si>
  <si>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</si>
  <si>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</si>
  <si>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</si>
  <si>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</si>
  <si>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</si>
  <si>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</si>
  <si>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</si>
  <si>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</si>
  <si>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</si>
  <si>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</si>
  <si>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</si>
  <si>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</si>
  <si>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</si>
  <si>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</si>
  <si>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</si>
  <si>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</si>
  <si>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</si>
  <si>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</si>
  <si>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</si>
  <si>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</si>
  <si>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</si>
  <si>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</si>
  <si>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</si>
  <si>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</si>
  <si>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</si>
  <si>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</si>
  <si>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</si>
  <si>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</si>
  <si>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</si>
  <si>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</si>
  <si>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</si>
  <si>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</si>
  <si>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</si>
  <si>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</si>
  <si>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</si>
  <si>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</si>
  <si>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</si>
  <si>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</si>
  <si>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</si>
  <si>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</si>
  <si>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</si>
  <si>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</si>
  <si>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</si>
  <si>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</si>
  <si>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</si>
  <si>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</si>
  <si>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</si>
  <si>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</si>
  <si>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</si>
  <si>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</si>
  <si>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</si>
  <si>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</si>
  <si>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</si>
  <si>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</si>
  <si>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</si>
  <si>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</si>
  <si>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</si>
  <si>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</si>
  <si>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</si>
  <si>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</si>
  <si>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</si>
  <si>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</si>
  <si>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</si>
  <si>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</si>
  <si>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</si>
  <si>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</si>
  <si>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</si>
  <si>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</si>
  <si>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</si>
  <si>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</si>
  <si>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</si>
  <si>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</si>
  <si>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</si>
  <si>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</si>
  <si>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</si>
  <si>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</si>
  <si>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</si>
  <si>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</si>
  <si>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</si>
  <si>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</si>
  <si>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</si>
  <si>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</si>
  <si>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</si>
  <si>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</si>
  <si>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</si>
  <si>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</si>
  <si>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</si>
  <si>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</si>
  <si>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</si>
  <si>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</si>
  <si>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</si>
  <si>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</si>
  <si>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</si>
  <si>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</si>
  <si>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</si>
  <si>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</si>
  <si>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</si>
  <si>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</si>
  <si>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</si>
  <si>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</si>
  <si>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</si>
  <si>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</si>
  <si>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</si>
  <si>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</si>
  <si>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</si>
  <si>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</si>
  <si>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</si>
  <si>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</si>
  <si>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</si>
  <si>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</si>
  <si>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</si>
  <si>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</si>
  <si>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</si>
  <si>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</si>
  <si>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</si>
  <si>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</si>
  <si>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</si>
  <si>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</si>
  <si>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</si>
  <si>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</si>
  <si>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</si>
  <si>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</si>
  <si>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</si>
  <si>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</si>
  <si>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</si>
  <si>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</si>
  <si>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</si>
  <si>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</si>
  <si>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</si>
  <si>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</si>
  <si>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</si>
  <si>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</si>
  <si>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</si>
  <si>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</si>
  <si>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</si>
  <si>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</si>
  <si>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</si>
  <si>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</si>
  <si>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</si>
  <si>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</si>
  <si>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</si>
  <si>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</si>
  <si>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</si>
  <si>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</si>
  <si>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</si>
  <si>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</si>
  <si>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</si>
  <si>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</si>
  <si>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</si>
  <si>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</si>
  <si>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</si>
  <si>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</si>
  <si>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</si>
  <si>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</si>
  <si>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</si>
  <si>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</si>
  <si>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</si>
  <si>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</si>
  <si>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</si>
  <si>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</si>
  <si>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</si>
  <si>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</si>
  <si>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</si>
  <si>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</si>
  <si>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</si>
  <si>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</si>
  <si>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</si>
  <si>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</si>
  <si>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</si>
  <si>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</si>
  <si>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</si>
  <si>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</si>
  <si>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</si>
  <si>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</si>
  <si>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</si>
  <si>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</si>
  <si>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</si>
  <si>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</si>
  <si>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</si>
  <si>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</si>
  <si>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</si>
  <si>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</si>
  <si>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</si>
  <si>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</si>
  <si>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</si>
  <si>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</si>
  <si>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</si>
  <si>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</si>
  <si>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</si>
  <si>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</si>
  <si>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</si>
  <si>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</si>
  <si>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</si>
  <si>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</si>
  <si>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</si>
  <si>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</si>
  <si>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</si>
  <si>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</si>
  <si>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</si>
  <si>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</si>
  <si>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</si>
  <si>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</si>
  <si>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</si>
  <si>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</si>
  <si>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</si>
  <si>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</si>
  <si>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</si>
  <si>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</si>
  <si>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</si>
  <si>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</si>
  <si>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</si>
  <si>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</si>
  <si>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</si>
  <si>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</si>
  <si>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</si>
  <si>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</si>
  <si>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</si>
  <si>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</si>
  <si>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</si>
  <si>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</si>
  <si>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</si>
  <si>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</si>
  <si>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</si>
  <si>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</si>
  <si>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</si>
  <si>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</si>
  <si>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</si>
  <si>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</si>
  <si>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</si>
  <si>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</si>
  <si>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</si>
  <si>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</si>
  <si>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</si>
  <si>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</si>
  <si>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</si>
  <si>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</si>
  <si>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</si>
  <si>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</si>
  <si>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</si>
  <si>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</si>
  <si>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</si>
  <si>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</si>
  <si>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</si>
  <si>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</si>
  <si>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</si>
  <si>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</si>
  <si>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</si>
  <si>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</si>
  <si>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</si>
  <si>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</si>
  <si>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</si>
  <si>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</si>
  <si>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</si>
  <si>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</si>
  <si>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</si>
  <si>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</si>
  <si>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</si>
  <si>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</si>
  <si>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</si>
  <si>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</si>
  <si>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</si>
  <si>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</si>
  <si>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</si>
  <si>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</si>
  <si>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</si>
  <si>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</si>
  <si>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</si>
  <si>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</si>
  <si>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</si>
  <si>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</si>
  <si>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</si>
  <si>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</si>
  <si>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</si>
  <si>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</si>
  <si>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</si>
  <si>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</si>
  <si>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</si>
  <si>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</si>
  <si>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</si>
  <si>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</si>
  <si>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</si>
  <si>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</si>
  <si>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</si>
  <si>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</si>
  <si>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</si>
  <si>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</si>
  <si>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</si>
  <si>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</si>
  <si>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</si>
  <si>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</si>
  <si>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</si>
  <si>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</si>
  <si>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</si>
  <si>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</si>
  <si>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</si>
  <si>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</si>
  <si>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</si>
  <si>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</si>
  <si>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</si>
  <si>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</si>
  <si>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</si>
  <si>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</si>
  <si>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</si>
  <si>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</si>
  <si>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</si>
  <si>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</si>
  <si>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</si>
  <si>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</si>
  <si>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</si>
  <si>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</si>
  <si>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</si>
  <si>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</si>
  <si>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</si>
  <si>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</si>
  <si>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</si>
  <si>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</si>
  <si>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</si>
  <si>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</si>
  <si>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</si>
  <si>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</si>
  <si>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</si>
  <si>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</si>
  <si>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</si>
  <si>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</si>
  <si>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</si>
  <si>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</si>
  <si>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</si>
  <si>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</si>
  <si>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</si>
  <si>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</si>
  <si>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</si>
  <si>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</si>
  <si>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</si>
  <si>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</si>
  <si>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</si>
  <si>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</si>
  <si>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</si>
  <si>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</si>
  <si>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</si>
  <si>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</si>
  <si>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</si>
  <si>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</si>
  <si>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</si>
  <si>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</si>
  <si>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</si>
  <si>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</si>
  <si>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</si>
  <si>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</si>
  <si>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</si>
  <si>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</si>
  <si>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</si>
  <si>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</si>
  <si>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</si>
  <si>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</si>
  <si>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</si>
  <si>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</si>
  <si>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</si>
  <si>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</si>
  <si>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</si>
  <si>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</si>
  <si>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</si>
  <si>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</si>
  <si>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</si>
  <si>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</si>
  <si>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</si>
  <si>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</si>
  <si>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</si>
  <si>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</si>
  <si>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</si>
  <si>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</si>
  <si>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</si>
  <si>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</si>
  <si>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</si>
  <si>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</si>
  <si>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</si>
  <si>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</si>
  <si>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</si>
  <si>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</si>
  <si>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</si>
  <si>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</si>
  <si>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</si>
  <si>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</si>
  <si>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</si>
  <si>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</si>
  <si>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</si>
  <si>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</si>
  <si>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</si>
  <si>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</si>
  <si>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</si>
  <si>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</si>
  <si>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</si>
  <si>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</si>
  <si>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</si>
  <si>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</si>
  <si>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</si>
  <si>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</si>
  <si>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</si>
  <si>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</si>
  <si>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</si>
  <si>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</si>
  <si>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</si>
  <si>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</si>
  <si>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</si>
  <si>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</si>
  <si>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</si>
  <si>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</si>
  <si>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</si>
  <si>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</si>
  <si>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</si>
  <si>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</si>
  <si>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</si>
  <si>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</si>
  <si>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</si>
  <si>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</si>
  <si>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</si>
  <si>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</si>
  <si>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</si>
  <si>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</si>
  <si>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</si>
  <si>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</si>
  <si>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</si>
  <si>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</si>
  <si>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</si>
  <si>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</si>
  <si>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</si>
  <si>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</si>
  <si>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</si>
  <si>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</si>
  <si>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</si>
  <si>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</si>
  <si>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</si>
  <si>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</si>
  <si>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</si>
  <si>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</si>
  <si>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</si>
  <si>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</si>
  <si>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</si>
  <si>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</si>
  <si>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</si>
  <si>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</si>
  <si>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</si>
  <si>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</si>
  <si>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</si>
  <si>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</si>
  <si>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</si>
  <si>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</si>
  <si>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</si>
  <si>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</si>
  <si>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</si>
  <si>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</si>
  <si>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</si>
  <si>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</si>
  <si>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</si>
  <si>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</si>
  <si>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</si>
  <si>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</si>
  <si>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</si>
  <si>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</si>
  <si>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</si>
  <si>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</si>
  <si>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</si>
  <si>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</si>
  <si>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</si>
  <si>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</si>
  <si>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</si>
  <si>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</si>
  <si>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</si>
  <si>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</si>
  <si>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</si>
  <si>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</si>
  <si>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</si>
  <si>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</si>
  <si>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</si>
  <si>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</si>
  <si>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</si>
  <si>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</si>
  <si>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</si>
  <si>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</si>
  <si>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</si>
  <si>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</si>
  <si>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</si>
  <si>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</si>
  <si>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</si>
  <si>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</si>
  <si>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</si>
  <si>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</si>
  <si>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</si>
  <si>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</si>
  <si>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</si>
  <si>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</si>
  <si>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</si>
  <si>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</si>
  <si>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</si>
  <si>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</si>
  <si>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</si>
  <si>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</si>
  <si>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</si>
  <si>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</si>
  <si>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</si>
  <si>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</si>
  <si>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</si>
  <si>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</si>
  <si>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</si>
  <si>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</si>
  <si>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</si>
  <si>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</si>
  <si>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</si>
  <si>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</si>
  <si>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</si>
  <si>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</si>
  <si>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</si>
  <si>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</si>
  <si>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</si>
  <si>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</si>
  <si>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</si>
  <si>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</si>
  <si>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</si>
  <si>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</si>
  <si>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</si>
  <si>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</si>
  <si>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</si>
  <si>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</si>
  <si>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</si>
  <si>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</si>
  <si>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</si>
  <si>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</si>
  <si>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</si>
  <si>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</si>
  <si>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</si>
  <si>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</si>
  <si>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</si>
  <si>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</si>
  <si>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</si>
  <si>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</si>
  <si>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</si>
  <si>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</si>
  <si>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</si>
  <si>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</si>
  <si>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</si>
  <si>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</si>
  <si>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</si>
  <si>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</si>
  <si>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</si>
  <si>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</si>
  <si>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</si>
  <si>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</si>
  <si>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</si>
  <si>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</si>
  <si>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</si>
  <si>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</si>
  <si>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</si>
  <si>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</si>
  <si>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</si>
  <si>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</si>
  <si>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</si>
  <si>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</si>
  <si>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</si>
  <si>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</si>
  <si>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</si>
  <si>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</si>
  <si>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</si>
  <si>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</si>
  <si>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</si>
  <si>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</si>
  <si>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</si>
  <si>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</si>
  <si>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</si>
  <si>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</si>
  <si>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</si>
  <si>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</si>
  <si>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</si>
  <si>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</si>
  <si>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</si>
  <si>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</si>
  <si>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</si>
  <si>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</si>
  <si>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</si>
  <si>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</si>
  <si>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</si>
  <si>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</si>
  <si>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</si>
  <si>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</si>
  <si>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</si>
  <si>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</si>
  <si>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</si>
  <si>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</si>
  <si>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</si>
  <si>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</si>
  <si>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</si>
  <si>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</si>
  <si>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</si>
  <si>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</si>
  <si>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</si>
  <si>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</si>
  <si>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</si>
  <si>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</si>
  <si>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</si>
  <si>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</si>
  <si>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</si>
  <si>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</si>
  <si>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</si>
  <si>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</si>
  <si>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</si>
  <si>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</si>
  <si>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</si>
  <si>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</si>
  <si>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</si>
  <si>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</si>
  <si>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</si>
  <si>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</si>
  <si>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</si>
  <si>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</si>
  <si>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</si>
  <si>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</si>
  <si>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</si>
  <si>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</si>
  <si>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</si>
  <si>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</si>
  <si>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</si>
  <si>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</si>
  <si>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</si>
  <si>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</si>
  <si>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</si>
  <si>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</si>
  <si>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</si>
  <si>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</si>
  <si>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</si>
  <si>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</si>
  <si>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</si>
  <si>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</si>
  <si>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</si>
  <si>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</si>
  <si>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</si>
  <si>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</si>
  <si>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</si>
  <si>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</si>
  <si>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</si>
  <si>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</si>
  <si>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</si>
  <si>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</si>
  <si>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</si>
  <si>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</si>
  <si>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</si>
  <si>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</si>
  <si>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</si>
  <si>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</si>
  <si>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</si>
  <si>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</si>
  <si>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</si>
  <si>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</si>
  <si>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</si>
  <si>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</si>
  <si>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</si>
  <si>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</si>
  <si>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</si>
  <si>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</si>
  <si>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</si>
  <si>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</si>
  <si>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</si>
  <si>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</si>
  <si>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</si>
  <si>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</si>
  <si>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</si>
  <si>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</si>
  <si>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</si>
  <si>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</si>
  <si>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</si>
  <si>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</si>
  <si>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</si>
  <si>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</si>
  <si>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</si>
  <si>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</si>
  <si>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</si>
  <si>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</si>
  <si>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</si>
  <si>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</si>
  <si>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</si>
  <si>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</si>
  <si>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</si>
  <si>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</si>
  <si>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</si>
  <si>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</si>
  <si>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</si>
  <si>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</si>
  <si>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</si>
  <si>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</si>
  <si>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</si>
  <si>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</si>
  <si>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</si>
  <si>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</si>
  <si>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</si>
  <si>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</si>
  <si>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</si>
  <si>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</si>
  <si>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</si>
  <si>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</si>
  <si>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</si>
  <si>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</si>
  <si>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</si>
  <si>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</si>
  <si>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</si>
  <si>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</si>
  <si>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</si>
  <si>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</si>
  <si>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</si>
  <si>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</si>
  <si>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</si>
  <si>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</si>
  <si>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</si>
  <si>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</si>
  <si>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</si>
  <si>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</si>
  <si>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</si>
  <si>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</si>
  <si>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</si>
  <si>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</si>
  <si>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</si>
  <si>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</si>
  <si>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</si>
  <si>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</si>
  <si>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</si>
  <si>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</si>
  <si>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</si>
  <si>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</si>
  <si>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</si>
  <si>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</si>
  <si>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</si>
  <si>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</si>
  <si>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</si>
  <si>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</si>
  <si>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</si>
  <si>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</si>
  <si>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</si>
  <si>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</si>
  <si>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</si>
  <si>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</si>
  <si>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</si>
  <si>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</si>
  <si>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</si>
  <si>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</si>
  <si>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</si>
  <si>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</si>
  <si>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</si>
  <si>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</si>
  <si>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</si>
  <si>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</si>
  <si>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</si>
  <si>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</si>
  <si>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</si>
  <si>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</si>
  <si>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</si>
  <si>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</si>
  <si>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</si>
  <si>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</si>
  <si>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</si>
  <si>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</si>
  <si>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</si>
  <si>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</si>
  <si>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</si>
  <si>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</si>
  <si>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</si>
  <si>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</si>
  <si>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</si>
  <si>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</si>
  <si>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</si>
  <si>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</si>
  <si>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</si>
  <si>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</si>
  <si>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</si>
  <si>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</si>
  <si>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</si>
  <si>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</si>
  <si>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</si>
  <si>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</si>
  <si>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</si>
  <si>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</si>
  <si>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</si>
  <si>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</si>
  <si>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</si>
  <si>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</si>
  <si>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</si>
  <si>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</si>
  <si>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</si>
  <si>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</si>
  <si>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</si>
  <si>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</si>
  <si>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</si>
  <si>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</si>
  <si>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</si>
  <si>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</si>
  <si>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</si>
  <si>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</si>
  <si>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</si>
  <si>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</si>
  <si>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</si>
  <si>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</si>
  <si>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</si>
  <si>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</si>
  <si>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</si>
  <si>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</si>
  <si>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</si>
  <si>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</si>
  <si>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</si>
  <si>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</si>
  <si>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</si>
  <si>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</si>
  <si>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</si>
  <si>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</si>
  <si>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</si>
  <si>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</si>
  <si>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</si>
  <si>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</si>
  <si>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</si>
  <si>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</si>
  <si>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</si>
  <si>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</si>
  <si>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</si>
  <si>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</si>
  <si>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</si>
  <si>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</si>
  <si>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</si>
  <si>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</si>
  <si>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</si>
  <si>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</si>
  <si>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</si>
  <si>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</si>
  <si>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</si>
  <si>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</si>
  <si>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</si>
  <si>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</si>
  <si>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</si>
  <si>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</si>
  <si>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</si>
  <si>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</si>
  <si>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</si>
  <si>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</si>
  <si>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</si>
  <si>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</si>
  <si>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</si>
  <si>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</si>
  <si>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</si>
  <si>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</si>
  <si>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</si>
  <si>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</si>
  <si>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</si>
  <si>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</si>
  <si>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</si>
  <si>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</si>
  <si>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</si>
  <si>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</si>
  <si>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</si>
  <si>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</si>
  <si>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</si>
  <si>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</si>
  <si>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</si>
  <si>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</si>
  <si>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</si>
  <si>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</si>
  <si>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</si>
  <si>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</si>
  <si>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</si>
  <si>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</si>
  <si>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</si>
  <si>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</si>
  <si>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</si>
  <si>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</si>
  <si>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</si>
  <si>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</si>
  <si>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</si>
  <si>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</si>
  <si>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</si>
  <si>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</si>
  <si>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</si>
  <si>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</si>
  <si>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</si>
  <si>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</si>
  <si>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</si>
  <si>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</si>
  <si>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</si>
  <si>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</si>
  <si>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</si>
  <si>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</si>
  <si>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</si>
  <si>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</si>
  <si>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</si>
  <si>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</si>
  <si>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</si>
  <si>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</si>
  <si>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</si>
  <si>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</si>
  <si>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</si>
  <si>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</si>
  <si>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</si>
  <si>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</si>
  <si>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</si>
  <si>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</si>
  <si>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</si>
  <si>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</si>
  <si>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</si>
  <si>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</si>
  <si>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</si>
  <si>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</si>
  <si>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</si>
  <si>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</si>
  <si>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</si>
  <si>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</si>
  <si>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</si>
  <si>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</si>
  <si>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</si>
  <si>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</si>
  <si>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</si>
  <si>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</si>
  <si>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</si>
  <si>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</si>
  <si>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</si>
  <si>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</si>
  <si>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</si>
  <si>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</si>
  <si>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</si>
  <si>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</si>
  <si>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</si>
  <si>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</si>
  <si>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</si>
  <si>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</si>
  <si>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</si>
  <si>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</si>
  <si>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</si>
  <si>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</si>
  <si>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</si>
  <si>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</si>
  <si>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</si>
  <si>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</si>
  <si>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</si>
  <si>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</si>
  <si>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</si>
  <si>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</si>
  <si>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</si>
  <si>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</si>
  <si>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</si>
  <si>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</si>
  <si>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</si>
  <si>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</si>
  <si>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</si>
  <si>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</si>
  <si>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</si>
  <si>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</si>
  <si>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</si>
  <si>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</si>
  <si>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</si>
  <si>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</si>
  <si>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</si>
  <si>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</si>
  <si>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</si>
  <si>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</si>
  <si>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</si>
  <si>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</si>
  <si>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</si>
  <si>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</si>
  <si>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</si>
  <si>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</si>
  <si>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</si>
  <si>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</si>
  <si>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</si>
  <si>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</si>
  <si>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</si>
  <si>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</si>
  <si>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</si>
  <si>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</si>
  <si>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</si>
  <si>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</si>
  <si>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</si>
  <si>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</si>
  <si>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</si>
  <si>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</si>
  <si>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</si>
  <si>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</si>
  <si>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</si>
  <si>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</si>
  <si>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</si>
  <si>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</si>
  <si>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</si>
  <si>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</si>
  <si>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</si>
  <si>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</si>
  <si>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</si>
  <si>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</si>
  <si>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</si>
  <si>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</si>
  <si>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</si>
  <si>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</si>
  <si>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</si>
  <si>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</si>
  <si>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</si>
  <si>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</si>
  <si>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</si>
  <si>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</si>
  <si>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</si>
  <si>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</si>
  <si>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</si>
  <si>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</si>
  <si>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</si>
  <si>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</si>
  <si>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</si>
  <si>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</si>
  <si>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</si>
  <si>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</si>
  <si>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</si>
  <si>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</si>
  <si>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</si>
  <si>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</si>
  <si>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</si>
  <si>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</si>
  <si>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</si>
  <si>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</si>
  <si>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</si>
  <si>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</si>
  <si>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</si>
  <si>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</si>
  <si>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</si>
  <si>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</si>
  <si>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</si>
  <si>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</si>
  <si>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</si>
  <si>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</si>
  <si>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</si>
  <si>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</si>
  <si>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</si>
  <si>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</si>
  <si>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</si>
  <si>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</si>
  <si>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</si>
  <si>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</si>
  <si>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</si>
  <si>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</si>
  <si>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</si>
  <si>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</si>
  <si>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</si>
  <si>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</si>
  <si>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</si>
  <si>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</si>
  <si>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</si>
  <si>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</si>
  <si>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</si>
  <si>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</si>
  <si>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</si>
  <si>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</si>
  <si>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</si>
  <si>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</si>
  <si>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</si>
  <si>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</si>
  <si>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</si>
  <si>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</si>
  <si>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</si>
  <si>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</si>
  <si>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</si>
  <si>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</si>
  <si>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</si>
  <si>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</si>
  <si>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</si>
  <si>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</si>
  <si>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</si>
  <si>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</si>
  <si>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</si>
  <si>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</si>
  <si>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</si>
  <si>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</si>
  <si>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</si>
  <si>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</si>
  <si>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</si>
  <si>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</si>
  <si>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</si>
  <si>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</si>
  <si>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</si>
  <si>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</si>
  <si>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</si>
  <si>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</si>
  <si>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</si>
  <si>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</si>
  <si>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</si>
  <si>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</si>
  <si>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</si>
  <si>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</si>
  <si>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</si>
  <si>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</si>
  <si>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</si>
  <si>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</si>
  <si>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</si>
  <si>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</si>
  <si>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</si>
  <si>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</si>
  <si>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</si>
  <si>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</si>
  <si>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</si>
  <si>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</si>
  <si>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</si>
  <si>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</si>
  <si>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</si>
  <si>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</si>
  <si>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</si>
  <si>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</si>
  <si>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</si>
  <si>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</si>
  <si>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</si>
  <si>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</si>
  <si>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</si>
  <si>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</si>
  <si>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</si>
  <si>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</si>
  <si>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</si>
  <si>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</si>
  <si>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</si>
  <si>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</si>
  <si>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</si>
  <si>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</si>
  <si>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</si>
  <si>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</si>
  <si>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</si>
  <si>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</si>
  <si>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</si>
  <si>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</si>
  <si>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</si>
  <si>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</si>
  <si>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</si>
  <si>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</si>
  <si>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</si>
  <si>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</si>
  <si>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</si>
  <si>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</si>
  <si>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</si>
  <si>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</si>
  <si>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</si>
  <si>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</si>
  <si>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</si>
  <si>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</si>
  <si>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</si>
  <si>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</si>
  <si>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</si>
  <si>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</si>
  <si>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</si>
  <si>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</si>
  <si>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</si>
  <si>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</si>
  <si>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</si>
  <si>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</si>
  <si>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</si>
  <si>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</si>
  <si>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</si>
  <si>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</si>
  <si>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</si>
  <si>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</si>
  <si>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</si>
  <si>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</si>
  <si>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</si>
  <si>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</si>
  <si>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</si>
  <si>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</si>
  <si>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</si>
  <si>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</si>
  <si>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</si>
  <si>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</si>
  <si>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</si>
  <si>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</si>
  <si>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</si>
  <si>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</si>
  <si>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</si>
  <si>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</si>
  <si>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</si>
  <si>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</si>
  <si>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</si>
  <si>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</si>
  <si>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</si>
  <si>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</si>
  <si>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</si>
  <si>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</si>
  <si>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</si>
  <si>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</si>
  <si>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</si>
  <si>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</si>
  <si>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</si>
  <si>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</si>
  <si>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</si>
  <si>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</si>
  <si>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</si>
  <si>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</si>
  <si>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</si>
  <si>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</si>
  <si>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</si>
  <si>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</si>
  <si>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</si>
  <si>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</si>
  <si>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</si>
  <si>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</si>
  <si>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</si>
  <si>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</si>
  <si>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</si>
  <si>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</si>
  <si>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</si>
  <si>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</si>
  <si>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</si>
  <si>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</si>
  <si>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</si>
  <si>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</si>
  <si>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</si>
  <si>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</si>
  <si>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</si>
  <si>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</si>
  <si>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</si>
  <si>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</si>
  <si>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</si>
  <si>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</si>
  <si>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</si>
  <si>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</si>
  <si>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</si>
  <si>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</si>
  <si>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</si>
  <si>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</si>
  <si>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</si>
  <si>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</si>
  <si>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</si>
  <si>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</si>
  <si>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</si>
  <si>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</si>
  <si>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</si>
  <si>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</si>
  <si>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</si>
  <si>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</si>
  <si>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</si>
  <si>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</si>
  <si>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</si>
  <si>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</si>
  <si>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</si>
  <si>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</si>
  <si>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</si>
  <si>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</si>
  <si>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</si>
  <si>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</si>
  <si>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</si>
  <si>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</si>
  <si>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</si>
  <si>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</si>
  <si>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</si>
  <si>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</si>
  <si>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</si>
  <si>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</si>
  <si>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</si>
  <si>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</si>
  <si>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</si>
  <si>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</si>
  <si>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</si>
  <si>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</si>
  <si>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</si>
  <si>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</si>
  <si>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</si>
  <si>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</si>
  <si>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</si>
  <si>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</si>
  <si>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</si>
  <si>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</si>
  <si>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</si>
  <si>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</si>
  <si>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</si>
  <si>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</si>
  <si>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</si>
  <si>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</si>
  <si>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</si>
  <si>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</si>
  <si>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</si>
  <si>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</si>
  <si>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</si>
  <si>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</si>
  <si>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</si>
  <si>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</si>
  <si>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</si>
  <si>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</si>
  <si>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</si>
  <si>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</si>
  <si>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</si>
  <si>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</si>
  <si>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</si>
  <si>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</si>
  <si>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</si>
  <si>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</si>
  <si>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</si>
  <si>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</si>
  <si>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</si>
  <si>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</si>
  <si>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</si>
  <si>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</si>
  <si>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</si>
  <si>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</si>
  <si>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</si>
  <si>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</si>
  <si>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</si>
  <si>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</si>
  <si>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</si>
  <si>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</si>
  <si>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</si>
  <si>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</si>
  <si>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</si>
  <si>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</si>
  <si>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</si>
  <si>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</si>
  <si>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</si>
  <si>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</si>
  <si>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</si>
  <si>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</si>
  <si>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</si>
  <si>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</si>
  <si>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</si>
  <si>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</si>
  <si>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</si>
  <si>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</si>
  <si>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</si>
  <si>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</si>
  <si>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</si>
  <si>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</si>
  <si>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</si>
  <si>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</si>
  <si>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</si>
  <si>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</si>
  <si>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</si>
  <si>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</si>
  <si>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</si>
  <si>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</si>
  <si>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</si>
  <si>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</si>
  <si>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</si>
  <si>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</si>
  <si>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</si>
  <si>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</si>
  <si>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</si>
  <si>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</si>
  <si>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</si>
  <si>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</si>
  <si>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</si>
  <si>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</si>
  <si>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</si>
  <si>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</si>
  <si>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</si>
  <si>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</si>
  <si>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</si>
  <si>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</si>
  <si>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</si>
  <si>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</si>
  <si>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</si>
  <si>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</si>
  <si>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</si>
  <si>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</si>
  <si>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</si>
  <si>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</si>
  <si>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</si>
  <si>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</si>
  <si>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</si>
  <si>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</si>
  <si>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</si>
  <si>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</si>
  <si>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</si>
  <si>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</si>
  <si>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</si>
  <si>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</si>
  <si>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</si>
  <si>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</si>
  <si>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</si>
  <si>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</si>
  <si>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</si>
  <si>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</si>
  <si>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</si>
  <si>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</si>
  <si>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</si>
  <si>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</si>
  <si>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</si>
  <si>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</si>
  <si>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</si>
  <si>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</si>
  <si>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</si>
  <si>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</si>
  <si>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</si>
  <si>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</si>
  <si>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</si>
  <si>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</si>
  <si>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</si>
  <si>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</si>
  <si>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</si>
  <si>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</si>
  <si>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</si>
  <si>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</si>
  <si>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</si>
  <si>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</si>
  <si>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</si>
  <si>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</si>
  <si>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</si>
  <si>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</si>
  <si>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</si>
  <si>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</si>
  <si>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</si>
  <si>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</si>
  <si>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</si>
  <si>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</si>
  <si>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</si>
  <si>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</si>
  <si>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</si>
  <si>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</si>
  <si>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</si>
  <si>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</si>
  <si>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</si>
  <si>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</si>
  <si>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</si>
  <si>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</si>
  <si>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</si>
  <si>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</si>
  <si>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</si>
  <si>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</si>
  <si>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</si>
  <si>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</si>
  <si>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</si>
  <si>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</si>
  <si>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</si>
  <si>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</si>
  <si>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</si>
  <si>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</si>
  <si>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</si>
  <si>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</si>
  <si>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</si>
  <si>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</si>
  <si>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</si>
  <si>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</si>
  <si>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</si>
  <si>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</si>
  <si>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</si>
  <si>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</si>
  <si>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</si>
  <si>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</si>
  <si>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</si>
  <si>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</si>
  <si>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</si>
  <si>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</si>
  <si>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</si>
  <si>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</si>
  <si>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</si>
  <si>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</si>
  <si>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</si>
  <si>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</si>
  <si>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</si>
  <si>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</si>
  <si>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</si>
  <si>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</si>
  <si>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</si>
  <si>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</si>
  <si>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</si>
  <si>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</si>
  <si>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</si>
  <si>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</si>
  <si>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</si>
  <si>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</si>
  <si>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</si>
  <si>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</si>
  <si>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</si>
  <si>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</si>
  <si>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</si>
  <si>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</si>
  <si>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</si>
  <si>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</si>
  <si>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</si>
  <si>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</si>
  <si>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</si>
  <si>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</si>
  <si>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</si>
  <si>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</si>
  <si>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</si>
  <si>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</si>
  <si>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</si>
  <si>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</si>
  <si>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</si>
  <si>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</si>
  <si>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</si>
  <si>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</si>
  <si>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</si>
  <si>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</si>
  <si>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</si>
  <si>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</si>
  <si>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</si>
  <si>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</si>
  <si>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</si>
  <si>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</si>
  <si>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</si>
  <si>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</si>
  <si>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</si>
  <si>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</si>
  <si>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</si>
  <si>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</si>
  <si>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</si>
  <si>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</si>
  <si>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</si>
  <si>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</si>
  <si>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</si>
  <si>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</si>
  <si>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</si>
  <si>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</si>
  <si>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</si>
  <si>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</si>
  <si>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</si>
  <si>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</si>
  <si>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</si>
  <si>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</si>
  <si>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</si>
  <si>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</si>
  <si>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</si>
  <si>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</si>
  <si>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</si>
  <si>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</si>
  <si>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</si>
  <si>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</si>
  <si>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</si>
  <si>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</si>
  <si>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</si>
  <si>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</si>
  <si>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</si>
  <si>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</si>
  <si>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</si>
  <si>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</si>
  <si>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</si>
  <si>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</si>
  <si>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</si>
  <si>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</si>
  <si>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</si>
  <si>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</si>
  <si>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</si>
  <si>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</si>
  <si>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</si>
  <si>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</si>
  <si>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</si>
  <si>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</si>
  <si>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</si>
  <si>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</si>
  <si>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</si>
  <si>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</si>
  <si>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</si>
  <si>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</si>
  <si>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</si>
  <si>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</si>
  <si>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</si>
  <si>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</si>
  <si>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</si>
  <si>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</si>
  <si>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</si>
  <si>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</si>
  <si>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</si>
  <si>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</si>
  <si>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</si>
  <si>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</si>
  <si>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</si>
  <si>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</si>
  <si>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</si>
  <si>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</si>
  <si>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</si>
  <si>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</si>
  <si>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</si>
  <si>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</si>
  <si>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</si>
  <si>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</si>
  <si>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</si>
  <si>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</si>
  <si>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</si>
  <si>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</si>
  <si>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</si>
  <si>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</si>
  <si>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</si>
  <si>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</si>
  <si>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</si>
  <si>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</si>
  <si>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</si>
  <si>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</si>
  <si>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</si>
  <si>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</si>
  <si>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</si>
  <si>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</si>
  <si>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</si>
  <si>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</si>
  <si>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</si>
  <si>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</si>
  <si>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</si>
  <si>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</si>
  <si>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</si>
  <si>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</si>
  <si>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</si>
  <si>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</si>
  <si>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</si>
  <si>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</si>
  <si>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</si>
  <si>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</si>
  <si>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</si>
  <si>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</si>
  <si>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</si>
  <si>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</si>
  <si>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</si>
  <si>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</si>
  <si>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</si>
  <si>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</si>
  <si>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</si>
  <si>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</si>
  <si>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</si>
  <si>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</si>
  <si>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</si>
  <si>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</si>
  <si>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</si>
  <si>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</si>
  <si>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</si>
  <si>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</si>
  <si>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</si>
  <si>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</si>
  <si>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</si>
  <si>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</si>
  <si>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</si>
  <si>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</si>
  <si>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</si>
  <si>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</si>
  <si>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</si>
  <si>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</si>
  <si>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</si>
  <si>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</si>
  <si>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</si>
  <si>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</si>
  <si>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</si>
  <si>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</si>
  <si>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</si>
  <si>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</si>
  <si>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</si>
  <si>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</si>
  <si>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</si>
  <si>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</si>
  <si>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</si>
  <si>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</si>
  <si>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</si>
  <si>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</si>
  <si>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</si>
  <si>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</si>
  <si>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</si>
  <si>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</si>
  <si>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</si>
  <si>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</si>
  <si>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</si>
  <si>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</si>
  <si>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</si>
  <si>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</si>
  <si>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</si>
  <si>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</si>
  <si>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</si>
  <si>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</si>
  <si>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</si>
  <si>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</si>
  <si>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</si>
  <si>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</si>
  <si>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</si>
  <si>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</si>
  <si>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</si>
  <si>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</si>
  <si>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</si>
  <si>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</si>
  <si>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</si>
  <si>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</si>
  <si>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</si>
  <si>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</si>
  <si>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</si>
  <si>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</si>
  <si>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</si>
  <si>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</si>
  <si>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</si>
  <si>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</si>
  <si>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</si>
  <si>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</si>
  <si>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</si>
  <si>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</si>
  <si>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</si>
  <si>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</si>
  <si>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</si>
  <si>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</si>
  <si>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</si>
  <si>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</si>
  <si>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</si>
  <si>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</si>
  <si>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</si>
  <si>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</si>
  <si>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</si>
  <si>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</si>
  <si>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</si>
  <si>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</si>
  <si>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</si>
  <si>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</si>
  <si>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</si>
  <si>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</si>
  <si>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</si>
  <si>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</si>
  <si>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</si>
  <si>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</si>
  <si>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</si>
  <si>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</si>
  <si>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</si>
  <si>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</si>
  <si>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</si>
  <si>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</si>
  <si>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</si>
  <si>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</si>
  <si>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</si>
  <si>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</si>
  <si>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</si>
  <si>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</si>
  <si>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</si>
  <si>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</si>
  <si>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</si>
  <si>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</si>
  <si>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</si>
  <si>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</si>
  <si>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</si>
  <si>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</si>
  <si>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</si>
  <si>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</si>
  <si>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</si>
  <si>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</si>
  <si>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</si>
  <si>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</si>
  <si>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</si>
  <si>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</si>
  <si>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</si>
  <si>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</si>
  <si>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</si>
  <si>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</si>
  <si>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</si>
  <si>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</si>
  <si>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</si>
  <si>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</si>
  <si>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</si>
  <si>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</si>
  <si>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</si>
  <si>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</si>
  <si>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</si>
  <si>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</si>
  <si>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</si>
  <si>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</si>
  <si>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</si>
  <si>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</si>
  <si>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</si>
  <si>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</si>
  <si>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</si>
  <si>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</si>
  <si>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</si>
  <si>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</si>
  <si>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</si>
  <si>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</si>
  <si>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</si>
  <si>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</si>
  <si>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</si>
  <si>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</si>
  <si>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</si>
  <si>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</si>
  <si>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</si>
  <si>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</si>
  <si>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</si>
  <si>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</si>
  <si>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</si>
  <si>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</si>
  <si>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</si>
  <si>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</si>
  <si>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</si>
  <si>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</si>
  <si>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</si>
  <si>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</si>
  <si>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</si>
  <si>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</si>
  <si>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</si>
  <si>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</si>
  <si>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</si>
  <si>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</si>
  <si>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</si>
  <si>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</si>
  <si>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</si>
  <si>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</si>
  <si>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</si>
  <si>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</si>
  <si>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</si>
  <si>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</si>
  <si>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</si>
  <si>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</si>
  <si>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</si>
  <si>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</si>
  <si>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</si>
  <si>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</si>
  <si>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</si>
  <si>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</si>
  <si>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</si>
  <si>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</si>
  <si>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</si>
  <si>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</si>
  <si>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</si>
  <si>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</si>
  <si>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</si>
  <si>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</si>
  <si>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</si>
  <si>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</si>
  <si>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</si>
  <si>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</si>
  <si>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</si>
  <si>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</si>
  <si>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</si>
  <si>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</si>
  <si>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</si>
  <si>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</si>
  <si>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</si>
  <si>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</si>
  <si>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</si>
  <si>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</si>
  <si>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</si>
  <si>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</si>
  <si>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</si>
  <si>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</si>
  <si>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</si>
  <si>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</si>
  <si>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</si>
  <si>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</si>
  <si>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</si>
  <si>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</si>
  <si>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</si>
  <si>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</si>
  <si>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</si>
  <si>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</si>
  <si>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</si>
  <si>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</si>
  <si>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</si>
  <si>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</si>
  <si>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</si>
  <si>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</si>
  <si>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</si>
  <si>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</si>
  <si>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</si>
  <si>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</si>
  <si>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</si>
  <si>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</si>
  <si>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</si>
  <si>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</si>
  <si>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</si>
  <si>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</si>
  <si>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</si>
  <si>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</si>
  <si>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</si>
  <si>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</si>
  <si>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</si>
  <si>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</si>
  <si>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</si>
  <si>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</si>
  <si>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</si>
  <si>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</si>
  <si>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</si>
  <si>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</si>
  <si>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</si>
  <si>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</si>
  <si>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</si>
  <si>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</si>
  <si>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</si>
  <si>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</si>
  <si>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</si>
  <si>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</si>
  <si>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</si>
  <si>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</si>
  <si>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</si>
  <si>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</si>
  <si>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</si>
  <si>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</si>
  <si>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</si>
  <si>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</si>
  <si>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</si>
  <si>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</si>
  <si>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</si>
  <si>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</si>
  <si>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</si>
  <si>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</si>
  <si>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</si>
  <si>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</si>
  <si>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</si>
  <si>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</si>
  <si>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</si>
  <si>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</si>
  <si>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</si>
  <si>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</si>
  <si>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</si>
  <si>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</si>
  <si>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</si>
  <si>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</si>
  <si>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</si>
  <si>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</si>
  <si>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</si>
  <si>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</si>
  <si>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</si>
  <si>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</si>
  <si>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</si>
  <si>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</si>
  <si>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</si>
  <si>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</si>
  <si>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</si>
  <si>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</si>
  <si>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</si>
  <si>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</si>
  <si>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</si>
  <si>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</si>
  <si>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</si>
  <si>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</si>
  <si>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</si>
  <si>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</si>
  <si>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</si>
  <si>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</si>
  <si>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</si>
  <si>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</si>
  <si>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</si>
  <si>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</si>
  <si>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</si>
  <si>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</si>
  <si>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</si>
  <si>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</si>
  <si>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</si>
  <si>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</si>
  <si>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</si>
  <si>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</si>
  <si>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</si>
  <si>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</si>
  <si>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</si>
  <si>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</si>
  <si>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</si>
  <si>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</si>
  <si>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</si>
  <si>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</si>
  <si>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</si>
  <si>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</si>
  <si>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</si>
  <si>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</si>
  <si>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</si>
  <si>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</si>
  <si>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</si>
  <si>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</si>
  <si>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</si>
  <si>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</si>
  <si>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</si>
  <si>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</si>
  <si>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</si>
  <si>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</si>
  <si>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</si>
  <si>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</si>
  <si>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</si>
  <si>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</si>
  <si>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</si>
  <si>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</si>
  <si>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</si>
  <si>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</si>
  <si>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</si>
  <si>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</si>
  <si>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</si>
  <si>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</si>
  <si>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</si>
  <si>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</si>
  <si>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</si>
  <si>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</si>
  <si>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</si>
  <si>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</si>
  <si>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</si>
  <si>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</si>
  <si>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</si>
  <si>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</si>
  <si>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</si>
  <si>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</si>
  <si>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</si>
  <si>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</si>
  <si>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</si>
  <si>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</si>
  <si>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</si>
  <si>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</si>
  <si>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</si>
  <si>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</si>
  <si>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</si>
  <si>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</si>
  <si>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</si>
  <si>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</si>
  <si>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</si>
  <si>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</si>
  <si>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</si>
  <si>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</si>
  <si>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</si>
  <si>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</si>
  <si>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</si>
  <si>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</si>
  <si>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</si>
  <si>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</si>
  <si>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</si>
  <si>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</si>
  <si>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</si>
  <si>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</si>
  <si>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</si>
  <si>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</si>
  <si>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</si>
  <si>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</si>
  <si>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</si>
  <si>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</si>
  <si>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</si>
  <si>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</si>
  <si>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</si>
  <si>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</si>
  <si>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</si>
  <si>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</si>
  <si>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</si>
  <si>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</si>
  <si>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</si>
  <si>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</si>
  <si>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</si>
  <si>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</si>
  <si>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</si>
  <si>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</si>
  <si>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</si>
  <si>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</si>
  <si>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</si>
  <si>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</si>
  <si>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</si>
  <si>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</si>
  <si>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</si>
  <si>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</si>
  <si>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</si>
  <si>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</si>
  <si>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</si>
  <si>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</si>
  <si>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</si>
  <si>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</si>
  <si>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</si>
  <si>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</si>
  <si>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</si>
  <si>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</si>
  <si>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</si>
  <si>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</si>
  <si>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</si>
  <si>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</si>
  <si>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</si>
  <si>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</si>
  <si>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</si>
  <si>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</si>
  <si>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</si>
  <si>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</si>
  <si>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</si>
  <si>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</si>
  <si>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</si>
  <si>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</si>
  <si>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</si>
  <si>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</si>
  <si>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</si>
  <si>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</si>
  <si>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</si>
  <si>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</si>
  <si>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</si>
  <si>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</si>
  <si>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</si>
  <si>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</si>
  <si>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</si>
  <si>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</si>
  <si>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</si>
  <si>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</si>
  <si>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</si>
  <si>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</si>
  <si>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</si>
  <si>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</si>
  <si>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</si>
  <si>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</si>
  <si>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</si>
  <si>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</si>
  <si>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</si>
  <si>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</si>
  <si>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</si>
  <si>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</si>
  <si>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</si>
  <si>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</si>
  <si>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</si>
  <si>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</si>
  <si>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</si>
  <si>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</si>
  <si>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</si>
  <si>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</si>
  <si>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</si>
  <si>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</si>
  <si>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</si>
  <si>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</si>
  <si>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</si>
  <si>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</si>
  <si>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</si>
  <si>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</si>
  <si>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</si>
  <si>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</si>
  <si>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</si>
  <si>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</si>
  <si>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</si>
  <si>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</si>
  <si>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</si>
  <si>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</si>
  <si>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</si>
  <si>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</si>
  <si>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</si>
  <si>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</si>
  <si>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</si>
  <si>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</si>
  <si>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</si>
  <si>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</si>
  <si>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</si>
  <si>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</si>
  <si>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</si>
  <si>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</si>
  <si>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</si>
  <si>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</si>
  <si>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</si>
  <si>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</si>
  <si>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</si>
  <si>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</si>
  <si>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</si>
  <si>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</si>
  <si>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</si>
  <si>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</si>
  <si>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</si>
  <si>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</si>
  <si>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</si>
  <si>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</si>
  <si>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</si>
  <si>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</si>
  <si>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</si>
  <si>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</si>
  <si>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</si>
  <si>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</si>
  <si>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</si>
  <si>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</si>
  <si>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</si>
  <si>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</si>
  <si>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</si>
  <si>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</si>
  <si>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</si>
  <si>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</si>
  <si>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</si>
  <si>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</si>
  <si>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</si>
  <si>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</si>
  <si>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</si>
  <si>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</si>
  <si>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</si>
  <si>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</si>
  <si>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</si>
  <si>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</si>
  <si>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</si>
  <si>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</si>
  <si>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</si>
  <si>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</si>
  <si>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</si>
  <si>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</si>
  <si>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</si>
  <si>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</si>
  <si>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</si>
  <si>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</si>
  <si>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</si>
  <si>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</si>
  <si>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</si>
  <si>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</si>
  <si>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</si>
  <si>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</si>
  <si>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</si>
  <si>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</si>
  <si>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</si>
  <si>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</si>
  <si>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</si>
  <si>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</si>
  <si>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</si>
  <si>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</si>
  <si>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</si>
  <si>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</si>
  <si>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</si>
  <si>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</si>
  <si>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</si>
  <si>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</si>
  <si>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</si>
  <si>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</si>
  <si>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</si>
  <si>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</si>
  <si>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</si>
  <si>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</si>
  <si>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</si>
  <si>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</si>
  <si>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</si>
  <si>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</si>
  <si>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</si>
  <si>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</si>
  <si>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</si>
  <si>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</si>
  <si>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</si>
  <si>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</si>
  <si>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</si>
  <si>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</si>
  <si>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</si>
  <si>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</si>
  <si>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</si>
  <si>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</si>
  <si>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</si>
  <si>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</si>
  <si>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</si>
  <si>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</si>
  <si>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</si>
  <si>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</si>
  <si>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</si>
  <si>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</si>
  <si>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</si>
  <si>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</si>
  <si>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</si>
  <si>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</si>
  <si>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</si>
  <si>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</si>
  <si>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</si>
  <si>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</si>
  <si>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</si>
  <si>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</si>
  <si>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</si>
  <si>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</si>
  <si>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</si>
  <si>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</si>
  <si>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</si>
  <si>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</si>
  <si>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</si>
  <si>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</si>
  <si>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</si>
  <si>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</si>
  <si>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</si>
  <si>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</si>
  <si>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</si>
  <si>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</si>
  <si>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</si>
  <si>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</si>
  <si>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</si>
  <si>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</si>
  <si>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</si>
  <si>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</si>
  <si>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</si>
  <si>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</si>
  <si>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</si>
  <si>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</si>
  <si>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</si>
  <si>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</si>
  <si>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</si>
  <si>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</si>
  <si>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</si>
  <si>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</si>
  <si>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</si>
  <si>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</si>
  <si>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</si>
  <si>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</si>
  <si>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</si>
  <si>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</si>
  <si>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</si>
  <si>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</si>
  <si>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</si>
  <si>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</si>
  <si>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</si>
  <si>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</si>
  <si>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</si>
  <si>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</si>
  <si>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</si>
  <si>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</si>
  <si>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</si>
  <si>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</si>
  <si>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</si>
  <si>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</si>
  <si>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</si>
  <si>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</si>
  <si>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</si>
  <si>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</si>
  <si>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</si>
  <si>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</si>
  <si>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</si>
  <si>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</si>
  <si>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</si>
  <si>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</si>
  <si>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</si>
  <si>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</si>
  <si>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</si>
  <si>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</si>
  <si>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</si>
  <si>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</si>
  <si>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</si>
  <si>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</si>
  <si>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</si>
  <si>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</si>
  <si>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</si>
  <si>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</si>
  <si>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</si>
  <si>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</si>
  <si>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</si>
  <si>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</si>
  <si>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</si>
  <si>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</si>
  <si>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</si>
  <si>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</si>
  <si>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</si>
  <si>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</si>
  <si>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</si>
  <si>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</si>
  <si>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</si>
  <si>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</si>
  <si>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</si>
  <si>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</si>
  <si>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</si>
  <si>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</si>
  <si>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</si>
  <si>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</si>
  <si>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</si>
  <si>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</si>
  <si>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</si>
  <si>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</si>
  <si>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</si>
  <si>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</si>
  <si>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</si>
  <si>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</si>
  <si>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</si>
  <si>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</si>
  <si>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</si>
  <si>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</si>
  <si>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</si>
  <si>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</si>
  <si>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</si>
  <si>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</si>
  <si>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</si>
  <si>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</si>
  <si>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</si>
  <si>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</si>
  <si>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</si>
  <si>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</si>
  <si>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</si>
  <si>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</si>
  <si>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</si>
  <si>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</si>
  <si>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</si>
  <si>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</si>
  <si>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</si>
  <si>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</si>
  <si>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</si>
  <si>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</si>
  <si>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</si>
  <si>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</si>
  <si>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</si>
  <si>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</si>
  <si>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</si>
  <si>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</si>
  <si>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</si>
  <si>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</si>
  <si>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</si>
  <si>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</si>
  <si>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</si>
  <si>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</si>
  <si>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</si>
  <si>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</si>
  <si>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</si>
  <si>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</si>
  <si>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</si>
  <si>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</si>
  <si>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</si>
  <si>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</si>
  <si>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</si>
  <si>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</si>
  <si>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</si>
  <si>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</si>
  <si>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</si>
  <si>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</si>
  <si>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</si>
  <si>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</si>
  <si>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</si>
  <si>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</si>
  <si>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</si>
  <si>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</si>
  <si>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</si>
  <si>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</si>
  <si>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</si>
  <si>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</si>
  <si>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</si>
  <si>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</si>
  <si>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</si>
  <si>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</si>
  <si>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</si>
  <si>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</si>
  <si>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</si>
  <si>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</si>
  <si>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</si>
  <si>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</si>
  <si>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</si>
  <si>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</si>
  <si>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</si>
  <si>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</si>
  <si>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</si>
  <si>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</si>
  <si>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</si>
  <si>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</si>
  <si>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</si>
  <si>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</si>
  <si>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</si>
  <si>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</si>
  <si>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</si>
  <si>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</si>
  <si>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</si>
  <si>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</si>
  <si>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</si>
  <si>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</si>
  <si>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</si>
  <si>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</si>
  <si>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</si>
  <si>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</si>
  <si>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</si>
  <si>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</si>
  <si>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</si>
  <si>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</si>
  <si>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</si>
  <si>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</si>
  <si>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</si>
  <si>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</si>
  <si>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</si>
  <si>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</si>
  <si>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</si>
  <si>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</si>
  <si>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</si>
  <si>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</si>
  <si>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</si>
  <si>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</si>
  <si>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</si>
  <si>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</si>
  <si>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</si>
  <si>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</si>
  <si>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</si>
  <si>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</si>
  <si>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</si>
  <si>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</si>
  <si>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</si>
  <si>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</si>
  <si>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</si>
  <si>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</si>
  <si>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</si>
  <si>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</si>
  <si>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</si>
  <si>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</si>
  <si>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</si>
  <si>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</si>
  <si>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</si>
  <si>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</si>
  <si>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</si>
  <si>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</si>
  <si>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</si>
  <si>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</si>
  <si>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</si>
  <si>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</si>
  <si>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</si>
  <si>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</si>
  <si>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</si>
  <si>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</si>
  <si>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</si>
  <si>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</si>
  <si>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</si>
  <si>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</si>
  <si>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</si>
  <si>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</si>
  <si>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</si>
  <si>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</si>
  <si>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</si>
  <si>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</si>
  <si>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</si>
  <si>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</si>
  <si>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</si>
  <si>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</si>
  <si>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</si>
  <si>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</si>
  <si>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</si>
  <si>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</si>
  <si>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</si>
  <si>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</si>
  <si>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</si>
  <si>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</si>
  <si>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</si>
  <si>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</si>
  <si>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</si>
  <si>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</si>
  <si>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</si>
  <si>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</si>
  <si>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</si>
  <si>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</si>
  <si>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</si>
  <si>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</si>
  <si>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</si>
  <si>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</si>
  <si>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</si>
  <si>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</si>
  <si>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</si>
  <si>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</si>
  <si>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</si>
  <si>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</si>
  <si>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</si>
  <si>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</si>
  <si>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</si>
  <si>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</si>
  <si>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</si>
  <si>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</si>
  <si>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</si>
  <si>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</si>
  <si>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</si>
  <si>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</si>
  <si>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</si>
  <si>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</si>
  <si>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</si>
  <si>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</si>
  <si>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</si>
  <si>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</si>
  <si>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</si>
  <si>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</si>
  <si>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</si>
  <si>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</si>
  <si>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</si>
  <si>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</si>
  <si>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</si>
  <si>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</si>
  <si>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</si>
  <si>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</si>
  <si>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</si>
  <si>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</si>
  <si>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</si>
  <si>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</si>
  <si>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</si>
  <si>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</si>
  <si>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</si>
  <si>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</si>
  <si>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</si>
  <si>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</si>
  <si>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</si>
  <si>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</si>
  <si>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</si>
  <si>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</si>
  <si>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</si>
  <si>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</si>
  <si>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</si>
  <si>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</si>
  <si>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</si>
  <si>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</si>
  <si>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</si>
  <si>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</si>
  <si>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</si>
  <si>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</si>
  <si>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</si>
  <si>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</si>
  <si>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</si>
  <si>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</si>
  <si>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</si>
  <si>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</si>
  <si>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</si>
  <si>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</si>
  <si>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</si>
  <si>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</si>
  <si>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</si>
  <si>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</si>
  <si>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</si>
  <si>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</si>
  <si>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</si>
  <si>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</si>
  <si>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</si>
  <si>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</si>
  <si>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</si>
  <si>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</si>
  <si>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</si>
  <si>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</si>
  <si>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</si>
  <si>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</si>
  <si>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</si>
  <si>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</si>
  <si>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</si>
  <si>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</si>
  <si>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</si>
  <si>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</si>
  <si>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</si>
  <si>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</si>
  <si>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</si>
  <si>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</si>
  <si>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</si>
  <si>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</si>
  <si>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</si>
  <si>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</si>
  <si>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</si>
  <si>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</si>
  <si>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</si>
  <si>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</si>
  <si>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</si>
  <si>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</si>
  <si>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</si>
  <si>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</si>
  <si>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</si>
  <si>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</si>
  <si>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</si>
  <si>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</si>
  <si>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</si>
  <si>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</si>
  <si>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</si>
  <si>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</si>
  <si>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</si>
  <si>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</si>
  <si>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</si>
  <si>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</si>
  <si>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</si>
  <si>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</si>
  <si>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</si>
  <si>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</si>
  <si>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</si>
  <si>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</si>
  <si>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</si>
  <si>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</si>
  <si>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</si>
  <si>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</si>
  <si>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</si>
  <si>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</si>
  <si>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</si>
  <si>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</si>
  <si>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</si>
  <si>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</si>
  <si>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</si>
  <si>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</si>
  <si>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</si>
  <si>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</si>
  <si>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</si>
  <si>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</si>
  <si>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</si>
  <si>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</si>
  <si>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</si>
  <si>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</si>
  <si>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</si>
  <si>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</si>
  <si>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</si>
  <si>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</si>
  <si>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</si>
  <si>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</si>
  <si>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</si>
  <si>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</si>
  <si>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</si>
  <si>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</si>
  <si>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</si>
  <si>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</si>
  <si>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</si>
  <si>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</si>
  <si>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</si>
  <si>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</si>
  <si>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</si>
  <si>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</si>
  <si>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</si>
  <si>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</si>
  <si>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</si>
  <si>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</si>
  <si>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</si>
  <si>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</si>
  <si>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</si>
  <si>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</si>
  <si>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</si>
  <si>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</si>
  <si>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</si>
  <si>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</si>
  <si>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</si>
  <si>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</si>
  <si>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</si>
  <si>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</si>
  <si>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</si>
  <si>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</si>
  <si>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</si>
  <si>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</si>
  <si>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</si>
  <si>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</si>
  <si>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</si>
  <si>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</si>
  <si>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</si>
  <si>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</si>
  <si>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</si>
  <si>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</si>
  <si>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</si>
  <si>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</si>
  <si>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</si>
  <si>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</si>
  <si>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</si>
  <si>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</si>
  <si>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</si>
  <si>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</si>
  <si>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</si>
  <si>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</si>
  <si>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</si>
  <si>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</si>
  <si>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</si>
  <si>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</si>
  <si>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</si>
  <si>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</si>
  <si>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</si>
  <si>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</si>
  <si>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</si>
  <si>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</si>
  <si>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</si>
  <si>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</si>
  <si>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</si>
  <si>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</si>
  <si>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</si>
  <si>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</si>
  <si>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</si>
  <si>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</si>
  <si>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</si>
  <si>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</si>
  <si>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</si>
  <si>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</si>
  <si>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</si>
  <si>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</si>
  <si>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</si>
  <si>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</si>
  <si>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</si>
  <si>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</si>
  <si>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</si>
  <si>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</si>
  <si>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</si>
  <si>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</si>
  <si>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</si>
  <si>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</si>
  <si>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</si>
  <si>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</si>
  <si>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</si>
  <si>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</si>
  <si>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</si>
  <si>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</si>
  <si>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</si>
  <si>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</si>
  <si>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</si>
  <si>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</si>
  <si>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</si>
  <si>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</si>
  <si>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</si>
  <si>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</si>
  <si>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</si>
  <si>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</si>
  <si>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</si>
  <si>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</si>
  <si>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</si>
  <si>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</si>
  <si>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</si>
  <si>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</si>
  <si>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</si>
  <si>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</si>
  <si>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</si>
  <si>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</si>
  <si>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</si>
  <si>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</si>
  <si>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</si>
  <si>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</si>
  <si>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</si>
  <si>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</si>
  <si>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</si>
  <si>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</si>
  <si>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</si>
  <si>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</si>
  <si>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</si>
  <si>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</si>
  <si>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</si>
  <si>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</si>
  <si>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</si>
  <si>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</si>
  <si>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</si>
  <si>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</si>
  <si>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</si>
  <si>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</si>
  <si>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</si>
  <si>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</si>
  <si>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</si>
  <si>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</si>
  <si>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</si>
  <si>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</si>
  <si>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</si>
  <si>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</si>
  <si>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</si>
  <si>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</si>
  <si>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</si>
  <si>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</si>
  <si>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</si>
  <si>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</si>
  <si>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</si>
  <si>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</si>
  <si>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</si>
  <si>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</si>
  <si>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</si>
  <si>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</si>
  <si>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</si>
  <si>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</si>
  <si>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</si>
  <si>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</si>
  <si>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</si>
  <si>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</si>
  <si>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</si>
  <si>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</si>
  <si>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</si>
  <si>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</si>
  <si>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</si>
  <si>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</si>
  <si>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</si>
  <si>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</si>
  <si>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</si>
  <si>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</si>
  <si>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</si>
  <si>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</si>
  <si>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</si>
  <si>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</si>
  <si>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</si>
  <si>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</si>
  <si>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</si>
  <si>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</si>
  <si>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</si>
  <si>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</si>
  <si>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</si>
  <si>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</si>
  <si>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</si>
  <si>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</si>
  <si>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</si>
  <si>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</si>
  <si>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</si>
  <si>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</si>
  <si>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</si>
  <si>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</si>
  <si>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</si>
  <si>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</si>
  <si>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</si>
  <si>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</si>
  <si>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</si>
  <si>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</si>
  <si>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</si>
  <si>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</si>
  <si>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</si>
  <si>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</si>
  <si>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</si>
  <si>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</si>
  <si>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</si>
  <si>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</si>
  <si>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</si>
  <si>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</si>
  <si>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</si>
  <si>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</si>
  <si>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</si>
  <si>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</si>
  <si>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</si>
  <si>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</si>
  <si>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</si>
  <si>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</si>
  <si>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</si>
  <si>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</si>
  <si>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</si>
  <si>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</si>
  <si>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</si>
  <si>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</si>
  <si>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</si>
  <si>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</si>
  <si>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</si>
  <si>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</si>
  <si>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</si>
  <si>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</si>
  <si>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</si>
  <si>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</si>
  <si>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</si>
  <si>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</si>
  <si>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</si>
  <si>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</si>
  <si>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</si>
  <si>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</si>
  <si>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</si>
  <si>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</si>
  <si>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</si>
  <si>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</si>
  <si>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</si>
  <si>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</si>
  <si>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</si>
  <si>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</si>
  <si>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</si>
  <si>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</si>
  <si>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</si>
  <si>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</si>
  <si>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</si>
  <si>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</si>
  <si>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</si>
  <si>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</si>
  <si>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</si>
  <si>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</si>
  <si>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</si>
  <si>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</si>
  <si>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</si>
  <si>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</si>
  <si>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</si>
  <si>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</si>
  <si>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</si>
  <si>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</si>
  <si>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</si>
  <si>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</si>
  <si>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</si>
  <si>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</si>
  <si>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</si>
  <si>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</si>
  <si>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</si>
  <si>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</si>
  <si>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</si>
  <si>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</si>
  <si>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</si>
  <si>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</si>
  <si>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</si>
  <si>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</si>
  <si>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</si>
  <si>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</si>
  <si>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</si>
  <si>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</si>
  <si>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</si>
  <si>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</si>
  <si>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</si>
  <si>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</si>
  <si>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</si>
  <si>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</si>
  <si>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</si>
  <si>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</si>
  <si>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</si>
  <si>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</si>
  <si>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</si>
  <si>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</si>
  <si>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</si>
  <si>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</si>
  <si>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</si>
  <si>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</si>
  <si>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</si>
  <si>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</si>
  <si>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</si>
  <si>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</si>
  <si>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</si>
  <si>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</si>
  <si>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</si>
  <si>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</si>
  <si>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</si>
  <si>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</si>
  <si>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</si>
  <si>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</si>
  <si>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</si>
  <si>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</si>
  <si>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</si>
  <si>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</si>
  <si>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</si>
  <si>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</si>
  <si>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</si>
  <si>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</si>
  <si>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</si>
  <si>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</si>
  <si>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</si>
  <si>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</si>
  <si>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</si>
  <si>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</si>
  <si>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</si>
  <si>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</si>
  <si>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</si>
  <si>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</si>
  <si>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</si>
  <si>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</si>
  <si>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</si>
  <si>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</si>
  <si>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</si>
  <si>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</si>
  <si>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</si>
  <si>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</si>
  <si>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</si>
  <si>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</si>
  <si>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</si>
  <si>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</si>
  <si>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</si>
  <si>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</si>
  <si>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</si>
  <si>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</si>
  <si>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</si>
  <si>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</si>
  <si>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</si>
  <si>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</si>
  <si>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</si>
  <si>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</si>
  <si>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</si>
  <si>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</si>
  <si>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</si>
  <si>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</si>
  <si>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</si>
  <si>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</si>
  <si>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</si>
  <si>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</si>
  <si>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</si>
  <si>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</si>
  <si>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</si>
  <si>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</si>
  <si>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</si>
  <si>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</si>
  <si>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</si>
  <si>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</si>
  <si>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</si>
  <si>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</si>
  <si>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</si>
  <si>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</si>
  <si>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</si>
  <si>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</si>
  <si>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</si>
  <si>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</si>
  <si>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</si>
  <si>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</si>
  <si>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</si>
  <si>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</si>
  <si>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</si>
  <si>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</si>
  <si>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</si>
  <si>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</si>
  <si>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</si>
  <si>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</si>
  <si>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</si>
  <si>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</si>
  <si>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</si>
  <si>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</si>
  <si>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</si>
  <si>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</si>
  <si>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</si>
  <si>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</si>
  <si>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</si>
  <si>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</si>
  <si>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</si>
  <si>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</si>
  <si>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</si>
  <si>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</si>
  <si>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</si>
  <si>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</si>
  <si>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</si>
  <si>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</si>
  <si>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</si>
  <si>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</si>
  <si>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</si>
  <si>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</si>
  <si>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</si>
  <si>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</si>
  <si>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</si>
  <si>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</si>
  <si>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</si>
  <si>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</si>
  <si>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</si>
  <si>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</si>
  <si>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</si>
  <si>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</si>
  <si>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</si>
  <si>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</si>
  <si>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</si>
  <si>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</si>
  <si>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</si>
  <si>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</si>
  <si>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</si>
  <si>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</si>
  <si>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</si>
  <si>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</si>
  <si>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</si>
  <si>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</si>
  <si>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</si>
  <si>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</si>
  <si>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</si>
  <si>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</si>
  <si>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</si>
  <si>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</si>
  <si>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</si>
  <si>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</si>
  <si>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</si>
  <si>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</si>
  <si>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</si>
  <si>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</si>
  <si>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</si>
  <si>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</si>
  <si>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</si>
  <si>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</si>
  <si>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</si>
  <si>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</si>
  <si>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</si>
  <si>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</si>
  <si>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</si>
  <si>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</si>
  <si>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</si>
  <si>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</si>
  <si>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</si>
  <si>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</si>
  <si>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</si>
  <si>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</si>
  <si>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</si>
  <si>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</si>
  <si>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</si>
  <si>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</si>
  <si>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</si>
  <si>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</si>
  <si>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</si>
  <si>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</si>
  <si>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</si>
  <si>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</si>
  <si>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</si>
  <si>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</si>
  <si>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</si>
  <si>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</si>
  <si>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</si>
  <si>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</si>
  <si>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</si>
  <si>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</si>
  <si>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</si>
  <si>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</si>
  <si>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</si>
  <si>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</si>
  <si>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</si>
  <si>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</si>
  <si>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</si>
  <si>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</si>
  <si>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</si>
  <si>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</si>
  <si>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</si>
  <si>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</si>
  <si>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</si>
  <si>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</si>
  <si>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</si>
  <si>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</si>
  <si>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</si>
  <si>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</si>
  <si>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</si>
  <si>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</si>
  <si>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</si>
  <si>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</si>
  <si>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</si>
  <si>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</si>
  <si>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</si>
  <si>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</si>
  <si>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</si>
  <si>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</si>
  <si>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</si>
  <si>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</si>
  <si>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</si>
  <si>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</si>
  <si>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</si>
  <si>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</si>
  <si>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</si>
  <si>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</si>
  <si>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</si>
  <si>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</si>
  <si>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</si>
  <si>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</si>
  <si>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</si>
  <si>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</si>
  <si>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</si>
  <si>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</si>
  <si>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</si>
  <si>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</si>
  <si>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</si>
  <si>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</si>
  <si>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</si>
  <si>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</si>
  <si>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</si>
  <si>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</si>
  <si>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</si>
  <si>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</si>
  <si>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</si>
  <si>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</si>
  <si>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</si>
  <si>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</si>
  <si>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</si>
  <si>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</si>
  <si>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</si>
  <si>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</si>
  <si>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</si>
  <si>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</si>
  <si>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</si>
  <si>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</si>
  <si>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</si>
  <si>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</si>
  <si>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</si>
  <si>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</si>
  <si>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</si>
  <si>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</si>
  <si>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</si>
  <si>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</si>
  <si>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</si>
  <si>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</si>
  <si>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</si>
  <si>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</si>
  <si>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</si>
  <si>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</si>
  <si>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</si>
  <si>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</si>
  <si>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</si>
  <si>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</si>
  <si>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</si>
  <si>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</si>
  <si>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</si>
  <si>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</si>
  <si>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</si>
  <si>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</si>
  <si>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</si>
  <si>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</si>
  <si>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</si>
  <si>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</si>
  <si>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</si>
  <si>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</si>
  <si>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</si>
  <si>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</si>
  <si>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</si>
  <si>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</si>
  <si>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</si>
  <si>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</si>
  <si>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</si>
  <si>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</si>
  <si>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</si>
  <si>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</si>
  <si>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</si>
  <si>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</si>
  <si>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</si>
  <si>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</si>
  <si>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</si>
  <si>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</si>
  <si>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</si>
  <si>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</si>
  <si>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</si>
  <si>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</si>
  <si>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</si>
  <si>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</si>
  <si>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</si>
  <si>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</si>
  <si>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</si>
  <si>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</si>
  <si>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</si>
  <si>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</si>
  <si>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</si>
  <si>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</si>
  <si>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</si>
  <si>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</si>
  <si>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</si>
  <si>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</si>
  <si>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</si>
  <si>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</si>
  <si>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</si>
  <si>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</si>
  <si>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</si>
  <si>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</si>
  <si>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</si>
  <si>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</si>
  <si>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</si>
  <si>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</si>
  <si>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</si>
  <si>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</si>
  <si>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</si>
  <si>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</si>
  <si>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</si>
  <si>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</si>
  <si>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</si>
  <si>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</si>
  <si>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</si>
  <si>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</si>
  <si>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</si>
  <si>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</si>
  <si>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</si>
  <si>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</si>
  <si>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</si>
  <si>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</si>
  <si>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</si>
  <si>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</si>
  <si>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</si>
  <si>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</si>
  <si>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</si>
  <si>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</si>
  <si>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</si>
  <si>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</si>
  <si>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</si>
  <si>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</si>
  <si>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</si>
  <si>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</si>
  <si>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</si>
  <si>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</si>
  <si>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</si>
  <si>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</si>
  <si>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</si>
  <si>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</si>
  <si>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</si>
  <si>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</si>
  <si>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</si>
  <si>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</si>
  <si>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</si>
  <si>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</si>
  <si>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</si>
  <si>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</si>
  <si>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</si>
  <si>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</si>
  <si>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</si>
  <si>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</si>
  <si>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</si>
  <si>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</si>
  <si>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</si>
  <si>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</si>
  <si>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</si>
  <si>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</si>
  <si>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</si>
  <si>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</si>
  <si>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</si>
  <si>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</si>
  <si>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</si>
  <si>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</si>
  <si>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</si>
  <si>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</si>
  <si>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</si>
  <si>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</si>
  <si>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</si>
  <si>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</si>
  <si>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</si>
  <si>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</si>
  <si>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</si>
  <si>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</si>
  <si>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</si>
  <si>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</si>
  <si>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</si>
  <si>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</si>
  <si>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</si>
  <si>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</si>
  <si>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</si>
  <si>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</si>
  <si>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</si>
  <si>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</si>
  <si>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</si>
  <si>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</si>
  <si>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</si>
  <si>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</si>
  <si>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</si>
  <si>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</si>
  <si>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</si>
  <si>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</si>
  <si>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</si>
  <si>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</si>
  <si>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</si>
  <si>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</si>
  <si>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</si>
  <si>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</si>
  <si>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</si>
  <si>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</si>
  <si>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</si>
  <si>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</si>
  <si>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</si>
  <si>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</si>
  <si>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</si>
  <si>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</si>
  <si>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</si>
  <si>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</si>
  <si>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</si>
  <si>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</si>
  <si>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</si>
  <si>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</si>
  <si>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</si>
  <si>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</si>
  <si>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</si>
  <si>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</si>
  <si>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</si>
  <si>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</si>
  <si>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</si>
  <si>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</si>
  <si>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</si>
  <si>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</si>
  <si>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</si>
  <si>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</si>
  <si>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</si>
  <si>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</si>
  <si>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</si>
  <si>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</si>
  <si>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</si>
  <si>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</si>
  <si>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</si>
  <si>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</si>
  <si>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</si>
  <si>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</si>
  <si>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</si>
  <si>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</si>
  <si>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</si>
  <si>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</si>
  <si>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</si>
  <si>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</si>
  <si>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</si>
  <si>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</si>
  <si>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</si>
  <si>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</si>
  <si>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</si>
  <si>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</si>
  <si>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</si>
  <si>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</si>
  <si>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</si>
  <si>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</si>
  <si>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</si>
  <si>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</si>
  <si>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</si>
  <si>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</si>
  <si>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</si>
  <si>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</si>
  <si>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</si>
  <si>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</si>
  <si>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</si>
  <si>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</si>
  <si>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</si>
  <si>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</si>
  <si>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</si>
  <si>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</si>
  <si>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</si>
  <si>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</si>
  <si>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</si>
  <si>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</si>
  <si>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</si>
  <si>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</si>
  <si>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</si>
  <si>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</si>
  <si>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</si>
  <si>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</si>
  <si>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</si>
  <si>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</si>
  <si>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</si>
  <si>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</si>
  <si>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</si>
  <si>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</si>
  <si>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</si>
  <si>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</si>
  <si>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</si>
  <si>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</si>
  <si>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</si>
  <si>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</si>
  <si>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</si>
  <si>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</si>
  <si>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</si>
  <si>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</si>
  <si>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</si>
  <si>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</si>
  <si>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</si>
  <si>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</si>
  <si>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</si>
  <si>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</si>
  <si>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</si>
  <si>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</si>
  <si>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</si>
  <si>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</si>
  <si>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</si>
  <si>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</si>
  <si>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</si>
  <si>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</si>
  <si>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</si>
  <si>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</si>
  <si>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</si>
  <si>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</si>
  <si>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</si>
  <si>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</si>
  <si>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</si>
  <si>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</si>
  <si>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</si>
  <si>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</si>
  <si>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</si>
  <si>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</si>
  <si>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</si>
  <si>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</si>
  <si>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</si>
  <si>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</si>
  <si>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</si>
  <si>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</si>
  <si>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</si>
  <si>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</si>
  <si>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</si>
  <si>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</si>
  <si>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</si>
  <si>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</si>
  <si>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</si>
  <si>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</si>
  <si>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</si>
  <si>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</si>
  <si>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</si>
  <si>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</si>
  <si>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</si>
  <si>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</si>
  <si>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</si>
  <si>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</si>
  <si>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</si>
  <si>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</si>
  <si>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</si>
  <si>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</si>
  <si>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</si>
  <si>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</si>
  <si>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</si>
  <si>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</si>
  <si>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</si>
  <si>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</si>
  <si>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</si>
  <si>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</si>
  <si>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</si>
  <si>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</si>
  <si>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</si>
  <si>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</si>
  <si>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</si>
  <si>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</si>
  <si>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</si>
  <si>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</si>
  <si>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</si>
  <si>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</si>
  <si>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</si>
  <si>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</si>
  <si>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</si>
  <si>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</si>
  <si>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</si>
  <si>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</si>
  <si>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</si>
  <si>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</si>
  <si>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</si>
  <si>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</si>
  <si>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</si>
  <si>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</si>
  <si>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</si>
  <si>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</si>
  <si>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</si>
  <si>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</si>
  <si>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</si>
  <si>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</si>
  <si>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</si>
  <si>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</si>
  <si>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</si>
  <si>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</si>
  <si>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</si>
  <si>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</si>
  <si>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</si>
  <si>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</si>
  <si>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</si>
  <si>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</si>
  <si>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</si>
  <si>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</si>
  <si>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</si>
  <si>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</si>
  <si>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</si>
  <si>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</si>
  <si>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</si>
  <si>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</si>
  <si>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</si>
  <si>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</si>
  <si>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</si>
  <si>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</si>
  <si>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</si>
  <si>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</si>
  <si>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</si>
  <si>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</si>
  <si>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</si>
  <si>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</si>
  <si>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</si>
  <si>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</si>
  <si>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</si>
  <si>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</si>
  <si>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</si>
  <si>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</si>
  <si>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</si>
  <si>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</si>
  <si>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</si>
  <si>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</si>
  <si>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</si>
  <si>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</si>
  <si>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</si>
  <si>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</si>
  <si>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</si>
  <si>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</si>
  <si>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</si>
  <si>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</si>
  <si>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</si>
  <si>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</si>
  <si>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</si>
  <si>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</si>
  <si>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</si>
  <si>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</si>
  <si>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</si>
  <si>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</si>
  <si>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</si>
  <si>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</si>
  <si>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</si>
  <si>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</si>
  <si>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</si>
  <si>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</si>
  <si>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</si>
  <si>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</si>
  <si>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</si>
  <si>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</si>
  <si>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</si>
  <si>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</si>
  <si>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</si>
  <si>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</si>
  <si>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</si>
  <si>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</si>
  <si>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</si>
  <si>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</si>
  <si>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</si>
  <si>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</si>
  <si>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</si>
  <si>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</si>
  <si>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</si>
  <si>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</si>
  <si>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</si>
  <si>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</si>
  <si>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</si>
  <si>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</si>
  <si>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</si>
  <si>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</si>
  <si>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</si>
  <si>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</si>
  <si>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</si>
  <si>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</si>
  <si>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</si>
  <si>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</si>
  <si>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</si>
  <si>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</si>
  <si>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</si>
  <si>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</si>
  <si>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</si>
  <si>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</si>
  <si>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</si>
  <si>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</si>
  <si>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</si>
  <si>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</si>
  <si>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</si>
  <si>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</si>
  <si>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</si>
  <si>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</si>
  <si>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</si>
  <si>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</si>
  <si>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</si>
  <si>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</si>
  <si>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</si>
  <si>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</si>
  <si>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</si>
  <si>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</si>
  <si>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</si>
  <si>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</si>
  <si>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</si>
  <si>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</si>
  <si>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</si>
  <si>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</si>
  <si>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</si>
  <si>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</si>
  <si>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</si>
  <si>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</si>
  <si>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</si>
  <si>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</si>
  <si>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</si>
  <si>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</si>
  <si>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</si>
  <si>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</si>
  <si>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</si>
  <si>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</si>
  <si>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</si>
  <si>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</si>
  <si>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</si>
  <si>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</si>
  <si>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</si>
  <si>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</si>
  <si>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</si>
  <si>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</si>
  <si>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</si>
  <si>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</si>
  <si>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</si>
  <si>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</si>
  <si>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</si>
  <si>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</si>
  <si>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</si>
  <si>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</si>
  <si>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</si>
  <si>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</si>
  <si>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</si>
  <si>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</si>
  <si>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</si>
  <si>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</si>
  <si>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</si>
  <si>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</si>
  <si>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</si>
  <si>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</si>
  <si>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</si>
  <si>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</si>
  <si>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</si>
  <si>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</si>
  <si>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</si>
  <si>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</si>
  <si>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</si>
  <si>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</si>
  <si>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</si>
  <si>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</si>
  <si>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</si>
  <si>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</si>
  <si>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</si>
  <si>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</si>
  <si>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</si>
  <si>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</si>
  <si>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</si>
  <si>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</si>
  <si>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</si>
  <si>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</si>
  <si>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</si>
  <si>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</si>
  <si>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</si>
  <si>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</si>
  <si>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</si>
  <si>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</si>
  <si>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</si>
  <si>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</si>
  <si>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</si>
  <si>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</si>
  <si>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</si>
  <si>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</si>
  <si>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</si>
  <si>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</si>
  <si>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</si>
  <si>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</si>
  <si>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</si>
  <si>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</si>
  <si>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</si>
  <si>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</si>
  <si>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</si>
  <si>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</si>
  <si>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</si>
  <si>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</si>
  <si>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</si>
  <si>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</si>
  <si>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</si>
  <si>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</si>
  <si>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</si>
  <si>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</si>
  <si>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</si>
  <si>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</si>
  <si>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</si>
  <si>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</si>
  <si>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</si>
  <si>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</si>
  <si>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</si>
  <si>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</si>
  <si>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</si>
  <si>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</si>
  <si>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</si>
  <si>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</si>
  <si>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</si>
  <si>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</si>
  <si>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</si>
  <si>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</si>
  <si>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</si>
  <si>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</si>
  <si>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</si>
  <si>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</si>
  <si>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</si>
  <si>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</si>
  <si>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</si>
  <si>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</si>
  <si>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</si>
  <si>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</si>
  <si>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</si>
  <si>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</si>
  <si>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</si>
  <si>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</si>
  <si>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</si>
  <si>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</si>
  <si>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</si>
  <si>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</si>
  <si>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</si>
  <si>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</si>
  <si>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</si>
  <si>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</si>
  <si>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</si>
  <si>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</si>
  <si>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</si>
  <si>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</si>
  <si>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</si>
  <si>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</si>
  <si>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</si>
  <si>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</si>
  <si>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</si>
  <si>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</si>
  <si>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</si>
  <si>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</si>
  <si>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</si>
  <si>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</si>
  <si>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</si>
  <si>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</si>
  <si>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</si>
  <si>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</si>
  <si>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</si>
  <si>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</si>
  <si>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</si>
  <si>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</si>
  <si>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</si>
  <si>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</si>
  <si>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</si>
  <si>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</si>
  <si>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</si>
  <si>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</si>
  <si>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</si>
  <si>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</si>
  <si>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</si>
  <si>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</si>
  <si>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</si>
  <si>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</si>
  <si>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</si>
  <si>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</si>
  <si>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</si>
  <si>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</si>
  <si>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</si>
  <si>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</si>
  <si>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</si>
  <si>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</si>
  <si>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</si>
  <si>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</si>
  <si>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</si>
  <si>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</si>
  <si>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</si>
  <si>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</si>
  <si>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</si>
  <si>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</si>
  <si>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</si>
  <si>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</si>
  <si>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</si>
  <si>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</si>
  <si>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</si>
  <si>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</si>
  <si>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</si>
  <si>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</si>
  <si>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</si>
  <si>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</si>
  <si>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</si>
  <si>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</si>
  <si>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</si>
  <si>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</si>
  <si>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</si>
  <si>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</si>
  <si>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</si>
  <si>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</si>
  <si>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</si>
  <si>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</si>
  <si>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</si>
  <si>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</si>
  <si>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</si>
  <si>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</si>
  <si>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</si>
  <si>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</si>
  <si>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</si>
  <si>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</si>
  <si>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</si>
  <si>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</si>
  <si>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</si>
  <si>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</si>
  <si>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</si>
  <si>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</si>
  <si>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</si>
  <si>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</si>
  <si>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</si>
  <si>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</si>
  <si>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</si>
  <si>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</si>
  <si>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</si>
  <si>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</si>
  <si>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</si>
  <si>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</si>
  <si>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</si>
  <si>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</si>
  <si>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</si>
  <si>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</si>
  <si>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</si>
  <si>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</si>
  <si>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</si>
  <si>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</si>
  <si>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</si>
  <si>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</si>
  <si>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</si>
  <si>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</si>
  <si>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</si>
  <si>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</si>
  <si>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</si>
  <si>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</si>
  <si>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</si>
  <si>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</si>
  <si>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</si>
  <si>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</si>
  <si>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</si>
  <si>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</si>
  <si>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</si>
  <si>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</si>
  <si>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</si>
  <si>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</si>
  <si>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</si>
  <si>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</si>
  <si>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</si>
  <si>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</si>
  <si>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</si>
  <si>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</si>
  <si>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</si>
  <si>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</si>
  <si>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</si>
  <si>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</si>
  <si>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</si>
  <si>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</si>
  <si>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</si>
  <si>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</si>
  <si>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</si>
  <si>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</si>
  <si>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</si>
  <si>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</si>
  <si>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</si>
  <si>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</si>
  <si>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</si>
  <si>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</si>
  <si>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</si>
  <si>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</si>
  <si>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</si>
  <si>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</si>
  <si>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</si>
  <si>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</si>
  <si>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</si>
  <si>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</si>
  <si>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</si>
  <si>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</si>
  <si>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</si>
  <si>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</si>
  <si>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</si>
  <si>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</si>
  <si>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</si>
  <si>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</si>
  <si>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</si>
  <si>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</si>
  <si>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</si>
  <si>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</si>
  <si>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</si>
  <si>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</si>
  <si>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</si>
  <si>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</si>
  <si>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</si>
  <si>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</si>
  <si>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</si>
  <si>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</si>
  <si>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</si>
  <si>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</si>
  <si>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</si>
  <si>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</si>
  <si>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</si>
  <si>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</si>
  <si>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</si>
  <si>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</si>
  <si>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</si>
  <si>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</si>
  <si>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</si>
  <si>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</si>
  <si>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</si>
  <si>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</si>
  <si>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</si>
  <si>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</si>
  <si>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</si>
  <si>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</si>
  <si>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</si>
  <si>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</si>
  <si>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</si>
  <si>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</si>
  <si>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</si>
  <si>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</si>
  <si>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</si>
  <si>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</si>
  <si>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</si>
  <si>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</si>
  <si>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</si>
  <si>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</si>
  <si>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</si>
  <si>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</si>
  <si>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</si>
  <si>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</si>
  <si>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</si>
  <si>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</si>
  <si>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</si>
  <si>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</si>
  <si>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</si>
  <si>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</si>
  <si>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</si>
  <si>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</si>
  <si>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</si>
  <si>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</si>
  <si>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</si>
  <si>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</si>
  <si>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</si>
  <si>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</si>
  <si>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</si>
  <si>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</si>
  <si>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</si>
  <si>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</si>
  <si>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</si>
  <si>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</si>
  <si>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</si>
  <si>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</si>
  <si>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</si>
  <si>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</si>
  <si>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</si>
  <si>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</si>
  <si>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</si>
  <si>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</si>
  <si>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</si>
  <si>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</si>
  <si>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</si>
  <si>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</si>
  <si>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</si>
  <si>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</si>
  <si>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</si>
  <si>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</si>
  <si>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</si>
  <si>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</si>
  <si>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</si>
  <si>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</si>
  <si>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</si>
  <si>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</si>
  <si>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</si>
  <si>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</si>
  <si>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</si>
  <si>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</si>
  <si>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</si>
  <si>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</si>
  <si>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</si>
  <si>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</si>
  <si>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</si>
  <si>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</si>
  <si>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</si>
  <si>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</si>
  <si>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</si>
  <si>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</si>
  <si>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</si>
  <si>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</si>
  <si>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</si>
  <si>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</si>
  <si>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</si>
  <si>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</si>
  <si>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</si>
  <si>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</si>
  <si>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</si>
  <si>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</si>
  <si>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</si>
  <si>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</si>
  <si>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</si>
  <si>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</si>
  <si>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</si>
  <si>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</si>
  <si>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</si>
  <si>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</si>
  <si>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</si>
  <si>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</si>
  <si>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</si>
  <si>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</si>
  <si>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</si>
  <si>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</si>
  <si>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</si>
  <si>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</si>
  <si>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</si>
  <si>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</si>
  <si>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</si>
  <si>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</si>
  <si>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</si>
  <si>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</si>
  <si>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</si>
  <si>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</si>
  <si>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</si>
  <si>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</si>
  <si>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</si>
  <si>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</si>
  <si>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</si>
  <si>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</si>
  <si>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</si>
  <si>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</si>
  <si>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</si>
  <si>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</si>
  <si>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</si>
  <si>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</si>
  <si>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</si>
  <si>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</si>
  <si>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</si>
  <si>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</si>
  <si>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</si>
  <si>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</si>
  <si>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</si>
  <si>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</si>
  <si>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</si>
  <si>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</si>
  <si>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</si>
  <si>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</si>
  <si>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</si>
  <si>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</si>
  <si>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</si>
  <si>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</si>
  <si>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</si>
  <si>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</si>
  <si>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</si>
  <si>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</si>
  <si>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</si>
  <si>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</si>
  <si>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</si>
  <si>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</si>
  <si>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</si>
  <si>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</si>
  <si>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</si>
  <si>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</si>
  <si>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</si>
  <si>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</si>
  <si>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</si>
  <si>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</si>
  <si>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</si>
  <si>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</si>
  <si>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</si>
  <si>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</si>
  <si>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</si>
  <si>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</si>
  <si>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</si>
  <si>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</si>
  <si>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</si>
  <si>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</si>
  <si>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</si>
  <si>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</si>
  <si>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</si>
  <si>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</si>
  <si>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</si>
  <si>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</si>
  <si>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</si>
  <si>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</si>
  <si>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</si>
  <si>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</si>
  <si>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</si>
  <si>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</si>
  <si>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</si>
  <si>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</si>
  <si>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</si>
  <si>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</si>
  <si>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</si>
  <si>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</si>
  <si>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</si>
  <si>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</si>
  <si>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</si>
  <si>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</si>
  <si>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</si>
  <si>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</si>
  <si>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</si>
  <si>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CELKEM ZA HERBAL SAUNU</t>
  </si>
  <si>
    <t>BI-O SAUNA</t>
  </si>
  <si>
    <t>Rozměry  (š x h x v): 3600 x 2870 x 2400 mm</t>
  </si>
  <si>
    <t>3.19</t>
  </si>
  <si>
    <t>CELKEM ZA  BI-O SAUNU</t>
  </si>
  <si>
    <t>CEREMONIÁLNÍ SAUNA</t>
  </si>
  <si>
    <t>Rozměry  (š x h x v): 5000 x 5425 x 2400 mm</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</si>
  <si>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</si>
  <si>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</si>
  <si>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</si>
  <si>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</si>
  <si>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</si>
  <si>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</si>
  <si>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</si>
  <si>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</si>
  <si>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</si>
  <si>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</si>
  <si>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</si>
  <si>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</si>
  <si>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</si>
  <si>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</si>
  <si>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</si>
  <si>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</si>
  <si>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</si>
  <si>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</si>
  <si>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</si>
  <si>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</si>
  <si>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</si>
  <si>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</si>
  <si>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</si>
  <si>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</si>
  <si>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</si>
  <si>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</si>
  <si>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</si>
  <si>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</si>
  <si>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</si>
  <si>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</si>
  <si>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</si>
  <si>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</si>
  <si>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</si>
  <si>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</si>
  <si>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</si>
  <si>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</si>
  <si>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</si>
  <si>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</si>
  <si>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</si>
  <si>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</si>
  <si>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</si>
  <si>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</si>
  <si>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</si>
  <si>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</si>
  <si>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</si>
  <si>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</si>
  <si>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</si>
  <si>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</si>
  <si>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</si>
  <si>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</si>
  <si>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</si>
  <si>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</si>
  <si>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</si>
  <si>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</si>
  <si>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</si>
  <si>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</si>
  <si>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</si>
  <si>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</si>
  <si>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</si>
  <si>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</si>
  <si>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</si>
  <si>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</si>
  <si>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</si>
  <si>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</si>
  <si>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</si>
  <si>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</si>
  <si>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</si>
  <si>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</si>
  <si>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</si>
  <si>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</si>
  <si>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</si>
  <si>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</si>
  <si>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</si>
  <si>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</si>
  <si>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</si>
  <si>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</si>
  <si>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</si>
  <si>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</si>
  <si>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</si>
  <si>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</si>
  <si>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</si>
  <si>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</si>
  <si>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</si>
  <si>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</si>
  <si>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</si>
  <si>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</si>
  <si>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</si>
  <si>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</si>
  <si>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</si>
  <si>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</si>
  <si>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</si>
  <si>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</si>
  <si>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</si>
  <si>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</si>
  <si>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</si>
  <si>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</si>
  <si>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</si>
  <si>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</si>
  <si>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</si>
  <si>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</si>
  <si>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</si>
  <si>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</si>
  <si>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</si>
  <si>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</si>
  <si>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</si>
  <si>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</si>
  <si>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</si>
  <si>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</si>
  <si>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</si>
  <si>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</si>
  <si>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</si>
  <si>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</si>
  <si>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</si>
  <si>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</si>
  <si>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</si>
  <si>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</si>
  <si>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</si>
  <si>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</si>
  <si>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</si>
  <si>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</si>
  <si>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</si>
  <si>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</si>
  <si>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</si>
  <si>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</si>
  <si>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</si>
  <si>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</si>
  <si>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</si>
  <si>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</si>
  <si>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</si>
  <si>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</si>
  <si>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</si>
  <si>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</si>
  <si>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</si>
  <si>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</si>
  <si>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</si>
  <si>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</si>
  <si>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</si>
  <si>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</si>
  <si>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</si>
  <si>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</si>
  <si>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</si>
  <si>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</si>
  <si>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</si>
  <si>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</si>
  <si>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</si>
  <si>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</si>
  <si>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</si>
  <si>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</si>
  <si>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</si>
  <si>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</si>
  <si>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</si>
  <si>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</si>
  <si>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</si>
  <si>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</si>
  <si>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</si>
  <si>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</si>
  <si>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</si>
  <si>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</si>
  <si>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</si>
  <si>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</si>
  <si>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</si>
  <si>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</si>
  <si>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</si>
  <si>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</si>
  <si>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</si>
  <si>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</si>
  <si>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</si>
  <si>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</si>
  <si>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</si>
  <si>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</si>
  <si>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</si>
  <si>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</si>
  <si>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</si>
  <si>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</si>
  <si>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</si>
  <si>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</si>
  <si>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</si>
  <si>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</si>
  <si>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</si>
  <si>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</si>
  <si>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</si>
  <si>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</si>
  <si>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</si>
  <si>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</si>
  <si>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</si>
  <si>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</si>
  <si>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</si>
  <si>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</si>
  <si>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</si>
  <si>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</si>
  <si>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</si>
  <si>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</si>
  <si>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</si>
  <si>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</si>
  <si>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</si>
  <si>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</si>
  <si>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</si>
  <si>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</si>
  <si>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</si>
  <si>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</si>
  <si>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</si>
  <si>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</si>
  <si>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</si>
  <si>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</si>
  <si>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</si>
  <si>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</si>
  <si>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</si>
  <si>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</si>
  <si>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</si>
  <si>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</si>
  <si>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</si>
  <si>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</si>
  <si>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</si>
  <si>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</si>
  <si>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</si>
  <si>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</si>
  <si>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</si>
  <si>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</si>
  <si>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</si>
  <si>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</si>
  <si>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</si>
  <si>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</si>
  <si>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</si>
  <si>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</si>
  <si>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</si>
  <si>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</si>
  <si>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</si>
  <si>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</si>
  <si>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</si>
  <si>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</si>
  <si>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</si>
  <si>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</si>
  <si>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</si>
  <si>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</si>
  <si>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</si>
  <si>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</si>
  <si>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</si>
  <si>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</si>
  <si>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</si>
  <si>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</si>
  <si>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</si>
  <si>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</si>
  <si>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</si>
  <si>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</si>
  <si>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</si>
  <si>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</si>
  <si>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</si>
  <si>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</si>
  <si>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</si>
  <si>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</si>
  <si>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</si>
  <si>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</si>
  <si>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</si>
  <si>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</si>
  <si>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</si>
  <si>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</si>
  <si>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</si>
  <si>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</si>
  <si>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</si>
  <si>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</si>
  <si>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</si>
  <si>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</si>
  <si>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</si>
  <si>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</si>
  <si>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</si>
  <si>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</si>
  <si>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</si>
  <si>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</si>
  <si>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</si>
  <si>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</si>
  <si>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</si>
  <si>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</si>
  <si>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</si>
  <si>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</si>
  <si>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</si>
  <si>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</si>
  <si>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</si>
  <si>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</si>
  <si>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</si>
  <si>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</si>
  <si>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</si>
  <si>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</si>
  <si>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</si>
  <si>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</si>
  <si>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</si>
  <si>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</si>
  <si>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</si>
  <si>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</si>
  <si>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</si>
  <si>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</si>
  <si>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</si>
  <si>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</si>
  <si>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</si>
  <si>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</si>
  <si>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</si>
  <si>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</si>
  <si>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</si>
  <si>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</si>
  <si>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</si>
  <si>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</si>
  <si>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</si>
  <si>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</si>
  <si>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</si>
  <si>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</si>
  <si>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</si>
  <si>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</si>
  <si>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</si>
  <si>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</si>
  <si>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</si>
  <si>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</si>
  <si>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</si>
  <si>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</si>
  <si>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</si>
  <si>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</si>
  <si>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</si>
  <si>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</si>
  <si>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</si>
  <si>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</si>
  <si>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</si>
  <si>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</si>
  <si>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</si>
  <si>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</si>
  <si>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</si>
  <si>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</si>
  <si>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</si>
  <si>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</si>
  <si>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</si>
  <si>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</si>
  <si>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</si>
  <si>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</si>
  <si>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</si>
  <si>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</si>
  <si>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</si>
  <si>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</si>
  <si>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</si>
  <si>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</si>
  <si>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</si>
  <si>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</si>
  <si>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</si>
  <si>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</si>
  <si>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</si>
  <si>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</si>
  <si>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</si>
  <si>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</si>
  <si>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</si>
  <si>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</si>
  <si>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</si>
  <si>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</si>
  <si>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</si>
  <si>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</si>
  <si>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</si>
  <si>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</si>
  <si>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</si>
  <si>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</si>
  <si>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</si>
  <si>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</si>
  <si>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</si>
  <si>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</si>
  <si>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</si>
  <si>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</si>
  <si>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</si>
  <si>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</si>
  <si>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</si>
  <si>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</si>
  <si>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</si>
  <si>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</si>
  <si>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</si>
  <si>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</si>
  <si>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</si>
  <si>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</si>
  <si>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</si>
  <si>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</si>
  <si>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</si>
  <si>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</si>
  <si>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</si>
  <si>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</si>
  <si>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</si>
  <si>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</si>
  <si>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</si>
  <si>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</si>
  <si>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</si>
  <si>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</si>
  <si>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</si>
  <si>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</si>
  <si>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</si>
  <si>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</si>
  <si>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</si>
  <si>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</si>
  <si>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</si>
  <si>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</si>
  <si>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</si>
  <si>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</si>
  <si>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</si>
  <si>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</si>
  <si>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</si>
  <si>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</si>
  <si>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</si>
  <si>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</si>
  <si>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</si>
  <si>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</si>
  <si>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</si>
  <si>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</si>
  <si>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</si>
  <si>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</si>
  <si>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</si>
  <si>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</si>
  <si>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</si>
  <si>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</si>
  <si>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</si>
  <si>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</si>
  <si>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</si>
  <si>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</si>
  <si>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</si>
  <si>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</si>
  <si>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</si>
  <si>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</si>
  <si>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</si>
  <si>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</si>
  <si>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</si>
  <si>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</si>
  <si>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</si>
  <si>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</si>
  <si>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</si>
  <si>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</si>
  <si>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</si>
  <si>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</si>
  <si>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</si>
  <si>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</si>
  <si>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</si>
  <si>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</si>
  <si>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</si>
  <si>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</si>
  <si>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</si>
  <si>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</si>
  <si>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</si>
  <si>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</si>
  <si>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</si>
  <si>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</si>
  <si>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</si>
  <si>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</si>
  <si>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</si>
  <si>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</si>
  <si>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</si>
  <si>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</si>
  <si>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</si>
  <si>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</si>
  <si>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</si>
  <si>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</si>
  <si>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</si>
  <si>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</si>
  <si>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</si>
  <si>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</si>
  <si>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</si>
  <si>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</si>
  <si>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</si>
  <si>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</si>
  <si>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</si>
  <si>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</si>
  <si>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</si>
  <si>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</si>
  <si>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</si>
  <si>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</si>
  <si>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</si>
  <si>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</si>
  <si>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</si>
  <si>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</si>
  <si>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</si>
  <si>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</si>
  <si>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</si>
  <si>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</si>
  <si>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</si>
  <si>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</si>
  <si>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</si>
  <si>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</si>
  <si>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</si>
  <si>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</si>
  <si>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</si>
  <si>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</si>
  <si>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</si>
  <si>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</si>
  <si>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</si>
  <si>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</si>
  <si>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</si>
  <si>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</si>
  <si>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</si>
  <si>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</si>
  <si>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</si>
  <si>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</si>
  <si>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</si>
  <si>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</si>
  <si>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</si>
  <si>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</si>
  <si>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</si>
  <si>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</si>
  <si>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</si>
  <si>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</si>
  <si>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</si>
  <si>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</si>
  <si>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</si>
  <si>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</si>
  <si>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</si>
  <si>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</si>
  <si>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</si>
  <si>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</si>
  <si>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</si>
  <si>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</si>
  <si>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</si>
  <si>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</si>
  <si>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</si>
  <si>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</si>
  <si>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</si>
  <si>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</si>
  <si>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</si>
  <si>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</si>
  <si>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</si>
  <si>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</si>
  <si>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</si>
  <si>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</si>
  <si>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</si>
  <si>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</si>
  <si>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</si>
  <si>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</si>
  <si>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</si>
  <si>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</si>
  <si>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</si>
  <si>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</si>
  <si>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</si>
  <si>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</si>
  <si>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</si>
  <si>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</si>
  <si>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</si>
  <si>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</si>
  <si>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</si>
  <si>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</si>
  <si>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</si>
  <si>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</si>
  <si>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</si>
  <si>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</si>
  <si>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</si>
  <si>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</si>
  <si>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</si>
  <si>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</si>
  <si>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</si>
  <si>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</si>
  <si>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</si>
  <si>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</si>
  <si>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</si>
  <si>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</si>
  <si>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</si>
  <si>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</si>
  <si>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</si>
  <si>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</si>
  <si>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</si>
  <si>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</si>
  <si>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</si>
  <si>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</si>
  <si>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</si>
  <si>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</si>
  <si>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</si>
  <si>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</si>
  <si>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</si>
  <si>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</si>
  <si>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</si>
  <si>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</si>
  <si>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</si>
  <si>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</si>
  <si>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</si>
  <si>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</si>
  <si>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</si>
  <si>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</si>
  <si>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</si>
  <si>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</si>
  <si>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</si>
  <si>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</si>
  <si>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</si>
  <si>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</si>
  <si>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</si>
  <si>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</si>
  <si>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</si>
  <si>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</si>
  <si>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</si>
  <si>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</si>
  <si>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</si>
  <si>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</si>
  <si>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</si>
  <si>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</si>
  <si>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</si>
  <si>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</si>
  <si>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</si>
  <si>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</si>
  <si>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</si>
  <si>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</si>
  <si>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</si>
  <si>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</si>
  <si>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</si>
  <si>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</si>
  <si>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</si>
  <si>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</si>
  <si>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</si>
  <si>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</si>
  <si>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</si>
  <si>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</si>
  <si>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</si>
  <si>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</si>
  <si>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</si>
  <si>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</si>
  <si>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</si>
  <si>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</si>
  <si>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</si>
  <si>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</si>
  <si>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</si>
  <si>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</si>
  <si>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</si>
  <si>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</si>
  <si>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</si>
  <si>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</si>
  <si>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</si>
  <si>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</si>
  <si>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</si>
  <si>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</si>
  <si>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</si>
  <si>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</si>
  <si>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</si>
  <si>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</si>
  <si>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</si>
  <si>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</si>
  <si>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</si>
  <si>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</si>
  <si>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</si>
  <si>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</si>
  <si>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</si>
  <si>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</si>
  <si>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</si>
  <si>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</si>
  <si>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</si>
  <si>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</si>
  <si>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</si>
  <si>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</si>
  <si>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</si>
  <si>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</si>
  <si>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</si>
  <si>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</si>
  <si>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</si>
  <si>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</si>
  <si>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</si>
  <si>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</si>
  <si>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</si>
  <si>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</si>
  <si>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</si>
  <si>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</si>
  <si>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</si>
  <si>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</si>
  <si>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</si>
  <si>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</si>
  <si>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</si>
  <si>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</si>
  <si>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</si>
  <si>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</si>
  <si>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</si>
  <si>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</si>
  <si>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</si>
  <si>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</si>
  <si>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</si>
  <si>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</si>
  <si>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</si>
  <si>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</si>
  <si>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</si>
  <si>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</si>
  <si>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</si>
  <si>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</si>
  <si>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</si>
  <si>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</si>
  <si>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</si>
  <si>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</si>
  <si>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</si>
  <si>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</si>
  <si>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</si>
  <si>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</si>
  <si>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</si>
  <si>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</si>
  <si>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</si>
  <si>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</si>
  <si>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</si>
  <si>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</si>
  <si>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</si>
  <si>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</si>
  <si>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</si>
  <si>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</si>
  <si>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</si>
  <si>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</si>
  <si>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</si>
  <si>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</si>
  <si>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</si>
  <si>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</si>
  <si>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</si>
  <si>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</si>
  <si>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</si>
  <si>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</si>
  <si>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</si>
  <si>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</si>
  <si>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</si>
  <si>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</si>
  <si>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</si>
  <si>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</si>
  <si>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</si>
  <si>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</si>
  <si>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</si>
  <si>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</si>
  <si>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</si>
  <si>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</si>
  <si>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</si>
  <si>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</si>
  <si>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</si>
  <si>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</si>
  <si>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</si>
  <si>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</si>
  <si>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</si>
  <si>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</si>
  <si>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</si>
  <si>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</si>
  <si>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</si>
  <si>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</si>
  <si>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</si>
  <si>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</si>
  <si>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</si>
  <si>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</si>
  <si>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</si>
  <si>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</si>
  <si>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</si>
  <si>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</si>
  <si>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</si>
  <si>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</si>
  <si>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</si>
  <si>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</si>
  <si>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</si>
  <si>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</si>
  <si>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</si>
  <si>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</si>
  <si>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</si>
  <si>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</si>
  <si>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</si>
  <si>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</si>
  <si>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</si>
  <si>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</si>
  <si>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</si>
  <si>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</si>
  <si>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</si>
  <si>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</si>
  <si>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</si>
  <si>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</si>
  <si>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</si>
  <si>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</si>
  <si>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</si>
  <si>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</si>
  <si>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</si>
  <si>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</si>
  <si>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</si>
  <si>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</si>
  <si>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</si>
  <si>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</si>
  <si>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</si>
  <si>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</si>
  <si>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</si>
  <si>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</si>
  <si>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</si>
  <si>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</si>
  <si>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</si>
  <si>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</si>
  <si>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</si>
  <si>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</si>
  <si>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</si>
  <si>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</si>
  <si>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</si>
  <si>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</si>
  <si>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</si>
  <si>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</si>
  <si>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</si>
  <si>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</si>
  <si>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</si>
  <si>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</si>
  <si>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</si>
  <si>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</si>
  <si>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</si>
  <si>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</si>
  <si>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</si>
  <si>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</si>
  <si>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</si>
  <si>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</si>
  <si>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</si>
  <si>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</si>
  <si>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</si>
  <si>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</si>
  <si>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</si>
  <si>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</si>
  <si>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</si>
  <si>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</si>
  <si>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</si>
  <si>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</si>
  <si>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</si>
  <si>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</si>
  <si>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</si>
  <si>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</si>
  <si>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</si>
  <si>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</si>
  <si>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</si>
  <si>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</si>
  <si>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</si>
  <si>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</si>
  <si>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</si>
  <si>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</si>
  <si>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</si>
  <si>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</si>
  <si>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</si>
  <si>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</si>
  <si>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</si>
  <si>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</si>
  <si>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</si>
  <si>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</si>
  <si>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</si>
  <si>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</si>
  <si>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</si>
  <si>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</si>
  <si>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</si>
  <si>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</si>
  <si>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</si>
  <si>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</si>
  <si>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</si>
  <si>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</si>
  <si>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</si>
  <si>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</si>
  <si>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</si>
  <si>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</si>
  <si>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</si>
  <si>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</si>
  <si>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</si>
  <si>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</si>
  <si>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</si>
  <si>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</si>
  <si>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</si>
  <si>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</si>
  <si>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</si>
  <si>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</si>
  <si>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</si>
  <si>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</si>
  <si>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</si>
  <si>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</si>
  <si>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</si>
  <si>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</si>
  <si>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</si>
  <si>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</si>
  <si>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</si>
  <si>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</si>
  <si>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</si>
  <si>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</si>
  <si>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</si>
  <si>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</si>
  <si>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</si>
  <si>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</si>
  <si>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</si>
  <si>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</si>
  <si>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</si>
  <si>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</si>
  <si>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</si>
  <si>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</si>
  <si>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</si>
  <si>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</si>
  <si>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</si>
  <si>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</si>
  <si>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</si>
  <si>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</si>
  <si>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</si>
  <si>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</si>
  <si>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</si>
  <si>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</si>
  <si>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</si>
  <si>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</si>
  <si>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</si>
  <si>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</si>
  <si>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</si>
  <si>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</si>
  <si>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</si>
  <si>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</si>
  <si>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</si>
  <si>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</si>
  <si>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</si>
  <si>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</si>
  <si>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</si>
  <si>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</si>
  <si>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</si>
  <si>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</si>
  <si>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</si>
  <si>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</si>
  <si>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</si>
  <si>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</si>
  <si>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</si>
  <si>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</si>
  <si>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</si>
  <si>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</si>
  <si>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</si>
  <si>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</si>
  <si>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</si>
  <si>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</si>
  <si>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</si>
  <si>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</si>
  <si>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</si>
  <si>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</si>
  <si>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</si>
  <si>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</si>
  <si>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</si>
  <si>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</si>
  <si>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</si>
  <si>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</si>
  <si>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</si>
  <si>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</si>
  <si>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</si>
  <si>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</si>
  <si>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</si>
  <si>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</si>
  <si>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</si>
  <si>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</si>
  <si>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</si>
  <si>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</si>
  <si>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</si>
  <si>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</si>
  <si>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</si>
  <si>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</si>
  <si>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</si>
  <si>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</si>
  <si>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</si>
  <si>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</si>
  <si>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</si>
  <si>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</si>
  <si>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</si>
  <si>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</si>
  <si>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</si>
  <si>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</si>
  <si>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</si>
  <si>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</si>
  <si>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</si>
  <si>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</si>
  <si>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</si>
  <si>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</si>
  <si>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</si>
  <si>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</si>
  <si>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</si>
  <si>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</si>
  <si>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</si>
  <si>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</si>
  <si>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</si>
  <si>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</si>
  <si>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</si>
  <si>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</si>
  <si>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</si>
  <si>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</si>
  <si>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</si>
  <si>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</si>
  <si>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</si>
  <si>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</si>
  <si>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</si>
  <si>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</si>
  <si>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</si>
  <si>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</si>
  <si>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</si>
  <si>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</si>
  <si>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</si>
  <si>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</si>
  <si>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</si>
  <si>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</si>
  <si>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</si>
  <si>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</si>
  <si>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</si>
  <si>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</si>
  <si>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</si>
  <si>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</si>
  <si>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</si>
  <si>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</si>
  <si>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</si>
  <si>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</si>
  <si>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</si>
  <si>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</si>
  <si>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</si>
  <si>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</si>
  <si>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</si>
  <si>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</si>
  <si>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</si>
  <si>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</si>
  <si>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</si>
  <si>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</si>
  <si>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</si>
  <si>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</si>
  <si>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</si>
  <si>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</si>
  <si>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</si>
  <si>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</si>
  <si>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</si>
  <si>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</si>
  <si>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</si>
  <si>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</si>
  <si>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</si>
  <si>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</si>
  <si>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</si>
  <si>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</si>
  <si>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</si>
  <si>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</si>
  <si>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</si>
  <si>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</si>
  <si>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</si>
  <si>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</si>
  <si>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</si>
  <si>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</si>
  <si>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</si>
  <si>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</si>
  <si>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</si>
  <si>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</si>
  <si>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</si>
  <si>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</si>
  <si>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</si>
  <si>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</si>
  <si>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</si>
  <si>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</si>
  <si>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</si>
  <si>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</si>
  <si>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</si>
  <si>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</si>
  <si>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</si>
  <si>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</si>
  <si>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</si>
  <si>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</si>
  <si>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</si>
  <si>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</si>
  <si>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</si>
  <si>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</si>
  <si>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</si>
  <si>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</si>
  <si>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</si>
  <si>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</si>
  <si>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</si>
  <si>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</si>
  <si>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</si>
  <si>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</si>
  <si>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</si>
  <si>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</si>
  <si>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</si>
  <si>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</si>
  <si>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</si>
  <si>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</si>
  <si>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</si>
  <si>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</si>
  <si>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</si>
  <si>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</si>
  <si>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</si>
  <si>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</si>
  <si>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</si>
  <si>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</si>
  <si>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</si>
  <si>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</si>
  <si>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</si>
  <si>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</si>
  <si>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</si>
  <si>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</si>
  <si>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</si>
  <si>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</si>
  <si>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</si>
  <si>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</si>
  <si>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</si>
  <si>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</si>
  <si>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</si>
  <si>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</si>
  <si>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</si>
  <si>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</si>
  <si>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</si>
  <si>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</si>
  <si>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</si>
  <si>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</si>
  <si>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</si>
  <si>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</si>
  <si>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</si>
  <si>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</si>
  <si>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</si>
  <si>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</si>
  <si>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</si>
  <si>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</si>
  <si>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</si>
  <si>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</si>
  <si>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</si>
  <si>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</si>
  <si>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</si>
  <si>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</si>
  <si>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</si>
  <si>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</si>
  <si>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</si>
  <si>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</si>
  <si>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</si>
  <si>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</si>
  <si>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</si>
  <si>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</si>
  <si>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</si>
  <si>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</si>
  <si>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</si>
  <si>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</si>
  <si>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</si>
  <si>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</si>
  <si>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</si>
  <si>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</si>
  <si>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</si>
  <si>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</si>
  <si>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</si>
  <si>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</si>
  <si>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</si>
  <si>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</si>
  <si>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</si>
  <si>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</si>
  <si>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</si>
  <si>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</si>
  <si>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</si>
  <si>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</si>
  <si>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</si>
  <si>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</si>
  <si>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</si>
  <si>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</si>
  <si>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</si>
  <si>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</si>
  <si>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</si>
  <si>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</si>
  <si>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</si>
  <si>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</si>
  <si>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</si>
  <si>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</si>
  <si>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</si>
  <si>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</si>
  <si>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</si>
  <si>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</si>
  <si>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</si>
  <si>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</si>
  <si>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</si>
  <si>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</si>
  <si>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</si>
  <si>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</si>
  <si>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</si>
  <si>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</si>
  <si>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</si>
  <si>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</si>
  <si>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</si>
  <si>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</si>
  <si>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</si>
  <si>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</si>
  <si>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</si>
  <si>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</si>
  <si>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</si>
  <si>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</si>
  <si>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</si>
  <si>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</si>
  <si>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</si>
  <si>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</si>
  <si>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</si>
  <si>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</si>
  <si>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</si>
  <si>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</si>
  <si>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</si>
  <si>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</si>
  <si>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</si>
  <si>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</si>
  <si>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</si>
  <si>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</si>
  <si>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</si>
  <si>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</si>
  <si>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</si>
  <si>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</si>
  <si>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</si>
  <si>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</si>
  <si>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</si>
  <si>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</si>
  <si>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</si>
  <si>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</si>
  <si>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</si>
  <si>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</si>
  <si>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</si>
  <si>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</si>
  <si>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</si>
  <si>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</si>
  <si>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</si>
  <si>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</si>
  <si>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</si>
  <si>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</si>
  <si>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</si>
  <si>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</si>
  <si>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</si>
  <si>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</si>
  <si>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</si>
  <si>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</si>
  <si>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</si>
  <si>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</si>
  <si>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</si>
  <si>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</si>
  <si>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</si>
  <si>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</si>
  <si>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</si>
  <si>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</si>
  <si>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</si>
  <si>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</si>
  <si>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</si>
  <si>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</si>
  <si>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</si>
  <si>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</si>
  <si>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</si>
  <si>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</si>
  <si>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</si>
  <si>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</si>
  <si>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</si>
  <si>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</si>
  <si>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</si>
  <si>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</si>
  <si>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</si>
  <si>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</si>
  <si>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</si>
  <si>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</si>
  <si>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</si>
  <si>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</si>
  <si>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</si>
  <si>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</si>
  <si>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</si>
  <si>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</si>
  <si>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</si>
  <si>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</si>
  <si>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</si>
  <si>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</si>
  <si>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</si>
  <si>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</si>
  <si>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</si>
  <si>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</si>
  <si>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</si>
  <si>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</si>
  <si>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</si>
  <si>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</si>
  <si>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</si>
  <si>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</si>
  <si>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</si>
  <si>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</si>
  <si>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</si>
  <si>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</si>
  <si>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</si>
  <si>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</si>
  <si>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</si>
  <si>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</si>
  <si>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</si>
  <si>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</si>
  <si>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</si>
  <si>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</si>
  <si>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</si>
  <si>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</si>
  <si>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</si>
  <si>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</si>
  <si>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</si>
  <si>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</si>
  <si>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</si>
  <si>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</si>
  <si>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</si>
  <si>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</si>
  <si>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</si>
  <si>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</si>
  <si>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</si>
  <si>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</si>
  <si>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</si>
  <si>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</si>
  <si>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</si>
  <si>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</si>
  <si>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</si>
  <si>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</si>
  <si>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</si>
  <si>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</si>
  <si>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</si>
  <si>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</si>
  <si>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</si>
  <si>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</si>
  <si>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</si>
  <si>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</si>
  <si>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</si>
  <si>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</si>
  <si>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</si>
  <si>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</si>
  <si>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</si>
  <si>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</si>
  <si>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</si>
  <si>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</si>
  <si>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</si>
  <si>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</si>
  <si>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</si>
  <si>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</si>
  <si>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</si>
  <si>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</si>
  <si>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</si>
  <si>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</si>
  <si>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</si>
  <si>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</si>
  <si>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</si>
  <si>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</si>
  <si>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</si>
  <si>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</si>
  <si>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</si>
  <si>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</si>
  <si>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</si>
  <si>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</si>
  <si>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</si>
  <si>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</si>
  <si>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</si>
  <si>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</si>
  <si>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</si>
  <si>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</si>
  <si>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</si>
  <si>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</si>
  <si>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</si>
  <si>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</si>
  <si>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</si>
  <si>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</si>
  <si>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</si>
  <si>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</si>
  <si>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</si>
  <si>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</si>
  <si>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</si>
  <si>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</si>
  <si>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</si>
  <si>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</si>
  <si>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</si>
  <si>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</si>
  <si>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</si>
  <si>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</si>
  <si>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</si>
  <si>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</si>
  <si>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</si>
  <si>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</si>
  <si>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</si>
  <si>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</si>
  <si>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</si>
  <si>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</si>
  <si>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</si>
  <si>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</si>
  <si>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</si>
  <si>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</si>
  <si>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</si>
  <si>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</si>
  <si>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</si>
  <si>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</si>
  <si>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</si>
  <si>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</si>
  <si>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</si>
  <si>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</si>
  <si>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</si>
  <si>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</si>
  <si>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</si>
  <si>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</si>
  <si>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</si>
  <si>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</si>
  <si>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</si>
  <si>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</si>
  <si>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</si>
  <si>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</si>
  <si>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</si>
  <si>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</si>
  <si>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</si>
  <si>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</si>
  <si>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</si>
  <si>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</si>
  <si>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</si>
  <si>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</si>
  <si>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</si>
  <si>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</si>
  <si>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</si>
  <si>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</si>
  <si>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</si>
  <si>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</si>
  <si>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</si>
  <si>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</si>
  <si>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</si>
  <si>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</si>
  <si>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</si>
  <si>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</si>
  <si>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</si>
  <si>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</si>
  <si>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</si>
  <si>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</si>
  <si>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</si>
  <si>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</si>
  <si>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</si>
  <si>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</si>
  <si>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</si>
  <si>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</si>
  <si>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</si>
  <si>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</si>
  <si>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</si>
  <si>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</si>
  <si>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</si>
  <si>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</si>
  <si>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</si>
  <si>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</si>
  <si>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</si>
  <si>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</si>
  <si>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</si>
  <si>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</si>
  <si>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</si>
  <si>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</si>
  <si>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</si>
  <si>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</si>
  <si>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</si>
  <si>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</si>
  <si>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</si>
  <si>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</si>
  <si>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</si>
  <si>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</si>
  <si>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</si>
  <si>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</si>
  <si>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</si>
  <si>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</si>
  <si>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</si>
  <si>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</si>
  <si>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</si>
  <si>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</si>
  <si>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</si>
  <si>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</si>
  <si>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</si>
  <si>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</si>
  <si>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</si>
  <si>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</si>
  <si>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</si>
  <si>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</si>
  <si>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</si>
  <si>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</si>
  <si>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</si>
  <si>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</si>
  <si>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</si>
  <si>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</si>
  <si>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</si>
  <si>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</si>
  <si>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</si>
  <si>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</si>
  <si>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</si>
  <si>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</si>
  <si>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</si>
  <si>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</si>
  <si>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</si>
  <si>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</si>
  <si>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</si>
  <si>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</si>
  <si>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</si>
  <si>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</si>
  <si>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</si>
  <si>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</si>
  <si>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</si>
  <si>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</si>
  <si>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</si>
  <si>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</si>
  <si>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</si>
  <si>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</si>
  <si>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</si>
  <si>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</si>
  <si>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</si>
  <si>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</si>
  <si>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</si>
  <si>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</si>
  <si>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</si>
  <si>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</si>
  <si>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</si>
  <si>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</si>
  <si>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</si>
  <si>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</si>
  <si>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</si>
  <si>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</si>
  <si>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</si>
  <si>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</si>
  <si>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</si>
  <si>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</si>
  <si>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</si>
  <si>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</si>
  <si>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</si>
  <si>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</si>
  <si>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</si>
  <si>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</si>
  <si>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</si>
  <si>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</si>
  <si>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</si>
  <si>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</si>
  <si>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</si>
  <si>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</si>
  <si>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</si>
  <si>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</si>
  <si>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</si>
  <si>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</si>
  <si>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</si>
  <si>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</si>
  <si>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</si>
  <si>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</si>
  <si>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</si>
  <si>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</si>
  <si>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</si>
  <si>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</si>
  <si>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</si>
  <si>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</si>
  <si>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</si>
  <si>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</si>
  <si>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</si>
  <si>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</si>
  <si>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</si>
  <si>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</si>
  <si>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</si>
  <si>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</si>
  <si>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</si>
  <si>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</si>
  <si>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</si>
  <si>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</si>
  <si>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</si>
  <si>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</si>
  <si>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</si>
  <si>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</si>
  <si>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</si>
  <si>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</si>
  <si>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</si>
  <si>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</si>
  <si>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</si>
  <si>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</si>
  <si>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</si>
  <si>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</si>
  <si>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</si>
  <si>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</si>
  <si>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</si>
  <si>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</si>
  <si>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</si>
  <si>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</si>
  <si>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</si>
  <si>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</si>
  <si>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</si>
  <si>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</si>
  <si>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</si>
  <si>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</si>
  <si>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</si>
  <si>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</si>
  <si>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</si>
  <si>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</si>
  <si>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</si>
  <si>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</si>
  <si>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</si>
  <si>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</si>
  <si>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</si>
  <si>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</si>
  <si>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</si>
  <si>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</si>
  <si>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</si>
  <si>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</si>
  <si>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</si>
  <si>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</si>
  <si>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</si>
  <si>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</si>
  <si>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</si>
  <si>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</si>
  <si>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</si>
  <si>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</si>
  <si>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</si>
  <si>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</si>
  <si>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</si>
  <si>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</si>
  <si>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</si>
  <si>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</si>
  <si>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</si>
  <si>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</si>
  <si>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</si>
  <si>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</si>
  <si>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</si>
  <si>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</si>
  <si>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</si>
  <si>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</si>
  <si>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</si>
  <si>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</si>
  <si>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</si>
  <si>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</si>
  <si>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</si>
  <si>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</si>
  <si>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</si>
  <si>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</si>
  <si>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</si>
  <si>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</si>
  <si>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</si>
  <si>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</si>
  <si>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</si>
  <si>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</si>
  <si>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</si>
  <si>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</si>
  <si>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</si>
  <si>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</si>
  <si>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</si>
  <si>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</si>
  <si>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</si>
  <si>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</si>
  <si>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</si>
  <si>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</si>
  <si>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</si>
  <si>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</si>
  <si>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</si>
  <si>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</si>
  <si>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</si>
  <si>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</si>
  <si>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</si>
  <si>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</si>
  <si>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</si>
  <si>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</si>
  <si>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</si>
  <si>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</si>
  <si>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</si>
  <si>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</si>
  <si>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</si>
  <si>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</si>
  <si>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</si>
  <si>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</si>
  <si>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</si>
  <si>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</si>
  <si>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</si>
  <si>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</si>
  <si>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</si>
  <si>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</si>
  <si>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</si>
  <si>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</si>
  <si>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</si>
  <si>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</si>
  <si>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</si>
  <si>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</si>
  <si>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</si>
  <si>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</si>
  <si>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</si>
  <si>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</si>
  <si>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</si>
  <si>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</si>
  <si>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</si>
  <si>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</si>
  <si>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</si>
  <si>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</si>
  <si>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</si>
  <si>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</si>
  <si>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</si>
  <si>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</si>
  <si>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</si>
  <si>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</si>
  <si>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</si>
  <si>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</si>
  <si>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</si>
  <si>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</si>
  <si>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</si>
  <si>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</si>
  <si>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</si>
  <si>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</si>
  <si>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</si>
  <si>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</si>
  <si>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</si>
  <si>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</si>
  <si>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</si>
  <si>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</si>
  <si>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</si>
  <si>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</si>
  <si>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</si>
  <si>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</si>
  <si>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</si>
  <si>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</si>
  <si>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</si>
  <si>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</si>
  <si>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</si>
  <si>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</si>
  <si>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</si>
  <si>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</si>
  <si>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</si>
  <si>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</si>
  <si>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</si>
  <si>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</si>
  <si>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</si>
  <si>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</si>
  <si>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</si>
  <si>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</si>
  <si>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</si>
  <si>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</si>
  <si>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</si>
  <si>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</si>
  <si>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</si>
  <si>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</si>
  <si>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</si>
  <si>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</si>
  <si>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</si>
  <si>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</si>
  <si>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</si>
  <si>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</si>
  <si>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</si>
  <si>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</si>
  <si>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</si>
  <si>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</si>
  <si>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</si>
  <si>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</si>
  <si>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</si>
  <si>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</si>
  <si>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</si>
  <si>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</si>
  <si>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</si>
  <si>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</si>
  <si>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</si>
  <si>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</si>
  <si>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</si>
  <si>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</si>
  <si>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</si>
  <si>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</si>
  <si>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</si>
  <si>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</si>
  <si>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</si>
  <si>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</si>
  <si>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</si>
  <si>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</si>
  <si>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</si>
  <si>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</si>
  <si>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</si>
  <si>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</si>
  <si>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</si>
  <si>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</si>
  <si>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</si>
  <si>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</si>
  <si>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</si>
  <si>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</si>
  <si>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</si>
  <si>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</si>
  <si>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</si>
  <si>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</si>
  <si>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</si>
  <si>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</si>
  <si>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</si>
  <si>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</si>
  <si>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</si>
  <si>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</si>
  <si>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</si>
  <si>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</si>
  <si>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</si>
  <si>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</si>
  <si>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</si>
  <si>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</si>
  <si>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</si>
  <si>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</si>
  <si>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</si>
  <si>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</si>
  <si>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</si>
  <si>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</si>
  <si>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</si>
  <si>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</si>
  <si>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</si>
  <si>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</si>
  <si>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</si>
  <si>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</si>
  <si>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</si>
  <si>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</si>
  <si>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</si>
  <si>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</si>
  <si>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</si>
  <si>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</si>
  <si>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</si>
  <si>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</si>
  <si>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</si>
  <si>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</si>
  <si>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</si>
  <si>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</si>
  <si>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</si>
  <si>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</si>
  <si>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</si>
  <si>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</si>
  <si>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</si>
  <si>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</si>
  <si>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</si>
  <si>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</si>
  <si>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</si>
  <si>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</si>
  <si>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</si>
  <si>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</si>
  <si>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</si>
  <si>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</si>
  <si>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</si>
  <si>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</si>
  <si>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</si>
  <si>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</si>
  <si>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</si>
  <si>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</si>
  <si>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</si>
  <si>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</si>
  <si>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</si>
  <si>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</si>
  <si>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</si>
  <si>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</si>
  <si>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</si>
  <si>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</si>
  <si>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</si>
  <si>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</si>
  <si>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</si>
  <si>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</si>
  <si>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</si>
  <si>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</si>
  <si>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</si>
  <si>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</si>
  <si>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</si>
  <si>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</si>
  <si>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</si>
  <si>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</si>
  <si>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</si>
  <si>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</si>
  <si>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</si>
  <si>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</si>
  <si>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</si>
  <si>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</si>
  <si>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</si>
  <si>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</si>
  <si>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</si>
  <si>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</si>
  <si>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</si>
  <si>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</si>
  <si>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</si>
  <si>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</si>
  <si>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</si>
  <si>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</si>
  <si>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</si>
  <si>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</si>
  <si>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</si>
  <si>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</si>
  <si>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</si>
  <si>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</si>
  <si>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</si>
  <si>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</si>
  <si>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</si>
  <si>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</si>
  <si>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</si>
  <si>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</si>
  <si>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</si>
  <si>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</si>
  <si>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</si>
  <si>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</si>
  <si>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</si>
  <si>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</si>
  <si>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</si>
  <si>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</si>
  <si>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</si>
  <si>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</si>
  <si>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</si>
  <si>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</si>
  <si>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</si>
  <si>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</si>
  <si>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</si>
  <si>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</si>
  <si>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</si>
  <si>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</si>
  <si>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</si>
  <si>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</si>
  <si>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</si>
  <si>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</si>
  <si>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</si>
  <si>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</si>
  <si>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</si>
  <si>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</si>
  <si>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</si>
  <si>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</si>
  <si>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</si>
  <si>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</si>
  <si>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</si>
  <si>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</si>
  <si>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</si>
  <si>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</si>
  <si>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</si>
  <si>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</si>
  <si>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</si>
  <si>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</si>
  <si>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</si>
  <si>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</si>
  <si>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</si>
  <si>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</si>
  <si>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</si>
  <si>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</si>
  <si>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</si>
  <si>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</si>
  <si>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</si>
  <si>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</si>
  <si>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</si>
  <si>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</si>
  <si>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</si>
  <si>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</si>
  <si>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</si>
  <si>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</si>
  <si>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</si>
  <si>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</si>
  <si>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</si>
  <si>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</si>
  <si>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</si>
  <si>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</si>
  <si>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</si>
  <si>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</si>
  <si>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</si>
  <si>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</si>
  <si>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</si>
  <si>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</si>
  <si>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</si>
  <si>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</si>
  <si>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</si>
  <si>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</si>
  <si>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</si>
  <si>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</si>
  <si>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</si>
  <si>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</si>
  <si>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</si>
  <si>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</si>
  <si>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</si>
  <si>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</si>
  <si>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</si>
  <si>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</si>
  <si>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</si>
  <si>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</si>
  <si>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</si>
  <si>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</si>
  <si>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</si>
  <si>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</si>
  <si>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</si>
  <si>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</si>
  <si>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</si>
  <si>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</si>
  <si>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</si>
  <si>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</si>
  <si>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</si>
  <si>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</si>
  <si>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</si>
  <si>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</si>
  <si>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</si>
  <si>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</si>
  <si>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</si>
  <si>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</si>
  <si>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</si>
  <si>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</si>
  <si>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</si>
  <si>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</si>
  <si>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</si>
  <si>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</si>
  <si>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</si>
  <si>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</si>
  <si>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</si>
  <si>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</si>
  <si>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</si>
  <si>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</si>
  <si>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</si>
  <si>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</si>
  <si>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</si>
  <si>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</si>
  <si>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</si>
  <si>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</si>
  <si>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</si>
  <si>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</si>
  <si>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</si>
  <si>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</si>
  <si>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</si>
  <si>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</si>
  <si>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</si>
  <si>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</si>
  <si>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</si>
  <si>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</si>
  <si>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</si>
  <si>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</si>
  <si>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</si>
  <si>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</si>
  <si>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</si>
  <si>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</si>
  <si>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</si>
  <si>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</si>
  <si>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</si>
  <si>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</si>
  <si>
    <r>
      <t>m</t>
    </r>
    <r>
      <rPr>
        <vertAlign val="superscript"/>
        <sz val="10"/>
        <color rgb="FF000000"/>
        <rFont val="Arial"/>
        <family val="2"/>
        <charset val="238"/>
      </rPr>
      <t>3</t>
    </r>
  </si>
  <si>
    <t>Hasicí přístroj přenosný práškový 6kg</t>
  </si>
  <si>
    <t>Hasicí přístroj přenosný sněhový 5kg</t>
  </si>
  <si>
    <t>Nerezový plech tvořící obklad saunové stěny za kamny  Rozměr: dle požadavků dodavatele sauny cca. 1*1,5m, tl. 1,5mm</t>
  </si>
  <si>
    <t>Zdi nadzákladové z betonu železového C 30/37 XD2 (CZ.NAF.1) S3</t>
  </si>
  <si>
    <t>Zřízení oboustranného bednění zdí nosných</t>
  </si>
  <si>
    <t>Odstranění oboustranného bednění zdí nosných</t>
  </si>
  <si>
    <t>Sloupy nebo pilíře z betonu železového C 30/37 XD2 (CZ.NAF.1) S3</t>
  </si>
  <si>
    <t>Zřízení bednění sloupů čtyřúhelníkových v do 4 m</t>
  </si>
  <si>
    <t>Odstranění bednění sloupů čtyřúhelníkových v do 4 m</t>
  </si>
  <si>
    <t>N E O B S A Z E N O (výrobek již obsažen v bazénovém příslušenství pod pol. č. 3)</t>
  </si>
  <si>
    <t>tl. 200 mm :</t>
  </si>
  <si>
    <t>dle plošné výměry - situace; 4291,00*0,20</t>
  </si>
  <si>
    <t>viz 122 20-1102; 175,810</t>
  </si>
  <si>
    <t>viz 162 70-1105; 175,810*10</t>
  </si>
  <si>
    <t>viz 162 70-1105; 175,810</t>
  </si>
  <si>
    <t>1 m3 = 1,70 t</t>
  </si>
  <si>
    <t>viz 171 20-1201; 175,810*1,7</t>
  </si>
  <si>
    <t>dle plošné výměry - situace; 932,00</t>
  </si>
  <si>
    <t>odpočet panelové komunikace; -165,450</t>
  </si>
  <si>
    <t>dle plošné výměry - situace; 451,00</t>
  </si>
  <si>
    <t>plážový písek :</t>
  </si>
  <si>
    <t>dle plošné výměry - situace; 750,00</t>
  </si>
  <si>
    <t>pod zámkovou dlažbou; 451,00</t>
  </si>
  <si>
    <t>pod panelovou komunikací; 55,15*3,00</t>
  </si>
  <si>
    <t>dle délkové výměry - situace; 93,00</t>
  </si>
  <si>
    <t>stanoveno odborným odhadem:</t>
  </si>
  <si>
    <t>16a</t>
  </si>
  <si>
    <t>16b</t>
  </si>
  <si>
    <t>16c</t>
  </si>
  <si>
    <t>16d</t>
  </si>
  <si>
    <t>za dalších 19 km:</t>
  </si>
  <si>
    <t>2027,187*19</t>
  </si>
  <si>
    <t>545,705*2,2</t>
  </si>
  <si>
    <t>921,449*2,2</t>
  </si>
  <si>
    <t>3*1,3</t>
  </si>
  <si>
    <t>pro hmotu objektu na -4,400 :</t>
  </si>
  <si>
    <t>(58,20*32,25-9,80*6,05)*(0,30+0,50+5,20+4,90)/4</t>
  </si>
  <si>
    <t>odpočet demolovaného objektu :</t>
  </si>
  <si>
    <t>-56,30*7,00*2,30/2</t>
  </si>
  <si>
    <t>odpočet demolovaného angl. dvorku :</t>
  </si>
  <si>
    <t>-56,30*1,70*1,20</t>
  </si>
  <si>
    <t>pro hmotu přilehlých objektů - západ na -4,400 :</t>
  </si>
  <si>
    <t>8,20*7,60*(0,55+1,30)/2</t>
  </si>
  <si>
    <t>odpočet základových konstrukcí demolovaného objektu :</t>
  </si>
  <si>
    <t>viz 130 90-1121; -58,800</t>
  </si>
  <si>
    <t>= 1.mezisoučet</t>
  </si>
  <si>
    <t>rozšíření - část pod kruhové sloupy na -4,400 :</t>
  </si>
  <si>
    <t>9,80*6,05*(0,30+0,65)/2</t>
  </si>
  <si>
    <t>obvodové rozšíření 1000 mm :</t>
  </si>
  <si>
    <t>(58,20+2*1,00-9,80)*1,00*(0,30+0,50)/2</t>
  </si>
  <si>
    <t>32,25*1,00*(0,50+5,20)/2</t>
  </si>
  <si>
    <t>(58,20+2*1,00)*1,00*(5,20+4,90)/2</t>
  </si>
  <si>
    <t>(32,25-6,05)*1,00*(4,90+1,35)/2</t>
  </si>
  <si>
    <t>9,80*1,00*1,35</t>
  </si>
  <si>
    <t>6,05*1,00*(0,30+1,35)/2</t>
  </si>
  <si>
    <t>svahování jámy :</t>
  </si>
  <si>
    <t>(34,25+39,96)/2*2,50*(0,50+5,20)/2/2</t>
  </si>
  <si>
    <t>(63,40+72,41)/2*4,15*(4,90+5,20)/2/2</t>
  </si>
  <si>
    <t>(1,90+8,11)/2*3,10*(4,90+2,90)/2/2</t>
  </si>
  <si>
    <t>3,20*2,60*2,90/2</t>
  </si>
  <si>
    <t>(17,30+13,85)/2*1,75*(2,90+1,35)/2/2</t>
  </si>
  <si>
    <t>(8,00+8,65)/2*0,80*(1,30+1,35)/2/2</t>
  </si>
  <si>
    <t>(9,56+10,62)/2*0,70*(1,30+0,55)/2/2</t>
  </si>
  <si>
    <t>5,40*0,35*(0,55+0,70)/2/2</t>
  </si>
  <si>
    <t>6,05*0,30*(0,30+0,70)/2/2</t>
  </si>
  <si>
    <t>lavice na -4,400 :</t>
  </si>
  <si>
    <t>3,20*1,90*(2,90+4,90)/2</t>
  </si>
  <si>
    <t>3,80*0,65*(0,50+1,30)/2</t>
  </si>
  <si>
    <t>lavice na -3,000 :</t>
  </si>
  <si>
    <t>2,10*2,10*2,70</t>
  </si>
  <si>
    <t>(63,23+63,90)/2*0,25*(0,30+0,50)/2/2</t>
  </si>
  <si>
    <t>= 2.mezisoučet</t>
  </si>
  <si>
    <t>zpětný zásyp okolo objektu na kótu PT :</t>
  </si>
  <si>
    <t>viz 131 20-1104 (2.mezisoučet); 1509,110</t>
  </si>
  <si>
    <t>odpočet rozšíření a svahování - sever - pro opěrnou zeď :</t>
  </si>
  <si>
    <t>-60,20*1,00*(5,20+4,90)/2</t>
  </si>
  <si>
    <t>-(63,40+72,41)/2*4,15*(5,20+4,90)/2/2</t>
  </si>
  <si>
    <t>zpětný zásyp za opěrnou zeď :</t>
  </si>
  <si>
    <t>viz 122 20-1103; 1761,665</t>
  </si>
  <si>
    <t>odpočet pod severním svahováním jámy :</t>
  </si>
  <si>
    <t>odpočet hmoty opěrné zdi :</t>
  </si>
  <si>
    <t>-(13,06+64,05+51,66)*(5,20+4,90)/2*0,50</t>
  </si>
  <si>
    <t>zásyp odvodňovací rýhy :</t>
  </si>
  <si>
    <t>viz 132 20-1101; 41,144</t>
  </si>
  <si>
    <t>na meziskládku a pro zpětný zásyp :</t>
  </si>
  <si>
    <t>viz 174 10-1101; 1259,646*2</t>
  </si>
  <si>
    <t>na meziskládce pro zásypy :</t>
  </si>
  <si>
    <t>viz 174 10-1101; 1259,646</t>
  </si>
  <si>
    <t>předpoklad 150 metrů</t>
  </si>
  <si>
    <t>přebytek z výkopů :</t>
  </si>
  <si>
    <t>viz 131 20-1104; 5893,013</t>
  </si>
  <si>
    <t>viz 133 20-1101; 37,309</t>
  </si>
  <si>
    <t>viz 132 20-1202; 185,429</t>
  </si>
  <si>
    <t>odpočet zásypů :</t>
  </si>
  <si>
    <t>viz 174 10-1101; -1259,646</t>
  </si>
  <si>
    <t>viz 162 70-1105; 7043,288</t>
  </si>
  <si>
    <t>1,70t / 1m3 zeminy :</t>
  </si>
  <si>
    <t>viz 171 20-1201; 7043,288*1,7</t>
  </si>
  <si>
    <t>podkladní beton :</t>
  </si>
  <si>
    <t>viz 215 90-1101; 1876,891*0,10</t>
  </si>
  <si>
    <t>odpočet pilot :</t>
  </si>
  <si>
    <t>-3,14*0,31*0,31*0,10*(193-8)</t>
  </si>
  <si>
    <t>přípočet přesahu obvodových pilot :</t>
  </si>
  <si>
    <t>3,14*0,31*0,31*0,10/4*58</t>
  </si>
  <si>
    <t>viz 631 31-1123; 182,544</t>
  </si>
  <si>
    <t>1x síť 100/100/6 mm :</t>
  </si>
  <si>
    <t>viz 631 31-1123; 182,544/0,10*4,44*0,001*1,25</t>
  </si>
  <si>
    <t>viz 631 35-1101; 25,114</t>
  </si>
  <si>
    <t>za stěnou plošiny; 8,50+6,20</t>
  </si>
  <si>
    <t>za opěrnou zdí; 13,10+64,10+51,70</t>
  </si>
  <si>
    <t>viz 211 97-1121; 258,480*1,2</t>
  </si>
  <si>
    <t>dle výkazu výztuže - statika; 21,000</t>
  </si>
  <si>
    <t>dle výkazu výztuže - statika; 115,00</t>
  </si>
  <si>
    <r>
      <t xml:space="preserve">Výztuž základových zdí nosných betonářskou ocelí 10 505 </t>
    </r>
    <r>
      <rPr>
        <sz val="9"/>
        <color rgb="FFFF0000"/>
        <rFont val="Arial CE"/>
        <charset val="238"/>
      </rPr>
      <t>/obsaženo ve výztuži základových desek/</t>
    </r>
  </si>
  <si>
    <t>viz 279 35-1105; 36,792</t>
  </si>
  <si>
    <t>0,80*0,40*0,67*(5+2)</t>
  </si>
  <si>
    <t>0,60*0,35*0,60*2</t>
  </si>
  <si>
    <t>0,60*0,60*0,60*2</t>
  </si>
  <si>
    <t>0,50*0,30*0,60*(5+3+2+2)</t>
  </si>
  <si>
    <t>0,80*0,50*0,60</t>
  </si>
  <si>
    <t>1,10*0,80*0,67</t>
  </si>
  <si>
    <t>0,60*0,60*0,89*2</t>
  </si>
  <si>
    <t>sokly v místnosti 1.36 :</t>
  </si>
  <si>
    <t>(2*3,95+1,35)*0,65*0,10</t>
  </si>
  <si>
    <t>sokl u plošiny :</t>
  </si>
  <si>
    <t>2,00*0,18*0,15</t>
  </si>
  <si>
    <t>sokl ochozu 3.N.P. :</t>
  </si>
  <si>
    <t>47,85*0,15*0,23</t>
  </si>
  <si>
    <t>betonový práh 100/250 mm - mezi 2.N.P. a 3.N.P. :</t>
  </si>
  <si>
    <t>4*2,00*0,10*0,25</t>
  </si>
  <si>
    <t>betonový práh 250/200 mm - odpočívárna 3.26 :</t>
  </si>
  <si>
    <t>(2*2,00+5,00)*0,25*0,20</t>
  </si>
  <si>
    <t>obvodové stěny z -4,000 na -0,500 :</t>
  </si>
  <si>
    <t>osa A :</t>
  </si>
  <si>
    <t>58,25*3,50*0,25</t>
  </si>
  <si>
    <t>-1,50*1,00*0,25*3</t>
  </si>
  <si>
    <t>-1,40*2,50*0,25</t>
  </si>
  <si>
    <t>-1,10*1,00*0,25</t>
  </si>
  <si>
    <t>-1,00*2,50*0,25*3</t>
  </si>
  <si>
    <t>-3,15*2,50*0,25</t>
  </si>
  <si>
    <t>-1,60*2,50*0,25</t>
  </si>
  <si>
    <t>-2,05*1,30*0,25*2</t>
  </si>
  <si>
    <t>osa 16 :</t>
  </si>
  <si>
    <t>(32,25-2*0,25)*3,50*0,30</t>
  </si>
  <si>
    <t>-3,20*1,56*0,30</t>
  </si>
  <si>
    <t>-1,30*2,10*0,30</t>
  </si>
  <si>
    <t>-0,85*0,55*0,30</t>
  </si>
  <si>
    <t>osa I :</t>
  </si>
  <si>
    <t>48,47*3,50*0,30</t>
  </si>
  <si>
    <t>-2,28*2,10*0,30</t>
  </si>
  <si>
    <t>-1,10*2,10*0,30*6</t>
  </si>
  <si>
    <t>-2,00*1,10*0,30*2</t>
  </si>
  <si>
    <t>-1,20*2,10*0,30</t>
  </si>
  <si>
    <t>6,05*3,50*0,30</t>
  </si>
  <si>
    <t>mezi osou H a G :</t>
  </si>
  <si>
    <t>(0,25+1,70+3*0,30+3,70+3,54)*3,50*0,25</t>
  </si>
  <si>
    <t>-4,75*2,11*0,25</t>
  </si>
  <si>
    <t>osa 1 :</t>
  </si>
  <si>
    <t>(26,20-2*0,25)*3,50*0,25</t>
  </si>
  <si>
    <t>= 1.mezisoučet (obvodové stěny)</t>
  </si>
  <si>
    <t>vnitřní stěny :</t>
  </si>
  <si>
    <t>z -4,000 na -0,500 :</t>
  </si>
  <si>
    <t>(2,22+2,48)*3,50*0,25</t>
  </si>
  <si>
    <t>4,94*3,50*0,30</t>
  </si>
  <si>
    <t>(3,70+2*0,30+2*2,30)*3,50*0,30</t>
  </si>
  <si>
    <t>-1,20*1,20*0,30</t>
  </si>
  <si>
    <t>2,13*3,50*0,20</t>
  </si>
  <si>
    <t>z -1,765 na -0,500 :</t>
  </si>
  <si>
    <t>2,30*1,27*0,20</t>
  </si>
  <si>
    <t>výtahová šachta z -4,000 na -0,250 :</t>
  </si>
  <si>
    <t>2*(2,18+1,60)*3,75*0,19</t>
  </si>
  <si>
    <t>-1,18*2,28*0,19</t>
  </si>
  <si>
    <t>1.45 a 1.46 :</t>
  </si>
  <si>
    <t>(2*9,60+3*3,57)*2,49*0,30</t>
  </si>
  <si>
    <t>-1,07*2,25*0,30</t>
  </si>
  <si>
    <t>-1,20*2,25*0,30</t>
  </si>
  <si>
    <t>(2*0,65+1,67)*2,05*0,30</t>
  </si>
  <si>
    <t>(2*0,65+1,80)*2,05*0,30</t>
  </si>
  <si>
    <t>1.56 :</t>
  </si>
  <si>
    <t>10,53*(1,85+2,00)*0,30</t>
  </si>
  <si>
    <t>2*6,70*(1,85+2,00)/2*0,30</t>
  </si>
  <si>
    <t>14,53*(2,22+2,30)*0,30</t>
  </si>
  <si>
    <t>2*3,70*(2,22+2,30)/2*0,30</t>
  </si>
  <si>
    <t>1,75*(3,50+1,50)*0,30</t>
  </si>
  <si>
    <t>(3,90*3,50-1,95*1,40)*0,30</t>
  </si>
  <si>
    <t>2.N.P. z -0,250 na +3,150 :</t>
  </si>
  <si>
    <t>osa D :</t>
  </si>
  <si>
    <t>(0,30+47,87-2,60-1,40-3,70)*3,40*0,30</t>
  </si>
  <si>
    <t>-1,20*2,00*0,30</t>
  </si>
  <si>
    <t>-1,20*2,50*0,30</t>
  </si>
  <si>
    <t>-1,10*2,53*0,30*2</t>
  </si>
  <si>
    <t>-3,70*2,53*0,30</t>
  </si>
  <si>
    <t>-0,90*2,53*0,30</t>
  </si>
  <si>
    <t>-1,21*2,53*0,30</t>
  </si>
  <si>
    <t>-1,20*2,53*0,30*2</t>
  </si>
  <si>
    <t>u výtahu :</t>
  </si>
  <si>
    <t>(2,22+2,48)*3,40*0,20</t>
  </si>
  <si>
    <t>2,34*3,40*0,30</t>
  </si>
  <si>
    <t>u schodiště :</t>
  </si>
  <si>
    <t>(2,60+4,10)*3,40*0,20</t>
  </si>
  <si>
    <t>výtahová šachta z -0,250 na +3,400 :</t>
  </si>
  <si>
    <t>2*(2,18+1,60)*3,65*0,19</t>
  </si>
  <si>
    <t>pylon u pokladny z-0,050 na +3,150 :</t>
  </si>
  <si>
    <t>2,00*3,20*0,30</t>
  </si>
  <si>
    <t>z +3,400 na +7,270 :</t>
  </si>
  <si>
    <t>(2,22+2,48)*3,87*0,20</t>
  </si>
  <si>
    <t>2,14*3,87*0,30</t>
  </si>
  <si>
    <t>(8,00+4,15)*3,87*0,20</t>
  </si>
  <si>
    <t>-0,95*0,85*0,20*2</t>
  </si>
  <si>
    <t>-0,85*0,84*0,20</t>
  </si>
  <si>
    <t>výtahová šachta z +3,400 na +7,340 :</t>
  </si>
  <si>
    <t>2*(2,18+1,60)*3,94*0,19</t>
  </si>
  <si>
    <t>= 2.mezisoučet (vnitřní stěny)</t>
  </si>
  <si>
    <t>stěny přilehlého objektu :</t>
  </si>
  <si>
    <t>z -3,150 na -0,500 :</t>
  </si>
  <si>
    <t>2*2,31*2,65*0,30</t>
  </si>
  <si>
    <t>stěny schodiště :</t>
  </si>
  <si>
    <t>na +1,080 :</t>
  </si>
  <si>
    <t>7,56*4,23*0,30</t>
  </si>
  <si>
    <t>na -0,020 :</t>
  </si>
  <si>
    <t>3,00*3,13*0,30</t>
  </si>
  <si>
    <t>na +1,080 u plošiny :</t>
  </si>
  <si>
    <t>(2*0,57+1,47+2,18)*4,23*0,30</t>
  </si>
  <si>
    <t>-1,47*1,10*0,30; snížení</t>
  </si>
  <si>
    <t>-1,20*2,00*0,30; u niky</t>
  </si>
  <si>
    <t>na +0,050 :</t>
  </si>
  <si>
    <t>2,30*3,20*0,30</t>
  </si>
  <si>
    <t>na -0,605 až +1,080 :</t>
  </si>
  <si>
    <t>3,67*(2,54+4,23)/2*0,30</t>
  </si>
  <si>
    <t>na -0,605 :</t>
  </si>
  <si>
    <t>0,62*2,54*0,30</t>
  </si>
  <si>
    <t>na -2,150 až -0,605 :</t>
  </si>
  <si>
    <t>2,97*(1,00+2,54)/2*0,30</t>
  </si>
  <si>
    <t>nika pro rozvaděč plošiny na -0,850 :</t>
  </si>
  <si>
    <t>(1,80+2*0,35)*2,30*0,30</t>
  </si>
  <si>
    <t>= 3.mezisoučet (přilehlé objekty)</t>
  </si>
  <si>
    <t>poměrná část z celkového množství stanoveného statikem - pro stěny 90 kg/m3 :</t>
  </si>
  <si>
    <t>viz 311 32-2611.R; 351,004*0,090</t>
  </si>
  <si>
    <t>obvodové stěny :</t>
  </si>
  <si>
    <t>58,25*3,50*2</t>
  </si>
  <si>
    <t>-1,50*1,00*2*3</t>
  </si>
  <si>
    <t>-1,40*2,50*2</t>
  </si>
  <si>
    <t>-1,10*1,00*2</t>
  </si>
  <si>
    <t>-1,10*2,50*2*3</t>
  </si>
  <si>
    <t>-3,15*2,50*2</t>
  </si>
  <si>
    <t>-1,60*2,50*2</t>
  </si>
  <si>
    <t>-2,05*1,30*2*2</t>
  </si>
  <si>
    <t>(32,25-2*0,25)*3,50*2</t>
  </si>
  <si>
    <t>-3,20*1,56*2</t>
  </si>
  <si>
    <t>-1,30*2,10*2</t>
  </si>
  <si>
    <t>-0,85*0,55*2</t>
  </si>
  <si>
    <t>48,47*3,50*2</t>
  </si>
  <si>
    <t>-2,28*2,10*2</t>
  </si>
  <si>
    <t>-1,10*2,10*2*6</t>
  </si>
  <si>
    <t>-2,00*1,10*2*2</t>
  </si>
  <si>
    <t>-1,20*2,10*2</t>
  </si>
  <si>
    <t>6,05*3,50*2</t>
  </si>
  <si>
    <t>(0,25+1,70+3*0,30+3,70+3,54)*3,50*2</t>
  </si>
  <si>
    <t>-4,75*2,11*2</t>
  </si>
  <si>
    <t>(26,20-2*0,25)*3,50*2</t>
  </si>
  <si>
    <t>= 1.mezisoučet (bednění obvodových zdí)</t>
  </si>
  <si>
    <t>(2,22+2,48)*3,50*2</t>
  </si>
  <si>
    <t>4,94*3,50*2</t>
  </si>
  <si>
    <t>(3,70+2*0,30+2*2,30)*3,50*2</t>
  </si>
  <si>
    <t>-1,20*1,20*2</t>
  </si>
  <si>
    <t>2,13*3,50*2</t>
  </si>
  <si>
    <t>2,30*1,27*2</t>
  </si>
  <si>
    <t>1.45 + 1.46 :</t>
  </si>
  <si>
    <t>(2*9,60+3*3,57)*2,49*2</t>
  </si>
  <si>
    <t>-1,07*2,25*2</t>
  </si>
  <si>
    <t>-1,20*2,25*2</t>
  </si>
  <si>
    <t>(2*0,65+1,67)*2,05*2</t>
  </si>
  <si>
    <t>(2*0,65+1,80)*2,05*2</t>
  </si>
  <si>
    <t>10,53*(1,85+2,00)*2</t>
  </si>
  <si>
    <t>2*6,70*(1,85+2,00)/2*2</t>
  </si>
  <si>
    <t>14,53*(2,22+2,30)*2</t>
  </si>
  <si>
    <t>2*3,70*(2,22+2,30)/2*2</t>
  </si>
  <si>
    <t>1,75*(3,50+1,50)*2</t>
  </si>
  <si>
    <t>(3,90*3,50-1,95*1,40)*2</t>
  </si>
  <si>
    <t>(0,30+47,87+2*0,30-2,60-1,40-3,70)*3,40*2</t>
  </si>
  <si>
    <t>-1,20*2,00*2</t>
  </si>
  <si>
    <t>-1,20*2,50*2</t>
  </si>
  <si>
    <t>-1,10*2,53*2*2</t>
  </si>
  <si>
    <t>-3,70*2,53*2</t>
  </si>
  <si>
    <t>-0,90*2,53*2</t>
  </si>
  <si>
    <t>-1,21*2,53*2</t>
  </si>
  <si>
    <t>-1,20*2,53*2*2</t>
  </si>
  <si>
    <t>(2,22+2,48)*3,40*2</t>
  </si>
  <si>
    <t>2,34*3,40*2</t>
  </si>
  <si>
    <t>(2,60+4,10)*3,40*2</t>
  </si>
  <si>
    <t>pylon u pokladny :</t>
  </si>
  <si>
    <t>2*(0,30+2,00)*3,20</t>
  </si>
  <si>
    <t>(2,22+2,48)*3,87*2</t>
  </si>
  <si>
    <t>2,14*3,87*2</t>
  </si>
  <si>
    <t>(8,00+4,15)*3,87*2</t>
  </si>
  <si>
    <t>-0,95*0,85*2*2</t>
  </si>
  <si>
    <t>-0,85*0,84*2</t>
  </si>
  <si>
    <t>= 2.mezisoučet (bednění vnitřních zdí)</t>
  </si>
  <si>
    <t>2*(2,18+1,60)*(3,75+3,65+3,94)*2</t>
  </si>
  <si>
    <t>-1,18*2,28*2*3</t>
  </si>
  <si>
    <t>= 3.mezisoučet (bednění výtahové šachty)</t>
  </si>
  <si>
    <t>2*2,31*2,65*2</t>
  </si>
  <si>
    <t>7,56*4,23*2</t>
  </si>
  <si>
    <t>3,00*3,13*2</t>
  </si>
  <si>
    <t>(2*0,57+1,47+2,18)*4,23*2</t>
  </si>
  <si>
    <t>-1,47*1,10*2</t>
  </si>
  <si>
    <t>2,30*3,20*2</t>
  </si>
  <si>
    <t>3,67*(2,54+4,23)/2*2</t>
  </si>
  <si>
    <t>0,62*2,54*2</t>
  </si>
  <si>
    <t>2,97*(1,00+2,54)/2*2</t>
  </si>
  <si>
    <t>(1,80+2*0,35)*2,30*2</t>
  </si>
  <si>
    <t>= 4.mezisoučet (bednění přilehlého objektu)</t>
  </si>
  <si>
    <t>nadpraží a ostění otvorů :</t>
  </si>
  <si>
    <t>v obvodových zdech :</t>
  </si>
  <si>
    <t>2*(1,50+1,00)*0,25*3</t>
  </si>
  <si>
    <t>2*(1,40+2,50)*0,25</t>
  </si>
  <si>
    <t>2*(1,10+1,00)*0,25</t>
  </si>
  <si>
    <t>2*(1,10+2,50)*0,25*3</t>
  </si>
  <si>
    <t>2*(3,15+2,50)*0,25</t>
  </si>
  <si>
    <t>2*(1,60+2,50)*0,25</t>
  </si>
  <si>
    <t>2*(2,05+1,30)*0,25*2</t>
  </si>
  <si>
    <t>2*(3,20+1,56)*0,30</t>
  </si>
  <si>
    <t>2*(1,30+2,10)*0,30</t>
  </si>
  <si>
    <t>2*(0,85+0,55)*0,30</t>
  </si>
  <si>
    <t>2*(2,28+2,10)*0,30</t>
  </si>
  <si>
    <t>2*(1,10+2,10)*0,30*6</t>
  </si>
  <si>
    <t>2*(2,00+1,10)*0,30*2</t>
  </si>
  <si>
    <t>2*(1,20+2,10)*0,30</t>
  </si>
  <si>
    <t>2*(4,75+2,11)*0,30</t>
  </si>
  <si>
    <t>ve vnitřních zdech :</t>
  </si>
  <si>
    <t>4*1,20*0,30</t>
  </si>
  <si>
    <t>(2*2,28+1,18)*0,19*3</t>
  </si>
  <si>
    <t>(2*2,25+1,07)*0,30</t>
  </si>
  <si>
    <t>(2*2,25+1,20)*0,30</t>
  </si>
  <si>
    <t>(2*2,00+1,20)*0,30</t>
  </si>
  <si>
    <t>(2*2,50+1,20)*0,30</t>
  </si>
  <si>
    <t>(2*2,53+1,10)*0,30*2</t>
  </si>
  <si>
    <t>(2*2,53+3,70)*0,30</t>
  </si>
  <si>
    <t>(2*2,53+0,90)*0,30</t>
  </si>
  <si>
    <t>(2*2,53+1,21)*0,30</t>
  </si>
  <si>
    <t>(2*2,53+1,20)*0,30*2</t>
  </si>
  <si>
    <t>2*(0,95+0,85)*0,20*2</t>
  </si>
  <si>
    <t>2*(0,85+0,84)*0,20</t>
  </si>
  <si>
    <t>(2*1,47+1,10)*0,30</t>
  </si>
  <si>
    <t>= 5.mezisoučet (bednění ostění a nadpraží)</t>
  </si>
  <si>
    <t>viz 311 35-1111.R; 2656,970</t>
  </si>
  <si>
    <t>šachty ZT; 3</t>
  </si>
  <si>
    <t>obvodové zdivo :</t>
  </si>
  <si>
    <t>2.N.P. až 3.N.P. :</t>
  </si>
  <si>
    <t>osa G-H :</t>
  </si>
  <si>
    <t>6,00*(7,46+7,65)/2</t>
  </si>
  <si>
    <t>-2,00*6,15</t>
  </si>
  <si>
    <t>osa 4-8 :</t>
  </si>
  <si>
    <t>16,00*7,65</t>
  </si>
  <si>
    <t>-2,00*5,65*4</t>
  </si>
  <si>
    <t>osa 8-16 :</t>
  </si>
  <si>
    <t>32,15*7,65</t>
  </si>
  <si>
    <t>-2,00*5,65*8</t>
  </si>
  <si>
    <t>osa I-D :</t>
  </si>
  <si>
    <t>20,15*(7,65+7,05)/2</t>
  </si>
  <si>
    <t>2.N.P. - osa A-D :</t>
  </si>
  <si>
    <t>(32,25-20,15)*3,40</t>
  </si>
  <si>
    <t>3.N.P. - osa A-D :</t>
  </si>
  <si>
    <t>(32,25-20,15)*(5,35-1,44)</t>
  </si>
  <si>
    <t>zdivo na ose 14 (nad průvlakem 3.N.P.) :</t>
  </si>
  <si>
    <t>5,95*0,75</t>
  </si>
  <si>
    <t>2*3,70*3,50</t>
  </si>
  <si>
    <t>(0,70+0,58+2,08+1,21+1,95+0,24*2+0,40)*3,40</t>
  </si>
  <si>
    <t>1,30*3,87</t>
  </si>
  <si>
    <t>0,95*3,87</t>
  </si>
  <si>
    <t>(7,63+1,95+3,70)*3,87</t>
  </si>
  <si>
    <t>-2,65*2,50</t>
  </si>
  <si>
    <t>4*3,70*2,75</t>
  </si>
  <si>
    <t>-1,10*2,53</t>
  </si>
  <si>
    <t>(5*3,70+1,30)*2,75</t>
  </si>
  <si>
    <t>3,70*2,25</t>
  </si>
  <si>
    <t>-1,00*2,50*8</t>
  </si>
  <si>
    <t>-1,00*2,53*2</t>
  </si>
  <si>
    <t>1.N.P. - část 1 :</t>
  </si>
  <si>
    <t>(1,71+0,80)*3,50</t>
  </si>
  <si>
    <t>(6,38+1,49)*3,50</t>
  </si>
  <si>
    <t>(5,70+3*3,70)*3,50</t>
  </si>
  <si>
    <t>(2,55+1,75+0,31+3*3,70)*3,50</t>
  </si>
  <si>
    <t>-1,10*2,02*2</t>
  </si>
  <si>
    <t>(0,90+3,41+3*3,70+2*3,83)*3,50</t>
  </si>
  <si>
    <t>-1,00*2,02*2</t>
  </si>
  <si>
    <t>3*3,70*3,50+(3,70+2,05)*3,50</t>
  </si>
  <si>
    <t>(7,95+2*2,74)*3,50</t>
  </si>
  <si>
    <t>-0,85*0,45*2</t>
  </si>
  <si>
    <t>-0,69*0,41</t>
  </si>
  <si>
    <t>-0,55*0,40*2</t>
  </si>
  <si>
    <t>-0,74*0,40</t>
  </si>
  <si>
    <t>(6*3,70+2,75)*3,50</t>
  </si>
  <si>
    <t>-1,70*2,45</t>
  </si>
  <si>
    <t>6*3,70*3,50</t>
  </si>
  <si>
    <t>-1,90*2,45</t>
  </si>
  <si>
    <t>-0,68*0,50</t>
  </si>
  <si>
    <t>(5,93+2*1,43)*3,50</t>
  </si>
  <si>
    <t>-1,05*0,85</t>
  </si>
  <si>
    <t>-1,55*1,05</t>
  </si>
  <si>
    <t>(1,41+4*3,70+2,47+4,00)*3,50</t>
  </si>
  <si>
    <t>-0,95*0,60</t>
  </si>
  <si>
    <t>-1,55*0,60</t>
  </si>
  <si>
    <t>-1,55*0,65</t>
  </si>
  <si>
    <t>-2,55*0,95</t>
  </si>
  <si>
    <t>-1,10*2,45</t>
  </si>
  <si>
    <t>(2,60+2,40)*3,50</t>
  </si>
  <si>
    <t>(12,10+16,65+5*2,74)*3,50</t>
  </si>
  <si>
    <t>-0,96*0,65</t>
  </si>
  <si>
    <t>-0,96*0,55*2</t>
  </si>
  <si>
    <t>-0,55*0,65</t>
  </si>
  <si>
    <t>-0,69*0,55</t>
  </si>
  <si>
    <t>2.N.P. - část 1:</t>
  </si>
  <si>
    <t>0,83*1,11</t>
  </si>
  <si>
    <t>(0,50+1,12+0,57+2,16)*3,40</t>
  </si>
  <si>
    <t>(1,70+3,70+3,23)*3,40</t>
  </si>
  <si>
    <t>(1,98+2,31+3,90)*3,40</t>
  </si>
  <si>
    <t>(3*3,30+3,00+3,48+0,57+1,46)*3,40</t>
  </si>
  <si>
    <t>-1,10*2,50</t>
  </si>
  <si>
    <t>3*3,70*3,40</t>
  </si>
  <si>
    <t>2*(3,70+1,70)*3,40</t>
  </si>
  <si>
    <t>-0,82*0,77</t>
  </si>
  <si>
    <t>(4,94+3*3,70)*3,40</t>
  </si>
  <si>
    <t>1,31*3,40</t>
  </si>
  <si>
    <t>(3,02+2,80+9,50+4,45+1,63)*3,87</t>
  </si>
  <si>
    <t>(5,70+2,60)*3,87</t>
  </si>
  <si>
    <t>3,70*3,87</t>
  </si>
  <si>
    <t>-1,10*2,50*2</t>
  </si>
  <si>
    <t>(3*4,34+2,87)*3,87</t>
  </si>
  <si>
    <t>(3,24+7,35)*3,87</t>
  </si>
  <si>
    <t>(2*5,43+4,18)*3,87</t>
  </si>
  <si>
    <t>-0,99*2,10*2</t>
  </si>
  <si>
    <t>(6,77+2*1,00+3,94+2*3,05)*3,87</t>
  </si>
  <si>
    <t>(5,55+3,23)*3,87</t>
  </si>
  <si>
    <t>= 1.mezisoučet (příčky)</t>
  </si>
  <si>
    <t>podezdění - lavice C :</t>
  </si>
  <si>
    <t>(0,76+8*2,00+15*2,00+1,08)*0,60</t>
  </si>
  <si>
    <t>KP 14,5-1000 ozn. Jb :</t>
  </si>
  <si>
    <t>1.N.P.; 2</t>
  </si>
  <si>
    <t>1.N.P.; 6</t>
  </si>
  <si>
    <t>2.N.P.; 14</t>
  </si>
  <si>
    <t>3.N.P.; 5</t>
  </si>
  <si>
    <t>KP 14,5-1250 ozn. Bb :</t>
  </si>
  <si>
    <t>1.N.P.; 5</t>
  </si>
  <si>
    <t>2.N.P.; 1</t>
  </si>
  <si>
    <t>3.N.P.; 3</t>
  </si>
  <si>
    <t>KP 14,5-1750 ozn. Cb :</t>
  </si>
  <si>
    <t>3.N.P.; 1</t>
  </si>
  <si>
    <t>KP 14,5-2000 ozn. Db :</t>
  </si>
  <si>
    <t>1.N.P.; 1</t>
  </si>
  <si>
    <t>KP 14,5-2250 ozn. Eb :</t>
  </si>
  <si>
    <t>KP 14,5-2750 ozn. Gb :</t>
  </si>
  <si>
    <t>KP 7-100 ozn Jc :</t>
  </si>
  <si>
    <t>2.N.P.; 4</t>
  </si>
  <si>
    <t>3.N.P.; 10</t>
  </si>
  <si>
    <t>KP 7-125 ozn. Ac :</t>
  </si>
  <si>
    <t>3.N.P.; 8</t>
  </si>
  <si>
    <t>KP 7-175 ozn. Cc :</t>
  </si>
  <si>
    <t>3.N.P.; 9</t>
  </si>
  <si>
    <t>2.N.P.; 24</t>
  </si>
  <si>
    <t>KP 7-250 ozn. Fc :</t>
  </si>
  <si>
    <t>3.N.P.; 72</t>
  </si>
  <si>
    <t>objekt pokladny :</t>
  </si>
  <si>
    <t>2*(3,00+1,65)*3,25</t>
  </si>
  <si>
    <t>-0,75*1,05</t>
  </si>
  <si>
    <t>-1,65*1,05</t>
  </si>
  <si>
    <t>-2,00*1,05</t>
  </si>
  <si>
    <t>atikové zdivo :</t>
  </si>
  <si>
    <t>(2*58,25-7,68+2*32,25-5,95)*0,75</t>
  </si>
  <si>
    <t>L 50/50/6 mm dle tabulek překladů :</t>
  </si>
  <si>
    <t>1.N.P.; 2*(1,17+2,13)*4,47*0,001</t>
  </si>
  <si>
    <t>2.N.P.; 2*1,25*4,47*0,001</t>
  </si>
  <si>
    <t>3.N.P.; (2*0,85+1,40)*4,47*0,001</t>
  </si>
  <si>
    <t>viz 317 94-1121; 0,055*1,08</t>
  </si>
  <si>
    <t>viz 631 31-1124; 69,822</t>
  </si>
  <si>
    <t>viz 631 31-1124; 69,822/0,10*4,44*1,25*0,001</t>
  </si>
  <si>
    <t>základový pás OS2 :</t>
  </si>
  <si>
    <t>(9,60+2*20,00+2*15,00+25,00+15,00+8,02)*(1,00*1,40+0,15*0,30)</t>
  </si>
  <si>
    <t>základová deska OS2 :</t>
  </si>
  <si>
    <t>9,60*(1,54*0,65+1,50*0,50)</t>
  </si>
  <si>
    <t>(2*20,00+2*15,00+25,00)*(1,54*0,65+1,60*0,50+1,60*0,35)</t>
  </si>
  <si>
    <t>15,00*(1,54*0,65+1,60*0,50+0,74*0,35)</t>
  </si>
  <si>
    <t>8,02*(1,54*0,65+1,38*0,50)</t>
  </si>
  <si>
    <t>odpočet rýhy pro žlab :</t>
  </si>
  <si>
    <t>-(9,60+2*20,00+2*15,00+25,00+15,00+8,02)*0,54*0,15</t>
  </si>
  <si>
    <t>svislá část OS1 :</t>
  </si>
  <si>
    <t>6,30*2,60*0,50</t>
  </si>
  <si>
    <t>6,40*2,00*0,50</t>
  </si>
  <si>
    <t>6,30*1,40*0,50</t>
  </si>
  <si>
    <t>svislá část OS2 :</t>
  </si>
  <si>
    <t>9,60*(0,57+1,54)/2*0,50</t>
  </si>
  <si>
    <t>20,00*(1,54+3,50)/2*0,50</t>
  </si>
  <si>
    <t>20,00*3,50*0,50</t>
  </si>
  <si>
    <t>15,00*(3,50+3,74)/2*0,50</t>
  </si>
  <si>
    <t>15,00*(3,74+3,97)/2*0,50</t>
  </si>
  <si>
    <t>25,00*(3,97+2,64)/2*0,50</t>
  </si>
  <si>
    <t>8,02*(2,64+1,18)/2*0,50</t>
  </si>
  <si>
    <t>odpočet zůžení koruny zdi :</t>
  </si>
  <si>
    <t>-(9,60+2*20,00+2*15,00+25,00+15,00+8,02)*0,20*0,05</t>
  </si>
  <si>
    <t>viz 331 35-1101.R; 533,339</t>
  </si>
  <si>
    <t>pod lavicemi :</t>
  </si>
  <si>
    <t>lavice A :</t>
  </si>
  <si>
    <t>(1,53+1,18+7,20+6,50+8*0,45)*0,35*0,10</t>
  </si>
  <si>
    <t>lavice B :</t>
  </si>
  <si>
    <t>6,00*0,35*0,10</t>
  </si>
  <si>
    <t>lavice E :</t>
  </si>
  <si>
    <t>3,69*0,35*0,10</t>
  </si>
  <si>
    <t>viz 342 32-1410; 1,039/0,10*4,44*1,25*0,001</t>
  </si>
  <si>
    <t>viz 342 32-1410; 1,039/0,10*2</t>
  </si>
  <si>
    <t>KP 11,5-1000 ozn. Ja :</t>
  </si>
  <si>
    <t>2.N.P.; 3</t>
  </si>
  <si>
    <t>KP 11,5-1250 ozn. Aa :</t>
  </si>
  <si>
    <t>1.N.P.; 22</t>
  </si>
  <si>
    <t>3.N.P.; 14</t>
  </si>
  <si>
    <t>KP 11,5-1500 ozn. Ba :</t>
  </si>
  <si>
    <t>KP 11,5-1750; ozn. Ca :</t>
  </si>
  <si>
    <t>KP 11,5-2000 ozn. Da :</t>
  </si>
  <si>
    <t>KP 11,5-2250 ozn. Ea :</t>
  </si>
  <si>
    <t>KP 11,5-2500 ozn. Fa :</t>
  </si>
  <si>
    <t>velký bazén 2.45 :</t>
  </si>
  <si>
    <t>dno :</t>
  </si>
  <si>
    <t>25,63*14,23*0,35</t>
  </si>
  <si>
    <t>příčné stěny :</t>
  </si>
  <si>
    <t>14,23*2,10*0,30</t>
  </si>
  <si>
    <t>14,23*1,60*0,30</t>
  </si>
  <si>
    <t>konzoly pro uložení stropní desky :</t>
  </si>
  <si>
    <t>14,23*(0,25*0,15+0,25*0,22/2)*2</t>
  </si>
  <si>
    <t>podélné stěny :</t>
  </si>
  <si>
    <t>(25,63-2*0,30)*(1,80+1,30)/2*0,30*2</t>
  </si>
  <si>
    <t>(25,63-2*0,30)*(0,40*0,15+0,40*0,39/2)*2</t>
  </si>
  <si>
    <t>zvýšení nad konzolemi :</t>
  </si>
  <si>
    <t>25,63*0,20*0,50*2</t>
  </si>
  <si>
    <t>odpočívací stupeň :</t>
  </si>
  <si>
    <t>(25,63-2*0,30)*0,10*0,10*2</t>
  </si>
  <si>
    <t>rekreační bazén 2.46 :</t>
  </si>
  <si>
    <t>dno z -1,500 na -1,150 :</t>
  </si>
  <si>
    <t>(3,14*3,50*3,50+2,10*7,00)*0,35</t>
  </si>
  <si>
    <t>8,14*7,55*0,35</t>
  </si>
  <si>
    <t>stěna koupacího bazénu na +0,600 :</t>
  </si>
  <si>
    <t>2*3,14*(1,00+1,31)/2*1,75*0,29/2</t>
  </si>
  <si>
    <t>2*3,14*(0,71+1,00)/2*1,75*0,29/2</t>
  </si>
  <si>
    <t>(2,25+0,60+0,55)*1,75*0,29</t>
  </si>
  <si>
    <t>obvodová stěna na +0,300 :</t>
  </si>
  <si>
    <t>2*3,14*(2,81+3,38)/2*1,45*0,57/2</t>
  </si>
  <si>
    <t>3,10*3,10/2*1,45*0,8</t>
  </si>
  <si>
    <t>(7,44+5,92+2,23)*1,45*0,32</t>
  </si>
  <si>
    <t>obvodová stěna na +0,600 :</t>
  </si>
  <si>
    <t>5,80*1,75*0,57</t>
  </si>
  <si>
    <t>stěna s proměnlivou horní hranou :</t>
  </si>
  <si>
    <t>(1,36+9,60+3,38)*(2,65+2,35)/2*0,57</t>
  </si>
  <si>
    <t>brouzdaliště 2.47 :</t>
  </si>
  <si>
    <t>obvodová stěna na +-0,000 :</t>
  </si>
  <si>
    <t>2*3,14*(1,54+2,04)/2*0,25*0,50</t>
  </si>
  <si>
    <t>zvýšení na +0,200 :</t>
  </si>
  <si>
    <t>2*3,14*(1,54+2,04)/2*0,20*0,24/2</t>
  </si>
  <si>
    <t>odpočet žlábku :</t>
  </si>
  <si>
    <t>-2*3,14*(1,54+1,79)/2*0,25*0,20</t>
  </si>
  <si>
    <t>(10,58-2,32)*0,25*0,50*2</t>
  </si>
  <si>
    <t>2,70*0,20*0,24*2</t>
  </si>
  <si>
    <t>-(10,58-2,32)*0,25*0,20*2</t>
  </si>
  <si>
    <t>stěny u skluzavky na +0,300 :</t>
  </si>
  <si>
    <t>2,32*0,94*0,55*2</t>
  </si>
  <si>
    <t>1,96*1,93*(0,42+0,18)/2</t>
  </si>
  <si>
    <t>= 3.mezisoučet</t>
  </si>
  <si>
    <t>whirlpool 2.26 :</t>
  </si>
  <si>
    <t>stěny na +1,000 :</t>
  </si>
  <si>
    <t>(2,50+1,38+2,80+2,60)*1,25*0,31</t>
  </si>
  <si>
    <t>2*3,14*0,45/4*1,25*0,31</t>
  </si>
  <si>
    <t>2*3,14*1,04/2*1,25*0,31</t>
  </si>
  <si>
    <t>= 4.mezisoučet</t>
  </si>
  <si>
    <t>ochlazovací bazén 3.17 :</t>
  </si>
  <si>
    <t>(1,87+2*0,32)*(1,97+2*0,32)*0,27</t>
  </si>
  <si>
    <t>stěny na +3,950 :</t>
  </si>
  <si>
    <t>2*(1,87+1,97+2*0,32)*1,30*0,32</t>
  </si>
  <si>
    <t>= 5.mezisoučet</t>
  </si>
  <si>
    <t>dle výkazu výztuže - statika; 39,276</t>
  </si>
  <si>
    <t>pod dna zapuštěných bazénů :</t>
  </si>
  <si>
    <t>bazén 2.45 :</t>
  </si>
  <si>
    <t>25,63*14,23</t>
  </si>
  <si>
    <t>bazén 2.46 :</t>
  </si>
  <si>
    <t>3,14*3,50*3,50+2,10*7,00</t>
  </si>
  <si>
    <t>8,14*7,55</t>
  </si>
  <si>
    <t>bazén 3.17 :</t>
  </si>
  <si>
    <t>(1,87+2*0,32)*(1,97+2*0,32)</t>
  </si>
  <si>
    <t>stěny pravoúhlých bazénů :</t>
  </si>
  <si>
    <t>14,23*2,10*2</t>
  </si>
  <si>
    <t>14,23*1,60*2</t>
  </si>
  <si>
    <t>odpočet konzol :</t>
  </si>
  <si>
    <t>-14,23*0,37*2</t>
  </si>
  <si>
    <t>přípočet konzol :</t>
  </si>
  <si>
    <t>14,23*(0,30+0,15)*2</t>
  </si>
  <si>
    <t>(25,63-2*0,30)*(1,80+1,30)/2*2*2</t>
  </si>
  <si>
    <t>-(25,63-2*0,30)*0,54*2</t>
  </si>
  <si>
    <t>(25,63-2*0,30)*(0,55+0,15)*2</t>
  </si>
  <si>
    <t>2*(1,87+1,97+0,32)*1,30*2</t>
  </si>
  <si>
    <t>obvod desek dna pravoúhlých bazénů :</t>
  </si>
  <si>
    <t>2*(25,63+14,23)*0,35</t>
  </si>
  <si>
    <t>2*(1,87+1,97+2*0,32)*0,27</t>
  </si>
  <si>
    <t>2.46 :</t>
  </si>
  <si>
    <t>7,26*1,10</t>
  </si>
  <si>
    <t>7*1,75*0,17</t>
  </si>
  <si>
    <t>2.47 :</t>
  </si>
  <si>
    <t>2,33*(0,42+0,18)</t>
  </si>
  <si>
    <t>5*1,41*0,18</t>
  </si>
  <si>
    <t>4*1,41*0,19</t>
  </si>
  <si>
    <t>viz 380 35-6231; 822,423</t>
  </si>
  <si>
    <t>pod dna zapuštěných nádrží :</t>
  </si>
  <si>
    <t>viz 380 35-6231 (1.mezisoučet); 485,888</t>
  </si>
  <si>
    <t>vnitřní bednění stěn oblých nádrží :</t>
  </si>
  <si>
    <t>2*3,14*1,00*1,75/2</t>
  </si>
  <si>
    <t>2*3,14*1,31*1,75/2</t>
  </si>
  <si>
    <t>2*3,14*0,71*1,75/2</t>
  </si>
  <si>
    <t>(2,25+0,60+0,55)*1,75*2</t>
  </si>
  <si>
    <t>2*3,14*2,81*1,45+2*3,14*2,81/4*0,90</t>
  </si>
  <si>
    <t>2*2,10*1,45</t>
  </si>
  <si>
    <t>2*3,14*0,28*1,45</t>
  </si>
  <si>
    <t>(1,21+1,50)*1,45</t>
  </si>
  <si>
    <t>5,80*1,75</t>
  </si>
  <si>
    <t>(7,44+5,92+2,33)*1,45</t>
  </si>
  <si>
    <t>(1,36+9,60+3,38)*(2,65+2,35)/2</t>
  </si>
  <si>
    <t>2*3,14*1,54*0,25</t>
  </si>
  <si>
    <t>2*3,14*1,54*0,20/2</t>
  </si>
  <si>
    <t>(10,58-2,32)*0,25*2</t>
  </si>
  <si>
    <t>2,70*0,20*2</t>
  </si>
  <si>
    <t>(2,32+0,35)*0,55*2</t>
  </si>
  <si>
    <t>1,96*(0,42+0,18)</t>
  </si>
  <si>
    <t>(2,50+1,38+2,80+2,60)*1,25</t>
  </si>
  <si>
    <t>2*3,14*0,30/4*1,25</t>
  </si>
  <si>
    <t>2*3,14*0,88/2*1,25</t>
  </si>
  <si>
    <t>vnější bednění stěn oblých nádrží :</t>
  </si>
  <si>
    <t>2*3,14*3,38*1,45/2</t>
  </si>
  <si>
    <t>2*3,14*3,38*2,35/4</t>
  </si>
  <si>
    <t>(7,44+5,92+2,23)*1,45</t>
  </si>
  <si>
    <t>2*3,14*0,16*0,55/2</t>
  </si>
  <si>
    <t>2*3,14*2,04*0,25</t>
  </si>
  <si>
    <t>2*3,14*2,04*0,20/2</t>
  </si>
  <si>
    <t>(2,32+0,59)*0,55*2</t>
  </si>
  <si>
    <t>2*3,14*0,61/4*1,25</t>
  </si>
  <si>
    <t>2*3,14*1,19/2*1,25</t>
  </si>
  <si>
    <t>5,85*0,64</t>
  </si>
  <si>
    <t>2*3,14*0,30/4*3*0,39</t>
  </si>
  <si>
    <t>2*3,14*0,88/4*3*0,51</t>
  </si>
  <si>
    <t>(2,50+1,40+3,15)*(0,39+0,51)</t>
  </si>
  <si>
    <t>viz 380 35-6241; 313,077</t>
  </si>
  <si>
    <t>1.N.P. - světlost šachtice :</t>
  </si>
  <si>
    <t>1,15*0,50</t>
  </si>
  <si>
    <t>0,85*0,50*3</t>
  </si>
  <si>
    <t>0,50*0,50</t>
  </si>
  <si>
    <t>0,85*0,65</t>
  </si>
  <si>
    <t>0,75*0,75</t>
  </si>
  <si>
    <t>spádový beton akumulačních nádrží :</t>
  </si>
  <si>
    <t>m.č. 1.41; 8,97*(0,65+0,70)/2</t>
  </si>
  <si>
    <t>m.č. 1.45; 14,22*(0,65+0,70)/2</t>
  </si>
  <si>
    <t>m.č. 1.46; 18,98*(0,65+0,70)/2</t>
  </si>
  <si>
    <t>m.č. 1.48; 45,97*(0,65+0,75)/2</t>
  </si>
  <si>
    <t>m.č. 1.56; 54,27*(0,65+0,72)/2</t>
  </si>
  <si>
    <t>schodiště, lavice, tvarování apod. v bazénech :</t>
  </si>
  <si>
    <t>pravoúhlé konstrukce :</t>
  </si>
  <si>
    <t>sokl pod masážní lůžka :</t>
  </si>
  <si>
    <t>7,26*0,68*(0,65+0,73)/2</t>
  </si>
  <si>
    <t>7,26*0,48*(0,73+1,10)/2</t>
  </si>
  <si>
    <t>1,75*1,75*1,05/2</t>
  </si>
  <si>
    <t>7*1,75*0,25*0,17/2</t>
  </si>
  <si>
    <t>2,33*1,93*(0,42+0,18)/2</t>
  </si>
  <si>
    <t>spádování dna :</t>
  </si>
  <si>
    <t>7,26*3,00*0,07/2</t>
  </si>
  <si>
    <t>3,95*1,96*0,07/2</t>
  </si>
  <si>
    <t>(0,58+2,85+1,41)*3,10*0,19</t>
  </si>
  <si>
    <t>1,41*1,45*0,95/2</t>
  </si>
  <si>
    <t>5*1,41*0,30*0,18/2</t>
  </si>
  <si>
    <t>4*1,41*0,20*0,19/2</t>
  </si>
  <si>
    <t>oblé konstrukce :</t>
  </si>
  <si>
    <t>masážní lavice :</t>
  </si>
  <si>
    <t>5,85*0,64*0,40</t>
  </si>
  <si>
    <t>3,14*0,88*0,80*0,39/4*3</t>
  </si>
  <si>
    <t>-3,14*0,30*0,30*0,39/4*3</t>
  </si>
  <si>
    <t>(2,50+1,40+3,15)*0,58*0,39</t>
  </si>
  <si>
    <t>2*3,14*0,88/4*3*0,41*(0,20+0,15)/2</t>
  </si>
  <si>
    <t>(2,50+1,40+3,15)*0,41*(0,20+0,15)/2</t>
  </si>
  <si>
    <t xml:space="preserve"> 1.mezisoučet (deska 250 mm)</t>
  </si>
  <si>
    <t>V 301 :</t>
  </si>
  <si>
    <t>(0,30*0,37+0,32*0,15)*(26,20+58,25-7,90-11,50)</t>
  </si>
  <si>
    <t>V 302 :</t>
  </si>
  <si>
    <t>(0,30*0,29+0,15*0,50)*48,46</t>
  </si>
  <si>
    <t>V 303 :</t>
  </si>
  <si>
    <t>(0,30*0,32+0,15*0,17)*48,16</t>
  </si>
  <si>
    <t>V 304 :</t>
  </si>
  <si>
    <t>0,30*0,69*(7,90+11,50*2)</t>
  </si>
  <si>
    <t>V 305 :</t>
  </si>
  <si>
    <t>0,30*0,29*(32,25-11,50)*2</t>
  </si>
  <si>
    <t>věnec nad terasou 3.N.P. :</t>
  </si>
  <si>
    <t>(5,95+7,68)*(0,25+0,30)*0,36</t>
  </si>
  <si>
    <t>1.N.P.; 6,1803</t>
  </si>
  <si>
    <t>2.N.P.; 3,0416</t>
  </si>
  <si>
    <t>poměrná část z celkového množství stanoveného statikem - pro stropy 85 kg/m3 :</t>
  </si>
  <si>
    <t>viz 411 32-1616.R; 581,674*0,085</t>
  </si>
  <si>
    <t>poměrná část z celkového množství stanoveného statikem - pro věnce 100 kg/m3 :</t>
  </si>
  <si>
    <t>viz 417 32-1616.R; 36,750*0,100</t>
  </si>
  <si>
    <t>zbývající část z celkového množství stanoveného statikem :</t>
  </si>
  <si>
    <t>monolity 1.N.P.; 59,1260</t>
  </si>
  <si>
    <t>monolity 2.N.P.; 31,7635</t>
  </si>
  <si>
    <t>monolity 3.N.P.; 4,1934+2,8807</t>
  </si>
  <si>
    <t>odpočet množství výztuže stanoveného indexem vyztužení :</t>
  </si>
  <si>
    <t>monolitické stěny 1.N.P. až 3.N.P. :</t>
  </si>
  <si>
    <t>viz 311 36-1821; -31,590</t>
  </si>
  <si>
    <t>monolitické sloupy 1.N.P. až 3.N.P. :</t>
  </si>
  <si>
    <t>viz 331 36-1821; -5,992</t>
  </si>
  <si>
    <t>monolitické stropy 1.N.P. až 3.N.P. :</t>
  </si>
  <si>
    <t>viz 411 36-1821; -49,442</t>
  </si>
  <si>
    <t>monolitické věnce 3.N.P. :</t>
  </si>
  <si>
    <t>viz 417 36-1821; -3,675</t>
  </si>
  <si>
    <t>podhledové části desek :</t>
  </si>
  <si>
    <t>viz 411 32-1616.R (1.mezisoučet); 570,013/0,25</t>
  </si>
  <si>
    <t>viz 411 32-1616.R (2.mezisoučet); 10,372/0,20</t>
  </si>
  <si>
    <t>viz 411 32-1616.R (3.mezisoučet); 1,289/0,16</t>
  </si>
  <si>
    <t>obvod stropních desek :</t>
  </si>
  <si>
    <t>(2*58,25-2*11,10+32,25+6,05)*0,25</t>
  </si>
  <si>
    <t>26,20*0,25</t>
  </si>
  <si>
    <t>(2*11,10+26,20)*0,25</t>
  </si>
  <si>
    <t>(0,88+12,10+8,60+2,33)*0,25</t>
  </si>
  <si>
    <t>(2*58,25-2*11,10+13,80-7,90-6,25)*0,25</t>
  </si>
  <si>
    <t>(7,90+6,25)*0,20</t>
  </si>
  <si>
    <t>13,80*0,25</t>
  </si>
  <si>
    <t>(2*13,91+2,00)*0,25</t>
  </si>
  <si>
    <t>2*(2,18+1,98)*0,25</t>
  </si>
  <si>
    <t>vnitřní průniky desek :</t>
  </si>
  <si>
    <t>2*(4,50+2,48)*0,25</t>
  </si>
  <si>
    <t>2*(4,30+2,40)*0,25</t>
  </si>
  <si>
    <t>2*(25,63+14,23)*0,25</t>
  </si>
  <si>
    <t>(2*3,14*3,50+2*2,10)*0,25</t>
  </si>
  <si>
    <t>2*(8,14+7,55)*0,25</t>
  </si>
  <si>
    <t>2*(0,95+0,55)*0,25</t>
  </si>
  <si>
    <t>2*(1,70+1,20)*0,25</t>
  </si>
  <si>
    <t>2*(4,20+2,48)*0,25</t>
  </si>
  <si>
    <t>2*(4,10+2,40)*0,25</t>
  </si>
  <si>
    <t>2*(2,46+2,56)*0,25</t>
  </si>
  <si>
    <t>viz 411 35-1101; 2501,608</t>
  </si>
  <si>
    <t>viz 411 35-1101 (1.mezisoučet); 2339,968</t>
  </si>
  <si>
    <t>podhledy nosníků :</t>
  </si>
  <si>
    <t>12,00*0,30</t>
  </si>
  <si>
    <t>4,30*0,50</t>
  </si>
  <si>
    <t>1,15*(0,62+0,33)</t>
  </si>
  <si>
    <t>9,99*0,45</t>
  </si>
  <si>
    <t>48,15*0,60</t>
  </si>
  <si>
    <t>6,40*0,30*2</t>
  </si>
  <si>
    <t>boky nosníků :</t>
  </si>
  <si>
    <t>12,00*0,65*2</t>
  </si>
  <si>
    <t>2*(4,30+0,50)*0,50</t>
  </si>
  <si>
    <t>1,15*(0,49+0,24)*2</t>
  </si>
  <si>
    <t>9,99*1,12*2</t>
  </si>
  <si>
    <t>(48,15*1,12+4,30*0,50)*2</t>
  </si>
  <si>
    <t>6,40*1,44*2*2</t>
  </si>
  <si>
    <t>viz 413 35-1107; 237,545</t>
  </si>
  <si>
    <t>viz 413 35-1107 (1.mezisoučet); 44,068</t>
  </si>
  <si>
    <t>V 301; (2*0,37+0,32)*(26,20+58,25-7,90-11,50)</t>
  </si>
  <si>
    <t>V 302; (2*0,29+0,50)*48,46</t>
  </si>
  <si>
    <t>V 303; 0</t>
  </si>
  <si>
    <t>V 304; 2*0,69*(7,90+11,50*2)</t>
  </si>
  <si>
    <t>V 305; 0,29*(32,25-11,50)*2</t>
  </si>
  <si>
    <t>viz 417 35-1115; 175,967</t>
  </si>
  <si>
    <t>ukončení zděných atik :</t>
  </si>
  <si>
    <t>atika nad terasou 3.N.P. :</t>
  </si>
  <si>
    <t>7,68*(0,25+0,20)*0,36</t>
  </si>
  <si>
    <t>5,95*2*0,30*0,36</t>
  </si>
  <si>
    <t>atika objektu :</t>
  </si>
  <si>
    <t>(2*58,25-7,68+2*32,25-5,95)*0,18*0,28</t>
  </si>
  <si>
    <t>stupeň vyztužení 150 kg/m3 :</t>
  </si>
  <si>
    <t>viz 417 35-1515; 10,965*0,150</t>
  </si>
  <si>
    <t>viz 417 35-1115; 113,354</t>
  </si>
  <si>
    <t>konzola lavice A :</t>
  </si>
  <si>
    <t>(1,53+1,18+7,20+6,50+8*0,10)*0,50*0,10</t>
  </si>
  <si>
    <t>deska lavice B :</t>
  </si>
  <si>
    <t>6,00*0,50*0,10</t>
  </si>
  <si>
    <t>konzola lavice E :</t>
  </si>
  <si>
    <t>3,69*0,50*0,10</t>
  </si>
  <si>
    <t>na trapézový plech - lavice C+D :</t>
  </si>
  <si>
    <t>viz 411 35-4209.R; 30,595*(0,03*0,6+0,30)</t>
  </si>
  <si>
    <t>viz 411 35-1101; 20,201</t>
  </si>
  <si>
    <t>viz 411 35-4209.R; 30,595*4,44*1,15*0,001</t>
  </si>
  <si>
    <t>viz 411 35-1101; 20,201*4,44*1,15*0,001</t>
  </si>
  <si>
    <t>viz 411 35-1101 (1.mezisoučet); 13,450</t>
  </si>
  <si>
    <t>viz 411 35-4171; 13,450</t>
  </si>
  <si>
    <t>panel P301 (11700x1200x320); 37</t>
  </si>
  <si>
    <t>panel P301a (11700x537x320); 1</t>
  </si>
  <si>
    <t>panel P301b (11700x900x320); 2</t>
  </si>
  <si>
    <t>panel P301c (11700x787x320); 1</t>
  </si>
  <si>
    <t>panel P301d (8142x1200x320); 1</t>
  </si>
  <si>
    <t>panel P301f (11700x950x320); 1</t>
  </si>
  <si>
    <t>panel P304 (9662x1200x320); 6</t>
  </si>
  <si>
    <t>panel P304a (9662x900x320); 3</t>
  </si>
  <si>
    <t>panel P304b (9662x885x320); 1</t>
  </si>
  <si>
    <t>panel P304c (9662x735x320); 1</t>
  </si>
  <si>
    <t>panel P302 (5550x1200x320); 3</t>
  </si>
  <si>
    <t>panel P302a (5550x1013x320); 1</t>
  </si>
  <si>
    <t>panel P302b (5550x1150x320); 1</t>
  </si>
  <si>
    <t>panel P305 (6312x1200x320); 1</t>
  </si>
  <si>
    <t>panel P305a (6312x980x320); 1</t>
  </si>
  <si>
    <t>panel P301e (2883x1200x320); 1</t>
  </si>
  <si>
    <t>panel P302c (2487x1037x320); 1</t>
  </si>
  <si>
    <t>panel P302d (2588x1037x320); 1</t>
  </si>
  <si>
    <t>panel P306 (1370x1200x320); 1</t>
  </si>
  <si>
    <t>panel P306a (1370x980x320); 1</t>
  </si>
  <si>
    <t>panel P303 (19850x1200x500); 38</t>
  </si>
  <si>
    <t>panel P303a (19850x787x500); 1</t>
  </si>
  <si>
    <t>panel P303b (19850x900x500); 1</t>
  </si>
  <si>
    <t>panel P303c (19850x550x500); 1</t>
  </si>
  <si>
    <t>P301; 11,70*1,20*37</t>
  </si>
  <si>
    <t>P301a; 11,70*0,54</t>
  </si>
  <si>
    <t>P301b; 11,70*0,90*2</t>
  </si>
  <si>
    <t>P301c; 11,70*0,79</t>
  </si>
  <si>
    <t>P301d; 8,14*1,20</t>
  </si>
  <si>
    <t>P301e; 2,88*1,20</t>
  </si>
  <si>
    <t>P301f; 11,70*0,95</t>
  </si>
  <si>
    <t>P302; 5,55*1,20*3</t>
  </si>
  <si>
    <t>P302a; 5,55*1,01</t>
  </si>
  <si>
    <t>P302b; 5,55*1,15</t>
  </si>
  <si>
    <t>P302c; 2,49*1,04</t>
  </si>
  <si>
    <t>P302d; 2,59*1,04</t>
  </si>
  <si>
    <t>P304; 9,66*1,20*6</t>
  </si>
  <si>
    <t>P304a; 9,66*0,90*3</t>
  </si>
  <si>
    <t>P304b; 9,66*0,89</t>
  </si>
  <si>
    <t>P304c; 9,66*0,74</t>
  </si>
  <si>
    <t>P305; 6,31*1,20</t>
  </si>
  <si>
    <t>P305a; 6,31*0,98</t>
  </si>
  <si>
    <t>P306; 1,37*1,20</t>
  </si>
  <si>
    <t>P306a; 1,37*0,98</t>
  </si>
  <si>
    <t>P303; 19,85*1,20*38</t>
  </si>
  <si>
    <t>P303a; 19,85*0,79</t>
  </si>
  <si>
    <t>P303b; 19,85*0,90</t>
  </si>
  <si>
    <t>P303c; 19,85*0,55</t>
  </si>
  <si>
    <t>zálivková dle výkazu výztuže - statika; 1,1544</t>
  </si>
  <si>
    <t>zalití zálivkové výztuže (2% objemu stropní konstrukce) :</t>
  </si>
  <si>
    <t>viz 59346009.R; 745,813*0,32*0,02</t>
  </si>
  <si>
    <t>viz 59346909.R; 949,624*0,50*0,02</t>
  </si>
  <si>
    <t>vnitřní schodiště; 2*4</t>
  </si>
  <si>
    <t>venkovní schodiště; 2</t>
  </si>
  <si>
    <t>pod keramický obklad místností :</t>
  </si>
  <si>
    <t>1.07 :</t>
  </si>
  <si>
    <t>(2*0,50+1,13)*1,75</t>
  </si>
  <si>
    <t>2*(1,85+1,02)*1,50</t>
  </si>
  <si>
    <t>-0,80*1,50</t>
  </si>
  <si>
    <t>1.10 :</t>
  </si>
  <si>
    <t>2*(1,65+1,30)*1,50</t>
  </si>
  <si>
    <t>1.12 :</t>
  </si>
  <si>
    <t>1.14 :</t>
  </si>
  <si>
    <t>2*(1,70+0,95)*1,50*2</t>
  </si>
  <si>
    <t>(1,53+1,05)*1,50</t>
  </si>
  <si>
    <t>-0,80*1,50*2</t>
  </si>
  <si>
    <t>1.18 :</t>
  </si>
  <si>
    <t>2*(2,11+1,75)*1,75</t>
  </si>
  <si>
    <t>-0,90*1,75</t>
  </si>
  <si>
    <t>1.20 :</t>
  </si>
  <si>
    <t>2*(2,18+2,11)*2,50</t>
  </si>
  <si>
    <t>1.22 :</t>
  </si>
  <si>
    <t>2*(1,71+1,55)*1,75</t>
  </si>
  <si>
    <t>-0,80*1,75</t>
  </si>
  <si>
    <t>1.23 :</t>
  </si>
  <si>
    <t>2*(2,11+1,19)*2,25</t>
  </si>
  <si>
    <t>1.25 :</t>
  </si>
  <si>
    <t>0,90*1,50</t>
  </si>
  <si>
    <t>2*(1,35+0,95)*1,50</t>
  </si>
  <si>
    <t>1.26 :</t>
  </si>
  <si>
    <t>2*(5,89+3,51+0,54+0,55)*3,00</t>
  </si>
  <si>
    <t>4*0,30*3,00</t>
  </si>
  <si>
    <t>-4,75*2,11</t>
  </si>
  <si>
    <t>1.27 :</t>
  </si>
  <si>
    <t>2*(3,72+2,67)*2,50</t>
  </si>
  <si>
    <t>1.29 :</t>
  </si>
  <si>
    <t>2*(1,81+0,90)*1,50</t>
  </si>
  <si>
    <t>1.30 :</t>
  </si>
  <si>
    <t>(2*0,99+1,77)*2,75</t>
  </si>
  <si>
    <t>(1,12+1,71+5,60+2,90+3*0,90+4,32+2*2,70+0,12+2,44+3,89+1,73+0,15+1,29+0,15)*2,75</t>
  </si>
  <si>
    <t>1.31 :</t>
  </si>
  <si>
    <t>(3*0,95+4*0,12+0,81+2,81+1,77+2,90+5,78+3,65+0,35+1,70+1,20+1,48+3,89+1,73+0,15+1,29+2*1,00+1,77)*2,75</t>
  </si>
  <si>
    <t>1.34 :</t>
  </si>
  <si>
    <t>2,30*2,25</t>
  </si>
  <si>
    <t>1.35 :</t>
  </si>
  <si>
    <t>2*(3,83+3,33)*2,25</t>
  </si>
  <si>
    <t>1.36 :</t>
  </si>
  <si>
    <t>2*(3,95+3,83)*2,25</t>
  </si>
  <si>
    <t>-1,10*2,02</t>
  </si>
  <si>
    <t>1.49 :</t>
  </si>
  <si>
    <t>2*(2,74+2,45)*2,25</t>
  </si>
  <si>
    <t>-1,10*2,10</t>
  </si>
  <si>
    <t>1.50 :</t>
  </si>
  <si>
    <t>2*(2,25+2,74)*2,25</t>
  </si>
  <si>
    <t>1,50*1,50</t>
  </si>
  <si>
    <t>1.59 :</t>
  </si>
  <si>
    <t>2*(2,37+2,74)*3,00</t>
  </si>
  <si>
    <t>-1,10*2,20</t>
  </si>
  <si>
    <t>=1.mezisoučet (místnosti 1.N.P.)</t>
  </si>
  <si>
    <t>2.02 + 2.11 :</t>
  </si>
  <si>
    <t>(4,70+0,30+1,45+3,70+0,70+0,30)*3,00</t>
  </si>
  <si>
    <t>1,10*2,50</t>
  </si>
  <si>
    <t>2.05 :</t>
  </si>
  <si>
    <t>2*(1,98+1,20)*1,75</t>
  </si>
  <si>
    <t>2.06 :</t>
  </si>
  <si>
    <t>2*(2,51+1,98)*2,50</t>
  </si>
  <si>
    <t>-0,80*2,45</t>
  </si>
  <si>
    <t>2.07 :</t>
  </si>
  <si>
    <t>2*(2,21+2,31)*2,50</t>
  </si>
  <si>
    <t>2.09 :</t>
  </si>
  <si>
    <t>2*(2,31+1,50)*2,25</t>
  </si>
  <si>
    <t>2.14 :</t>
  </si>
  <si>
    <t>(2*1,26+1,07+1,15)*2,75</t>
  </si>
  <si>
    <t>2.15 :</t>
  </si>
  <si>
    <t>2*(4,94+4,70+1,70+1,00)*2,75</t>
  </si>
  <si>
    <t>-1,00*2,75</t>
  </si>
  <si>
    <t>2.16 :</t>
  </si>
  <si>
    <t>2*(4,84+3,92+0,80-1,15)*2,75</t>
  </si>
  <si>
    <t>-1,12*2,75</t>
  </si>
  <si>
    <t>2*(4,27+1,20)*2,75</t>
  </si>
  <si>
    <t>-1,15*2,75</t>
  </si>
  <si>
    <t>-1,20*2,53</t>
  </si>
  <si>
    <t>2.17 :</t>
  </si>
  <si>
    <t>(1,26*2+2,22+1,19)*2,75</t>
  </si>
  <si>
    <t>2.18 :</t>
  </si>
  <si>
    <t>2*(4,82+4,71+1,70+1,18)*2,75</t>
  </si>
  <si>
    <t>2.19 :</t>
  </si>
  <si>
    <t>4*0,30*2,75</t>
  </si>
  <si>
    <t>2*(4,89+3,92-1,15)*2,75</t>
  </si>
  <si>
    <t>-1,58*2,75</t>
  </si>
  <si>
    <t>2.20 :</t>
  </si>
  <si>
    <t>2*(2,50+1,24)*1,75</t>
  </si>
  <si>
    <t>2.21 :</t>
  </si>
  <si>
    <t>2*(2,50+2,35)*2,75</t>
  </si>
  <si>
    <t>2*(2,25+3,71)*2,40</t>
  </si>
  <si>
    <t>2.24 :</t>
  </si>
  <si>
    <t>(0,15+3,13+2,10)*1,75</t>
  </si>
  <si>
    <t>2.25 :</t>
  </si>
  <si>
    <t>2*(3,00+3,13)*2,75</t>
  </si>
  <si>
    <t>2.27 :</t>
  </si>
  <si>
    <t>2*(4,94+6,83)*3,15</t>
  </si>
  <si>
    <t>2.28 :</t>
  </si>
  <si>
    <t>2*(2,53+2,83)*1,75</t>
  </si>
  <si>
    <t>-1,20*1,75</t>
  </si>
  <si>
    <t>2.29 :</t>
  </si>
  <si>
    <t>2*(2,79+1,31)*1,75</t>
  </si>
  <si>
    <t>-1,00*1,75</t>
  </si>
  <si>
    <t>2.33 :</t>
  </si>
  <si>
    <t>2*(2,11+1,70)*1,75</t>
  </si>
  <si>
    <t>2.34 :</t>
  </si>
  <si>
    <t>2*(1,80+1,31)*2,50</t>
  </si>
  <si>
    <t>2.35 :</t>
  </si>
  <si>
    <t>3*0,90*1,75</t>
  </si>
  <si>
    <t>2.37 :</t>
  </si>
  <si>
    <t>2*(4,24+1,80-0,88)*2,75</t>
  </si>
  <si>
    <t>-1,80*2,75</t>
  </si>
  <si>
    <t>2.38 :</t>
  </si>
  <si>
    <t>2*(1,89+1,50)*2,25</t>
  </si>
  <si>
    <t>2.39 + 2.40 :</t>
  </si>
  <si>
    <t>2*(5,70+2,60+0,51)*2,75</t>
  </si>
  <si>
    <t>-(0,88+2,60)*2,75</t>
  </si>
  <si>
    <t>-1,85*2,29</t>
  </si>
  <si>
    <t>-1,08*2,02</t>
  </si>
  <si>
    <t>2.41 :</t>
  </si>
  <si>
    <t>2*(2,60+1,88)*2,75</t>
  </si>
  <si>
    <t>-2,60*2,75</t>
  </si>
  <si>
    <t>-0,64*2,75</t>
  </si>
  <si>
    <t>-0,83*(2,75-0,86)</t>
  </si>
  <si>
    <t>2.42 :</t>
  </si>
  <si>
    <t>2*(8,80+3,70)*3,00</t>
  </si>
  <si>
    <t>-3,54*2,50</t>
  </si>
  <si>
    <t>-3,70*2,00*2</t>
  </si>
  <si>
    <t>-0,83*3,00</t>
  </si>
  <si>
    <t>2.43 :</t>
  </si>
  <si>
    <t>2*(5,83+3,70)*2,75</t>
  </si>
  <si>
    <t>-1,85*(2,29-0,86)</t>
  </si>
  <si>
    <t>-3,03*2,50</t>
  </si>
  <si>
    <t>stěna - západ :</t>
  </si>
  <si>
    <t>(2*0,59+2*1,26+8*2,00)*3,15</t>
  </si>
  <si>
    <t>-2,12*2,00</t>
  </si>
  <si>
    <t>stěna - sever :</t>
  </si>
  <si>
    <t>(0,76+23*2,00+1,08)*3,15</t>
  </si>
  <si>
    <t>-1,20*2,00</t>
  </si>
  <si>
    <t>-1,20*2,50</t>
  </si>
  <si>
    <t>-1,10*2,53*2</t>
  </si>
  <si>
    <t>-2,53*2,53</t>
  </si>
  <si>
    <t>-1,21*2,53</t>
  </si>
  <si>
    <t>-1,20*2,53*2</t>
  </si>
  <si>
    <t>0,30*2,53*4</t>
  </si>
  <si>
    <t>(2*2,30+1,21)*2,50</t>
  </si>
  <si>
    <t>stěna - východ :</t>
  </si>
  <si>
    <t>2*0,30*2,65*4</t>
  </si>
  <si>
    <t>-2,00*2,65*4</t>
  </si>
  <si>
    <t>stěna - jih :</t>
  </si>
  <si>
    <t>2*0,30*2,65*12</t>
  </si>
  <si>
    <t>-2,00*2,65*12</t>
  </si>
  <si>
    <t>= 2.mezisoučet (místnosti 2.N.P.)</t>
  </si>
  <si>
    <t>3.04 :</t>
  </si>
  <si>
    <t>(1,70+4,67+1,00)*0,60</t>
  </si>
  <si>
    <t>3.08 :</t>
  </si>
  <si>
    <t>2*(1,95+1,80)*2,25</t>
  </si>
  <si>
    <t>3.09 :</t>
  </si>
  <si>
    <t>2*(5,82+4,38)*3,00</t>
  </si>
  <si>
    <t>3.10 :</t>
  </si>
  <si>
    <t>3.11 :</t>
  </si>
  <si>
    <t>2*(5,82+4,27)*3,00</t>
  </si>
  <si>
    <t>3.12 :</t>
  </si>
  <si>
    <t>3.13 + 3.20 + 3.24 + 3.25 :</t>
  </si>
  <si>
    <t>(2*1,00+2*0,20+7,35)*3,00</t>
  </si>
  <si>
    <t>2*1,20*3,00</t>
  </si>
  <si>
    <t>(2*4,43+4,30)*3,00</t>
  </si>
  <si>
    <t>(3,72+5,54)*3,00</t>
  </si>
  <si>
    <t>3.14 :</t>
  </si>
  <si>
    <t>2*(2,00+1,60)*1,75</t>
  </si>
  <si>
    <t>3.15 :</t>
  </si>
  <si>
    <t>(2,00+0,60)*1,75</t>
  </si>
  <si>
    <t xml:space="preserve">3.21 + 3.22 : </t>
  </si>
  <si>
    <t>2*(2,96+1,03)*3,00</t>
  </si>
  <si>
    <t>3.23 :</t>
  </si>
  <si>
    <t>3.29 :</t>
  </si>
  <si>
    <t>47,86*3,00</t>
  </si>
  <si>
    <t>3.32 :</t>
  </si>
  <si>
    <t>4*2,20*2,25</t>
  </si>
  <si>
    <t>3.33 :</t>
  </si>
  <si>
    <t>2*(1,28+1,19)*1,75</t>
  </si>
  <si>
    <t>= 3.mezisoučet (místnosti 3.N.P.)</t>
  </si>
  <si>
    <t>pod dřevěný obklad 3.N.P. :</t>
  </si>
  <si>
    <t>2*(3,24+0,18)*3,00</t>
  </si>
  <si>
    <t>(1,33+4,05)*3,00</t>
  </si>
  <si>
    <t>(2*4,05+4,75)*3,00</t>
  </si>
  <si>
    <t>(6,44+0,40)*3,00</t>
  </si>
  <si>
    <t>(4,18+2,48)*3,00</t>
  </si>
  <si>
    <t>(4,29+2,14)*3,00</t>
  </si>
  <si>
    <t>= 4.mezisoučet (pod dřevěný obklad 3.N.P.)</t>
  </si>
  <si>
    <t>pod dřevěný obklad - technologie saun 3.N.P. :</t>
  </si>
  <si>
    <t>2*(2,90+3,76)*3,87</t>
  </si>
  <si>
    <t>2*(5,00+5,45)*3,87</t>
  </si>
  <si>
    <t>2*(3,60+2,87)*3,87</t>
  </si>
  <si>
    <t>2*(3,95+2,87)*3,87</t>
  </si>
  <si>
    <t>pod akustický obklad strojoven VZT :</t>
  </si>
  <si>
    <t>2*(5,23+5,55)*3,87</t>
  </si>
  <si>
    <t>-1,00*2,20</t>
  </si>
  <si>
    <t>3.31 :</t>
  </si>
  <si>
    <t>2*(9,85+5,70)*3,87</t>
  </si>
  <si>
    <t>= 6.mezisoučet</t>
  </si>
  <si>
    <t>2,90*3,15*2*1,05</t>
  </si>
  <si>
    <t>2*(2,60+2,80)*0,92*1,05</t>
  </si>
  <si>
    <t>2,80*2,90*1,05</t>
  </si>
  <si>
    <t>1.N.P. - místnosti :</t>
  </si>
  <si>
    <t>5,02+52,48+7,87+6,49+42,08+18,68+3,64+12,06+3,35+2,65+2,46+5,98+23,68+75,84+1,63+31,52+40,82+15,84+8,51+8,50+12,70+15,08+31,20+24,77+21,43+11,29+700,81+24,06+14,38+6,55+17,24+29,64</t>
  </si>
  <si>
    <t>2.N.P. - místnosti :</t>
  </si>
  <si>
    <t>3,09+5,95*4,02+29,09+5,63+3,66+15,84+23,15+9,46+2,35+0,72+3,55</t>
  </si>
  <si>
    <t>3.N.P. - místnosti :</t>
  </si>
  <si>
    <t>3,20+0,78+3,33+3,34</t>
  </si>
  <si>
    <t>viz 331 35-1101; 533,339</t>
  </si>
  <si>
    <t>odpočet zakrytých částí :</t>
  </si>
  <si>
    <t>viz 331 35-1101; -533,339*0,25</t>
  </si>
  <si>
    <t>na obvodové zdi :</t>
  </si>
  <si>
    <t>viz 311 35-1111 (1.mezisoučet); 1105,500/2</t>
  </si>
  <si>
    <t>na vnitřní zdi :</t>
  </si>
  <si>
    <t>viz 311 35-1111 (2.mezisoučet); 1111,484</t>
  </si>
  <si>
    <t>na výtahovou šachtu :</t>
  </si>
  <si>
    <t>viz 311 35-1111 (3.mezisoučet); 155,318/2</t>
  </si>
  <si>
    <t>na ostění a nadpraží otvorů :</t>
  </si>
  <si>
    <t>viz 311 35-1111 (5.mezisoučet); 80,225/2</t>
  </si>
  <si>
    <t>odpočty :</t>
  </si>
  <si>
    <t>-2*(0,30+2,00)*3,20</t>
  </si>
  <si>
    <t>zeď strojoven VZT pod akustickým obkladem 3.N.P. :</t>
  </si>
  <si>
    <t>-(5,23+4,15)*3,87</t>
  </si>
  <si>
    <t>-(1,99+2,18+2,88)*3,87</t>
  </si>
  <si>
    <t>zeď místnosti 3.26 pod KZS :</t>
  </si>
  <si>
    <t>-8,00*3,87</t>
  </si>
  <si>
    <t>středová zeď 2.N.P. pod KO - osa D :</t>
  </si>
  <si>
    <t>-40,47*(2,75+3,15)</t>
  </si>
  <si>
    <t>1,20*2,00*2</t>
  </si>
  <si>
    <t>1,20*2,50*2</t>
  </si>
  <si>
    <t>1,10*2,53*2*2</t>
  </si>
  <si>
    <t>3,70*2,53*2</t>
  </si>
  <si>
    <t>0,90*2,53*2</t>
  </si>
  <si>
    <t>1,20*2,53*2*3</t>
  </si>
  <si>
    <t>zeď u schodiště pod KO - 2.31 :</t>
  </si>
  <si>
    <t>-(2,80+2,35)*2,75</t>
  </si>
  <si>
    <t>zeď výtahu -2,33 :</t>
  </si>
  <si>
    <t>-1,67*1,75</t>
  </si>
  <si>
    <t>zdi pod KO - 1.N.P. :</t>
  </si>
  <si>
    <t>-(3,51+1,15)*3,00</t>
  </si>
  <si>
    <t>-3,72*2,50</t>
  </si>
  <si>
    <t>-1,35*1,50-0,95*2,25</t>
  </si>
  <si>
    <t>-1,71*1,75</t>
  </si>
  <si>
    <t>-(2,45+2,54)*2,25+1,10*2,10*2</t>
  </si>
  <si>
    <t>na přechody konstrukcí :</t>
  </si>
  <si>
    <t>příčky vs. beton :</t>
  </si>
  <si>
    <t>viz 342 29-1131; 730,990*0,60*2</t>
  </si>
  <si>
    <t>zdivo vs. beton :</t>
  </si>
  <si>
    <t>4*3,50*0,60*2</t>
  </si>
  <si>
    <t>16*3,87*0,60*2</t>
  </si>
  <si>
    <t>na obvodové zdivo 240 mm :</t>
  </si>
  <si>
    <t>viz 311 23-8734.R; 549,746</t>
  </si>
  <si>
    <t>na obvodové zdivo 300 mm :</t>
  </si>
  <si>
    <t>viz 311 23-8735.R; 438,843</t>
  </si>
  <si>
    <t>na vnitřní zdivo 300 mm :</t>
  </si>
  <si>
    <t>viz 311 23-8144; 180,168*2</t>
  </si>
  <si>
    <t>na vnitřní zdivo 240 mm :</t>
  </si>
  <si>
    <t>viz 311 23-8143; 29,733*2</t>
  </si>
  <si>
    <t>na vnitřní zdivo 175 mm :</t>
  </si>
  <si>
    <t>viz 311 23-8142 (1.mezisoučet); 1362,006*2</t>
  </si>
  <si>
    <t>na obvodové zdivo 175 mm - pokladna :</t>
  </si>
  <si>
    <t>2*(2,65+1,65)*3,15</t>
  </si>
  <si>
    <t>-(0,75+1,65+2,00)*1,05</t>
  </si>
  <si>
    <t>na příčky tl 115 mm :</t>
  </si>
  <si>
    <t>viz 342 24-8141 (1.mezisoučet); 1480,677*2</t>
  </si>
  <si>
    <t>omítka hladká KO :</t>
  </si>
  <si>
    <t>viz 612 32-1321 (1.mezisoučet); -588,100</t>
  </si>
  <si>
    <t>viz 612 32-1321 (2.mezisoučet); -1226,568</t>
  </si>
  <si>
    <t>viz 612 32-1321 (3.mezisoučet); -542,150</t>
  </si>
  <si>
    <t>omítka hladká pod vnitřní dřevěný obklad :</t>
  </si>
  <si>
    <t>viz 612 32-1321 (4.mezisoučet); -126,063</t>
  </si>
  <si>
    <t>omítka pod technologii saun :</t>
  </si>
  <si>
    <t>viz 612 32-1321 (5.mezisoučet); -226,980</t>
  </si>
  <si>
    <t>omítka pod akustický obklad :</t>
  </si>
  <si>
    <t>viz 612 32-1321 (6.mezisoučet); -198,907</t>
  </si>
  <si>
    <t>odpočet vnitřního KZS stěn :</t>
  </si>
  <si>
    <t>-2,90*3,15*2</t>
  </si>
  <si>
    <t>přípočet :</t>
  </si>
  <si>
    <t>plocha obkladu na monolitech :</t>
  </si>
  <si>
    <t>viz 612 18-1101 (3.mezisoučet); 229,476</t>
  </si>
  <si>
    <t>odpočet obkladu Glasrock - X 143 :</t>
  </si>
  <si>
    <t>-2,00*3,65*11</t>
  </si>
  <si>
    <t>-1,00*3,65</t>
  </si>
  <si>
    <t>-0,85*3,65</t>
  </si>
  <si>
    <t>-4,99*2,50</t>
  </si>
  <si>
    <t>-0,30*2,50</t>
  </si>
  <si>
    <t>= 2.mezisoučet (odpočty)</t>
  </si>
  <si>
    <t>ostění a nadpraží - zdivo :</t>
  </si>
  <si>
    <t>obvodové 240 mm :</t>
  </si>
  <si>
    <t>(2*5,65+2,00)*0,24</t>
  </si>
  <si>
    <t>(2*3,15+2,00)*0,24*3</t>
  </si>
  <si>
    <t>(2*2,65+2,00)*0,24</t>
  </si>
  <si>
    <t>(2*2,40+1,50)*0,24*8</t>
  </si>
  <si>
    <t>(2*2,05+2,00)*0,24*2</t>
  </si>
  <si>
    <t>(2*2,25+2,00)*0,24</t>
  </si>
  <si>
    <t>(2*2,50+2,00)*0,24*7</t>
  </si>
  <si>
    <t>(2*2,00+1,50)*0,24*3</t>
  </si>
  <si>
    <t>obvodové 300 mm :</t>
  </si>
  <si>
    <t>(2*6,15+2,00)*0,30</t>
  </si>
  <si>
    <t>(2*5,65+2,00)*0,30*16</t>
  </si>
  <si>
    <t>(2*2,05+5,00)*0,30</t>
  </si>
  <si>
    <t>(2*2,50+5,00)*0,30</t>
  </si>
  <si>
    <t>vnitřní 300 mm :</t>
  </si>
  <si>
    <t>(2*2,50+2,65)*0,20</t>
  </si>
  <si>
    <t>(2*2,53+1,10)*0,20</t>
  </si>
  <si>
    <t>(2*2,50+1,00)*0,20*8</t>
  </si>
  <si>
    <t>(2*2,53+1,00)*0,20*2</t>
  </si>
  <si>
    <t>= 3.mezisoučet (ostění a nadpraží)</t>
  </si>
  <si>
    <t>skladba OP2 - XPS 270 mm :</t>
  </si>
  <si>
    <t>z -3,520 na -3,220 :</t>
  </si>
  <si>
    <t>(1,96+6,05)*0,30</t>
  </si>
  <si>
    <t>z -0,020 na +0,500 :</t>
  </si>
  <si>
    <t>(32,78-4,44)*0,52</t>
  </si>
  <si>
    <t>z -0,020 až -2,810 na +0,500 až -2,290 :</t>
  </si>
  <si>
    <t>4,44*0,52</t>
  </si>
  <si>
    <t>-2,00*0,50*4</t>
  </si>
  <si>
    <t>(32,78-8,39)*0,30</t>
  </si>
  <si>
    <t>-1,30*0,30</t>
  </si>
  <si>
    <t>z -3,520 až -2,680 na -3,220 až -2,380 :</t>
  </si>
  <si>
    <t>8,39*0,30</t>
  </si>
  <si>
    <t>(58,83-12,44-4,99)*0,30</t>
  </si>
  <si>
    <t>-1,40*0,30</t>
  </si>
  <si>
    <t>-1,60*0,30</t>
  </si>
  <si>
    <t>-3,15*0,30</t>
  </si>
  <si>
    <t>-1,10*0,30*3</t>
  </si>
  <si>
    <t>z -3,520 až -2,810 na -3,220 až -2,510 :</t>
  </si>
  <si>
    <t>4,99*0,30</t>
  </si>
  <si>
    <t>12,44*0,30</t>
  </si>
  <si>
    <t>58,83*0,30</t>
  </si>
  <si>
    <t>-4,75*0,30</t>
  </si>
  <si>
    <t>-2,28*0,30</t>
  </si>
  <si>
    <t>-1,20*0,30</t>
  </si>
  <si>
    <t>-1,10*0,30*6</t>
  </si>
  <si>
    <t>9,79*0,52</t>
  </si>
  <si>
    <t>-2,00*0,50</t>
  </si>
  <si>
    <t>viz 622 21-1061; 56,997</t>
  </si>
  <si>
    <t>viz 622 21-1061; 56,997*0,27*1,05</t>
  </si>
  <si>
    <t>skladba OP 3 tl. 290 mm :</t>
  </si>
  <si>
    <t>od soklu po úroveň -0,250 (na ŽB) :</t>
  </si>
  <si>
    <t>(1,96+6,05)*2,97</t>
  </si>
  <si>
    <t>4,44*2,04/2</t>
  </si>
  <si>
    <t>(32,78-8,39)*2,97</t>
  </si>
  <si>
    <t>-1,30*(2,10-0,30)</t>
  </si>
  <si>
    <t>8,39*(2,13+2,97)/2</t>
  </si>
  <si>
    <t>-3,20*1,56</t>
  </si>
  <si>
    <t>(58,83-12,44-4,99)*2,97</t>
  </si>
  <si>
    <t>12,44*(2,97+2,11)/2</t>
  </si>
  <si>
    <t>4,99*(2,97+2,26)/2</t>
  </si>
  <si>
    <t>-1,40*(2,50-0,30)</t>
  </si>
  <si>
    <t>-1,60*(2,50-0,30)</t>
  </si>
  <si>
    <t>-3,15*(2,50-0,30)</t>
  </si>
  <si>
    <t>-1,10*(2,50-0,30)*3</t>
  </si>
  <si>
    <t>-2,05*1,30*2</t>
  </si>
  <si>
    <t>-1,50*1,00*3</t>
  </si>
  <si>
    <t>-1,00*1,00</t>
  </si>
  <si>
    <t>58,83*2,97</t>
  </si>
  <si>
    <t>-2,00*1,10*2</t>
  </si>
  <si>
    <t>-4,75*(2,11-0,30)</t>
  </si>
  <si>
    <t>-2,28*(2,10-0,30)</t>
  </si>
  <si>
    <t>-1,20*(2,10-0,30)</t>
  </si>
  <si>
    <t>-1,10*(2,10-0,30)*5</t>
  </si>
  <si>
    <t>= 1.mezisoučet (skladba OP 3)</t>
  </si>
  <si>
    <t>skladba OP 4 - tl. 290 mm (na zdivu) :</t>
  </si>
  <si>
    <t>od -0,250 po atiku +8,720 :</t>
  </si>
  <si>
    <t>32,78*8,97</t>
  </si>
  <si>
    <t>-2,00*(2,65-0,50)</t>
  </si>
  <si>
    <t>-2,00*(3,15-0,50)*3</t>
  </si>
  <si>
    <t>58,83*8,97</t>
  </si>
  <si>
    <t>-1,50*2,40*8</t>
  </si>
  <si>
    <t>-2,00*5,65*13</t>
  </si>
  <si>
    <t>-0,75*1,85*2</t>
  </si>
  <si>
    <t>= 2.mezisoučet (skladba OP 4)</t>
  </si>
  <si>
    <t>skladba OP 5 - tl. 390 mm (na ŽB) :</t>
  </si>
  <si>
    <t>sever - 3.N.P. :</t>
  </si>
  <si>
    <t>(5,45+8,13)*4,82-5,45*2,50</t>
  </si>
  <si>
    <t>= 3.mezisoučet (skladba OP 5)</t>
  </si>
  <si>
    <t>viz 622 22-1041; 1806,856</t>
  </si>
  <si>
    <t>viz 622 22-1041 (1.mezisoučet); 396,367*1,05</t>
  </si>
  <si>
    <t>viz 622 22-1041 (2.mezisoučet); 1358,658*1,05</t>
  </si>
  <si>
    <t>viz 622 22-1041 (3.mezisoučet); 51,831*1,05</t>
  </si>
  <si>
    <t>viz 622 22-1011; 44,221*1,05</t>
  </si>
  <si>
    <t>pod skladbu OP 6 (pokladna) :</t>
  </si>
  <si>
    <t>2*(3,00+2,00)*(3,67+3,72)/2</t>
  </si>
  <si>
    <t>-2,00*1,05+(2*1,05+2,00)*0,10</t>
  </si>
  <si>
    <t>-1,65*1,05+(2*1,05+1,65)*0,10</t>
  </si>
  <si>
    <t>-0,75*1,05+(2*1,05+0,75)*0,10</t>
  </si>
  <si>
    <t>-1,00*2,10+(2*2,10+1,00)*0,10</t>
  </si>
  <si>
    <t>pod skladbu OP 4 :</t>
  </si>
  <si>
    <t>viz 622 22-1041 (2.mezisoučet); 1358,658</t>
  </si>
  <si>
    <t>viz 622 32-1321; 1390,478</t>
  </si>
  <si>
    <t>OP 2 :</t>
  </si>
  <si>
    <t>OP 3 :</t>
  </si>
  <si>
    <t>viz 622 22-1041 (1.mezisoučet); 396,367</t>
  </si>
  <si>
    <t>ostění a nadpraží :</t>
  </si>
  <si>
    <t>(2*2,10+1,30)*0,30</t>
  </si>
  <si>
    <t>(2*2,50+1,40)*0,30</t>
  </si>
  <si>
    <t>(2*2,50+1,60)*0,30</t>
  </si>
  <si>
    <t>(2*2,50+3,15)*0,30</t>
  </si>
  <si>
    <t>(2*2,50+1,10)*0,30*3</t>
  </si>
  <si>
    <t>(2*1,00+1,50)*0,30*3</t>
  </si>
  <si>
    <t>3*1,00*0,30</t>
  </si>
  <si>
    <t>(2*2,11+4,75)*0,30</t>
  </si>
  <si>
    <t>(2*2,10+2,28)*0,30</t>
  </si>
  <si>
    <t>(2*2,10+1,10)*0,30*5</t>
  </si>
  <si>
    <t>(2*2,10+1,20)*0,30</t>
  </si>
  <si>
    <t>(2*1,10+2,00)*0,30*2</t>
  </si>
  <si>
    <t>(2*2,65+2,00)*0,30</t>
  </si>
  <si>
    <t>(2*3,15+2,00)*0,30</t>
  </si>
  <si>
    <t>(2*5,65+2,00)*0,30*17</t>
  </si>
  <si>
    <t>(2*2,40+1,50)*0,30*8</t>
  </si>
  <si>
    <t>(2*2,05+2,00)*0,30*2</t>
  </si>
  <si>
    <t>viz 622 22-1011; 44,221</t>
  </si>
  <si>
    <t>viz 622 53-1031.R; 487,624</t>
  </si>
  <si>
    <t>viz 622 53-1011.R; 1452,948</t>
  </si>
  <si>
    <t>viz 622 32-1131; 44,221</t>
  </si>
  <si>
    <t>APU lišta :</t>
  </si>
  <si>
    <t>2*2,10+1,30</t>
  </si>
  <si>
    <t>2*2,50+1,40</t>
  </si>
  <si>
    <t>2*2,50+1,60</t>
  </si>
  <si>
    <t>2*2,50+3,15</t>
  </si>
  <si>
    <t>(2*2,50+1,10)*3</t>
  </si>
  <si>
    <t>(2*1,00+1,50)*3</t>
  </si>
  <si>
    <t>3*1,00</t>
  </si>
  <si>
    <t>2*2,11+4,75</t>
  </si>
  <si>
    <t>2*2,10+2,28</t>
  </si>
  <si>
    <t>(2*2,10+1,10)*5</t>
  </si>
  <si>
    <t>2*2,10+1,20</t>
  </si>
  <si>
    <t>(2*1,10+2,00)*2</t>
  </si>
  <si>
    <t>2*2,65+2,00</t>
  </si>
  <si>
    <t>2*3,15+2,00</t>
  </si>
  <si>
    <t>(2*5,65+2,00)*17</t>
  </si>
  <si>
    <t>2*2,50+5,00</t>
  </si>
  <si>
    <t>(2*2,40+1,50)*8</t>
  </si>
  <si>
    <t>(2*2,05+2,00)*2</t>
  </si>
  <si>
    <t>rohová lišta :</t>
  </si>
  <si>
    <t>viz 622 25-2002 (1.mezisoučet); 428,500</t>
  </si>
  <si>
    <t>rohy objektu :</t>
  </si>
  <si>
    <t>3*13,29+11,40+9,77</t>
  </si>
  <si>
    <t>připojovací parapetní profil :</t>
  </si>
  <si>
    <t>1,50+3,00+1,00+2,00*17+5,00+1,50*8+2,00*2</t>
  </si>
  <si>
    <t>pod atiku :</t>
  </si>
  <si>
    <t>viz 622 25-2002 (1.mezisoučet); 428,500*1,1</t>
  </si>
  <si>
    <t>viz 622 25-2002 (2.mezisoučet); 489,540*1,1</t>
  </si>
  <si>
    <t>viz 622 25-2002 (3.mezisoučet); 243,720*1,1</t>
  </si>
  <si>
    <t>viz 622 25-2001; 183,220*1,1</t>
  </si>
  <si>
    <t>1,30*2,10</t>
  </si>
  <si>
    <t>1,40*2,50</t>
  </si>
  <si>
    <t>1,60*2,50</t>
  </si>
  <si>
    <t>3,15*2,50</t>
  </si>
  <si>
    <t>1,10*2,50*3</t>
  </si>
  <si>
    <t>1,50*1,00*3</t>
  </si>
  <si>
    <t>1,00*1,00</t>
  </si>
  <si>
    <t>4,75*2,11</t>
  </si>
  <si>
    <t>2,28*2,10</t>
  </si>
  <si>
    <t>1,10*2,10*5</t>
  </si>
  <si>
    <t>1,20*2,10</t>
  </si>
  <si>
    <t>2,00*1,10*2</t>
  </si>
  <si>
    <t>2,00*2,65</t>
  </si>
  <si>
    <t>2,00*3,15</t>
  </si>
  <si>
    <t>2,00*5,65*17</t>
  </si>
  <si>
    <t>5,00*2,50</t>
  </si>
  <si>
    <t>1,50*2,40*8</t>
  </si>
  <si>
    <t>2,00*2,05*2</t>
  </si>
  <si>
    <t>1,00*2,10</t>
  </si>
  <si>
    <t>0,75*1,05</t>
  </si>
  <si>
    <t>1,65*1,05</t>
  </si>
  <si>
    <t>2,00*1,05</t>
  </si>
  <si>
    <t>3,20*1,56</t>
  </si>
  <si>
    <t>2,05*1,30*2</t>
  </si>
  <si>
    <t>5,00*2,05</t>
  </si>
  <si>
    <t>2,00*2,50*2</t>
  </si>
  <si>
    <t>0,75*1,85*2</t>
  </si>
  <si>
    <t>strop m.č. 1.53 :</t>
  </si>
  <si>
    <t>(9,79+2,10)*(4,59+1,46)</t>
  </si>
  <si>
    <t>2,14*1,76</t>
  </si>
  <si>
    <t>čelo desky terasy 2.48 :</t>
  </si>
  <si>
    <t>(6,60+11,89)*0,25</t>
  </si>
  <si>
    <t>prostor u schodiště :</t>
  </si>
  <si>
    <t>(1,76+2,14)*3,02</t>
  </si>
  <si>
    <t>schodiště 1.54 :</t>
  </si>
  <si>
    <t>2*2,97*1,54/2+2*2,97*1,10</t>
  </si>
  <si>
    <t>2*0,96*1,10</t>
  </si>
  <si>
    <t>2*3,60*1,70/2+2*3,60*1,10</t>
  </si>
  <si>
    <t>navýšení zdi na +1,080 :</t>
  </si>
  <si>
    <t>(2,97+0,96)*0,70/2</t>
  </si>
  <si>
    <t>zdi prostoru plošiny 1.55 :</t>
  </si>
  <si>
    <t>(2*1,20+2*0,65)*2,95</t>
  </si>
  <si>
    <t>(1,75+0,27)*4,22</t>
  </si>
  <si>
    <t>1,47*3,12</t>
  </si>
  <si>
    <t>0,57*4,22</t>
  </si>
  <si>
    <t>3,30*(4,22+2,64)/2</t>
  </si>
  <si>
    <t>0,96*2,64</t>
  </si>
  <si>
    <t>2,97*(2,64+1,10)/2</t>
  </si>
  <si>
    <t>viz 621 32-1131.R; 80,323</t>
  </si>
  <si>
    <t>viz 623 32-1131.R; 17,069</t>
  </si>
  <si>
    <t>viz 622 32-1131.R; 86,252</t>
  </si>
  <si>
    <t>vyrovnání stropních panelů :</t>
  </si>
  <si>
    <t>viz 59346009; 745,813</t>
  </si>
  <si>
    <t>viz 59346909; 949,624</t>
  </si>
  <si>
    <t>P01 (P100); 25,98*0,35</t>
  </si>
  <si>
    <t>P02 (P101); 139,70*0,35</t>
  </si>
  <si>
    <t>P03 (P102); 24,74*0,35</t>
  </si>
  <si>
    <t>P04 (P103); 28,60*0,35</t>
  </si>
  <si>
    <t>P05 (P104); 7,32*0,35</t>
  </si>
  <si>
    <t>P06 (P105); 23,68*0,35</t>
  </si>
  <si>
    <t>P07 (P106); 2,19*0,35</t>
  </si>
  <si>
    <t>P08 (P107); 18,58*0,35</t>
  </si>
  <si>
    <t>P09 (P108); 148,04*0,35</t>
  </si>
  <si>
    <t>P10 (P109); 58,25*0,35</t>
  </si>
  <si>
    <t>P12 (P111); 57,92*0,35</t>
  </si>
  <si>
    <t>P13 (P112); 36,28*0,35</t>
  </si>
  <si>
    <t>P14 (P113); 969,58*0,35</t>
  </si>
  <si>
    <t>P42 (P115); 5,81*0,35</t>
  </si>
  <si>
    <t>výplň u whirlpoolu 2.26 :</t>
  </si>
  <si>
    <t>2*(5,90+4,02)*1,15*0,27*1,3</t>
  </si>
  <si>
    <t>betonová - P37 (P217); 94,51</t>
  </si>
  <si>
    <t>teracová - P40 (P313); 42,26</t>
  </si>
  <si>
    <t>14 ks/m2 :</t>
  </si>
  <si>
    <t>viz 636 31-1115; 136,770*14 zaokrouhleno; 1915</t>
  </si>
  <si>
    <t>P01 (P100); 25,98*(0,065+0,075)/2</t>
  </si>
  <si>
    <t>P02 (P101); 139,70*(0,057+0,067)/2</t>
  </si>
  <si>
    <t>P03 (P102); 24,74*(0,053+0,063)/2</t>
  </si>
  <si>
    <t>P04 (P104); 7,32*(0,057+0,067)/2</t>
  </si>
  <si>
    <t>P06 (P105); 23,68*(0,053+0,063)/2</t>
  </si>
  <si>
    <t>P07 (P106); 2,19*(0,053+0,063)/2</t>
  </si>
  <si>
    <t>P08 (P107); 18,58*(0,063+0,083)/2</t>
  </si>
  <si>
    <t>P09 (P108); 148,04*(0,053+0,063)/2</t>
  </si>
  <si>
    <t>P10 (P109); 58,25*(0,073+0,083)/2</t>
  </si>
  <si>
    <t>P12 (P111); 57,92*(0,087+0,097)/2</t>
  </si>
  <si>
    <t>P13 (P112); 36,28*(0,073+0,083)/2</t>
  </si>
  <si>
    <t>P14 (P113); 969,58*(0,069+0,079)/2</t>
  </si>
  <si>
    <t>P17 (P201); 199,12*(0,077+0,087)/2</t>
  </si>
  <si>
    <t>P18 (P202); 15,57*(0,073+0,083)/2</t>
  </si>
  <si>
    <t>P21 (P205); 29,09*(0,067+0,082)/2</t>
  </si>
  <si>
    <t>P23 (P207); 15,87*(0,085+0,095)/2</t>
  </si>
  <si>
    <t>P26 (P210) dle místností :</t>
  </si>
  <si>
    <t>m.č. 3.16, 3.19 a 3.21; (11,54+10,40+11,41)*(0,077+0,097)/2</t>
  </si>
  <si>
    <t>m.č. 3.18; 27,38*(0,127+0,137)/2</t>
  </si>
  <si>
    <t>P30 (P213); 12,98*(0,077+0,087)/2</t>
  </si>
  <si>
    <t>P31 (P214); 28,65*(0,073+0,083)/2</t>
  </si>
  <si>
    <t>P32 (P215); 6,49*(0,063+0,083)/2</t>
  </si>
  <si>
    <t>P34 (P309); 108,15*(0,080+0,090)/2</t>
  </si>
  <si>
    <t>P35 (P310); 77,43*(0,080+0,090)/2</t>
  </si>
  <si>
    <t>P36 (P311); 9,28*(0,067+0,117)/2</t>
  </si>
  <si>
    <t>P38 (P218); 11,36*(0,062+0,072)/2</t>
  </si>
  <si>
    <t>P39 (P219); 5,88*(0,072+0,097)/2</t>
  </si>
  <si>
    <t>P41 (P220); 3,55*(0,066+0,076)/2</t>
  </si>
  <si>
    <t>P42 (P115); 5,81*(0,066+0,076)/2</t>
  </si>
  <si>
    <t>P17 (P301); 28,14*(0,077+0,087)/2</t>
  </si>
  <si>
    <t>P18 (P302); 26,58*(0,073+0,083)/2</t>
  </si>
  <si>
    <t>P23 (P304); 34,94*(0,085+0,095)/2</t>
  </si>
  <si>
    <t>P26 (P307); 64,71*(0,077+0,097)/2</t>
  </si>
  <si>
    <t>P39 (P312); 78,81*(0,072+0,097)/2</t>
  </si>
  <si>
    <t>viz 631 31-0009.R; 178,054</t>
  </si>
  <si>
    <t>1x síť 100/100/6 mm (4,44 kg/m2) :</t>
  </si>
  <si>
    <t>1.N.P. + 2.N.P. :</t>
  </si>
  <si>
    <t>(25,98+139,70+24,74+28,60+7,32+23,68+2,19+18,58+148,04+58,25+57,92+36,28+969,58+199,12+15,57+29,09+15,87+8,56+11,54+10,10+11,41+27,38+12,98+28,65+6,49+108,15+77,43+9,28+11,36+5,88+3,55+5,81)*4,44*1,20*0,001</t>
  </si>
  <si>
    <t>(28,14+26,58+34,94+64,71+78,81)*4,44*1,20*0,001</t>
  </si>
  <si>
    <t>podlahové topení :</t>
  </si>
  <si>
    <t>P20 (P204); 10,37*(0,071+0,088)/2</t>
  </si>
  <si>
    <t>P19 (P203); 182,86*(0,076+0,093)/2</t>
  </si>
  <si>
    <t>P22 (P206); 52,15*(0,093+0,113)/2</t>
  </si>
  <si>
    <t>P24 (P208); 9,27*(0,066+0,083)/2</t>
  </si>
  <si>
    <t>P25 (P209); 44,56*(0,092+0,112)/2</t>
  </si>
  <si>
    <t>P27 (P211); 15,68*(0,082+0,098)/2</t>
  </si>
  <si>
    <t>P28 (P212); 33,21*(0,078+0,123)/2</t>
  </si>
  <si>
    <t>P33 (P216); 510,64*(0,078+0,113)/2</t>
  </si>
  <si>
    <t>P19 (P303); 81,71*(0,076+0,093)/2</t>
  </si>
  <si>
    <t>P24 (P305); 203,03*(0,066+0,083)/2</t>
  </si>
  <si>
    <t>P25 (P306); 12,63*(0,092+0,112)/2</t>
  </si>
  <si>
    <t>P28 (P308); 15,90*(0,078+0,123)/2</t>
  </si>
  <si>
    <t>dle statiky :</t>
  </si>
  <si>
    <t>základy; 181,00</t>
  </si>
  <si>
    <t>stěny - jímky (neurčeno - předpoklad); 84,00</t>
  </si>
  <si>
    <t>1.N.P.; 330,00</t>
  </si>
  <si>
    <t>1.N.P.; 70,00</t>
  </si>
  <si>
    <t>1.N.P.; 45,00</t>
  </si>
  <si>
    <t>1.N.P.; 95,00</t>
  </si>
  <si>
    <t>pracovní spáry ZD (neurčeno - předpoklad); 96,00</t>
  </si>
  <si>
    <t>1.N.P.; 87,00</t>
  </si>
  <si>
    <t>nádrž 1.45; 14,22*1,20</t>
  </si>
  <si>
    <t>nádrž 1.46; 18,98*1,20</t>
  </si>
  <si>
    <t>nádrž 1.48; 45,97*1,20</t>
  </si>
  <si>
    <t>nádrž 1.41; 8,97*1,20</t>
  </si>
  <si>
    <t>nádrž 1.56; 54,27*1,10</t>
  </si>
  <si>
    <t>brouzdaliště 2.47; 37,72*0,25</t>
  </si>
  <si>
    <t>bazén 2.46; 88,67*1,10</t>
  </si>
  <si>
    <t>bazén 2.45; 340,00*(1,80+1,30)/2</t>
  </si>
  <si>
    <t>viz 941 31-1112; 2081,280*60</t>
  </si>
  <si>
    <t>viz 941 31-1112; 2081,280</t>
  </si>
  <si>
    <t>viz 944 51-1111; 2081,280*60</t>
  </si>
  <si>
    <t>viz 944 51-1111; 2081,280</t>
  </si>
  <si>
    <t>viz 943 31-1111; 5380,200*45</t>
  </si>
  <si>
    <t>viz 943 31-1111; 5380,200</t>
  </si>
  <si>
    <t>viz 949 22-1111; 1584,00*45</t>
  </si>
  <si>
    <t>viz 949 22-1111; 1584,00</t>
  </si>
  <si>
    <t>1.N.P.; 1799,30</t>
  </si>
  <si>
    <t>2.N.P.; 1778,08</t>
  </si>
  <si>
    <t>odpočet prostorového lešení; -44,00*18,00</t>
  </si>
  <si>
    <t>3.N.P.; 790,15</t>
  </si>
  <si>
    <t>odpočet venkovní odpočívárny; -42,26</t>
  </si>
  <si>
    <t>základy :</t>
  </si>
  <si>
    <t>32,25*(0,30+0,10)</t>
  </si>
  <si>
    <t>32,25*0,25</t>
  </si>
  <si>
    <t>0,30*3,50*6</t>
  </si>
  <si>
    <t>(0,25+0,30)*3,50</t>
  </si>
  <si>
    <t>13,75*0,25</t>
  </si>
  <si>
    <t>0,30*3,40*3</t>
  </si>
  <si>
    <t>0,25*3,40</t>
  </si>
  <si>
    <t>12,25*0,32+20,00*0,50</t>
  </si>
  <si>
    <t>0,30*3,87</t>
  </si>
  <si>
    <t>0,25*3,87</t>
  </si>
  <si>
    <t>1.N.P.; 7,40+8,90+6,00</t>
  </si>
  <si>
    <t>2.N.P.; 2,00</t>
  </si>
  <si>
    <t>284a</t>
  </si>
  <si>
    <t>284b</t>
  </si>
  <si>
    <t>284c</t>
  </si>
  <si>
    <t>284d</t>
  </si>
  <si>
    <t>284e</t>
  </si>
  <si>
    <t>284f</t>
  </si>
  <si>
    <t>284g</t>
  </si>
  <si>
    <t>viz 711 41-3111.R; 627,970</t>
  </si>
  <si>
    <t>viz 711 41-3121.R; 581,115</t>
  </si>
  <si>
    <t>znehodnocená část pilot :</t>
  </si>
  <si>
    <t>193*0,15*3,14*0,31*0,31*2,40</t>
  </si>
  <si>
    <t>vybourané základy při zemních pracech :</t>
  </si>
  <si>
    <t>viz 130 90-1121; 58,800*2,20</t>
  </si>
  <si>
    <t>znehodnocený písek při tryskání betonu :</t>
  </si>
  <si>
    <t>viz 985 12-1101; 6,045</t>
  </si>
  <si>
    <t>viz 997 00-2611; 156,371</t>
  </si>
  <si>
    <t>viz 997 00-2511; 156,371*19</t>
  </si>
  <si>
    <t>viz 997 00-2511; 156,371</t>
  </si>
  <si>
    <t>na podkladní betony :</t>
  </si>
  <si>
    <t>viz 215 90-1101; 1876,891</t>
  </si>
  <si>
    <t>pod vnitřní pojistné hydroizolace :</t>
  </si>
  <si>
    <t>P20; 10,37</t>
  </si>
  <si>
    <t>P21; 29,09</t>
  </si>
  <si>
    <t>P22; 52,15</t>
  </si>
  <si>
    <t>P24; 9,27</t>
  </si>
  <si>
    <t>P25; 44,56</t>
  </si>
  <si>
    <t>P26; 17,28</t>
  </si>
  <si>
    <t>P27; 15,68</t>
  </si>
  <si>
    <t>P33; 510,64</t>
  </si>
  <si>
    <t>P38; 11,36</t>
  </si>
  <si>
    <t>P39; 5,88</t>
  </si>
  <si>
    <t>P24; 203,03</t>
  </si>
  <si>
    <t>P25; 12,63</t>
  </si>
  <si>
    <t>P26; 64,71</t>
  </si>
  <si>
    <t>P35; 77,43</t>
  </si>
  <si>
    <t>P36; 9,28</t>
  </si>
  <si>
    <t>P39; 78,81</t>
  </si>
  <si>
    <t>viz 711 11-1001; 3029,061*0,00030</t>
  </si>
  <si>
    <t>viz 711 11-2001; 366,915*0,00035</t>
  </si>
  <si>
    <t>Elastek 50 SM - pojistná izolace :</t>
  </si>
  <si>
    <t>viz 711 11-1001 (2.mezisoučet); 1152,170</t>
  </si>
  <si>
    <t>Elastek 50 SM - souvrství :</t>
  </si>
  <si>
    <t>viz 711 11-1001 (1.mezisoučet); 1876,891</t>
  </si>
  <si>
    <t>Glastek 40 SM souvrství :</t>
  </si>
  <si>
    <t>viz 711 11-2001; 366,915</t>
  </si>
  <si>
    <t>Glastek 40 SM - souvrství :</t>
  </si>
  <si>
    <t>viz 711 14-1559 (1.mezisoučet); 3029,061*1,15</t>
  </si>
  <si>
    <t>viz 711 14-2559 (1.mezisoučet); 366,915*1,2</t>
  </si>
  <si>
    <t>ref. výrobek Glastek 40 special mineral :</t>
  </si>
  <si>
    <t>viz 711 14-1559 (2.mezisoučet); 1876,891*1,15</t>
  </si>
  <si>
    <t>viz 711 14-2559 (2.mezisoučet); 366,915*1,2</t>
  </si>
  <si>
    <t>viz 711 74-1567; 64,500*1,10</t>
  </si>
  <si>
    <t>viz 711 74-2567; 3,520*1,10</t>
  </si>
  <si>
    <t>viz 711 74-5567; 489,960*0,60</t>
  </si>
  <si>
    <t>viz 62852257; 368,798</t>
  </si>
  <si>
    <t>geotextílie 350 g/m2 :</t>
  </si>
  <si>
    <t>viz 711 11-1001; 3029,061</t>
  </si>
  <si>
    <t>geotextílie 300 g/m2 :</t>
  </si>
  <si>
    <t>viz 711 49-1172; 3029,061*1,05</t>
  </si>
  <si>
    <t>viz 711 49-1272; 366,915*1,05</t>
  </si>
  <si>
    <t>na skladbu OP1 - hlavní objekt :</t>
  </si>
  <si>
    <t>viz 711 11-2001 (2.mezisoučet); 254,301</t>
  </si>
  <si>
    <t>viz 711 49-1273; 254,301*1,2</t>
  </si>
  <si>
    <t>viz 711 49-1273; 254,301</t>
  </si>
  <si>
    <t>P03 (P102); 24,74</t>
  </si>
  <si>
    <t>P06 (P105); 23,68</t>
  </si>
  <si>
    <t>P07 (P106); 2,19</t>
  </si>
  <si>
    <t>P08 (P107); 18,58</t>
  </si>
  <si>
    <t>P09 (P108); 148,04</t>
  </si>
  <si>
    <t>P10 (P109); 58,25</t>
  </si>
  <si>
    <t>P13 (P112); 36,28</t>
  </si>
  <si>
    <t>P18 (P202); 15,57</t>
  </si>
  <si>
    <t>P20 (P204); 10,37</t>
  </si>
  <si>
    <t>P21 (P205); 29,09</t>
  </si>
  <si>
    <t>P22 (P206); 52,15</t>
  </si>
  <si>
    <t>P24 (P208); 9,27</t>
  </si>
  <si>
    <t>P25 (P209); 44,56</t>
  </si>
  <si>
    <t>P26 (P210); 17,28</t>
  </si>
  <si>
    <t>P27 (P211); 15,68</t>
  </si>
  <si>
    <t>P28 (P212); 33,21</t>
  </si>
  <si>
    <t>P31 (P214); 28,65</t>
  </si>
  <si>
    <t>P32 (P215); 6,49</t>
  </si>
  <si>
    <t>P33 (P216); 510,64</t>
  </si>
  <si>
    <t>P38 (P218); 11,36</t>
  </si>
  <si>
    <t>P39 (P219); 5,88</t>
  </si>
  <si>
    <t>P18 (P302); 26,58</t>
  </si>
  <si>
    <t>P24 (P305); 203,03</t>
  </si>
  <si>
    <t>P25 (P306); 12,63</t>
  </si>
  <si>
    <t>P26 (P307); 64,71</t>
  </si>
  <si>
    <t>P28 (P308); 15,90</t>
  </si>
  <si>
    <t>P36 (P311); 9,28</t>
  </si>
  <si>
    <t>P39 (P312); 78,81</t>
  </si>
  <si>
    <t>dna bazénových van a nádrží pod KO-B - skladba P15</t>
  </si>
  <si>
    <t>m.č. 1.41; 8,97</t>
  </si>
  <si>
    <t>m.č. 1.45; 14,22</t>
  </si>
  <si>
    <t>m.č. 1.46; 18,98</t>
  </si>
  <si>
    <t>m.č. 1.48; 45,97</t>
  </si>
  <si>
    <t>m.č. 1.56; 54,26</t>
  </si>
  <si>
    <t>m.č. 2.26 (část WP); 4,50*2,80</t>
  </si>
  <si>
    <t>m.č. 2.45; 340,00</t>
  </si>
  <si>
    <t>m.č. 2.46; 88,67</t>
  </si>
  <si>
    <t>m.č. 2.47; 37,72</t>
  </si>
  <si>
    <t>m.č. 3.17; 6,58</t>
  </si>
  <si>
    <t>stěny bazénových van a nádrží pod KO-B</t>
  </si>
  <si>
    <t>pravoúhlé nádrže :</t>
  </si>
  <si>
    <t>2.45 :</t>
  </si>
  <si>
    <t>13,60*(1,60+2,10)</t>
  </si>
  <si>
    <t>2*19,00*(1,60+2,10)/2</t>
  </si>
  <si>
    <t>hlava bazénu :</t>
  </si>
  <si>
    <t>2*(19,60+13,60)*2*0,30</t>
  </si>
  <si>
    <t>2*(1,97+1,87)*1,30</t>
  </si>
  <si>
    <t>2*(2,57+1,87)*2*0,30</t>
  </si>
  <si>
    <t>= 1.mezisoučet (pravoúhlé nádrže)</t>
  </si>
  <si>
    <t>oblé nádrže :</t>
  </si>
  <si>
    <t>koupací bazén :</t>
  </si>
  <si>
    <t>2*3,14*0,70/2*1,45</t>
  </si>
  <si>
    <t>2*3,14*1,00/2*1,45</t>
  </si>
  <si>
    <t>(0,47+2,35+0,55)*1,45</t>
  </si>
  <si>
    <t>2*3,14*0,15*1,45</t>
  </si>
  <si>
    <t>2*3,14*1,31/2*1,45</t>
  </si>
  <si>
    <t>(0,60+0,55+2,48)*1,45</t>
  </si>
  <si>
    <t>divoká řeka :</t>
  </si>
  <si>
    <t>2*3,14*2,81*1,45</t>
  </si>
  <si>
    <t>2*1,95*1,45</t>
  </si>
  <si>
    <t>navýšení - zeď s proměnlivou výškou :</t>
  </si>
  <si>
    <t>2,45*0,30+3,15*0,90</t>
  </si>
  <si>
    <t>3,38*1,14</t>
  </si>
  <si>
    <t>9,60*(1,20+0,86)/2</t>
  </si>
  <si>
    <t>(1,21+2*0,95+1,50)*1,45</t>
  </si>
  <si>
    <t>(7,27+5,80)*1,45</t>
  </si>
  <si>
    <t>(4,24+1,20)*1,45</t>
  </si>
  <si>
    <t>2*3,14*0,16/2*1,45</t>
  </si>
  <si>
    <t>2*1,75*1,45/2</t>
  </si>
  <si>
    <t>(0,40+0,68)*0,81*2</t>
  </si>
  <si>
    <t>0,48*0,41*2</t>
  </si>
  <si>
    <t>2*3,14*(2,81+3,84)/2*0,57</t>
  </si>
  <si>
    <t>2*1,95*0,57-1,51*0,57</t>
  </si>
  <si>
    <t>2,20*1,50/2</t>
  </si>
  <si>
    <t>2*3,14*(1,00+1,31)/2*0,29</t>
  </si>
  <si>
    <t>(0,47+2,35+0,55)*0,29</t>
  </si>
  <si>
    <t>9,60*0,57</t>
  </si>
  <si>
    <t>(2,23+7,74)*0,32</t>
  </si>
  <si>
    <t>5,80*0,32</t>
  </si>
  <si>
    <t>vnější líc bazénu :</t>
  </si>
  <si>
    <t>2*3,14*3,38/2*0,30</t>
  </si>
  <si>
    <t>1,95*0,60</t>
  </si>
  <si>
    <t>(7,74+5,80)*0,30</t>
  </si>
  <si>
    <t>2*3,14*0,16*0,30</t>
  </si>
  <si>
    <t>nad lavicí :</t>
  </si>
  <si>
    <t>3,38*0,75</t>
  </si>
  <si>
    <t>9,60*(1,05+0,71)/2</t>
  </si>
  <si>
    <t>hladina +0,200 :</t>
  </si>
  <si>
    <t>2*3,14*0,98/2*0,19</t>
  </si>
  <si>
    <t>2*3,14*1,22/2*0,19</t>
  </si>
  <si>
    <t>(2*2,90+1,96)*(0,38+0,42)/2</t>
  </si>
  <si>
    <t>2*1,95*(0,30+0,10)/2</t>
  </si>
  <si>
    <t>hladina +-0,000 :</t>
  </si>
  <si>
    <t>2*3,14*1,79/2*0,19</t>
  </si>
  <si>
    <t>2*5,72*(0,17+0,19)/2</t>
  </si>
  <si>
    <t>2,33*0,18</t>
  </si>
  <si>
    <t>2*3,14*(1,22+1,54)/2*3*0,25</t>
  </si>
  <si>
    <t>2*2,90*3*0,25</t>
  </si>
  <si>
    <t>2,32*0,94*2</t>
  </si>
  <si>
    <t>2*3,14*(1,79+2,04)/2*0,25</t>
  </si>
  <si>
    <t>2*5,55*0,25</t>
  </si>
  <si>
    <t>2*3,14*0,30*0,39</t>
  </si>
  <si>
    <t>(2,50+3,08+1,96)*0,39</t>
  </si>
  <si>
    <t>(2,38+2,82+1,84)*0,51</t>
  </si>
  <si>
    <t>1,15*1,05+1,11*1,05/2*2</t>
  </si>
  <si>
    <t>2,50*0,32+3,00*0,57+1,20*0,57+4,00*0,54</t>
  </si>
  <si>
    <t>0,88*0,88*3*0,9</t>
  </si>
  <si>
    <t>4,00*1,00</t>
  </si>
  <si>
    <t>1,24*1,00/2</t>
  </si>
  <si>
    <t>viz 712 31-1101; 1951,382*0,00030</t>
  </si>
  <si>
    <t>viz 712 31-1101; 1951,382</t>
  </si>
  <si>
    <t>viz 712 33-1111; 1951,382*1,15</t>
  </si>
  <si>
    <t>pojistná hydroizolace :</t>
  </si>
  <si>
    <t>viz 712 33-1111; 1951,382</t>
  </si>
  <si>
    <t>viz 712 34-1559; 1951,382*1,15</t>
  </si>
  <si>
    <t>podkladní</t>
  </si>
  <si>
    <t>viz 712 39-1171; 1872,854*1,15</t>
  </si>
  <si>
    <t>viz 712 39-1171; 1872,854</t>
  </si>
  <si>
    <t>viz 712 36-3611.R; 1872,854*1,15</t>
  </si>
  <si>
    <t>skladba P37; 94,51</t>
  </si>
  <si>
    <t>skladba P40; 42,26</t>
  </si>
  <si>
    <t>P37 - Glastek AL special; 94,51</t>
  </si>
  <si>
    <t>P37 - Elastek 40 special Dekor; 94,51*2</t>
  </si>
  <si>
    <t>P40 - Glastek AL special; 42,26</t>
  </si>
  <si>
    <t>P40 - Elastek 50 special mineral; 42,26</t>
  </si>
  <si>
    <t>P40; 42,26</t>
  </si>
  <si>
    <t>EPS 200S tl. 70 mm :</t>
  </si>
  <si>
    <t>P01 (P100); 25,98</t>
  </si>
  <si>
    <t>P02 (P101); 139,70</t>
  </si>
  <si>
    <t>P04 (P103); 28,60</t>
  </si>
  <si>
    <t>P05 (P104); 7,32</t>
  </si>
  <si>
    <t>P42 (P115); 5,81</t>
  </si>
  <si>
    <t>EPS 200S tl. 50 mm :</t>
  </si>
  <si>
    <t>EPS 200S tl. 150 mm :</t>
  </si>
  <si>
    <t>P17 (P201+P301); 199,12+28,14</t>
  </si>
  <si>
    <t>P18 (P202+P302); 15,57+26,58</t>
  </si>
  <si>
    <t>P23 (P207+P304); 15,87+34,94</t>
  </si>
  <si>
    <t>P30 (P213); 12,98</t>
  </si>
  <si>
    <t>EPS 200S tl. 130 mm :</t>
  </si>
  <si>
    <t>P19 (P203+P303); 182,86+81,71</t>
  </si>
  <si>
    <t>P24 (P208+P305); 9,27+203,03</t>
  </si>
  <si>
    <t>P26 (P210+P307); 17,28+64,71</t>
  </si>
  <si>
    <t>P39 (P219+P312); 5,88+78,81</t>
  </si>
  <si>
    <t>EPS 200S tl. 100 mm :</t>
  </si>
  <si>
    <t>P25 (P209+P306); 44,56+12,63</t>
  </si>
  <si>
    <t>P41 (P220); 3,55</t>
  </si>
  <si>
    <t>EPS 200S tl. 90 mm :</t>
  </si>
  <si>
    <t>P28 (P212+P308); 33,21+15,90</t>
  </si>
  <si>
    <t>EPS 5000 tl. 70 mm :</t>
  </si>
  <si>
    <t>P14 (P113); 969,58</t>
  </si>
  <si>
    <t>= 7.mezisoučet</t>
  </si>
  <si>
    <t>EPS 5000 tl. 50 mm :</t>
  </si>
  <si>
    <t>P12 (P111); 57,92</t>
  </si>
  <si>
    <t>P34 (P309); 108,15</t>
  </si>
  <si>
    <t>P35 (P310); 77,43</t>
  </si>
  <si>
    <t>= 8.mezisoučet</t>
  </si>
  <si>
    <t>viz 713 12-1121 (1.mezisoučet); 380,190*0,070</t>
  </si>
  <si>
    <t>viz 713 12-1121 (2.mezisoučet); 58,250*0,070</t>
  </si>
  <si>
    <t>viz 713 12-1121 (3.mezisoučet); 368,340*0,150</t>
  </si>
  <si>
    <t>viz 713 12-1121 (4.mezisoučet); 654,910*0,130</t>
  </si>
  <si>
    <t>viz 713 12-1121 (5.mezisoučet); 672,270*0,100</t>
  </si>
  <si>
    <t>viz 713 12-1121 (6.mezisoučet); 64,790*0,090</t>
  </si>
  <si>
    <t>= mezisoučet</t>
  </si>
  <si>
    <t>prořez 5%; 244,138*0,05</t>
  </si>
  <si>
    <t>viz 713 12-1121 (7.mezisoučet); 995,450*0,070</t>
  </si>
  <si>
    <t>viz 713 12-1121 (8.mezisoučet); 298,360*0,050</t>
  </si>
  <si>
    <t>5% prořez; 84,600*0,05</t>
  </si>
  <si>
    <t>spádové klíny z EPS 150 tl. 20-150 mm :</t>
  </si>
  <si>
    <t>P37 (P217); 94,51</t>
  </si>
  <si>
    <t>deska PIR tl. 25 mm :</t>
  </si>
  <si>
    <t>P40 (P313); 42,26</t>
  </si>
  <si>
    <t>deska PIR tl. 50 mm :</t>
  </si>
  <si>
    <t>vakuový izolační panel tl. 50 mm :</t>
  </si>
  <si>
    <t>spádové klíny PIR tl. 25-75 mm :</t>
  </si>
  <si>
    <t>pokladna - skladba S3 EPS 200S tl. 20-240 mm :</t>
  </si>
  <si>
    <t>1,70*2,70</t>
  </si>
  <si>
    <t>skladba S1 - nad rovnými panely - EPS 200S tl. 450 mm + klíny tl. 20-440 mm :</t>
  </si>
  <si>
    <t>viz 59346009.R; 745,813</t>
  </si>
  <si>
    <t>skladba S2 - nad šikmými panely EPS 200S tl. 450 mm :</t>
  </si>
  <si>
    <t>viz 59346909.R; 949,624</t>
  </si>
  <si>
    <t>viz 713 14-1186 (1.mezisoučet); 4,590*(0,02+0,24)/2</t>
  </si>
  <si>
    <t>viz 713 14-1186 (2.mezisoučet); 745,813*(0,47+0,89)/2</t>
  </si>
  <si>
    <t>viz 713 14-1186 (3.mezisoučet); 949,624*0,45</t>
  </si>
  <si>
    <t>prořez 5%; 935,080*0,05</t>
  </si>
  <si>
    <t>odpočet PIR pod střešním žlabem :</t>
  </si>
  <si>
    <t>-47,95*0,50*0,24*1,05</t>
  </si>
  <si>
    <t>ref. výrobek Perimeter SD150</t>
  </si>
  <si>
    <t>viz 713 13-1141 (1.mezisoučet); 167,310*0,29*1,05</t>
  </si>
  <si>
    <t>viz 713 13-1141 (2.mezisoučet); 96,232*0,10*1,05</t>
  </si>
  <si>
    <t>viz 713 12-1121; 3492,560*1,7</t>
  </si>
  <si>
    <t>viz 713 12-1211; 5937,352*1,05</t>
  </si>
  <si>
    <t>viz 713 12-1121; 3492,560</t>
  </si>
  <si>
    <t>viz 713 19-1133; 3492,560*1,15</t>
  </si>
  <si>
    <t>viz 713 13-1141; 140,855*1,05</t>
  </si>
  <si>
    <t>XPS tl 20 mm na žaluziové truhlíky :</t>
  </si>
  <si>
    <t>výrobek X 136; 2,00*5*0,45</t>
  </si>
  <si>
    <t>výrobek X 137; 2,00*2*0,45</t>
  </si>
  <si>
    <t>výrobek X 140; 2,00*16*0,45</t>
  </si>
  <si>
    <t>Purenit 100x100 mm - viz detail č. 1 :</t>
  </si>
  <si>
    <t>2,00*16*0,10</t>
  </si>
  <si>
    <t>XPS tl 100 mm za žaluziové truhlíky :</t>
  </si>
  <si>
    <t>viz 713 13-1141 (1.mezisoučet); 20,700/0,45*0,35</t>
  </si>
  <si>
    <t>XPS tl 270 mm - sokl terasy 2.N.P. :</t>
  </si>
  <si>
    <t>(7,56+9,79+6,05-2,00-2,12)*0,60</t>
  </si>
  <si>
    <t>XPS tl 50 mm na okenní paždík mezi 2.N.P. a 3.N.P. :</t>
  </si>
  <si>
    <t>2,00*4*0,50</t>
  </si>
  <si>
    <t>viz 713 13-1141 (4.mezisoučet); 11,568*0,27*1,05</t>
  </si>
  <si>
    <t>strojovny VZT :</t>
  </si>
  <si>
    <t>m.č. 3.27; 28,22</t>
  </si>
  <si>
    <t>m.č. 3.31; 49,21</t>
  </si>
  <si>
    <t>viz 612 32-1321 (6.mezisoučet); 198,907</t>
  </si>
  <si>
    <t>viz 714 45-1011.R; 77,430*1,05</t>
  </si>
  <si>
    <t>viz 714 45-1012.R; 198,907*1,05</t>
  </si>
  <si>
    <t>viz 714 45-1001; 7,180*1,1</t>
  </si>
  <si>
    <t>pod oplechování atiky střechy objektu :</t>
  </si>
  <si>
    <t>2*(58,83+26,73-2*0,55)*0,55</t>
  </si>
  <si>
    <t>(8,00+6,10)*0,62</t>
  </si>
  <si>
    <t>pod oplechování parapetů :</t>
  </si>
  <si>
    <t>X11; 1,50*0,29*3</t>
  </si>
  <si>
    <t>X14; 1,00*0,29</t>
  </si>
  <si>
    <t>X40; 2,00*0,29*2</t>
  </si>
  <si>
    <t>X59; 2,00*0,29*20</t>
  </si>
  <si>
    <t>X61; 1,50*0,29*11</t>
  </si>
  <si>
    <t>X64; 5,00*0,29</t>
  </si>
  <si>
    <t>X129; 2,00*0,40*2</t>
  </si>
  <si>
    <t>X132; 5,00*0,40</t>
  </si>
  <si>
    <t>pod oplechování atiky střechy - pokladna :</t>
  </si>
  <si>
    <t>X179; 14,00*0,25</t>
  </si>
  <si>
    <t>m.č. 1.01; 17,31</t>
  </si>
  <si>
    <t>m.č. 1.37; 14,62</t>
  </si>
  <si>
    <t>m.č. 1.25 (šatna); 9,50-2,00*1,20</t>
  </si>
  <si>
    <t>m.č. 1.06; 8,67</t>
  </si>
  <si>
    <t>m.č. 1.08; 6,47</t>
  </si>
  <si>
    <t>m.č. 1.09; 11,81</t>
  </si>
  <si>
    <t>m.č. 1.11; 11,32</t>
  </si>
  <si>
    <t>m.č. 2.04; 8,10</t>
  </si>
  <si>
    <t>m.č. 2.10; 5,70</t>
  </si>
  <si>
    <t>m.č. 3.08; 3,51</t>
  </si>
  <si>
    <t>m.č. 1.07; 6,87</t>
  </si>
  <si>
    <t>m.č. 2.05; 2,38</t>
  </si>
  <si>
    <t>m.č. 2.06; 4,73</t>
  </si>
  <si>
    <t>m.č. 2.07; 4,99</t>
  </si>
  <si>
    <t>m.č. 2.09; 3,47</t>
  </si>
  <si>
    <t>m.č. 1.51; 18,05</t>
  </si>
  <si>
    <t>m.č. 1.52; 22,08</t>
  </si>
  <si>
    <t>m.č. 2.03; 15,87</t>
  </si>
  <si>
    <t>m.č. 2.12; 182,86</t>
  </si>
  <si>
    <t>m.č. 2.14 (část); 2,22*1,59</t>
  </si>
  <si>
    <t>m.č. 2.17 (část); 2,22*1,31</t>
  </si>
  <si>
    <t>m.č. 2.26 (část); 5,45*3,69</t>
  </si>
  <si>
    <t>m.č. 2.31; 23,15</t>
  </si>
  <si>
    <t>m.č. 2.43; 18,46</t>
  </si>
  <si>
    <t>m.č. 3.07; 13,59</t>
  </si>
  <si>
    <t>m.č. 2.01; 21,91</t>
  </si>
  <si>
    <t>m.č. 2.02; 82,11</t>
  </si>
  <si>
    <t>m.č. 2.08; 14,65</t>
  </si>
  <si>
    <t>m.č. 2.11; 23,61</t>
  </si>
  <si>
    <t>m.č. 3.01; 51,81</t>
  </si>
  <si>
    <t>m.č. 3.02; 16,88</t>
  </si>
  <si>
    <t>m.č. 3.03; 14,94</t>
  </si>
  <si>
    <t>m.č. 3.04; 18,55</t>
  </si>
  <si>
    <t>m.č. 3.05; 108,15</t>
  </si>
  <si>
    <t>m.č. 3.06; 66,77</t>
  </si>
  <si>
    <t>m.č. 3.13; 122,24</t>
  </si>
  <si>
    <t>m.č. 3.20; 17,00</t>
  </si>
  <si>
    <t>m.č. 3.25; 15,90</t>
  </si>
  <si>
    <t>m.č. 3.30; 21,35</t>
  </si>
  <si>
    <t>viz 763 13-5101; 31,930*1,1</t>
  </si>
  <si>
    <t>viz 763 13-5109.R; 280,478*1,1</t>
  </si>
  <si>
    <t>odpočet neimpregnovaných desek :</t>
  </si>
  <si>
    <t>-(23,15+13,59)*1,1</t>
  </si>
  <si>
    <t>viz 763 13-5119.R; 595,870*1,1</t>
  </si>
  <si>
    <t>odpočet impregnovaných desek :</t>
  </si>
  <si>
    <t>-(122,24+17,00+15,90)*1,1</t>
  </si>
  <si>
    <t>podhledy do vlhkého prostředí :</t>
  </si>
  <si>
    <t>viz 590 30019.R; 268,112/1,1</t>
  </si>
  <si>
    <t>viz 590 30219.R; 170,654/1,1</t>
  </si>
  <si>
    <t>m.č. 1.03; 7,02</t>
  </si>
  <si>
    <t>m.č. 1.04; 6,68</t>
  </si>
  <si>
    <t>m.č. 1.10; 4,98</t>
  </si>
  <si>
    <t>m.č. 1.12; 4,77</t>
  </si>
  <si>
    <t>m.č. 1.20; 4,56</t>
  </si>
  <si>
    <t>m.č. 1.25 (část); 2,00*1,20</t>
  </si>
  <si>
    <t>m.č. 1.27; 9,57</t>
  </si>
  <si>
    <t>m.č. 1.49; 7,03</t>
  </si>
  <si>
    <t>m.č. 1.50; 7,31</t>
  </si>
  <si>
    <t>m.č. 2.15; 22,31</t>
  </si>
  <si>
    <t>m.č. 2.16; 9,58</t>
  </si>
  <si>
    <t>m.č. 2.18; 22,25</t>
  </si>
  <si>
    <t>m.č. 2.19; 9,92</t>
  </si>
  <si>
    <t>m.č. 2.21; 6,09</t>
  </si>
  <si>
    <t>m.č. 2.23; 10,37</t>
  </si>
  <si>
    <t>m.č. 2.24; 11,36</t>
  </si>
  <si>
    <t>m.č. 2.25; 9,59</t>
  </si>
  <si>
    <t>m.č. 2.33; 3,60</t>
  </si>
  <si>
    <t>m.č. 2.37; 6,89</t>
  </si>
  <si>
    <t>m.č. 2.38; 2,82</t>
  </si>
  <si>
    <t>m.č. 2.39; 9,80</t>
  </si>
  <si>
    <t>m.č. 2.40; 4,14</t>
  </si>
  <si>
    <t>m.č. 2.41; 4,79</t>
  </si>
  <si>
    <t>m.č. 2.44+2.45+2.46+2.47 (krajní pole) :</t>
  </si>
  <si>
    <t>492,18+340,00+88,67+37,72</t>
  </si>
  <si>
    <t>odpočet podhledu Baffle :</t>
  </si>
  <si>
    <t>-44,45*13,50</t>
  </si>
  <si>
    <t>m.č. 3.09; 14,63</t>
  </si>
  <si>
    <t>m.č. 3.10; 6,40</t>
  </si>
  <si>
    <t>m.č. 3.11; 17,19</t>
  </si>
  <si>
    <t>m.č. 3.12; 6,23</t>
  </si>
  <si>
    <t>m.č. 3.15; 4,00</t>
  </si>
  <si>
    <t>m.č. 3.23; 9,28</t>
  </si>
  <si>
    <t>m.č. 3.28; 13,62</t>
  </si>
  <si>
    <t>m.č. 3.32; 4,84</t>
  </si>
  <si>
    <t>m.č. 3.13 (část); 6,38*4,05</t>
  </si>
  <si>
    <t>m.č. 3.24; 23,13</t>
  </si>
  <si>
    <t>vnitřní stěny 3.N.P. :</t>
  </si>
  <si>
    <t>viz 612 32-1321 (4.mezisoučet); 126,063</t>
  </si>
  <si>
    <t>na KZS - venkovní odpočívárna :</t>
  </si>
  <si>
    <t>viz 622 22-1041 (3.mezisoučet); 51,831</t>
  </si>
  <si>
    <t>viz 766 42-9009.R; 48,969</t>
  </si>
  <si>
    <t>viz 766 42-0909.R; 20,740*(0,30+0,50)</t>
  </si>
  <si>
    <t>viz 766 41-9019.R; 177,894</t>
  </si>
  <si>
    <t>N E O B S A Z E N O</t>
  </si>
  <si>
    <t>615a</t>
  </si>
  <si>
    <t xml:space="preserve">na cementovém potěru CP-C30-F6 X0 </t>
  </si>
  <si>
    <t>P01; 25,98</t>
  </si>
  <si>
    <t>P02; 139,70</t>
  </si>
  <si>
    <t>P03; 24,74</t>
  </si>
  <si>
    <t>P04; 28,60</t>
  </si>
  <si>
    <t>P05; 7,32</t>
  </si>
  <si>
    <t>P06; 23,68</t>
  </si>
  <si>
    <t>P07; 2,19</t>
  </si>
  <si>
    <t>P08; 18,58</t>
  </si>
  <si>
    <t>P09; 148,04</t>
  </si>
  <si>
    <t>P10; 58,25</t>
  </si>
  <si>
    <t>P12; 57,92</t>
  </si>
  <si>
    <t>P13; 36,28</t>
  </si>
  <si>
    <t>P14; 969,58</t>
  </si>
  <si>
    <t>P17; 199,12</t>
  </si>
  <si>
    <t>P18; 15,57</t>
  </si>
  <si>
    <t>P23; 15,87</t>
  </si>
  <si>
    <t>P30; 12,98</t>
  </si>
  <si>
    <t>P31; 28,65</t>
  </si>
  <si>
    <t>P32; 6,49</t>
  </si>
  <si>
    <t>P34; 108,15</t>
  </si>
  <si>
    <t>P41; 3,55</t>
  </si>
  <si>
    <t>P42; 5,81</t>
  </si>
  <si>
    <t>P17; 28,14</t>
  </si>
  <si>
    <t>P18; 26,58</t>
  </si>
  <si>
    <t>P23; 34,94</t>
  </si>
  <si>
    <t>keramická dlažba nekluzná 1.N.P. :</t>
  </si>
  <si>
    <t>keramická dlažba nekluzná R12 :</t>
  </si>
  <si>
    <t>keramická dlažba nekluzná R12 V4 (světle šedá 125x250mm) :</t>
  </si>
  <si>
    <t>P07-02 (P106); 2,19</t>
  </si>
  <si>
    <t>keramická dlažba nekluzná "B" (06 - světle šedá základní 125x250mm) :</t>
  </si>
  <si>
    <t>P09-6 (P108 část); 3,64</t>
  </si>
  <si>
    <t>P22-6 (P206 část); 3,66</t>
  </si>
  <si>
    <t>P24-6 (P208); 9,27</t>
  </si>
  <si>
    <t>P24-6 (P305 část); 4,00</t>
  </si>
  <si>
    <t>P26-6 (P210); 17,28</t>
  </si>
  <si>
    <t>P26-6 (P307 část); 3,20</t>
  </si>
  <si>
    <t>keramická dlažba nekluzná "B" (02 - světle šedá 125x250mm) :</t>
  </si>
  <si>
    <t>P09-2 (P108 část); 148,04-3,64</t>
  </si>
  <si>
    <t>P10-2 (P109); 58,25</t>
  </si>
  <si>
    <t>P42-2 (P115); 5,81</t>
  </si>
  <si>
    <t>P19-2 (P203); 182,86</t>
  </si>
  <si>
    <t>P20-2 (P204); 10,37</t>
  </si>
  <si>
    <t>P22-2 (P206 část); 52,15-3,66</t>
  </si>
  <si>
    <t>P25-2 (P209); 44,56</t>
  </si>
  <si>
    <t>P27-2 (P211); 15,68</t>
  </si>
  <si>
    <t>P28-2 (P212); 33,21</t>
  </si>
  <si>
    <t>P33-2 (P216); 510,64</t>
  </si>
  <si>
    <t>P38-2 (P218); 11,36</t>
  </si>
  <si>
    <t>P39-2 (P219); 5,88</t>
  </si>
  <si>
    <t>P25-2 (P306); 12,63</t>
  </si>
  <si>
    <t>P39-2 (P312); 78,81</t>
  </si>
  <si>
    <t>keramická dlažba nekluzná "B" (04 - tmavě šedá 125x250mm) :</t>
  </si>
  <si>
    <t>P24-4 (P305 část); 14,63+17,19+4,84</t>
  </si>
  <si>
    <t>P26-4 (P307 část); 64,71-3,20</t>
  </si>
  <si>
    <t>keramická dlažba nekluzná "B" (01 - světle šedá 125x250 + 250x500mm) :</t>
  </si>
  <si>
    <t>P19-1 (P303); 81,71</t>
  </si>
  <si>
    <t>keramická dlažba nekluzná "B" (05 - tmavě šedá 125x250 + 250x500mm) :</t>
  </si>
  <si>
    <t>P24-5 (P305 část); 122,24+17,00+23,13</t>
  </si>
  <si>
    <t>P28-5 (P308); 15,90</t>
  </si>
  <si>
    <t>P36-5 (P311); 9,28</t>
  </si>
  <si>
    <t>keramická dlažba nekluzná R9 (01 - světle šedá 125x250 + 250x500mm) :</t>
  </si>
  <si>
    <t>P17-1 (P201 část); 199,12-8,10-5,70</t>
  </si>
  <si>
    <t>P17-1 (P301); 28,14</t>
  </si>
  <si>
    <t>= 9.mezisoučet</t>
  </si>
  <si>
    <t>keramická dlažba nekluzná R9 (02 - světle šedá 125x250mm) :</t>
  </si>
  <si>
    <t>P17-2 (P201 část); 8,10+5,70</t>
  </si>
  <si>
    <t>= 10. mezisoučet</t>
  </si>
  <si>
    <t>keramická dlažba nekluzná R10 (06 - světlá základní 125x250mm) :</t>
  </si>
  <si>
    <t>P18-6 (P202 část); 2,38</t>
  </si>
  <si>
    <t>P18-6 (P302 část); 3,51+1,51</t>
  </si>
  <si>
    <t>= 11.mezisoučet</t>
  </si>
  <si>
    <t>keramická dlažba nekluzná R10 (02 - světle šedá 125x250mm) :</t>
  </si>
  <si>
    <t>P18-2 (P202 část); 15,57-2,38</t>
  </si>
  <si>
    <t>P18-2 (P302 část); 3,01</t>
  </si>
  <si>
    <t>= 12.mezisoučet</t>
  </si>
  <si>
    <t>keramická dlažba nekluzná R10 (04 - tmavě šedá 125x250mm) :</t>
  </si>
  <si>
    <t>P18-4 (P302 část); 18,55</t>
  </si>
  <si>
    <t>= 13.mezisoučet</t>
  </si>
  <si>
    <t>keramická dlažba mrazuvzdorná R9 :</t>
  </si>
  <si>
    <t>= 14.mezisoučet</t>
  </si>
  <si>
    <t>keramická dlažba nekluzná chemicky odolná :</t>
  </si>
  <si>
    <t>= 15.mezisoučet</t>
  </si>
  <si>
    <t>keramická dlažba bazénová (akumulační nádrže) :</t>
  </si>
  <si>
    <t>P15 (P114); 142,41</t>
  </si>
  <si>
    <t>= 16.mezisoučet</t>
  </si>
  <si>
    <t>na schod. ramena P16-02 :</t>
  </si>
  <si>
    <t>(3*11+12)*1,15*3*1,05 zaokrouhlit; 164</t>
  </si>
  <si>
    <t>na schod. ramena P29-02 :</t>
  </si>
  <si>
    <t>viz 771 57-4351 (1.mezisoučet); 164,440*1,1</t>
  </si>
  <si>
    <t>viz 771 57-4351 (2.mezisoučet); 118,98*1,1</t>
  </si>
  <si>
    <t>viz 771 57-4351 (3.mezisoučet); 9,51*1,1</t>
  </si>
  <si>
    <t>viz 771 57-4351 (4.mezisoučet); 70,140*1,1</t>
  </si>
  <si>
    <t>viz 771 57-4351 (5.mezisoučet); 1162,950*1,1</t>
  </si>
  <si>
    <t>na podstupnice schodišť :</t>
  </si>
  <si>
    <t>(3*11+12)*1,15*2*0,16*1,1</t>
  </si>
  <si>
    <t>viz 771 57-4351 (6.mezisoučet); 98,17*1,1</t>
  </si>
  <si>
    <t>viz 771 57-4351 (7.mezisoučet); 81,71*1,1</t>
  </si>
  <si>
    <t>viz 771 57-4351 (8.mezisoučet); 187,55*1,1</t>
  </si>
  <si>
    <t>viz 771 57-4351 (9.mezisoučet); 213,46*1,1</t>
  </si>
  <si>
    <t>viz 771 57-4351 (10.mezisoučet); 13,80*1,1</t>
  </si>
  <si>
    <t>viz 771 57-4351 (11.mezisoučet); 7,40*1,1</t>
  </si>
  <si>
    <t>viz 771 57-4351 (12.mezisoučet); 16,20*1,1</t>
  </si>
  <si>
    <t>viz 771 57-4351 (13.mezisoučet); 18,55*1,1</t>
  </si>
  <si>
    <t>viz 771 57-4351 (14.mezisoučet); 3,55*1,1</t>
  </si>
  <si>
    <t>viz 771 57-4351 (15.mezisoučet); 36,28*1,1</t>
  </si>
  <si>
    <t>viz 771 57-4351 (16.mezisoučet); 142,410*1,1</t>
  </si>
  <si>
    <t>dle výkazu soklů od projektanta :</t>
  </si>
  <si>
    <t>soklovka L, formát 25x6,6cm (aktiv rot); 600,00</t>
  </si>
  <si>
    <t>soklovka L, formát 25x6,6cm (natur weiss); 1220,00</t>
  </si>
  <si>
    <t>oblouček vnější, formát 25x3cm (aktiv rot); 100,00</t>
  </si>
  <si>
    <t>oblouček vnitřní, formát 25x3cm (aktiv rot); 50,00</t>
  </si>
  <si>
    <t>sprchová tvarovka (šedá); 37,00</t>
  </si>
  <si>
    <t>dlaždice 250x125mm shozená hrana (oxid rot aktiv); 100,00</t>
  </si>
  <si>
    <t>ref. výrobek č. 154 (aktiv rot) / č. 5520029 (oxid rot aktiv)</t>
  </si>
  <si>
    <t>P23 (P207); 15,87</t>
  </si>
  <si>
    <t>P23 (P304); 34,94</t>
  </si>
  <si>
    <t>viz 776 12-1111; 184,940</t>
  </si>
  <si>
    <t>758a</t>
  </si>
  <si>
    <t>viz 776 41-1112; 71,010*1,1</t>
  </si>
  <si>
    <t>P11 (P110); 2,88</t>
  </si>
  <si>
    <t>m.č. 3.30 se změnami ; 108,150</t>
  </si>
  <si>
    <t>viz 781 47-4115; 186,315*1,1</t>
  </si>
  <si>
    <t>dle podkladů projektanta - interiér :</t>
  </si>
  <si>
    <t>vel. 1000x125 mm (do červena); 568,00</t>
  </si>
  <si>
    <t>vel. 1000x125 mm (světle šedá); 94,00</t>
  </si>
  <si>
    <t>dle podkladů projektanta - meziokenní pilíře v hale :</t>
  </si>
  <si>
    <t>vel. 1000x1000 mm (matná bílá); 90,00</t>
  </si>
  <si>
    <t>dětský bazén</t>
  </si>
  <si>
    <t>sportovní bazén</t>
  </si>
  <si>
    <t>saunový bazének</t>
  </si>
  <si>
    <t>rekreační bazén</t>
  </si>
  <si>
    <t>whirlpool</t>
  </si>
  <si>
    <t>lavice</t>
  </si>
  <si>
    <t>formát 125x250 mm</t>
  </si>
  <si>
    <t>viz 612 32-1321; 2908,768</t>
  </si>
  <si>
    <t>odpočet velkoformátových obkladů :</t>
  </si>
  <si>
    <t>-568,00-94,00-90,00</t>
  </si>
  <si>
    <t>odpočet dřevěného obkladu 3.N.P. :</t>
  </si>
  <si>
    <t>odpočet dřevěného obkladu saun :</t>
  </si>
  <si>
    <t>viz 612 32-1321 (5.mezisoučet); -226,98</t>
  </si>
  <si>
    <t>odpočet akustického obkladu strojoven :</t>
  </si>
  <si>
    <t>viz 781 47-4116; 1604,818*1,1</t>
  </si>
  <si>
    <t>stropy akumulačních nádrží :</t>
  </si>
  <si>
    <t>viz 611 18-1101.R; 142,410</t>
  </si>
  <si>
    <t>na SDK podhledy :</t>
  </si>
  <si>
    <t>viz 763 13-1411; 62,680</t>
  </si>
  <si>
    <t>viz 763 13-1451; 22,440</t>
  </si>
  <si>
    <t>na podhledy GRH :</t>
  </si>
  <si>
    <t>viz 763 13-0909.R; 629,095</t>
  </si>
  <si>
    <t>na omítky stropů :</t>
  </si>
  <si>
    <t>viz 611 32-1341; 1409,359</t>
  </si>
  <si>
    <t>na podhledy schodišť :</t>
  </si>
  <si>
    <t>viz 611 18-1105.R; 31,280</t>
  </si>
  <si>
    <t>na pilíře :</t>
  </si>
  <si>
    <t>viz 613 18-1101.R; 400,004</t>
  </si>
  <si>
    <t>na stěny :</t>
  </si>
  <si>
    <t>viz 612 18-1101.R; 1443,265</t>
  </si>
  <si>
    <t>viz 612 32-1341; 4442,282</t>
  </si>
  <si>
    <t>na vnitřní KZS :</t>
  </si>
  <si>
    <t>viz 622 22-1031.R; 28,206</t>
  </si>
  <si>
    <t>viz 621 22-1031.R; 8,120</t>
  </si>
  <si>
    <t>viz 784 18-1121; 8476,731</t>
  </si>
  <si>
    <t>UPS  80 kVA/80 kW  30 min. pro danou zátěž 12 kW vč.aku baterií</t>
  </si>
  <si>
    <t>Instalace UPS</t>
  </si>
  <si>
    <t>fólie hydroizolační střešní mPVC určená ke kotvení vyztužená PES tkaninou tl 1,8mm</t>
  </si>
  <si>
    <t>Dveře otevíravé, jednokřídlové, hladké, plné do ocelové zárubně. Povrch CPL laminát. Obvodový rám dveřního křídla bude z masivního dřeva. Výplň křídla – odlehčená DTD deska.   rozměr: 700/1970mm zámek: cylindrická vložka kování: WC pojistka  Dveře budou v provedení do vlhka, KLIMA kategorie II</t>
  </si>
  <si>
    <t>Dveře otevíravé, jednokřídlové, hladké, plné do ocelové zárubně. Povrch CPL laminát. Obvodový rám dveřního křídla bude z masivního dřeva. Výplň křídla – odlehčená DTD deska.   rozměr: 700/1970mm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</si>
  <si>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</si>
  <si>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</si>
  <si>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</si>
  <si>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parní lázně 85 x 200 cm s pevným nadsvětlíkem, včetně AL zárubně pantů a skla 8mm, barva BRONZ, stavební otvor 900/2525 mm</t>
  </si>
  <si>
    <t>vířivka 2.26; 10,19</t>
  </si>
  <si>
    <t>ochlazovací bazének 3.17; 3,68</t>
  </si>
  <si>
    <t>viz 933 90-1111; 813,302</t>
  </si>
  <si>
    <t xml:space="preserve">Konstrukce lázně z XPS Systemu se síťovinou a stěrkovým povrchem (Připraveno pro hydroizolaci a následnou pokládku) - tj. stěny, sedáky ve dvou úrovních, strop. Výrobní dokumentace. </t>
  </si>
  <si>
    <t xml:space="preserve">veřejná vestavěná sauna sendvičového typu. Cena zahrnuje vnitřní obložení stěn z kanadské borovice HEMLOCK + KAMENNÝ OBKLAD stěny u topidla, interiér masiv ABACHI v kombinaci masiv CEDR, 3 x lavice šíře 600mms masivní přední a zadní hranou z CEDRU - vyjímatelné rošty, tvarované opěrky zad , výplně mezi lavicemi , 3x tvarovaný podhlavník , kryt kamen , podlahový rošt, 2x světlo s krytem, teploměr/vlhkoměr, 3X přesýpací hodiny, nouzové osvětlení, nouzové tlačítko. Topidlo 18,0kW/380V vč. výměníku pro bylinkové aroma, lávové kameny, možno polévat, topidlo osazeno automatickou ochranou - dle typu topidla regulace externí digitální s grafickým podsvíceným LCD displejem - menu v českém jazyce, umožňuje nastavení teploty, doby provozu, času zapnutí a intenzity vnitřního osvětlení, 2x teplotní čidlo pro lepší rozložení teploty v sauně. Elektrorevize. Dveře bezprahové, AL zárubeň, křídlo celoskleněné BRONZ 8mm, zavírání, nerez. panty, madlo váleček, závěs nad topidlo pro bylinné esence, zabudované reproduktory
</t>
  </si>
  <si>
    <t xml:space="preserve">veřejná vestavěná sauna sendvičového typu. Cena zahrnuje vnitřní obložení stěn z masivního širokého CEDRu, interiér  - masiv ABACHI v kombinaci masiv CEDR - 4 x lavice šíře 500 - 600mm v kombinaci ABACHI/CEDR-  vyjímatelné rošty, opěrky zad v kombinaci ABACHI/CEDR, mezilavicová výplň, 4x  podhlavníky,  kryt kamen, podlahový rošt, zabudované reproduktory, barevné stropní osvětlení, 2x osvětlení s krytem, teploměr kulatý, nouzové osvětlení, nouzové tlačítko. Topidlo 2 x 9,0kW/380V s vyvíječem páry, lávové kameny - dle typu topidla regulace externí digitální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nerez. panty, madlo váleček.
</t>
  </si>
  <si>
    <t xml:space="preserve">veřejná vestavěná sauna sendvičového typu. Cena zahrnuje vnitřní obložení z stěnkartáčované široké THERMO OLŠE, interiér - masiv ABACHI - lavice šíře 600mm -  vyjímatelné rošty, opěrky zad, mezilavicová výplň , 4x podhlavníky,  kryt kamen , podlahový rošt, 4x světlo s krytem, stropní bodová světla, teploměr kulatý, nouzové osvětlení, nouzové tlačítko. Topidlo 36,0kW/380V, lávové kameny, možno polévat, topidlo osazeno automatickou ochranou dle typu topidla, regulace externí digitální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nerez. panty , madlo váleček.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</si>
</sst>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
      <vertAlign val="superscript"/>
      <sz val="10"/>
      <color rgb="FF000000"/>
      <name val="Arial"/>
      <family val="2"/>
      <charset val="238"/>
    </font>
    <font>
      <sz val="9"/>
      <color rgb="FFFF0000"/>
      <name val="Arial CE"/>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29">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3" fontId="42" fillId="0" borderId="46" xfId="2" applyNumberFormat="1" applyBorder="1" applyAlignment="1">
      <alignment vertical="center" wrapText="1"/>
    </xf>
    <xf numFmtId="4" fontId="23" fillId="0" borderId="22" xfId="0" applyNumberFormat="1" applyFont="1" applyBorder="1" applyAlignment="1" applyProtection="1">
      <alignment vertical="center"/>
      <protection locked="0"/>
    </xf>
    <xf numFmtId="178" fontId="91" fillId="0" borderId="27" xfId="7" applyNumberFormat="1" applyFont="1" applyBorder="1" applyAlignment="1">
      <alignment horizontal="right" vertical="center"/>
    </xf>
    <xf numFmtId="2"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7" fontId="12" fillId="0" borderId="0" xfId="0" applyNumberFormat="1" applyFont="1" applyAlignment="1" applyProtection="1">
      <alignment vertical="center"/>
      <protection locked="0"/>
    </xf>
    <xf numFmtId="173" fontId="77" fillId="0" borderId="85" xfId="0" applyNumberFormat="1" applyFont="1" applyBorder="1"/>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32"/>
      <c r="AS2" s="2432"/>
      <c r="AT2" s="2432"/>
      <c r="AU2" s="2432"/>
      <c r="AV2" s="2432"/>
      <c r="AW2" s="2432"/>
      <c r="AX2" s="2432"/>
      <c r="AY2" s="2432"/>
      <c r="AZ2" s="2432"/>
      <c r="BA2" s="2432"/>
      <c r="BB2" s="2432"/>
      <c r="BC2" s="2432"/>
      <c r="BD2" s="2432"/>
      <c r="BE2" s="2432"/>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52" t="s">
        <v>14</v>
      </c>
      <c r="L5" s="2432"/>
      <c r="M5" s="2432"/>
      <c r="N5" s="2432"/>
      <c r="O5" s="2432"/>
      <c r="P5" s="2432"/>
      <c r="Q5" s="2432"/>
      <c r="R5" s="2432"/>
      <c r="S5" s="2432"/>
      <c r="T5" s="2432"/>
      <c r="U5" s="2432"/>
      <c r="V5" s="2432"/>
      <c r="W5" s="2432"/>
      <c r="X5" s="2432"/>
      <c r="Y5" s="2432"/>
      <c r="Z5" s="2432"/>
      <c r="AA5" s="2432"/>
      <c r="AB5" s="2432"/>
      <c r="AC5" s="2432"/>
      <c r="AD5" s="2432"/>
      <c r="AE5" s="2432"/>
      <c r="AF5" s="2432"/>
      <c r="AG5" s="2432"/>
      <c r="AH5" s="2432"/>
      <c r="AI5" s="2432"/>
      <c r="AJ5" s="2432"/>
      <c r="AK5" s="2432"/>
      <c r="AL5" s="2432"/>
      <c r="AM5" s="2432"/>
      <c r="AN5" s="2432"/>
      <c r="AO5" s="2432"/>
      <c r="AR5" s="12"/>
      <c r="BE5" s="2449" t="s">
        <v>15</v>
      </c>
      <c r="BS5" s="9" t="s">
        <v>6</v>
      </c>
    </row>
    <row r="6" spans="1:74" ht="36.950000000000003" customHeight="1">
      <c r="B6" s="12"/>
      <c r="D6" s="133" t="s">
        <v>16</v>
      </c>
      <c r="K6" s="2453" t="s">
        <v>17</v>
      </c>
      <c r="L6" s="2432"/>
      <c r="M6" s="2432"/>
      <c r="N6" s="2432"/>
      <c r="O6" s="2432"/>
      <c r="P6" s="2432"/>
      <c r="Q6" s="2432"/>
      <c r="R6" s="2432"/>
      <c r="S6" s="2432"/>
      <c r="T6" s="2432"/>
      <c r="U6" s="2432"/>
      <c r="V6" s="2432"/>
      <c r="W6" s="2432"/>
      <c r="X6" s="2432"/>
      <c r="Y6" s="2432"/>
      <c r="Z6" s="2432"/>
      <c r="AA6" s="2432"/>
      <c r="AB6" s="2432"/>
      <c r="AC6" s="2432"/>
      <c r="AD6" s="2432"/>
      <c r="AE6" s="2432"/>
      <c r="AF6" s="2432"/>
      <c r="AG6" s="2432"/>
      <c r="AH6" s="2432"/>
      <c r="AI6" s="2432"/>
      <c r="AJ6" s="2432"/>
      <c r="AK6" s="2432"/>
      <c r="AL6" s="2432"/>
      <c r="AM6" s="2432"/>
      <c r="AN6" s="2432"/>
      <c r="AO6" s="2432"/>
      <c r="AR6" s="12"/>
      <c r="BE6" s="2450"/>
      <c r="BS6" s="9" t="s">
        <v>6</v>
      </c>
    </row>
    <row r="7" spans="1:74" ht="12" customHeight="1">
      <c r="B7" s="12"/>
      <c r="D7" s="15" t="s">
        <v>18</v>
      </c>
      <c r="K7" s="18" t="s">
        <v>1</v>
      </c>
      <c r="AK7" s="15" t="s">
        <v>19</v>
      </c>
      <c r="AN7" s="18" t="s">
        <v>1</v>
      </c>
      <c r="AR7" s="12"/>
      <c r="BE7" s="2450"/>
      <c r="BS7" s="9" t="s">
        <v>6</v>
      </c>
    </row>
    <row r="8" spans="1:74" ht="12" customHeight="1">
      <c r="B8" s="12"/>
      <c r="D8" s="15" t="s">
        <v>20</v>
      </c>
      <c r="K8" s="18" t="s">
        <v>21</v>
      </c>
      <c r="AK8" s="15" t="s">
        <v>22</v>
      </c>
      <c r="AN8" s="1" t="s">
        <v>23</v>
      </c>
      <c r="AR8" s="12"/>
      <c r="BE8" s="2450"/>
      <c r="BS8" s="9" t="s">
        <v>6</v>
      </c>
    </row>
    <row r="9" spans="1:74" ht="14.45" customHeight="1">
      <c r="B9" s="12"/>
      <c r="AR9" s="12"/>
      <c r="BE9" s="2450"/>
      <c r="BS9" s="9" t="s">
        <v>6</v>
      </c>
    </row>
    <row r="10" spans="1:74" ht="12" customHeight="1">
      <c r="B10" s="12"/>
      <c r="D10" s="15" t="s">
        <v>24</v>
      </c>
      <c r="AK10" s="15" t="s">
        <v>25</v>
      </c>
      <c r="AN10" s="18" t="s">
        <v>1</v>
      </c>
      <c r="AR10" s="12"/>
      <c r="BE10" s="2450"/>
      <c r="BS10" s="9" t="s">
        <v>6</v>
      </c>
    </row>
    <row r="11" spans="1:74" ht="18.399999999999999" customHeight="1">
      <c r="B11" s="12"/>
      <c r="E11" s="18" t="s">
        <v>21</v>
      </c>
      <c r="AK11" s="15" t="s">
        <v>26</v>
      </c>
      <c r="AN11" s="18" t="s">
        <v>1</v>
      </c>
      <c r="AR11" s="12"/>
      <c r="BE11" s="2450"/>
      <c r="BS11" s="9" t="s">
        <v>6</v>
      </c>
    </row>
    <row r="12" spans="1:74" ht="6.95" customHeight="1">
      <c r="B12" s="12"/>
      <c r="AR12" s="12"/>
      <c r="BE12" s="2450"/>
      <c r="BS12" s="9" t="s">
        <v>6</v>
      </c>
    </row>
    <row r="13" spans="1:74" ht="12" customHeight="1">
      <c r="B13" s="12"/>
      <c r="D13" s="15" t="s">
        <v>27</v>
      </c>
      <c r="AK13" s="15" t="s">
        <v>25</v>
      </c>
      <c r="AN13" s="2" t="s">
        <v>28</v>
      </c>
      <c r="AR13" s="12"/>
      <c r="BE13" s="2450"/>
      <c r="BS13" s="9" t="s">
        <v>6</v>
      </c>
    </row>
    <row r="14" spans="1:74" ht="12.75">
      <c r="B14" s="12"/>
      <c r="E14" s="2454" t="s">
        <v>28</v>
      </c>
      <c r="F14" s="2455"/>
      <c r="G14" s="2455"/>
      <c r="H14" s="2455"/>
      <c r="I14" s="2455"/>
      <c r="J14" s="2455"/>
      <c r="K14" s="2455"/>
      <c r="L14" s="2455"/>
      <c r="M14" s="2455"/>
      <c r="N14" s="2455"/>
      <c r="O14" s="2455"/>
      <c r="P14" s="2455"/>
      <c r="Q14" s="2455"/>
      <c r="R14" s="2455"/>
      <c r="S14" s="2455"/>
      <c r="T14" s="2455"/>
      <c r="U14" s="2455"/>
      <c r="V14" s="2455"/>
      <c r="W14" s="2455"/>
      <c r="X14" s="2455"/>
      <c r="Y14" s="2455"/>
      <c r="Z14" s="2455"/>
      <c r="AA14" s="2455"/>
      <c r="AB14" s="2455"/>
      <c r="AC14" s="2455"/>
      <c r="AD14" s="2455"/>
      <c r="AE14" s="2455"/>
      <c r="AF14" s="2455"/>
      <c r="AG14" s="2455"/>
      <c r="AH14" s="2455"/>
      <c r="AI14" s="2455"/>
      <c r="AJ14" s="2455"/>
      <c r="AK14" s="15" t="s">
        <v>26</v>
      </c>
      <c r="AN14" s="2" t="s">
        <v>28</v>
      </c>
      <c r="AR14" s="12"/>
      <c r="BE14" s="2450"/>
      <c r="BS14" s="9" t="s">
        <v>6</v>
      </c>
    </row>
    <row r="15" spans="1:74" ht="6.95" customHeight="1">
      <c r="B15" s="12"/>
      <c r="AR15" s="12"/>
      <c r="BE15" s="2450"/>
      <c r="BS15" s="9" t="s">
        <v>4</v>
      </c>
    </row>
    <row r="16" spans="1:74" ht="12" customHeight="1">
      <c r="B16" s="12"/>
      <c r="D16" s="15" t="s">
        <v>29</v>
      </c>
      <c r="AK16" s="15" t="s">
        <v>25</v>
      </c>
      <c r="AN16" s="18" t="s">
        <v>1</v>
      </c>
      <c r="AR16" s="12"/>
      <c r="BE16" s="2450"/>
      <c r="BS16" s="9" t="s">
        <v>4</v>
      </c>
    </row>
    <row r="17" spans="2:71" ht="18.399999999999999" customHeight="1">
      <c r="B17" s="12"/>
      <c r="E17" s="18" t="s">
        <v>21</v>
      </c>
      <c r="AK17" s="15" t="s">
        <v>26</v>
      </c>
      <c r="AN17" s="18" t="s">
        <v>1</v>
      </c>
      <c r="AR17" s="12"/>
      <c r="BE17" s="2450"/>
      <c r="BS17" s="9" t="s">
        <v>30</v>
      </c>
    </row>
    <row r="18" spans="2:71" ht="6.95" customHeight="1">
      <c r="B18" s="12"/>
      <c r="AR18" s="12"/>
      <c r="BE18" s="2450"/>
      <c r="BS18" s="9" t="s">
        <v>6</v>
      </c>
    </row>
    <row r="19" spans="2:71" ht="12" customHeight="1">
      <c r="B19" s="12"/>
      <c r="D19" s="15" t="s">
        <v>31</v>
      </c>
      <c r="AK19" s="15" t="s">
        <v>25</v>
      </c>
      <c r="AN19" s="172" t="s">
        <v>1</v>
      </c>
      <c r="AR19" s="12"/>
      <c r="BE19" s="2450"/>
      <c r="BS19" s="9" t="s">
        <v>6</v>
      </c>
    </row>
    <row r="20" spans="2:71" ht="18.399999999999999" customHeight="1">
      <c r="B20" s="12"/>
      <c r="E20" s="2461" t="s">
        <v>21</v>
      </c>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15" t="s">
        <v>26</v>
      </c>
      <c r="AN20" s="172" t="s">
        <v>1</v>
      </c>
      <c r="AR20" s="12"/>
      <c r="BE20" s="2450"/>
      <c r="BS20" s="9" t="s">
        <v>30</v>
      </c>
    </row>
    <row r="21" spans="2:71" ht="6.95" customHeight="1">
      <c r="B21" s="12"/>
      <c r="AR21" s="12"/>
      <c r="BE21" s="2450"/>
    </row>
    <row r="22" spans="2:71" ht="12" customHeight="1">
      <c r="B22" s="12"/>
      <c r="D22" s="15" t="s">
        <v>32</v>
      </c>
      <c r="AR22" s="12"/>
      <c r="BE22" s="2450"/>
    </row>
    <row r="23" spans="2:71" ht="16.5" customHeight="1">
      <c r="B23" s="12"/>
      <c r="E23" s="2456" t="s">
        <v>1</v>
      </c>
      <c r="F23" s="2456"/>
      <c r="G23" s="2456"/>
      <c r="H23" s="2456"/>
      <c r="I23" s="2456"/>
      <c r="J23" s="2456"/>
      <c r="K23" s="2456"/>
      <c r="L23" s="2456"/>
      <c r="M23" s="2456"/>
      <c r="N23" s="2456"/>
      <c r="O23" s="2456"/>
      <c r="P23" s="2456"/>
      <c r="Q23" s="2456"/>
      <c r="R23" s="2456"/>
      <c r="S23" s="2456"/>
      <c r="T23" s="2456"/>
      <c r="U23" s="2456"/>
      <c r="V23" s="2456"/>
      <c r="W23" s="2456"/>
      <c r="X23" s="2456"/>
      <c r="Y23" s="2456"/>
      <c r="Z23" s="2456"/>
      <c r="AA23" s="2456"/>
      <c r="AB23" s="2456"/>
      <c r="AC23" s="2456"/>
      <c r="AD23" s="2456"/>
      <c r="AE23" s="2456"/>
      <c r="AF23" s="2456"/>
      <c r="AG23" s="2456"/>
      <c r="AH23" s="2456"/>
      <c r="AI23" s="2456"/>
      <c r="AJ23" s="2456"/>
      <c r="AK23" s="2456"/>
      <c r="AL23" s="2456"/>
      <c r="AM23" s="2456"/>
      <c r="AN23" s="2456"/>
      <c r="AR23" s="12"/>
      <c r="BE23" s="2450"/>
    </row>
    <row r="24" spans="2:71" ht="6.95" customHeight="1">
      <c r="B24" s="12"/>
      <c r="AR24" s="12"/>
      <c r="BE24" s="2450"/>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50"/>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57">
        <f>AG94</f>
        <v>0</v>
      </c>
      <c r="AL26" s="2458"/>
      <c r="AM26" s="2458"/>
      <c r="AN26" s="2458"/>
      <c r="AO26" s="2458"/>
      <c r="AR26" s="16"/>
      <c r="BE26" s="2450"/>
    </row>
    <row r="27" spans="2:71" s="17" customFormat="1" ht="6.95" customHeight="1">
      <c r="B27" s="16"/>
      <c r="AR27" s="16"/>
      <c r="BE27" s="2450"/>
    </row>
    <row r="28" spans="2:71" s="17" customFormat="1" ht="12.75">
      <c r="B28" s="16"/>
      <c r="L28" s="2459" t="s">
        <v>34</v>
      </c>
      <c r="M28" s="2459"/>
      <c r="N28" s="2459"/>
      <c r="O28" s="2459"/>
      <c r="P28" s="2459"/>
      <c r="W28" s="2459" t="s">
        <v>35</v>
      </c>
      <c r="X28" s="2459"/>
      <c r="Y28" s="2459"/>
      <c r="Z28" s="2459"/>
      <c r="AA28" s="2459"/>
      <c r="AB28" s="2459"/>
      <c r="AC28" s="2459"/>
      <c r="AD28" s="2459"/>
      <c r="AE28" s="2459"/>
      <c r="AK28" s="2459" t="s">
        <v>36</v>
      </c>
      <c r="AL28" s="2459"/>
      <c r="AM28" s="2459"/>
      <c r="AN28" s="2459"/>
      <c r="AO28" s="2459"/>
      <c r="AR28" s="16"/>
      <c r="BE28" s="2450"/>
    </row>
    <row r="29" spans="2:71" s="137" customFormat="1" ht="14.45" customHeight="1">
      <c r="B29" s="136"/>
      <c r="D29" s="15" t="s">
        <v>37</v>
      </c>
      <c r="F29" s="15" t="s">
        <v>38</v>
      </c>
      <c r="L29" s="2460">
        <v>0.21</v>
      </c>
      <c r="M29" s="2448"/>
      <c r="N29" s="2448"/>
      <c r="O29" s="2448"/>
      <c r="P29" s="2448"/>
      <c r="W29" s="2447">
        <f>AG94</f>
        <v>0</v>
      </c>
      <c r="X29" s="2448"/>
      <c r="Y29" s="2448"/>
      <c r="Z29" s="2448"/>
      <c r="AA29" s="2448"/>
      <c r="AB29" s="2448"/>
      <c r="AC29" s="2448"/>
      <c r="AD29" s="2448"/>
      <c r="AE29" s="2448"/>
      <c r="AK29" s="2447">
        <f>W29*0.21</f>
        <v>0</v>
      </c>
      <c r="AL29" s="2448"/>
      <c r="AM29" s="2448"/>
      <c r="AN29" s="2448"/>
      <c r="AO29" s="2448"/>
      <c r="AR29" s="136"/>
      <c r="BE29" s="2451"/>
    </row>
    <row r="30" spans="2:71" s="137" customFormat="1" ht="14.45" customHeight="1">
      <c r="B30" s="136"/>
      <c r="F30" s="15" t="s">
        <v>39</v>
      </c>
      <c r="L30" s="2460">
        <v>0.15</v>
      </c>
      <c r="M30" s="2448"/>
      <c r="N30" s="2448"/>
      <c r="O30" s="2448"/>
      <c r="P30" s="2448"/>
      <c r="W30" s="2447">
        <f>ROUND(BA94, 2)</f>
        <v>0</v>
      </c>
      <c r="X30" s="2448"/>
      <c r="Y30" s="2448"/>
      <c r="Z30" s="2448"/>
      <c r="AA30" s="2448"/>
      <c r="AB30" s="2448"/>
      <c r="AC30" s="2448"/>
      <c r="AD30" s="2448"/>
      <c r="AE30" s="2448"/>
      <c r="AK30" s="2447">
        <f>ROUND(AW94, 2)</f>
        <v>0</v>
      </c>
      <c r="AL30" s="2448"/>
      <c r="AM30" s="2448"/>
      <c r="AN30" s="2448"/>
      <c r="AO30" s="2448"/>
      <c r="AR30" s="136"/>
      <c r="BE30" s="2451"/>
    </row>
    <row r="31" spans="2:71" s="137" customFormat="1" ht="14.45" hidden="1" customHeight="1">
      <c r="B31" s="136"/>
      <c r="F31" s="15" t="s">
        <v>40</v>
      </c>
      <c r="L31" s="2460">
        <v>0.21</v>
      </c>
      <c r="M31" s="2448"/>
      <c r="N31" s="2448"/>
      <c r="O31" s="2448"/>
      <c r="P31" s="2448"/>
      <c r="W31" s="2447">
        <f>ROUND(BB94, 2)</f>
        <v>0</v>
      </c>
      <c r="X31" s="2448"/>
      <c r="Y31" s="2448"/>
      <c r="Z31" s="2448"/>
      <c r="AA31" s="2448"/>
      <c r="AB31" s="2448"/>
      <c r="AC31" s="2448"/>
      <c r="AD31" s="2448"/>
      <c r="AE31" s="2448"/>
      <c r="AK31" s="2447">
        <v>0</v>
      </c>
      <c r="AL31" s="2448"/>
      <c r="AM31" s="2448"/>
      <c r="AN31" s="2448"/>
      <c r="AO31" s="2448"/>
      <c r="AR31" s="136"/>
      <c r="BE31" s="2451"/>
    </row>
    <row r="32" spans="2:71" s="137" customFormat="1" ht="14.45" hidden="1" customHeight="1">
      <c r="B32" s="136"/>
      <c r="F32" s="15" t="s">
        <v>41</v>
      </c>
      <c r="L32" s="2460">
        <v>0.15</v>
      </c>
      <c r="M32" s="2448"/>
      <c r="N32" s="2448"/>
      <c r="O32" s="2448"/>
      <c r="P32" s="2448"/>
      <c r="W32" s="2447">
        <f>ROUND(BC94, 2)</f>
        <v>0</v>
      </c>
      <c r="X32" s="2448"/>
      <c r="Y32" s="2448"/>
      <c r="Z32" s="2448"/>
      <c r="AA32" s="2448"/>
      <c r="AB32" s="2448"/>
      <c r="AC32" s="2448"/>
      <c r="AD32" s="2448"/>
      <c r="AE32" s="2448"/>
      <c r="AK32" s="2447">
        <v>0</v>
      </c>
      <c r="AL32" s="2448"/>
      <c r="AM32" s="2448"/>
      <c r="AN32" s="2448"/>
      <c r="AO32" s="2448"/>
      <c r="AR32" s="136"/>
      <c r="BE32" s="2451"/>
    </row>
    <row r="33" spans="2:57" s="137" customFormat="1" ht="14.45" hidden="1" customHeight="1">
      <c r="B33" s="136"/>
      <c r="F33" s="15" t="s">
        <v>42</v>
      </c>
      <c r="L33" s="2460">
        <v>0</v>
      </c>
      <c r="M33" s="2448"/>
      <c r="N33" s="2448"/>
      <c r="O33" s="2448"/>
      <c r="P33" s="2448"/>
      <c r="W33" s="2447">
        <f>ROUND(BD94, 2)</f>
        <v>0</v>
      </c>
      <c r="X33" s="2448"/>
      <c r="Y33" s="2448"/>
      <c r="Z33" s="2448"/>
      <c r="AA33" s="2448"/>
      <c r="AB33" s="2448"/>
      <c r="AC33" s="2448"/>
      <c r="AD33" s="2448"/>
      <c r="AE33" s="2448"/>
      <c r="AK33" s="2447">
        <v>0</v>
      </c>
      <c r="AL33" s="2448"/>
      <c r="AM33" s="2448"/>
      <c r="AN33" s="2448"/>
      <c r="AO33" s="2448"/>
      <c r="AR33" s="136"/>
      <c r="BE33" s="2451"/>
    </row>
    <row r="34" spans="2:57" s="17" customFormat="1" ht="6.95" customHeight="1">
      <c r="B34" s="16"/>
      <c r="AR34" s="16"/>
      <c r="BE34" s="2450"/>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65" t="s">
        <v>45</v>
      </c>
      <c r="Y35" s="2466"/>
      <c r="Z35" s="2466"/>
      <c r="AA35" s="2466"/>
      <c r="AB35" s="2466"/>
      <c r="AC35" s="140"/>
      <c r="AD35" s="140"/>
      <c r="AE35" s="140"/>
      <c r="AF35" s="140"/>
      <c r="AG35" s="140"/>
      <c r="AH35" s="140"/>
      <c r="AI35" s="140"/>
      <c r="AJ35" s="140"/>
      <c r="AK35" s="2467">
        <f>AK26+AK29</f>
        <v>0</v>
      </c>
      <c r="AL35" s="2466"/>
      <c r="AM35" s="2466"/>
      <c r="AN35" s="2466"/>
      <c r="AO35" s="2468"/>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38" t="str">
        <f>K6</f>
        <v>Nová plavecká hala Litvínov -  rev 02</v>
      </c>
      <c r="M85" s="2439"/>
      <c r="N85" s="2439"/>
      <c r="O85" s="2439"/>
      <c r="P85" s="2439"/>
      <c r="Q85" s="2439"/>
      <c r="R85" s="2439"/>
      <c r="S85" s="2439"/>
      <c r="T85" s="2439"/>
      <c r="U85" s="2439"/>
      <c r="V85" s="2439"/>
      <c r="W85" s="2439"/>
      <c r="X85" s="2439"/>
      <c r="Y85" s="2439"/>
      <c r="Z85" s="2439"/>
      <c r="AA85" s="2439"/>
      <c r="AB85" s="2439"/>
      <c r="AC85" s="2439"/>
      <c r="AD85" s="2439"/>
      <c r="AE85" s="2439"/>
      <c r="AF85" s="2439"/>
      <c r="AG85" s="2439"/>
      <c r="AH85" s="2439"/>
      <c r="AI85" s="2439"/>
      <c r="AJ85" s="2439"/>
      <c r="AK85" s="2439"/>
      <c r="AL85" s="2439"/>
      <c r="AM85" s="2439"/>
      <c r="AN85" s="2439"/>
      <c r="AO85" s="2439"/>
      <c r="AR85" s="145"/>
    </row>
    <row r="86" spans="1:91" s="17" customFormat="1" ht="6.95" customHeight="1">
      <c r="B86" s="16"/>
      <c r="AR86" s="16"/>
    </row>
    <row r="87" spans="1:91" s="17" customFormat="1" ht="12" customHeight="1">
      <c r="B87" s="16"/>
      <c r="C87" s="15" t="s">
        <v>20</v>
      </c>
      <c r="L87" s="147" t="str">
        <f>IF(K8="","",K8)</f>
        <v xml:space="preserve"> </v>
      </c>
      <c r="AI87" s="15" t="s">
        <v>22</v>
      </c>
      <c r="AM87" s="2440" t="str">
        <f>IF(AN8= "","",AN8)</f>
        <v>3. 6. 2022</v>
      </c>
      <c r="AN87" s="2440"/>
      <c r="AR87" s="16"/>
    </row>
    <row r="88" spans="1:91" s="17" customFormat="1" ht="6.95" customHeight="1">
      <c r="B88" s="16"/>
      <c r="AR88" s="16"/>
    </row>
    <row r="89" spans="1:91" s="17" customFormat="1" ht="15.2" customHeight="1">
      <c r="B89" s="16"/>
      <c r="C89" s="15" t="s">
        <v>24</v>
      </c>
      <c r="L89" s="142" t="str">
        <f>IF(E11= "","",E11)</f>
        <v xml:space="preserve"> </v>
      </c>
      <c r="AI89" s="15" t="s">
        <v>29</v>
      </c>
      <c r="AM89" s="2441" t="str">
        <f>IF(E17="","",E17)</f>
        <v xml:space="preserve"> </v>
      </c>
      <c r="AN89" s="2442"/>
      <c r="AO89" s="2442"/>
      <c r="AP89" s="2442"/>
      <c r="AR89" s="16"/>
      <c r="AS89" s="2443" t="s">
        <v>53</v>
      </c>
      <c r="AT89" s="2444"/>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41" t="str">
        <f>IF(E20="","",E20)</f>
        <v xml:space="preserve"> </v>
      </c>
      <c r="AN90" s="2442"/>
      <c r="AO90" s="2442"/>
      <c r="AP90" s="2442"/>
      <c r="AR90" s="16"/>
      <c r="AS90" s="2445"/>
      <c r="AT90" s="2446"/>
      <c r="BD90" s="105"/>
    </row>
    <row r="91" spans="1:91" s="17" customFormat="1" ht="10.9" customHeight="1">
      <c r="B91" s="16"/>
      <c r="AR91" s="16"/>
      <c r="AS91" s="2445"/>
      <c r="AT91" s="2446"/>
      <c r="BD91" s="105"/>
    </row>
    <row r="92" spans="1:91" s="17" customFormat="1" ht="29.25" customHeight="1">
      <c r="B92" s="16"/>
      <c r="C92" s="2433" t="s">
        <v>54</v>
      </c>
      <c r="D92" s="2434"/>
      <c r="E92" s="2434"/>
      <c r="F92" s="2434"/>
      <c r="G92" s="2434"/>
      <c r="H92" s="33"/>
      <c r="I92" s="2435" t="s">
        <v>55</v>
      </c>
      <c r="J92" s="2434"/>
      <c r="K92" s="2434"/>
      <c r="L92" s="2434"/>
      <c r="M92" s="2434"/>
      <c r="N92" s="2434"/>
      <c r="O92" s="2434"/>
      <c r="P92" s="2434"/>
      <c r="Q92" s="2434"/>
      <c r="R92" s="2434"/>
      <c r="S92" s="2434"/>
      <c r="T92" s="2434"/>
      <c r="U92" s="2434"/>
      <c r="V92" s="2434"/>
      <c r="W92" s="2434"/>
      <c r="X92" s="2434"/>
      <c r="Y92" s="2434"/>
      <c r="Z92" s="2434"/>
      <c r="AA92" s="2434"/>
      <c r="AB92" s="2434"/>
      <c r="AC92" s="2434"/>
      <c r="AD92" s="2434"/>
      <c r="AE92" s="2434"/>
      <c r="AF92" s="2434"/>
      <c r="AG92" s="2436" t="s">
        <v>56</v>
      </c>
      <c r="AH92" s="2434"/>
      <c r="AI92" s="2434"/>
      <c r="AJ92" s="2434"/>
      <c r="AK92" s="2434"/>
      <c r="AL92" s="2434"/>
      <c r="AM92" s="2434"/>
      <c r="AN92" s="2435" t="s">
        <v>57</v>
      </c>
      <c r="AO92" s="2434"/>
      <c r="AP92" s="2437"/>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30">
        <f>AG95+AG96</f>
        <v>0</v>
      </c>
      <c r="AH94" s="2430"/>
      <c r="AI94" s="2430"/>
      <c r="AJ94" s="2430"/>
      <c r="AK94" s="2430"/>
      <c r="AL94" s="2430"/>
      <c r="AM94" s="2430"/>
      <c r="AN94" s="2431">
        <f>AN95+AN96</f>
        <v>0</v>
      </c>
      <c r="AO94" s="2431"/>
      <c r="AP94" s="2431"/>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29" t="s">
        <v>14</v>
      </c>
      <c r="E95" s="2429"/>
      <c r="F95" s="2429"/>
      <c r="G95" s="2429"/>
      <c r="H95" s="2429"/>
      <c r="I95" s="164"/>
      <c r="J95" s="2429" t="s">
        <v>78</v>
      </c>
      <c r="K95" s="2429"/>
      <c r="L95" s="2429"/>
      <c r="M95" s="2429"/>
      <c r="N95" s="2429"/>
      <c r="O95" s="2429"/>
      <c r="P95" s="2429"/>
      <c r="Q95" s="2429"/>
      <c r="R95" s="2429"/>
      <c r="S95" s="2429"/>
      <c r="T95" s="2429"/>
      <c r="U95" s="2429"/>
      <c r="V95" s="2429"/>
      <c r="W95" s="2429"/>
      <c r="X95" s="2429"/>
      <c r="Y95" s="2429"/>
      <c r="Z95" s="2429"/>
      <c r="AA95" s="2429"/>
      <c r="AB95" s="2429"/>
      <c r="AC95" s="2429"/>
      <c r="AD95" s="2429"/>
      <c r="AE95" s="2429"/>
      <c r="AF95" s="2429"/>
      <c r="AG95" s="2463">
        <f>'00 - Nová plavecká hala L...'!J30</f>
        <v>0</v>
      </c>
      <c r="AH95" s="2464"/>
      <c r="AI95" s="2464"/>
      <c r="AJ95" s="2464"/>
      <c r="AK95" s="2464"/>
      <c r="AL95" s="2464"/>
      <c r="AM95" s="2464"/>
      <c r="AN95" s="2463">
        <f>AG95*1.21</f>
        <v>0</v>
      </c>
      <c r="AO95" s="2464"/>
      <c r="AP95" s="2464"/>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62" t="s">
        <v>4147</v>
      </c>
      <c r="K96" s="2462"/>
      <c r="L96" s="2462"/>
      <c r="M96" s="2462"/>
      <c r="N96" s="2462"/>
      <c r="O96" s="2462"/>
      <c r="P96" s="2462"/>
      <c r="Q96" s="2462"/>
      <c r="R96" s="2462"/>
      <c r="S96" s="2462"/>
      <c r="T96" s="2462"/>
      <c r="U96" s="2462"/>
      <c r="V96" s="2462"/>
      <c r="W96" s="2462"/>
      <c r="X96" s="2462"/>
      <c r="Y96" s="2462"/>
      <c r="Z96" s="2462"/>
      <c r="AA96" s="2462"/>
      <c r="AB96" s="2462"/>
      <c r="AC96" s="2462"/>
      <c r="AD96" s="2462"/>
      <c r="AE96" s="2462"/>
      <c r="AF96" s="2462"/>
      <c r="AG96" s="2463">
        <f>'Trafost.-Rekapitulace'!E16</f>
        <v>0</v>
      </c>
      <c r="AH96" s="2463"/>
      <c r="AI96" s="2463"/>
      <c r="AJ96" s="2463"/>
      <c r="AK96" s="2463"/>
      <c r="AL96" s="2463"/>
      <c r="AM96" s="2463"/>
      <c r="AN96" s="2463">
        <f>AG96*1.21</f>
        <v>0</v>
      </c>
      <c r="AO96" s="2464"/>
      <c r="AP96" s="2464"/>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772"/>
  <sheetViews>
    <sheetView showGridLines="0" topLeftCell="A4479" workbookViewId="0"/>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32"/>
      <c r="M2" s="2432"/>
      <c r="N2" s="2432"/>
      <c r="O2" s="2432"/>
      <c r="P2" s="2432"/>
      <c r="Q2" s="2432"/>
      <c r="R2" s="2432"/>
      <c r="S2" s="2432"/>
      <c r="T2" s="2432"/>
      <c r="U2" s="2432"/>
      <c r="V2" s="2432"/>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70" t="str">
        <f>'Rekapitulace stavby'!K6</f>
        <v>Nová plavecká hala Litvínov -  rev 02</v>
      </c>
      <c r="F7" s="2471"/>
      <c r="G7" s="2471"/>
      <c r="H7" s="2471"/>
      <c r="L7" s="12"/>
    </row>
    <row r="8" spans="2:46" s="17" customFormat="1" ht="12" customHeight="1">
      <c r="B8" s="16"/>
      <c r="D8" s="15" t="s">
        <v>84</v>
      </c>
      <c r="L8" s="16"/>
    </row>
    <row r="9" spans="2:46" s="17" customFormat="1" ht="16.5" customHeight="1">
      <c r="B9" s="16"/>
      <c r="E9" s="2438" t="s">
        <v>85</v>
      </c>
      <c r="F9" s="2469"/>
      <c r="G9" s="2469"/>
      <c r="H9" s="2469"/>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72" t="str">
        <f>'Rekapitulace stavby'!E14</f>
        <v>Vyplň údaj</v>
      </c>
      <c r="F18" s="2452"/>
      <c r="G18" s="2452"/>
      <c r="H18" s="2452"/>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56" t="s">
        <v>1</v>
      </c>
      <c r="F27" s="2456"/>
      <c r="G27" s="2456"/>
      <c r="H27" s="2456"/>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ROUND((SUM(BE176:BE5771)),  2)</f>
        <v>0</v>
      </c>
      <c r="I33" s="30">
        <v>0.21</v>
      </c>
      <c r="J33" s="29">
        <f>ROUND(((SUM(BE176:BE5771))*I33),  2)</f>
        <v>0</v>
      </c>
      <c r="L33" s="16"/>
    </row>
    <row r="34" spans="2:12" s="17" customFormat="1" ht="14.45" customHeight="1">
      <c r="B34" s="16"/>
      <c r="E34" s="15" t="s">
        <v>39</v>
      </c>
      <c r="F34" s="29">
        <f>ROUND((SUM(BF176:BF5771)),  2)</f>
        <v>0</v>
      </c>
      <c r="I34" s="30">
        <v>0.15</v>
      </c>
      <c r="J34" s="29">
        <f>ROUND(((SUM(BF176:BF5771))*I34),  2)</f>
        <v>0</v>
      </c>
      <c r="L34" s="16"/>
    </row>
    <row r="35" spans="2:12" s="17" customFormat="1" ht="14.45" hidden="1" customHeight="1">
      <c r="B35" s="16"/>
      <c r="E35" s="15" t="s">
        <v>40</v>
      </c>
      <c r="F35" s="29">
        <f>ROUND((SUM(BG176:BG5771)),  2)</f>
        <v>0</v>
      </c>
      <c r="I35" s="30">
        <v>0.21</v>
      </c>
      <c r="J35" s="29">
        <f>0</f>
        <v>0</v>
      </c>
      <c r="L35" s="16"/>
    </row>
    <row r="36" spans="2:12" s="17" customFormat="1" ht="14.45" hidden="1" customHeight="1">
      <c r="B36" s="16"/>
      <c r="E36" s="15" t="s">
        <v>41</v>
      </c>
      <c r="F36" s="29">
        <f>ROUND((SUM(BH176:BH5771)),  2)</f>
        <v>0</v>
      </c>
      <c r="I36" s="30">
        <v>0.15</v>
      </c>
      <c r="J36" s="29">
        <f>0</f>
        <v>0</v>
      </c>
      <c r="L36" s="16"/>
    </row>
    <row r="37" spans="2:12" s="17" customFormat="1" ht="14.45" hidden="1" customHeight="1">
      <c r="B37" s="16"/>
      <c r="E37" s="15" t="s">
        <v>42</v>
      </c>
      <c r="F37" s="29">
        <f>ROUND((SUM(BI176:BI5771)),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70" t="str">
        <f>E7</f>
        <v>Nová plavecká hala Litvínov -  rev 02</v>
      </c>
      <c r="F85" s="2471"/>
      <c r="G85" s="2471"/>
      <c r="H85" s="2471"/>
      <c r="L85" s="16"/>
    </row>
    <row r="86" spans="2:47" s="17" customFormat="1" ht="12" customHeight="1">
      <c r="B86" s="16"/>
      <c r="C86" s="15" t="s">
        <v>84</v>
      </c>
      <c r="L86" s="16"/>
    </row>
    <row r="87" spans="2:47" s="17" customFormat="1" ht="16.5" customHeight="1">
      <c r="B87" s="16"/>
      <c r="E87" s="2438" t="str">
        <f>E9</f>
        <v>00 - Nová plavecká hala Litvínov</v>
      </c>
      <c r="F87" s="2469"/>
      <c r="G87" s="2469"/>
      <c r="H87" s="2469"/>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J208</f>
        <v>0</v>
      </c>
      <c r="L99" s="56"/>
    </row>
    <row r="100" spans="2:12" s="57" customFormat="1" ht="19.899999999999999" customHeight="1">
      <c r="B100" s="56"/>
      <c r="D100" s="58" t="s">
        <v>94</v>
      </c>
      <c r="E100" s="59"/>
      <c r="F100" s="59"/>
      <c r="G100" s="59"/>
      <c r="H100" s="59"/>
      <c r="I100" s="59"/>
      <c r="J100" s="60">
        <f>J228</f>
        <v>0</v>
      </c>
      <c r="L100" s="56"/>
    </row>
    <row r="101" spans="2:12" s="57" customFormat="1" ht="19.899999999999999" customHeight="1">
      <c r="B101" s="56"/>
      <c r="D101" s="58" t="s">
        <v>95</v>
      </c>
      <c r="E101" s="59"/>
      <c r="F101" s="59"/>
      <c r="G101" s="59"/>
      <c r="H101" s="59"/>
      <c r="I101" s="59"/>
      <c r="J101" s="60">
        <f>J233</f>
        <v>0</v>
      </c>
      <c r="L101" s="56"/>
    </row>
    <row r="102" spans="2:12" s="57" customFormat="1" ht="19.899999999999999" customHeight="1">
      <c r="B102" s="56"/>
      <c r="D102" s="58" t="s">
        <v>96</v>
      </c>
      <c r="E102" s="59"/>
      <c r="F102" s="59"/>
      <c r="G102" s="59"/>
      <c r="H102" s="59"/>
      <c r="I102" s="59"/>
      <c r="J102" s="60">
        <f>J254</f>
        <v>0</v>
      </c>
      <c r="L102" s="56"/>
    </row>
    <row r="103" spans="2:12" s="57" customFormat="1" ht="19.899999999999999" customHeight="1">
      <c r="B103" s="56"/>
      <c r="D103" s="58" t="s">
        <v>97</v>
      </c>
      <c r="E103" s="59"/>
      <c r="F103" s="59"/>
      <c r="G103" s="59"/>
      <c r="H103" s="59"/>
      <c r="I103" s="59"/>
      <c r="J103" s="60">
        <f>J281</f>
        <v>0</v>
      </c>
      <c r="L103" s="56"/>
    </row>
    <row r="104" spans="2:12" s="57" customFormat="1" ht="19.899999999999999" customHeight="1">
      <c r="B104" s="56"/>
      <c r="D104" s="58" t="s">
        <v>98</v>
      </c>
      <c r="E104" s="59"/>
      <c r="F104" s="59"/>
      <c r="G104" s="59"/>
      <c r="H104" s="59"/>
      <c r="I104" s="59"/>
      <c r="J104" s="60">
        <f>J302</f>
        <v>0</v>
      </c>
      <c r="L104" s="56"/>
    </row>
    <row r="105" spans="2:12" s="52" customFormat="1" ht="24.95" customHeight="1">
      <c r="B105" s="51"/>
      <c r="D105" s="53" t="s">
        <v>99</v>
      </c>
      <c r="E105" s="54"/>
      <c r="F105" s="54"/>
      <c r="G105" s="54"/>
      <c r="H105" s="54"/>
      <c r="I105" s="54"/>
      <c r="J105" s="55">
        <f>J406</f>
        <v>0</v>
      </c>
      <c r="L105" s="51"/>
    </row>
    <row r="106" spans="2:12" s="57" customFormat="1" ht="19.899999999999999" customHeight="1">
      <c r="B106" s="56"/>
      <c r="D106" s="58" t="s">
        <v>92</v>
      </c>
      <c r="E106" s="59"/>
      <c r="F106" s="59"/>
      <c r="G106" s="59"/>
      <c r="H106" s="59"/>
      <c r="I106" s="59"/>
      <c r="J106" s="60">
        <f>J407</f>
        <v>0</v>
      </c>
      <c r="L106" s="56"/>
    </row>
    <row r="107" spans="2:12" s="57" customFormat="1" ht="19.899999999999999" customHeight="1">
      <c r="B107" s="56"/>
      <c r="D107" s="58" t="s">
        <v>100</v>
      </c>
      <c r="E107" s="59"/>
      <c r="F107" s="59"/>
      <c r="G107" s="59"/>
      <c r="H107" s="59"/>
      <c r="I107" s="59"/>
      <c r="J107" s="60">
        <f>J522</f>
        <v>0</v>
      </c>
      <c r="L107" s="56"/>
    </row>
    <row r="108" spans="2:12" s="57" customFormat="1" ht="19.899999999999999" customHeight="1">
      <c r="B108" s="56"/>
      <c r="D108" s="58" t="s">
        <v>101</v>
      </c>
      <c r="E108" s="59"/>
      <c r="F108" s="59"/>
      <c r="G108" s="59"/>
      <c r="H108" s="59"/>
      <c r="I108" s="59"/>
      <c r="J108" s="60">
        <f>J545</f>
        <v>0</v>
      </c>
      <c r="L108" s="56"/>
    </row>
    <row r="109" spans="2:12" s="57" customFormat="1" ht="19.899999999999999" customHeight="1">
      <c r="B109" s="56"/>
      <c r="D109" s="58" t="s">
        <v>102</v>
      </c>
      <c r="E109" s="59"/>
      <c r="F109" s="59"/>
      <c r="G109" s="59"/>
      <c r="H109" s="59"/>
      <c r="I109" s="59"/>
      <c r="J109" s="60">
        <f>J616</f>
        <v>0</v>
      </c>
      <c r="L109" s="56"/>
    </row>
    <row r="110" spans="2:12" s="57" customFormat="1" ht="19.899999999999999" customHeight="1">
      <c r="B110" s="56"/>
      <c r="D110" s="58" t="s">
        <v>103</v>
      </c>
      <c r="E110" s="59"/>
      <c r="F110" s="59"/>
      <c r="G110" s="59"/>
      <c r="H110" s="59"/>
      <c r="I110" s="59"/>
      <c r="J110" s="60">
        <f>J622</f>
        <v>0</v>
      </c>
      <c r="L110" s="56"/>
    </row>
    <row r="111" spans="2:12" s="57" customFormat="1" ht="19.899999999999999" customHeight="1">
      <c r="B111" s="56"/>
      <c r="D111" s="58" t="s">
        <v>104</v>
      </c>
      <c r="E111" s="59"/>
      <c r="F111" s="59"/>
      <c r="G111" s="59"/>
      <c r="H111" s="59"/>
      <c r="I111" s="59"/>
      <c r="J111" s="60">
        <f>J640</f>
        <v>0</v>
      </c>
      <c r="L111" s="56"/>
    </row>
    <row r="112" spans="2:12" s="57" customFormat="1" ht="19.899999999999999" customHeight="1">
      <c r="B112" s="56"/>
      <c r="D112" s="58" t="s">
        <v>105</v>
      </c>
      <c r="E112" s="59"/>
      <c r="F112" s="59"/>
      <c r="G112" s="59"/>
      <c r="H112" s="59"/>
      <c r="I112" s="59"/>
      <c r="J112" s="60">
        <f>J748</f>
        <v>0</v>
      </c>
      <c r="L112" s="56"/>
    </row>
    <row r="113" spans="2:12" s="57" customFormat="1" ht="19.899999999999999" customHeight="1">
      <c r="B113" s="56"/>
      <c r="D113" s="58" t="s">
        <v>106</v>
      </c>
      <c r="E113" s="59"/>
      <c r="F113" s="59"/>
      <c r="G113" s="59"/>
      <c r="H113" s="59"/>
      <c r="I113" s="59"/>
      <c r="J113" s="60">
        <f>J1021</f>
        <v>0</v>
      </c>
      <c r="L113" s="56"/>
    </row>
    <row r="114" spans="2:12" s="57" customFormat="1" ht="19.899999999999999" customHeight="1">
      <c r="B114" s="56"/>
      <c r="D114" s="58" t="s">
        <v>107</v>
      </c>
      <c r="E114" s="59"/>
      <c r="F114" s="59"/>
      <c r="G114" s="59"/>
      <c r="H114" s="59"/>
      <c r="I114" s="59"/>
      <c r="J114" s="60">
        <f>J1294</f>
        <v>0</v>
      </c>
      <c r="L114" s="56"/>
    </row>
    <row r="115" spans="2:12" s="57" customFormat="1" ht="19.899999999999999" customHeight="1">
      <c r="B115" s="56"/>
      <c r="D115" s="58" t="s">
        <v>108</v>
      </c>
      <c r="E115" s="59"/>
      <c r="F115" s="59"/>
      <c r="G115" s="59"/>
      <c r="H115" s="59"/>
      <c r="I115" s="59"/>
      <c r="J115" s="60">
        <f>J1392</f>
        <v>0</v>
      </c>
      <c r="L115" s="56"/>
    </row>
    <row r="116" spans="2:12" s="57" customFormat="1" ht="19.899999999999999" customHeight="1">
      <c r="B116" s="56"/>
      <c r="D116" s="58" t="s">
        <v>109</v>
      </c>
      <c r="E116" s="59"/>
      <c r="F116" s="59"/>
      <c r="G116" s="59"/>
      <c r="H116" s="59"/>
      <c r="I116" s="59"/>
      <c r="J116" s="60">
        <f>J1444</f>
        <v>0</v>
      </c>
      <c r="L116" s="56"/>
    </row>
    <row r="117" spans="2:12" s="57" customFormat="1" ht="19.899999999999999" customHeight="1">
      <c r="B117" s="56"/>
      <c r="D117" s="58" t="s">
        <v>110</v>
      </c>
      <c r="E117" s="59"/>
      <c r="F117" s="59"/>
      <c r="G117" s="59"/>
      <c r="H117" s="59"/>
      <c r="I117" s="59"/>
      <c r="J117" s="60">
        <f>J1462</f>
        <v>0</v>
      </c>
      <c r="L117" s="56"/>
    </row>
    <row r="118" spans="2:12" s="57" customFormat="1" ht="19.899999999999999" customHeight="1">
      <c r="B118" s="56"/>
      <c r="D118" s="58" t="s">
        <v>111</v>
      </c>
      <c r="E118" s="59"/>
      <c r="F118" s="59"/>
      <c r="G118" s="59"/>
      <c r="H118" s="59"/>
      <c r="I118" s="59"/>
      <c r="J118" s="60">
        <f>J1698</f>
        <v>0</v>
      </c>
      <c r="L118" s="56"/>
    </row>
    <row r="119" spans="2:12" s="57" customFormat="1" ht="19.899999999999999" customHeight="1">
      <c r="B119" s="56"/>
      <c r="D119" s="58" t="s">
        <v>112</v>
      </c>
      <c r="E119" s="59"/>
      <c r="F119" s="59"/>
      <c r="G119" s="59"/>
      <c r="H119" s="59"/>
      <c r="I119" s="59"/>
      <c r="J119" s="60">
        <f>J1948</f>
        <v>0</v>
      </c>
      <c r="L119" s="56"/>
    </row>
    <row r="120" spans="2:12" s="57" customFormat="1" ht="19.899999999999999" customHeight="1">
      <c r="B120" s="56"/>
      <c r="D120" s="58" t="s">
        <v>113</v>
      </c>
      <c r="E120" s="59"/>
      <c r="F120" s="59"/>
      <c r="G120" s="59"/>
      <c r="H120" s="59"/>
      <c r="I120" s="59"/>
      <c r="J120" s="60">
        <f>J2236</f>
        <v>0</v>
      </c>
      <c r="L120" s="56"/>
    </row>
    <row r="121" spans="2:12" s="57" customFormat="1" ht="19.899999999999999" customHeight="1">
      <c r="B121" s="56"/>
      <c r="D121" s="58" t="s">
        <v>114</v>
      </c>
      <c r="E121" s="59"/>
      <c r="F121" s="59"/>
      <c r="G121" s="59"/>
      <c r="H121" s="59"/>
      <c r="I121" s="59"/>
      <c r="J121" s="60">
        <f>J2309</f>
        <v>0</v>
      </c>
      <c r="L121" s="56"/>
    </row>
    <row r="122" spans="2:12" s="57" customFormat="1" ht="19.899999999999999" customHeight="1">
      <c r="B122" s="56"/>
      <c r="D122" s="58" t="s">
        <v>115</v>
      </c>
      <c r="E122" s="59"/>
      <c r="F122" s="59"/>
      <c r="G122" s="59"/>
      <c r="H122" s="59"/>
      <c r="I122" s="59"/>
      <c r="J122" s="60">
        <f>J2323</f>
        <v>0</v>
      </c>
      <c r="L122" s="56"/>
    </row>
    <row r="123" spans="2:12" s="57" customFormat="1" ht="19.899999999999999" customHeight="1">
      <c r="B123" s="56"/>
      <c r="D123" s="58" t="s">
        <v>116</v>
      </c>
      <c r="E123" s="59"/>
      <c r="F123" s="59"/>
      <c r="G123" s="59"/>
      <c r="H123" s="59"/>
      <c r="I123" s="59"/>
      <c r="J123" s="60">
        <f>J2807</f>
        <v>0</v>
      </c>
      <c r="L123" s="56"/>
    </row>
    <row r="124" spans="2:12" s="57" customFormat="1" ht="19.899999999999999" customHeight="1">
      <c r="B124" s="56"/>
      <c r="D124" s="58" t="s">
        <v>117</v>
      </c>
      <c r="E124" s="59"/>
      <c r="F124" s="59"/>
      <c r="G124" s="59"/>
      <c r="H124" s="59"/>
      <c r="I124" s="59"/>
      <c r="J124" s="60">
        <f>J3115</f>
        <v>0</v>
      </c>
      <c r="L124" s="56"/>
    </row>
    <row r="125" spans="2:12" s="57" customFormat="1" ht="19.899999999999999" customHeight="1">
      <c r="B125" s="56"/>
      <c r="D125" s="58" t="s">
        <v>118</v>
      </c>
      <c r="E125" s="59"/>
      <c r="F125" s="59"/>
      <c r="G125" s="59"/>
      <c r="H125" s="59"/>
      <c r="I125" s="59"/>
      <c r="J125" s="60">
        <f>J3246</f>
        <v>0</v>
      </c>
      <c r="L125" s="56"/>
    </row>
    <row r="126" spans="2:12" s="57" customFormat="1" ht="19.899999999999999" customHeight="1">
      <c r="B126" s="56"/>
      <c r="D126" s="58" t="s">
        <v>119</v>
      </c>
      <c r="E126" s="59"/>
      <c r="F126" s="59"/>
      <c r="G126" s="59"/>
      <c r="H126" s="59"/>
      <c r="I126" s="59"/>
      <c r="J126" s="60">
        <f>J3296</f>
        <v>0</v>
      </c>
      <c r="L126" s="56"/>
    </row>
    <row r="127" spans="2:12" s="57" customFormat="1" ht="19.899999999999999" customHeight="1">
      <c r="B127" s="56"/>
      <c r="D127" s="58" t="s">
        <v>120</v>
      </c>
      <c r="E127" s="59"/>
      <c r="F127" s="59"/>
      <c r="G127" s="59"/>
      <c r="H127" s="59"/>
      <c r="I127" s="59"/>
      <c r="J127" s="60">
        <f>J3394</f>
        <v>0</v>
      </c>
      <c r="L127" s="56"/>
    </row>
    <row r="128" spans="2:12" s="57" customFormat="1" ht="19.899999999999999" customHeight="1">
      <c r="B128" s="56"/>
      <c r="D128" s="58" t="s">
        <v>121</v>
      </c>
      <c r="E128" s="59"/>
      <c r="F128" s="59"/>
      <c r="G128" s="59"/>
      <c r="H128" s="59"/>
      <c r="I128" s="59"/>
      <c r="J128" s="60">
        <f>J3440</f>
        <v>0</v>
      </c>
      <c r="L128" s="56"/>
    </row>
    <row r="129" spans="2:12" s="57" customFormat="1" ht="19.899999999999999" customHeight="1">
      <c r="B129" s="56"/>
      <c r="D129" s="58" t="s">
        <v>122</v>
      </c>
      <c r="E129" s="59"/>
      <c r="F129" s="59"/>
      <c r="G129" s="59"/>
      <c r="H129" s="59"/>
      <c r="I129" s="59"/>
      <c r="J129" s="60">
        <f>J3454</f>
        <v>0</v>
      </c>
      <c r="L129" s="56"/>
    </row>
    <row r="130" spans="2:12" s="57" customFormat="1" ht="19.899999999999999" customHeight="1">
      <c r="B130" s="56"/>
      <c r="D130" s="58" t="s">
        <v>123</v>
      </c>
      <c r="E130" s="59"/>
      <c r="F130" s="59"/>
      <c r="G130" s="59"/>
      <c r="H130" s="59"/>
      <c r="I130" s="59"/>
      <c r="J130" s="60">
        <f>J3478</f>
        <v>0</v>
      </c>
      <c r="L130" s="56"/>
    </row>
    <row r="131" spans="2:12" s="57" customFormat="1" ht="19.899999999999999" customHeight="1">
      <c r="B131" s="56"/>
      <c r="D131" s="58" t="s">
        <v>124</v>
      </c>
      <c r="E131" s="59"/>
      <c r="F131" s="59"/>
      <c r="G131" s="59"/>
      <c r="H131" s="59"/>
      <c r="I131" s="59"/>
      <c r="J131" s="60">
        <f>J3925</f>
        <v>0</v>
      </c>
      <c r="L131" s="56"/>
    </row>
    <row r="132" spans="2:12" s="57" customFormat="1" ht="19.899999999999999" customHeight="1">
      <c r="B132" s="56"/>
      <c r="D132" s="58" t="s">
        <v>125</v>
      </c>
      <c r="E132" s="59"/>
      <c r="F132" s="59"/>
      <c r="G132" s="59"/>
      <c r="H132" s="59"/>
      <c r="I132" s="59"/>
      <c r="J132" s="60">
        <f>J3993</f>
        <v>0</v>
      </c>
      <c r="L132" s="56"/>
    </row>
    <row r="133" spans="2:12" s="57" customFormat="1" ht="19.899999999999999" customHeight="1">
      <c r="B133" s="56"/>
      <c r="D133" s="58" t="s">
        <v>126</v>
      </c>
      <c r="E133" s="59"/>
      <c r="F133" s="59"/>
      <c r="G133" s="59"/>
      <c r="H133" s="59"/>
      <c r="I133" s="59"/>
      <c r="J133" s="60">
        <f>J4045</f>
        <v>0</v>
      </c>
      <c r="L133" s="56"/>
    </row>
    <row r="134" spans="2:12" s="57" customFormat="1" ht="19.899999999999999" customHeight="1">
      <c r="B134" s="56"/>
      <c r="D134" s="58" t="s">
        <v>127</v>
      </c>
      <c r="E134" s="59"/>
      <c r="F134" s="59"/>
      <c r="G134" s="59"/>
      <c r="H134" s="59"/>
      <c r="I134" s="59"/>
      <c r="J134" s="60">
        <f>J4298</f>
        <v>0</v>
      </c>
      <c r="L134" s="56"/>
    </row>
    <row r="135" spans="2:12" s="57" customFormat="1" ht="19.899999999999999" customHeight="1">
      <c r="B135" s="56"/>
      <c r="D135" s="58" t="s">
        <v>128</v>
      </c>
      <c r="E135" s="59"/>
      <c r="F135" s="59"/>
      <c r="G135" s="59"/>
      <c r="H135" s="59"/>
      <c r="I135" s="59"/>
      <c r="J135" s="60">
        <f>J4330</f>
        <v>0</v>
      </c>
      <c r="L135" s="56"/>
    </row>
    <row r="136" spans="2:12" s="57" customFormat="1" ht="19.899999999999999" customHeight="1">
      <c r="B136" s="56"/>
      <c r="D136" s="58" t="s">
        <v>129</v>
      </c>
      <c r="E136" s="59"/>
      <c r="F136" s="59"/>
      <c r="G136" s="59"/>
      <c r="H136" s="59"/>
      <c r="I136" s="59"/>
      <c r="J136" s="60">
        <f>J4355</f>
        <v>0</v>
      </c>
      <c r="L136" s="56"/>
    </row>
    <row r="137" spans="2:12" s="57" customFormat="1" ht="19.899999999999999" customHeight="1">
      <c r="B137" s="56"/>
      <c r="D137" s="58" t="s">
        <v>130</v>
      </c>
      <c r="E137" s="59"/>
      <c r="F137" s="59"/>
      <c r="G137" s="59"/>
      <c r="H137" s="59"/>
      <c r="I137" s="59"/>
      <c r="J137" s="60">
        <f>J4519</f>
        <v>0</v>
      </c>
      <c r="L137" s="56"/>
    </row>
    <row r="138" spans="2:12" s="57" customFormat="1" ht="19.899999999999999" customHeight="1">
      <c r="B138" s="56"/>
      <c r="D138" s="58" t="s">
        <v>131</v>
      </c>
      <c r="E138" s="59"/>
      <c r="F138" s="59"/>
      <c r="G138" s="59"/>
      <c r="H138" s="59"/>
      <c r="I138" s="59"/>
      <c r="J138" s="60">
        <f>J4546</f>
        <v>0</v>
      </c>
      <c r="L138" s="56"/>
    </row>
    <row r="139" spans="2:12" s="57" customFormat="1" ht="19.899999999999999" customHeight="1">
      <c r="B139" s="56"/>
      <c r="D139" s="58" t="s">
        <v>132</v>
      </c>
      <c r="E139" s="59"/>
      <c r="F139" s="59"/>
      <c r="G139" s="59"/>
      <c r="H139" s="59"/>
      <c r="I139" s="59"/>
      <c r="J139" s="60">
        <f>J4991</f>
        <v>0</v>
      </c>
      <c r="L139" s="56"/>
    </row>
    <row r="140" spans="2:12" s="57" customFormat="1" ht="19.899999999999999" customHeight="1">
      <c r="B140" s="56"/>
      <c r="D140" s="58" t="s">
        <v>133</v>
      </c>
      <c r="E140" s="59"/>
      <c r="F140" s="59"/>
      <c r="G140" s="59"/>
      <c r="H140" s="59"/>
      <c r="I140" s="59"/>
      <c r="J140" s="60">
        <f>J5126</f>
        <v>0</v>
      </c>
      <c r="L140" s="56"/>
    </row>
    <row r="141" spans="2:12" s="57" customFormat="1" ht="19.899999999999999" customHeight="1">
      <c r="B141" s="56"/>
      <c r="D141" s="58" t="s">
        <v>134</v>
      </c>
      <c r="E141" s="59"/>
      <c r="F141" s="59"/>
      <c r="G141" s="59"/>
      <c r="H141" s="59"/>
      <c r="I141" s="59"/>
      <c r="J141" s="60">
        <f>J5187</f>
        <v>0</v>
      </c>
      <c r="L141" s="56"/>
    </row>
    <row r="142" spans="2:12" s="57" customFormat="1" ht="19.899999999999999" customHeight="1">
      <c r="B142" s="56"/>
      <c r="D142" s="58" t="s">
        <v>135</v>
      </c>
      <c r="E142" s="59"/>
      <c r="F142" s="59"/>
      <c r="G142" s="59"/>
      <c r="H142" s="59"/>
      <c r="I142" s="59"/>
      <c r="J142" s="60">
        <f>J5448</f>
        <v>0</v>
      </c>
      <c r="L142" s="56"/>
    </row>
    <row r="143" spans="2:12" s="57" customFormat="1" ht="19.899999999999999" customHeight="1">
      <c r="B143" s="56"/>
      <c r="D143" s="58" t="s">
        <v>136</v>
      </c>
      <c r="E143" s="59"/>
      <c r="F143" s="59"/>
      <c r="G143" s="59"/>
      <c r="H143" s="59"/>
      <c r="I143" s="59"/>
      <c r="J143" s="60">
        <f>J5494</f>
        <v>0</v>
      </c>
      <c r="L143" s="56"/>
    </row>
    <row r="144" spans="2:12" s="57" customFormat="1" ht="19.899999999999999" customHeight="1">
      <c r="B144" s="56"/>
      <c r="D144" s="58" t="s">
        <v>137</v>
      </c>
      <c r="E144" s="59"/>
      <c r="F144" s="59"/>
      <c r="G144" s="59"/>
      <c r="H144" s="59"/>
      <c r="I144" s="59"/>
      <c r="J144" s="60">
        <f>J5507</f>
        <v>0</v>
      </c>
      <c r="L144" s="56"/>
    </row>
    <row r="145" spans="2:12" s="57" customFormat="1" ht="19.899999999999999" customHeight="1">
      <c r="B145" s="56"/>
      <c r="D145" s="58" t="s">
        <v>138</v>
      </c>
      <c r="E145" s="59"/>
      <c r="F145" s="59"/>
      <c r="G145" s="59"/>
      <c r="H145" s="59"/>
      <c r="I145" s="59"/>
      <c r="J145" s="60">
        <f>J5633</f>
        <v>0</v>
      </c>
      <c r="L145" s="56"/>
    </row>
    <row r="146" spans="2:12" s="57" customFormat="1" ht="19.899999999999999" customHeight="1">
      <c r="B146" s="56"/>
      <c r="D146" s="58" t="s">
        <v>139</v>
      </c>
      <c r="E146" s="59"/>
      <c r="F146" s="59"/>
      <c r="G146" s="59"/>
      <c r="H146" s="59"/>
      <c r="I146" s="59"/>
      <c r="J146" s="60">
        <f>J5645</f>
        <v>0</v>
      </c>
      <c r="L146" s="56"/>
    </row>
    <row r="147" spans="2:12" s="57" customFormat="1" ht="19.899999999999999" customHeight="1">
      <c r="B147" s="56"/>
      <c r="D147" s="58" t="s">
        <v>140</v>
      </c>
      <c r="E147" s="59"/>
      <c r="F147" s="59"/>
      <c r="G147" s="59"/>
      <c r="H147" s="59"/>
      <c r="I147" s="59"/>
      <c r="J147" s="60">
        <f>J5670</f>
        <v>0</v>
      </c>
      <c r="L147" s="56"/>
    </row>
    <row r="148" spans="2:12" s="57" customFormat="1" ht="19.899999999999999" customHeight="1">
      <c r="B148" s="56"/>
      <c r="D148" s="58" t="s">
        <v>141</v>
      </c>
      <c r="E148" s="59"/>
      <c r="F148" s="59"/>
      <c r="G148" s="59"/>
      <c r="H148" s="59"/>
      <c r="I148" s="59"/>
      <c r="J148" s="60">
        <f>J5673</f>
        <v>0</v>
      </c>
      <c r="L148" s="56"/>
    </row>
    <row r="149" spans="2:12" s="57" customFormat="1" ht="19.899999999999999" customHeight="1">
      <c r="B149" s="56"/>
      <c r="D149" s="58" t="s">
        <v>142</v>
      </c>
      <c r="E149" s="59"/>
      <c r="F149" s="59"/>
      <c r="G149" s="59"/>
      <c r="H149" s="59"/>
      <c r="I149" s="59"/>
      <c r="J149" s="60">
        <f>J5676</f>
        <v>0</v>
      </c>
      <c r="L149" s="56"/>
    </row>
    <row r="150" spans="2:12" s="52" customFormat="1" ht="24.95" customHeight="1">
      <c r="B150" s="51"/>
      <c r="D150" s="53" t="s">
        <v>143</v>
      </c>
      <c r="E150" s="54"/>
      <c r="F150" s="54"/>
      <c r="G150" s="54"/>
      <c r="H150" s="54"/>
      <c r="I150" s="54"/>
      <c r="J150" s="55">
        <f>J5717</f>
        <v>0</v>
      </c>
      <c r="L150" s="51"/>
    </row>
    <row r="151" spans="2:12" s="57" customFormat="1" ht="19.899999999999999" customHeight="1">
      <c r="B151" s="56"/>
      <c r="D151" s="58" t="s">
        <v>144</v>
      </c>
      <c r="E151" s="59"/>
      <c r="F151" s="59"/>
      <c r="G151" s="59"/>
      <c r="H151" s="59"/>
      <c r="I151" s="59"/>
      <c r="J151" s="60">
        <f>J5718</f>
        <v>0</v>
      </c>
      <c r="L151" s="56"/>
    </row>
    <row r="152" spans="2:12" s="57" customFormat="1" ht="19.899999999999999" customHeight="1">
      <c r="B152" s="56"/>
      <c r="D152" s="58" t="s">
        <v>145</v>
      </c>
      <c r="E152" s="59"/>
      <c r="F152" s="59"/>
      <c r="G152" s="59"/>
      <c r="H152" s="59"/>
      <c r="I152" s="59"/>
      <c r="J152" s="60">
        <f>J5729</f>
        <v>0</v>
      </c>
      <c r="L152" s="56"/>
    </row>
    <row r="153" spans="2:12" s="57" customFormat="1" ht="19.899999999999999" customHeight="1">
      <c r="B153" s="56"/>
      <c r="D153" s="58" t="s">
        <v>146</v>
      </c>
      <c r="E153" s="59"/>
      <c r="F153" s="59"/>
      <c r="G153" s="59"/>
      <c r="H153" s="59"/>
      <c r="I153" s="59"/>
      <c r="J153" s="60">
        <f>J5736</f>
        <v>0</v>
      </c>
      <c r="L153" s="56"/>
    </row>
    <row r="154" spans="2:12" s="57" customFormat="1" ht="19.899999999999999" customHeight="1">
      <c r="B154" s="56"/>
      <c r="D154" s="58" t="s">
        <v>147</v>
      </c>
      <c r="E154" s="59"/>
      <c r="F154" s="59"/>
      <c r="G154" s="59"/>
      <c r="H154" s="59"/>
      <c r="I154" s="59"/>
      <c r="J154" s="60">
        <f>J5743</f>
        <v>0</v>
      </c>
      <c r="L154" s="56"/>
    </row>
    <row r="155" spans="2:12" s="57" customFormat="1" ht="19.899999999999999" customHeight="1">
      <c r="B155" s="56"/>
      <c r="D155" s="58" t="s">
        <v>148</v>
      </c>
      <c r="E155" s="59"/>
      <c r="F155" s="59"/>
      <c r="G155" s="59"/>
      <c r="H155" s="59"/>
      <c r="I155" s="59"/>
      <c r="J155" s="60">
        <f>J5754</f>
        <v>0</v>
      </c>
      <c r="L155" s="56"/>
    </row>
    <row r="156" spans="2:12" s="57" customFormat="1" ht="19.899999999999999" customHeight="1">
      <c r="B156" s="56"/>
      <c r="D156" s="58" t="s">
        <v>149</v>
      </c>
      <c r="E156" s="59"/>
      <c r="F156" s="59"/>
      <c r="G156" s="59"/>
      <c r="H156" s="59"/>
      <c r="I156" s="59"/>
      <c r="J156" s="60">
        <f>J5767</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70" t="str">
        <f>E7</f>
        <v>Nová plavecká hala Litvínov -  rev 02</v>
      </c>
      <c r="F166" s="2471"/>
      <c r="G166" s="2471"/>
      <c r="H166" s="2471"/>
      <c r="L166" s="16"/>
    </row>
    <row r="167" spans="2:63" s="17" customFormat="1" ht="12" customHeight="1">
      <c r="B167" s="16"/>
      <c r="C167" s="15" t="s">
        <v>84</v>
      </c>
      <c r="L167" s="16"/>
    </row>
    <row r="168" spans="2:63" s="17" customFormat="1" ht="16.5" customHeight="1">
      <c r="B168" s="16"/>
      <c r="E168" s="2438" t="str">
        <f>E9</f>
        <v>00 - Nová plavecká hala Litvínov</v>
      </c>
      <c r="F168" s="2469"/>
      <c r="G168" s="2469"/>
      <c r="H168" s="2469"/>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P177+P406+P5717</f>
        <v>0</v>
      </c>
      <c r="Q176" s="24"/>
      <c r="R176" s="73">
        <f>R177+R406+R5717</f>
        <v>6862.9734527213586</v>
      </c>
      <c r="S176" s="24"/>
      <c r="T176" s="74">
        <f>T177+T406+T5717</f>
        <v>2688.8123649999998</v>
      </c>
      <c r="AT176" s="9" t="s">
        <v>72</v>
      </c>
      <c r="AU176" s="9" t="s">
        <v>90</v>
      </c>
      <c r="BK176" s="75">
        <f>BK177+BK406+BK5717</f>
        <v>0</v>
      </c>
    </row>
    <row r="177" spans="2:65" s="77" customFormat="1" ht="25.9" customHeight="1">
      <c r="B177" s="76"/>
      <c r="D177" s="78" t="s">
        <v>72</v>
      </c>
      <c r="E177" s="79" t="s">
        <v>163</v>
      </c>
      <c r="F177" s="79" t="s">
        <v>164</v>
      </c>
      <c r="J177" s="80">
        <f>BK177</f>
        <v>0</v>
      </c>
      <c r="L177" s="76"/>
      <c r="M177" s="81"/>
      <c r="P177" s="82">
        <f>P178+P208+P228+P233+P254+P281+P302</f>
        <v>0</v>
      </c>
      <c r="R177" s="82">
        <f>R178+R208+R228+R233+R254+R281+R302</f>
        <v>0</v>
      </c>
      <c r="T177" s="83">
        <f>T178+T208+T228+T233+T254+T281+T302</f>
        <v>2662.4403899999998</v>
      </c>
      <c r="AR177" s="78" t="s">
        <v>80</v>
      </c>
      <c r="AT177" s="84" t="s">
        <v>72</v>
      </c>
      <c r="AU177" s="84" t="s">
        <v>73</v>
      </c>
      <c r="AY177" s="78" t="s">
        <v>165</v>
      </c>
      <c r="BK177" s="85">
        <f>BK178+BK208+BK228+BK233+BK254+BK281+BK302</f>
        <v>0</v>
      </c>
    </row>
    <row r="178" spans="2:65" s="77" customFormat="1" ht="22.9" customHeight="1">
      <c r="B178" s="76"/>
      <c r="D178" s="78" t="s">
        <v>72</v>
      </c>
      <c r="E178" s="86" t="s">
        <v>166</v>
      </c>
      <c r="F178" s="86" t="s">
        <v>167</v>
      </c>
      <c r="J178" s="87">
        <f>BK178</f>
        <v>0</v>
      </c>
      <c r="L178" s="76"/>
      <c r="M178" s="81"/>
      <c r="P178" s="82">
        <f>SUM(P179:P204)</f>
        <v>0</v>
      </c>
      <c r="R178" s="82">
        <f>SUM(R179:R204)</f>
        <v>0</v>
      </c>
      <c r="T178" s="83">
        <f>SUM(T179:T204)</f>
        <v>0</v>
      </c>
      <c r="AR178" s="78" t="s">
        <v>80</v>
      </c>
      <c r="AT178" s="84" t="s">
        <v>72</v>
      </c>
      <c r="AU178" s="84" t="s">
        <v>80</v>
      </c>
      <c r="AY178" s="78" t="s">
        <v>165</v>
      </c>
      <c r="BK178" s="85">
        <f>SUM(BK179:BK204)</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07" customFormat="1">
      <c r="B181" s="106"/>
      <c r="D181" s="102" t="s">
        <v>176</v>
      </c>
      <c r="E181" s="108" t="s">
        <v>1</v>
      </c>
      <c r="F181" s="109" t="s">
        <v>9831</v>
      </c>
      <c r="H181" s="108" t="s">
        <v>1</v>
      </c>
      <c r="I181" s="6"/>
      <c r="L181" s="106"/>
      <c r="M181" s="110"/>
      <c r="T181" s="111"/>
      <c r="AT181" s="108" t="s">
        <v>176</v>
      </c>
      <c r="AU181" s="108" t="s">
        <v>82</v>
      </c>
      <c r="AV181" s="107" t="s">
        <v>80</v>
      </c>
      <c r="AW181" s="107" t="s">
        <v>30</v>
      </c>
      <c r="AX181" s="107" t="s">
        <v>73</v>
      </c>
      <c r="AY181" s="108" t="s">
        <v>165</v>
      </c>
    </row>
    <row r="182" spans="2:65" s="113" customFormat="1">
      <c r="B182" s="112"/>
      <c r="D182" s="102" t="s">
        <v>176</v>
      </c>
      <c r="E182" s="114" t="s">
        <v>1</v>
      </c>
      <c r="F182" s="115" t="s">
        <v>9832</v>
      </c>
      <c r="H182" s="116">
        <v>858.2</v>
      </c>
      <c r="I182" s="7"/>
      <c r="L182" s="112"/>
      <c r="M182" s="117"/>
      <c r="T182" s="118"/>
      <c r="AT182" s="114" t="s">
        <v>176</v>
      </c>
      <c r="AU182" s="114" t="s">
        <v>82</v>
      </c>
      <c r="AV182" s="113" t="s">
        <v>82</v>
      </c>
      <c r="AW182" s="113" t="s">
        <v>30</v>
      </c>
      <c r="AX182" s="113" t="s">
        <v>73</v>
      </c>
      <c r="AY182" s="114" t="s">
        <v>165</v>
      </c>
    </row>
    <row r="183" spans="2:65" s="120" customFormat="1">
      <c r="B183" s="119"/>
      <c r="D183" s="102" t="s">
        <v>176</v>
      </c>
      <c r="E183" s="121" t="s">
        <v>1</v>
      </c>
      <c r="F183" s="122" t="s">
        <v>181</v>
      </c>
      <c r="H183" s="123">
        <v>858.2</v>
      </c>
      <c r="I183" s="8"/>
      <c r="L183" s="119"/>
      <c r="M183" s="124"/>
      <c r="T183" s="125"/>
      <c r="AT183" s="121" t="s">
        <v>176</v>
      </c>
      <c r="AU183" s="121" t="s">
        <v>82</v>
      </c>
      <c r="AV183" s="120" t="s">
        <v>172</v>
      </c>
      <c r="AW183" s="120" t="s">
        <v>30</v>
      </c>
      <c r="AX183" s="120" t="s">
        <v>80</v>
      </c>
      <c r="AY183" s="121" t="s">
        <v>165</v>
      </c>
    </row>
    <row r="184" spans="2:65" s="17" customFormat="1" ht="24.2" customHeight="1">
      <c r="B184" s="16"/>
      <c r="C184" s="88" t="s">
        <v>82</v>
      </c>
      <c r="D184" s="88" t="s">
        <v>168</v>
      </c>
      <c r="E184" s="89" t="s">
        <v>174</v>
      </c>
      <c r="F184" s="90" t="s">
        <v>175</v>
      </c>
      <c r="G184" s="91" t="s">
        <v>171</v>
      </c>
      <c r="H184" s="92">
        <v>175.81</v>
      </c>
      <c r="I184" s="4"/>
      <c r="J184" s="94">
        <f>ROUND(I184*H184,2)</f>
        <v>0</v>
      </c>
      <c r="K184" s="95"/>
      <c r="L184" s="16"/>
      <c r="M184" s="96" t="s">
        <v>1</v>
      </c>
      <c r="N184" s="97" t="s">
        <v>38</v>
      </c>
      <c r="P184" s="98">
        <f>O184*H184</f>
        <v>0</v>
      </c>
      <c r="Q184" s="98">
        <v>0</v>
      </c>
      <c r="R184" s="98">
        <f>Q184*H184</f>
        <v>0</v>
      </c>
      <c r="S184" s="98">
        <v>0</v>
      </c>
      <c r="T184" s="99">
        <f>S184*H184</f>
        <v>0</v>
      </c>
      <c r="AR184" s="100" t="s">
        <v>172</v>
      </c>
      <c r="AT184" s="100" t="s">
        <v>168</v>
      </c>
      <c r="AU184" s="100" t="s">
        <v>82</v>
      </c>
      <c r="AY184" s="9" t="s">
        <v>165</v>
      </c>
      <c r="BE184" s="101">
        <f>IF(N184="základní",J184,0)</f>
        <v>0</v>
      </c>
      <c r="BF184" s="101">
        <f>IF(N184="snížená",J184,0)</f>
        <v>0</v>
      </c>
      <c r="BG184" s="101">
        <f>IF(N184="zákl. přenesená",J184,0)</f>
        <v>0</v>
      </c>
      <c r="BH184" s="101">
        <f>IF(N184="sníž. přenesená",J184,0)</f>
        <v>0</v>
      </c>
      <c r="BI184" s="101">
        <f>IF(N184="nulová",J184,0)</f>
        <v>0</v>
      </c>
      <c r="BJ184" s="9" t="s">
        <v>80</v>
      </c>
      <c r="BK184" s="101">
        <f>ROUND(I184*H184,2)</f>
        <v>0</v>
      </c>
      <c r="BL184" s="9" t="s">
        <v>172</v>
      </c>
      <c r="BM184" s="100" t="s">
        <v>172</v>
      </c>
    </row>
    <row r="185" spans="2:65" s="17" customFormat="1" ht="19.5">
      <c r="B185" s="16"/>
      <c r="D185" s="102" t="s">
        <v>173</v>
      </c>
      <c r="F185" s="103" t="s">
        <v>175</v>
      </c>
      <c r="I185" s="5"/>
      <c r="L185" s="16"/>
      <c r="M185" s="104"/>
      <c r="T185" s="105"/>
      <c r="AT185" s="9" t="s">
        <v>173</v>
      </c>
      <c r="AU185" s="9" t="s">
        <v>82</v>
      </c>
    </row>
    <row r="186" spans="2:65" s="107" customFormat="1">
      <c r="B186" s="106"/>
      <c r="D186" s="102" t="s">
        <v>176</v>
      </c>
      <c r="E186" s="108" t="s">
        <v>1</v>
      </c>
      <c r="F186" s="109" t="s">
        <v>177</v>
      </c>
      <c r="H186" s="108" t="s">
        <v>1</v>
      </c>
      <c r="I186" s="6"/>
      <c r="L186" s="106"/>
      <c r="M186" s="110"/>
      <c r="T186" s="111"/>
      <c r="AT186" s="108" t="s">
        <v>176</v>
      </c>
      <c r="AU186" s="108" t="s">
        <v>82</v>
      </c>
      <c r="AV186" s="107" t="s">
        <v>80</v>
      </c>
      <c r="AW186" s="107" t="s">
        <v>30</v>
      </c>
      <c r="AX186" s="107" t="s">
        <v>73</v>
      </c>
      <c r="AY186" s="108" t="s">
        <v>165</v>
      </c>
    </row>
    <row r="187" spans="2:65" s="113" customFormat="1">
      <c r="B187" s="112"/>
      <c r="D187" s="102" t="s">
        <v>176</v>
      </c>
      <c r="E187" s="114" t="s">
        <v>1</v>
      </c>
      <c r="F187" s="115" t="s">
        <v>178</v>
      </c>
      <c r="H187" s="116">
        <v>244.125</v>
      </c>
      <c r="I187" s="7"/>
      <c r="L187" s="112"/>
      <c r="M187" s="117"/>
      <c r="T187" s="118"/>
      <c r="AT187" s="114" t="s">
        <v>176</v>
      </c>
      <c r="AU187" s="114" t="s">
        <v>82</v>
      </c>
      <c r="AV187" s="113" t="s">
        <v>82</v>
      </c>
      <c r="AW187" s="113" t="s">
        <v>30</v>
      </c>
      <c r="AX187" s="113" t="s">
        <v>73</v>
      </c>
      <c r="AY187" s="114" t="s">
        <v>165</v>
      </c>
    </row>
    <row r="188" spans="2:65" s="107" customFormat="1">
      <c r="B188" s="106"/>
      <c r="D188" s="102" t="s">
        <v>176</v>
      </c>
      <c r="E188" s="108" t="s">
        <v>1</v>
      </c>
      <c r="F188" s="109" t="s">
        <v>179</v>
      </c>
      <c r="H188" s="108" t="s">
        <v>1</v>
      </c>
      <c r="I188" s="6"/>
      <c r="L188" s="106"/>
      <c r="M188" s="110"/>
      <c r="T188" s="111"/>
      <c r="AT188" s="108" t="s">
        <v>176</v>
      </c>
      <c r="AU188" s="108" t="s">
        <v>82</v>
      </c>
      <c r="AV188" s="107" t="s">
        <v>80</v>
      </c>
      <c r="AW188" s="107" t="s">
        <v>30</v>
      </c>
      <c r="AX188" s="107" t="s">
        <v>73</v>
      </c>
      <c r="AY188" s="108" t="s">
        <v>165</v>
      </c>
    </row>
    <row r="189" spans="2:65" s="113" customFormat="1">
      <c r="B189" s="112"/>
      <c r="D189" s="102" t="s">
        <v>176</v>
      </c>
      <c r="E189" s="114" t="s">
        <v>1</v>
      </c>
      <c r="F189" s="115" t="s">
        <v>180</v>
      </c>
      <c r="H189" s="116">
        <v>-68.314999999999998</v>
      </c>
      <c r="I189" s="7"/>
      <c r="L189" s="112"/>
      <c r="M189" s="117"/>
      <c r="T189" s="118"/>
      <c r="AT189" s="114" t="s">
        <v>176</v>
      </c>
      <c r="AU189" s="114" t="s">
        <v>82</v>
      </c>
      <c r="AV189" s="113" t="s">
        <v>82</v>
      </c>
      <c r="AW189" s="113" t="s">
        <v>30</v>
      </c>
      <c r="AX189" s="113" t="s">
        <v>73</v>
      </c>
      <c r="AY189" s="114" t="s">
        <v>165</v>
      </c>
    </row>
    <row r="190" spans="2:65" s="120" customFormat="1">
      <c r="B190" s="119"/>
      <c r="D190" s="102" t="s">
        <v>176</v>
      </c>
      <c r="E190" s="121" t="s">
        <v>1</v>
      </c>
      <c r="F190" s="122" t="s">
        <v>181</v>
      </c>
      <c r="H190" s="123">
        <v>175.81</v>
      </c>
      <c r="I190" s="8"/>
      <c r="L190" s="119"/>
      <c r="M190" s="124"/>
      <c r="T190" s="125"/>
      <c r="AT190" s="121" t="s">
        <v>176</v>
      </c>
      <c r="AU190" s="121" t="s">
        <v>82</v>
      </c>
      <c r="AV190" s="120" t="s">
        <v>172</v>
      </c>
      <c r="AW190" s="120" t="s">
        <v>30</v>
      </c>
      <c r="AX190" s="120" t="s">
        <v>80</v>
      </c>
      <c r="AY190" s="121" t="s">
        <v>165</v>
      </c>
    </row>
    <row r="191" spans="2:65" s="17" customFormat="1" ht="24.2" customHeight="1">
      <c r="B191" s="16"/>
      <c r="C191" s="88" t="s">
        <v>182</v>
      </c>
      <c r="D191" s="88" t="s">
        <v>168</v>
      </c>
      <c r="E191" s="89" t="s">
        <v>183</v>
      </c>
      <c r="F191" s="90" t="s">
        <v>184</v>
      </c>
      <c r="G191" s="91" t="s">
        <v>171</v>
      </c>
      <c r="H191" s="92">
        <v>175.81</v>
      </c>
      <c r="I191" s="4"/>
      <c r="J191" s="94">
        <f>ROUND(I191*H191,2)</f>
        <v>0</v>
      </c>
      <c r="K191" s="95"/>
      <c r="L191" s="16"/>
      <c r="M191" s="96" t="s">
        <v>1</v>
      </c>
      <c r="N191" s="97" t="s">
        <v>38</v>
      </c>
      <c r="P191" s="98">
        <f>O191*H191</f>
        <v>0</v>
      </c>
      <c r="Q191" s="98">
        <v>0</v>
      </c>
      <c r="R191" s="98">
        <f>Q191*H191</f>
        <v>0</v>
      </c>
      <c r="S191" s="98">
        <v>0</v>
      </c>
      <c r="T191" s="99">
        <f>S191*H191</f>
        <v>0</v>
      </c>
      <c r="AR191" s="100" t="s">
        <v>172</v>
      </c>
      <c r="AT191" s="100" t="s">
        <v>168</v>
      </c>
      <c r="AU191" s="100" t="s">
        <v>82</v>
      </c>
      <c r="AY191" s="9" t="s">
        <v>165</v>
      </c>
      <c r="BE191" s="101">
        <f>IF(N191="základní",J191,0)</f>
        <v>0</v>
      </c>
      <c r="BF191" s="101">
        <f>IF(N191="snížená",J191,0)</f>
        <v>0</v>
      </c>
      <c r="BG191" s="101">
        <f>IF(N191="zákl. přenesená",J191,0)</f>
        <v>0</v>
      </c>
      <c r="BH191" s="101">
        <f>IF(N191="sníž. přenesená",J191,0)</f>
        <v>0</v>
      </c>
      <c r="BI191" s="101">
        <f>IF(N191="nulová",J191,0)</f>
        <v>0</v>
      </c>
      <c r="BJ191" s="9" t="s">
        <v>80</v>
      </c>
      <c r="BK191" s="101">
        <f>ROUND(I191*H191,2)</f>
        <v>0</v>
      </c>
      <c r="BL191" s="9" t="s">
        <v>172</v>
      </c>
      <c r="BM191" s="100" t="s">
        <v>185</v>
      </c>
    </row>
    <row r="192" spans="2:65" s="17" customFormat="1" ht="19.5">
      <c r="B192" s="16"/>
      <c r="D192" s="102" t="s">
        <v>173</v>
      </c>
      <c r="F192" s="103" t="s">
        <v>184</v>
      </c>
      <c r="I192" s="5"/>
      <c r="L192" s="16"/>
      <c r="M192" s="104"/>
      <c r="T192" s="105"/>
      <c r="AT192" s="9" t="s">
        <v>173</v>
      </c>
      <c r="AU192" s="9" t="s">
        <v>82</v>
      </c>
    </row>
    <row r="193" spans="2:65" s="113" customFormat="1">
      <c r="B193" s="112"/>
      <c r="D193" s="102" t="s">
        <v>176</v>
      </c>
      <c r="E193" s="114" t="s">
        <v>1</v>
      </c>
      <c r="F193" s="115" t="s">
        <v>9833</v>
      </c>
      <c r="H193" s="116">
        <v>175.81</v>
      </c>
      <c r="I193" s="7"/>
      <c r="L193" s="112"/>
      <c r="M193" s="117"/>
      <c r="T193" s="118"/>
      <c r="AT193" s="114" t="s">
        <v>176</v>
      </c>
      <c r="AU193" s="114" t="s">
        <v>82</v>
      </c>
      <c r="AV193" s="113" t="s">
        <v>82</v>
      </c>
      <c r="AW193" s="113" t="s">
        <v>30</v>
      </c>
      <c r="AX193" s="113" t="s">
        <v>73</v>
      </c>
      <c r="AY193" s="114" t="s">
        <v>165</v>
      </c>
    </row>
    <row r="194" spans="2:65" s="120" customFormat="1">
      <c r="B194" s="119"/>
      <c r="D194" s="102" t="s">
        <v>176</v>
      </c>
      <c r="E194" s="121" t="s">
        <v>1</v>
      </c>
      <c r="F194" s="122" t="s">
        <v>181</v>
      </c>
      <c r="H194" s="123">
        <v>175.81</v>
      </c>
      <c r="I194" s="8"/>
      <c r="L194" s="119"/>
      <c r="M194" s="124"/>
      <c r="T194" s="125"/>
      <c r="AT194" s="121" t="s">
        <v>176</v>
      </c>
      <c r="AU194" s="121" t="s">
        <v>82</v>
      </c>
      <c r="AV194" s="120" t="s">
        <v>172</v>
      </c>
      <c r="AW194" s="120" t="s">
        <v>30</v>
      </c>
      <c r="AX194" s="120" t="s">
        <v>80</v>
      </c>
      <c r="AY194" s="121" t="s">
        <v>165</v>
      </c>
    </row>
    <row r="195" spans="2:65" s="17" customFormat="1" ht="33" customHeight="1">
      <c r="B195" s="16"/>
      <c r="C195" s="88" t="s">
        <v>172</v>
      </c>
      <c r="D195" s="88" t="s">
        <v>168</v>
      </c>
      <c r="E195" s="89" t="s">
        <v>186</v>
      </c>
      <c r="F195" s="90" t="s">
        <v>187</v>
      </c>
      <c r="G195" s="91" t="s">
        <v>171</v>
      </c>
      <c r="H195" s="92">
        <v>1758.1</v>
      </c>
      <c r="I195" s="4"/>
      <c r="J195" s="94">
        <f>ROUND(I195*H195,2)</f>
        <v>0</v>
      </c>
      <c r="K195" s="95"/>
      <c r="L195" s="16"/>
      <c r="M195" s="96" t="s">
        <v>1</v>
      </c>
      <c r="N195" s="97" t="s">
        <v>38</v>
      </c>
      <c r="P195" s="98">
        <f>O195*H195</f>
        <v>0</v>
      </c>
      <c r="Q195" s="98">
        <v>0</v>
      </c>
      <c r="R195" s="98">
        <f>Q195*H195</f>
        <v>0</v>
      </c>
      <c r="S195" s="98">
        <v>0</v>
      </c>
      <c r="T195" s="99">
        <f>S195*H195</f>
        <v>0</v>
      </c>
      <c r="AR195" s="100" t="s">
        <v>172</v>
      </c>
      <c r="AT195" s="100" t="s">
        <v>168</v>
      </c>
      <c r="AU195" s="100" t="s">
        <v>82</v>
      </c>
      <c r="AY195" s="9" t="s">
        <v>165</v>
      </c>
      <c r="BE195" s="101">
        <f>IF(N195="základní",J195,0)</f>
        <v>0</v>
      </c>
      <c r="BF195" s="101">
        <f>IF(N195="snížená",J195,0)</f>
        <v>0</v>
      </c>
      <c r="BG195" s="101">
        <f>IF(N195="zákl. přenesená",J195,0)</f>
        <v>0</v>
      </c>
      <c r="BH195" s="101">
        <f>IF(N195="sníž. přenesená",J195,0)</f>
        <v>0</v>
      </c>
      <c r="BI195" s="101">
        <f>IF(N195="nulová",J195,0)</f>
        <v>0</v>
      </c>
      <c r="BJ195" s="9" t="s">
        <v>80</v>
      </c>
      <c r="BK195" s="101">
        <f>ROUND(I195*H195,2)</f>
        <v>0</v>
      </c>
      <c r="BL195" s="9" t="s">
        <v>172</v>
      </c>
      <c r="BM195" s="100" t="s">
        <v>188</v>
      </c>
    </row>
    <row r="196" spans="2:65" s="17" customFormat="1" ht="19.5">
      <c r="B196" s="16"/>
      <c r="D196" s="102" t="s">
        <v>173</v>
      </c>
      <c r="F196" s="103" t="s">
        <v>187</v>
      </c>
      <c r="I196" s="5"/>
      <c r="L196" s="16"/>
      <c r="M196" s="104"/>
      <c r="T196" s="105"/>
      <c r="AT196" s="9" t="s">
        <v>173</v>
      </c>
      <c r="AU196" s="9" t="s">
        <v>82</v>
      </c>
    </row>
    <row r="197" spans="2:65" s="113" customFormat="1">
      <c r="B197" s="112"/>
      <c r="D197" s="102" t="s">
        <v>176</v>
      </c>
      <c r="E197" s="114" t="s">
        <v>1</v>
      </c>
      <c r="F197" s="115" t="s">
        <v>9834</v>
      </c>
      <c r="H197" s="116">
        <v>1758.1</v>
      </c>
      <c r="I197" s="7"/>
      <c r="L197" s="112"/>
      <c r="M197" s="117"/>
      <c r="T197" s="118"/>
      <c r="AT197" s="114" t="s">
        <v>176</v>
      </c>
      <c r="AU197" s="114" t="s">
        <v>82</v>
      </c>
      <c r="AV197" s="113" t="s">
        <v>82</v>
      </c>
      <c r="AW197" s="113" t="s">
        <v>30</v>
      </c>
      <c r="AX197" s="113" t="s">
        <v>73</v>
      </c>
      <c r="AY197" s="114" t="s">
        <v>165</v>
      </c>
    </row>
    <row r="198" spans="2:65" s="120" customFormat="1">
      <c r="B198" s="119"/>
      <c r="D198" s="102" t="s">
        <v>176</v>
      </c>
      <c r="E198" s="121" t="s">
        <v>1</v>
      </c>
      <c r="F198" s="122" t="s">
        <v>181</v>
      </c>
      <c r="H198" s="123">
        <v>1758.1</v>
      </c>
      <c r="I198" s="8"/>
      <c r="L198" s="119"/>
      <c r="M198" s="124"/>
      <c r="T198" s="125"/>
      <c r="AT198" s="121" t="s">
        <v>176</v>
      </c>
      <c r="AU198" s="121" t="s">
        <v>82</v>
      </c>
      <c r="AV198" s="120" t="s">
        <v>172</v>
      </c>
      <c r="AW198" s="120" t="s">
        <v>30</v>
      </c>
      <c r="AX198" s="120" t="s">
        <v>80</v>
      </c>
      <c r="AY198" s="121" t="s">
        <v>165</v>
      </c>
    </row>
    <row r="199" spans="2:65" s="17" customFormat="1" ht="16.5" customHeight="1">
      <c r="B199" s="16"/>
      <c r="C199" s="88" t="s">
        <v>189</v>
      </c>
      <c r="D199" s="88" t="s">
        <v>168</v>
      </c>
      <c r="E199" s="89" t="s">
        <v>190</v>
      </c>
      <c r="F199" s="90" t="s">
        <v>191</v>
      </c>
      <c r="G199" s="91" t="s">
        <v>171</v>
      </c>
      <c r="H199" s="92">
        <v>175.81</v>
      </c>
      <c r="I199" s="4"/>
      <c r="J199" s="94">
        <f>ROUND(I199*H199,2)</f>
        <v>0</v>
      </c>
      <c r="K199" s="95"/>
      <c r="L199" s="16"/>
      <c r="M199" s="96" t="s">
        <v>1</v>
      </c>
      <c r="N199" s="97" t="s">
        <v>38</v>
      </c>
      <c r="P199" s="98">
        <f>O199*H199</f>
        <v>0</v>
      </c>
      <c r="Q199" s="98">
        <v>0</v>
      </c>
      <c r="R199" s="98">
        <f>Q199*H199</f>
        <v>0</v>
      </c>
      <c r="S199" s="98">
        <v>0</v>
      </c>
      <c r="T199" s="99">
        <f>S199*H199</f>
        <v>0</v>
      </c>
      <c r="AR199" s="100" t="s">
        <v>172</v>
      </c>
      <c r="AT199" s="100" t="s">
        <v>168</v>
      </c>
      <c r="AU199" s="100" t="s">
        <v>82</v>
      </c>
      <c r="AY199" s="9" t="s">
        <v>165</v>
      </c>
      <c r="BE199" s="101">
        <f>IF(N199="základní",J199,0)</f>
        <v>0</v>
      </c>
      <c r="BF199" s="101">
        <f>IF(N199="snížená",J199,0)</f>
        <v>0</v>
      </c>
      <c r="BG199" s="101">
        <f>IF(N199="zákl. přenesená",J199,0)</f>
        <v>0</v>
      </c>
      <c r="BH199" s="101">
        <f>IF(N199="sníž. přenesená",J199,0)</f>
        <v>0</v>
      </c>
      <c r="BI199" s="101">
        <f>IF(N199="nulová",J199,0)</f>
        <v>0</v>
      </c>
      <c r="BJ199" s="9" t="s">
        <v>80</v>
      </c>
      <c r="BK199" s="101">
        <f>ROUND(I199*H199,2)</f>
        <v>0</v>
      </c>
      <c r="BL199" s="9" t="s">
        <v>172</v>
      </c>
      <c r="BM199" s="100" t="s">
        <v>192</v>
      </c>
    </row>
    <row r="200" spans="2:65" s="17" customFormat="1">
      <c r="B200" s="16"/>
      <c r="D200" s="102" t="s">
        <v>173</v>
      </c>
      <c r="F200" s="103" t="s">
        <v>191</v>
      </c>
      <c r="I200" s="5"/>
      <c r="L200" s="16"/>
      <c r="M200" s="104"/>
      <c r="T200" s="105"/>
      <c r="AT200" s="9" t="s">
        <v>173</v>
      </c>
      <c r="AU200" s="9" t="s">
        <v>82</v>
      </c>
    </row>
    <row r="201" spans="2:65" s="113" customFormat="1">
      <c r="B201" s="112"/>
      <c r="D201" s="102" t="s">
        <v>176</v>
      </c>
      <c r="E201" s="114" t="s">
        <v>1</v>
      </c>
      <c r="F201" s="115" t="s">
        <v>9835</v>
      </c>
      <c r="H201" s="116">
        <v>175.81</v>
      </c>
      <c r="I201" s="7"/>
      <c r="L201" s="112"/>
      <c r="M201" s="117"/>
      <c r="T201" s="118"/>
      <c r="AT201" s="114" t="s">
        <v>176</v>
      </c>
      <c r="AU201" s="114" t="s">
        <v>82</v>
      </c>
      <c r="AV201" s="113" t="s">
        <v>82</v>
      </c>
      <c r="AW201" s="113" t="s">
        <v>30</v>
      </c>
      <c r="AX201" s="113" t="s">
        <v>73</v>
      </c>
      <c r="AY201" s="114" t="s">
        <v>165</v>
      </c>
    </row>
    <row r="202" spans="2:65" s="120" customFormat="1">
      <c r="B202" s="119"/>
      <c r="D202" s="102" t="s">
        <v>176</v>
      </c>
      <c r="E202" s="121" t="s">
        <v>1</v>
      </c>
      <c r="F202" s="122" t="s">
        <v>181</v>
      </c>
      <c r="H202" s="123">
        <v>175.81</v>
      </c>
      <c r="I202" s="8"/>
      <c r="L202" s="119"/>
      <c r="M202" s="124"/>
      <c r="T202" s="125"/>
      <c r="AT202" s="121" t="s">
        <v>176</v>
      </c>
      <c r="AU202" s="121" t="s">
        <v>82</v>
      </c>
      <c r="AV202" s="120" t="s">
        <v>172</v>
      </c>
      <c r="AW202" s="120" t="s">
        <v>30</v>
      </c>
      <c r="AX202" s="120" t="s">
        <v>80</v>
      </c>
      <c r="AY202" s="121" t="s">
        <v>165</v>
      </c>
    </row>
    <row r="203" spans="2:65" s="17" customFormat="1" ht="24.2" customHeight="1">
      <c r="B203" s="16"/>
      <c r="C203" s="88" t="s">
        <v>185</v>
      </c>
      <c r="D203" s="88" t="s">
        <v>168</v>
      </c>
      <c r="E203" s="89" t="s">
        <v>193</v>
      </c>
      <c r="F203" s="90" t="s">
        <v>194</v>
      </c>
      <c r="G203" s="91" t="s">
        <v>195</v>
      </c>
      <c r="H203" s="92">
        <v>298.87700000000001</v>
      </c>
      <c r="I203" s="4"/>
      <c r="J203" s="94">
        <f>ROUND(I203*H203,2)</f>
        <v>0</v>
      </c>
      <c r="K203" s="95"/>
      <c r="L203" s="16"/>
      <c r="M203" s="96" t="s">
        <v>1</v>
      </c>
      <c r="N203" s="97" t="s">
        <v>38</v>
      </c>
      <c r="P203" s="98">
        <f>O203*H203</f>
        <v>0</v>
      </c>
      <c r="Q203" s="98">
        <v>0</v>
      </c>
      <c r="R203" s="98">
        <f>Q203*H203</f>
        <v>0</v>
      </c>
      <c r="S203" s="98">
        <v>0</v>
      </c>
      <c r="T203" s="99">
        <f>S203*H203</f>
        <v>0</v>
      </c>
      <c r="AR203" s="100" t="s">
        <v>172</v>
      </c>
      <c r="AT203" s="100" t="s">
        <v>168</v>
      </c>
      <c r="AU203" s="100" t="s">
        <v>82</v>
      </c>
      <c r="AY203" s="9" t="s">
        <v>165</v>
      </c>
      <c r="BE203" s="101">
        <f>IF(N203="základní",J203,0)</f>
        <v>0</v>
      </c>
      <c r="BF203" s="101">
        <f>IF(N203="snížená",J203,0)</f>
        <v>0</v>
      </c>
      <c r="BG203" s="101">
        <f>IF(N203="zákl. přenesená",J203,0)</f>
        <v>0</v>
      </c>
      <c r="BH203" s="101">
        <f>IF(N203="sníž. přenesená",J203,0)</f>
        <v>0</v>
      </c>
      <c r="BI203" s="101">
        <f>IF(N203="nulová",J203,0)</f>
        <v>0</v>
      </c>
      <c r="BJ203" s="9" t="s">
        <v>80</v>
      </c>
      <c r="BK203" s="101">
        <f>ROUND(I203*H203,2)</f>
        <v>0</v>
      </c>
      <c r="BL203" s="9" t="s">
        <v>172</v>
      </c>
      <c r="BM203" s="100" t="s">
        <v>196</v>
      </c>
    </row>
    <row r="204" spans="2:65" s="17" customFormat="1" ht="19.5">
      <c r="B204" s="16"/>
      <c r="D204" s="102" t="s">
        <v>173</v>
      </c>
      <c r="F204" s="103" t="s">
        <v>194</v>
      </c>
      <c r="I204" s="5"/>
      <c r="L204" s="16"/>
      <c r="M204" s="104"/>
      <c r="T204" s="105"/>
      <c r="AT204" s="9" t="s">
        <v>173</v>
      </c>
      <c r="AU204" s="9" t="s">
        <v>82</v>
      </c>
    </row>
    <row r="205" spans="2:65" s="107" customFormat="1">
      <c r="B205" s="106"/>
      <c r="D205" s="102" t="s">
        <v>176</v>
      </c>
      <c r="E205" s="108" t="s">
        <v>1</v>
      </c>
      <c r="F205" s="109" t="s">
        <v>9836</v>
      </c>
      <c r="H205" s="108" t="s">
        <v>1</v>
      </c>
      <c r="I205" s="6"/>
      <c r="L205" s="106"/>
      <c r="M205" s="110"/>
      <c r="T205" s="111"/>
      <c r="AT205" s="108" t="s">
        <v>176</v>
      </c>
      <c r="AU205" s="108" t="s">
        <v>82</v>
      </c>
      <c r="AV205" s="107" t="s">
        <v>80</v>
      </c>
      <c r="AW205" s="107" t="s">
        <v>30</v>
      </c>
      <c r="AX205" s="107" t="s">
        <v>73</v>
      </c>
      <c r="AY205" s="108" t="s">
        <v>165</v>
      </c>
    </row>
    <row r="206" spans="2:65" s="113" customFormat="1">
      <c r="B206" s="112"/>
      <c r="D206" s="102" t="s">
        <v>176</v>
      </c>
      <c r="E206" s="114" t="s">
        <v>1</v>
      </c>
      <c r="F206" s="115" t="s">
        <v>9837</v>
      </c>
      <c r="H206" s="116">
        <v>298.87700000000001</v>
      </c>
      <c r="I206" s="7"/>
      <c r="L206" s="112"/>
      <c r="M206" s="117"/>
      <c r="T206" s="118"/>
      <c r="AT206" s="114" t="s">
        <v>176</v>
      </c>
      <c r="AU206" s="114" t="s">
        <v>82</v>
      </c>
      <c r="AV206" s="113" t="s">
        <v>82</v>
      </c>
      <c r="AW206" s="113" t="s">
        <v>30</v>
      </c>
      <c r="AX206" s="113" t="s">
        <v>73</v>
      </c>
      <c r="AY206" s="114" t="s">
        <v>165</v>
      </c>
    </row>
    <row r="207" spans="2:65" s="120" customFormat="1">
      <c r="B207" s="119"/>
      <c r="D207" s="102" t="s">
        <v>176</v>
      </c>
      <c r="E207" s="121" t="s">
        <v>1</v>
      </c>
      <c r="F207" s="122" t="s">
        <v>181</v>
      </c>
      <c r="H207" s="123">
        <v>298.77</v>
      </c>
      <c r="I207" s="8"/>
      <c r="L207" s="119"/>
      <c r="M207" s="124"/>
      <c r="T207" s="125"/>
      <c r="AT207" s="121" t="s">
        <v>176</v>
      </c>
      <c r="AU207" s="121" t="s">
        <v>82</v>
      </c>
      <c r="AV207" s="120" t="s">
        <v>172</v>
      </c>
      <c r="AW207" s="120" t="s">
        <v>30</v>
      </c>
      <c r="AX207" s="120" t="s">
        <v>80</v>
      </c>
      <c r="AY207" s="121" t="s">
        <v>165</v>
      </c>
    </row>
    <row r="208" spans="2:65" s="77" customFormat="1" ht="22.9" customHeight="1">
      <c r="B208" s="76"/>
      <c r="D208" s="78" t="s">
        <v>72</v>
      </c>
      <c r="E208" s="86" t="s">
        <v>197</v>
      </c>
      <c r="F208" s="86" t="s">
        <v>198</v>
      </c>
      <c r="I208" s="3"/>
      <c r="J208" s="87">
        <f>BK208</f>
        <v>0</v>
      </c>
      <c r="L208" s="76"/>
      <c r="M208" s="81"/>
      <c r="P208" s="82">
        <f>SUM(P209:P227)</f>
        <v>0</v>
      </c>
      <c r="R208" s="82">
        <f>SUM(R209:R227)</f>
        <v>0</v>
      </c>
      <c r="T208" s="83">
        <f>SUM(T209:T227)</f>
        <v>666.40035</v>
      </c>
      <c r="AR208" s="78" t="s">
        <v>80</v>
      </c>
      <c r="AT208" s="84" t="s">
        <v>72</v>
      </c>
      <c r="AU208" s="84" t="s">
        <v>80</v>
      </c>
      <c r="AY208" s="78" t="s">
        <v>165</v>
      </c>
      <c r="BK208" s="85">
        <f>SUM(BK209:BK227)</f>
        <v>0</v>
      </c>
    </row>
    <row r="209" spans="2:65" s="17" customFormat="1" ht="33" customHeight="1">
      <c r="B209" s="16"/>
      <c r="C209" s="88" t="s">
        <v>199</v>
      </c>
      <c r="D209" s="88" t="s">
        <v>168</v>
      </c>
      <c r="E209" s="89" t="s">
        <v>200</v>
      </c>
      <c r="F209" s="90" t="s">
        <v>201</v>
      </c>
      <c r="G209" s="91" t="s">
        <v>202</v>
      </c>
      <c r="H209" s="92">
        <v>165.45</v>
      </c>
      <c r="I209" s="4"/>
      <c r="J209" s="94">
        <f>ROUND(I209*H209,2)</f>
        <v>0</v>
      </c>
      <c r="K209" s="95"/>
      <c r="L209" s="16"/>
      <c r="M209" s="96" t="s">
        <v>1</v>
      </c>
      <c r="N209" s="97" t="s">
        <v>38</v>
      </c>
      <c r="P209" s="98">
        <f>O209*H209</f>
        <v>0</v>
      </c>
      <c r="Q209" s="98">
        <v>0</v>
      </c>
      <c r="R209" s="98">
        <f>Q209*H209</f>
        <v>0</v>
      </c>
      <c r="S209" s="98">
        <v>0.42499999999999999</v>
      </c>
      <c r="T209" s="99">
        <f>S209*H209</f>
        <v>70.316249999999997</v>
      </c>
      <c r="AR209" s="100" t="s">
        <v>172</v>
      </c>
      <c r="AT209" s="100" t="s">
        <v>168</v>
      </c>
      <c r="AU209" s="100" t="s">
        <v>82</v>
      </c>
      <c r="AY209" s="9" t="s">
        <v>165</v>
      </c>
      <c r="BE209" s="101">
        <f>IF(N209="základní",J209,0)</f>
        <v>0</v>
      </c>
      <c r="BF209" s="101">
        <f>IF(N209="snížená",J209,0)</f>
        <v>0</v>
      </c>
      <c r="BG209" s="101">
        <f>IF(N209="zákl. přenesená",J209,0)</f>
        <v>0</v>
      </c>
      <c r="BH209" s="101">
        <f>IF(N209="sníž. přenesená",J209,0)</f>
        <v>0</v>
      </c>
      <c r="BI209" s="101">
        <f>IF(N209="nulová",J209,0)</f>
        <v>0</v>
      </c>
      <c r="BJ209" s="9" t="s">
        <v>80</v>
      </c>
      <c r="BK209" s="101">
        <f>ROUND(I209*H209,2)</f>
        <v>0</v>
      </c>
      <c r="BL209" s="9" t="s">
        <v>172</v>
      </c>
      <c r="BM209" s="100" t="s">
        <v>203</v>
      </c>
    </row>
    <row r="210" spans="2:65" s="17" customFormat="1" ht="48.75">
      <c r="B210" s="16"/>
      <c r="D210" s="102" t="s">
        <v>173</v>
      </c>
      <c r="F210" s="103" t="s">
        <v>204</v>
      </c>
      <c r="I210" s="5"/>
      <c r="L210" s="16"/>
      <c r="M210" s="104"/>
      <c r="T210" s="105"/>
      <c r="AT210" s="9" t="s">
        <v>173</v>
      </c>
      <c r="AU210" s="9" t="s">
        <v>82</v>
      </c>
    </row>
    <row r="211" spans="2:65" s="107" customFormat="1">
      <c r="B211" s="106"/>
      <c r="D211" s="102" t="s">
        <v>176</v>
      </c>
      <c r="E211" s="108" t="s">
        <v>1</v>
      </c>
      <c r="F211" s="109" t="s">
        <v>205</v>
      </c>
      <c r="H211" s="108" t="s">
        <v>1</v>
      </c>
      <c r="I211" s="6"/>
      <c r="L211" s="106"/>
      <c r="M211" s="110"/>
      <c r="T211" s="111"/>
      <c r="AT211" s="108" t="s">
        <v>176</v>
      </c>
      <c r="AU211" s="108" t="s">
        <v>82</v>
      </c>
      <c r="AV211" s="107" t="s">
        <v>80</v>
      </c>
      <c r="AW211" s="107" t="s">
        <v>30</v>
      </c>
      <c r="AX211" s="107" t="s">
        <v>73</v>
      </c>
      <c r="AY211" s="108" t="s">
        <v>165</v>
      </c>
    </row>
    <row r="212" spans="2:65" s="113" customFormat="1">
      <c r="B212" s="112"/>
      <c r="D212" s="102" t="s">
        <v>176</v>
      </c>
      <c r="E212" s="114" t="s">
        <v>1</v>
      </c>
      <c r="F212" s="115" t="s">
        <v>206</v>
      </c>
      <c r="H212" s="116">
        <v>165.45</v>
      </c>
      <c r="I212" s="7"/>
      <c r="L212" s="112"/>
      <c r="M212" s="117"/>
      <c r="T212" s="118"/>
      <c r="AT212" s="114" t="s">
        <v>176</v>
      </c>
      <c r="AU212" s="114" t="s">
        <v>82</v>
      </c>
      <c r="AV212" s="113" t="s">
        <v>82</v>
      </c>
      <c r="AW212" s="113" t="s">
        <v>30</v>
      </c>
      <c r="AX212" s="113" t="s">
        <v>73</v>
      </c>
      <c r="AY212" s="114" t="s">
        <v>165</v>
      </c>
    </row>
    <row r="213" spans="2:65" s="120" customFormat="1">
      <c r="B213" s="119"/>
      <c r="D213" s="102" t="s">
        <v>176</v>
      </c>
      <c r="E213" s="121" t="s">
        <v>1</v>
      </c>
      <c r="F213" s="122" t="s">
        <v>181</v>
      </c>
      <c r="H213" s="123">
        <v>165.45</v>
      </c>
      <c r="I213" s="8"/>
      <c r="L213" s="119"/>
      <c r="M213" s="124"/>
      <c r="T213" s="125"/>
      <c r="AT213" s="121" t="s">
        <v>176</v>
      </c>
      <c r="AU213" s="121" t="s">
        <v>82</v>
      </c>
      <c r="AV213" s="120" t="s">
        <v>172</v>
      </c>
      <c r="AW213" s="120" t="s">
        <v>30</v>
      </c>
      <c r="AX213" s="120" t="s">
        <v>80</v>
      </c>
      <c r="AY213" s="121" t="s">
        <v>165</v>
      </c>
    </row>
    <row r="214" spans="2:65" s="17" customFormat="1" ht="24.2" customHeight="1">
      <c r="B214" s="16"/>
      <c r="C214" s="88" t="s">
        <v>188</v>
      </c>
      <c r="D214" s="88" t="s">
        <v>168</v>
      </c>
      <c r="E214" s="89" t="s">
        <v>207</v>
      </c>
      <c r="F214" s="90" t="s">
        <v>208</v>
      </c>
      <c r="G214" s="91" t="s">
        <v>202</v>
      </c>
      <c r="H214" s="92">
        <v>766.55</v>
      </c>
      <c r="I214" s="4"/>
      <c r="J214" s="94">
        <f>ROUND(I214*H214,2)</f>
        <v>0</v>
      </c>
      <c r="K214" s="95"/>
      <c r="L214" s="16"/>
      <c r="M214" s="96" t="s">
        <v>1</v>
      </c>
      <c r="N214" s="97" t="s">
        <v>38</v>
      </c>
      <c r="P214" s="98">
        <f>O214*H214</f>
        <v>0</v>
      </c>
      <c r="Q214" s="98">
        <v>0</v>
      </c>
      <c r="R214" s="98">
        <f>Q214*H214</f>
        <v>0</v>
      </c>
      <c r="S214" s="98">
        <v>0.63</v>
      </c>
      <c r="T214" s="99">
        <f>S214*H214</f>
        <v>482.92649999999998</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209</v>
      </c>
    </row>
    <row r="215" spans="2:65" s="17" customFormat="1" ht="39">
      <c r="B215" s="16"/>
      <c r="D215" s="102" t="s">
        <v>173</v>
      </c>
      <c r="F215" s="103" t="s">
        <v>210</v>
      </c>
      <c r="I215" s="5"/>
      <c r="L215" s="16"/>
      <c r="M215" s="104"/>
      <c r="T215" s="105"/>
      <c r="AT215" s="9" t="s">
        <v>173</v>
      </c>
      <c r="AU215" s="9" t="s">
        <v>82</v>
      </c>
    </row>
    <row r="216" spans="2:65" s="107" customFormat="1">
      <c r="B216" s="106"/>
      <c r="D216" s="102" t="s">
        <v>176</v>
      </c>
      <c r="E216" s="108" t="s">
        <v>1</v>
      </c>
      <c r="F216" s="115" t="s">
        <v>9838</v>
      </c>
      <c r="G216" s="113"/>
      <c r="H216" s="116">
        <v>932</v>
      </c>
      <c r="I216" s="6"/>
      <c r="L216" s="106"/>
      <c r="M216" s="110"/>
      <c r="T216" s="111"/>
      <c r="AT216" s="108" t="s">
        <v>176</v>
      </c>
      <c r="AU216" s="108" t="s">
        <v>82</v>
      </c>
      <c r="AV216" s="107" t="s">
        <v>80</v>
      </c>
      <c r="AW216" s="107" t="s">
        <v>30</v>
      </c>
      <c r="AX216" s="107" t="s">
        <v>73</v>
      </c>
      <c r="AY216" s="108" t="s">
        <v>165</v>
      </c>
    </row>
    <row r="217" spans="2:65" s="113" customFormat="1">
      <c r="B217" s="112"/>
      <c r="D217" s="102" t="s">
        <v>176</v>
      </c>
      <c r="E217" s="114" t="s">
        <v>1</v>
      </c>
      <c r="F217" s="115" t="s">
        <v>9839</v>
      </c>
      <c r="H217" s="116">
        <v>-165.45</v>
      </c>
      <c r="I217" s="7"/>
      <c r="L217" s="112"/>
      <c r="M217" s="117"/>
      <c r="T217" s="118"/>
      <c r="AT217" s="114" t="s">
        <v>176</v>
      </c>
      <c r="AU217" s="114" t="s">
        <v>82</v>
      </c>
      <c r="AV217" s="113" t="s">
        <v>82</v>
      </c>
      <c r="AW217" s="113" t="s">
        <v>30</v>
      </c>
      <c r="AX217" s="113" t="s">
        <v>73</v>
      </c>
      <c r="AY217" s="114" t="s">
        <v>165</v>
      </c>
    </row>
    <row r="218" spans="2:65" s="120" customFormat="1">
      <c r="B218" s="119"/>
      <c r="D218" s="102" t="s">
        <v>176</v>
      </c>
      <c r="E218" s="121" t="s">
        <v>1</v>
      </c>
      <c r="F218" s="122" t="s">
        <v>181</v>
      </c>
      <c r="H218" s="123">
        <v>766.55</v>
      </c>
      <c r="I218" s="8"/>
      <c r="L218" s="119"/>
      <c r="M218" s="124"/>
      <c r="T218" s="125"/>
      <c r="AT218" s="121" t="s">
        <v>176</v>
      </c>
      <c r="AU218" s="121" t="s">
        <v>82</v>
      </c>
      <c r="AV218" s="120" t="s">
        <v>172</v>
      </c>
      <c r="AW218" s="120" t="s">
        <v>30</v>
      </c>
      <c r="AX218" s="120" t="s">
        <v>80</v>
      </c>
      <c r="AY218" s="121" t="s">
        <v>165</v>
      </c>
    </row>
    <row r="219" spans="2:65" s="17" customFormat="1" ht="16.5" customHeight="1">
      <c r="B219" s="16"/>
      <c r="C219" s="88" t="s">
        <v>211</v>
      </c>
      <c r="D219" s="88" t="s">
        <v>168</v>
      </c>
      <c r="E219" s="89" t="s">
        <v>212</v>
      </c>
      <c r="F219" s="90" t="s">
        <v>213</v>
      </c>
      <c r="G219" s="91" t="s">
        <v>171</v>
      </c>
      <c r="H219" s="92">
        <v>47.149000000000001</v>
      </c>
      <c r="I219" s="4"/>
      <c r="J219" s="94">
        <f>ROUND(I219*H219,2)</f>
        <v>0</v>
      </c>
      <c r="K219" s="95"/>
      <c r="L219" s="16"/>
      <c r="M219" s="96" t="s">
        <v>1</v>
      </c>
      <c r="N219" s="97" t="s">
        <v>38</v>
      </c>
      <c r="P219" s="98">
        <f>O219*H219</f>
        <v>0</v>
      </c>
      <c r="Q219" s="98">
        <v>0</v>
      </c>
      <c r="R219" s="98">
        <f>Q219*H219</f>
        <v>0</v>
      </c>
      <c r="S219" s="98">
        <v>2.4</v>
      </c>
      <c r="T219" s="99">
        <f>S219*H219</f>
        <v>113.1576</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214</v>
      </c>
    </row>
    <row r="220" spans="2:65" s="17" customFormat="1">
      <c r="B220" s="16"/>
      <c r="D220" s="102" t="s">
        <v>173</v>
      </c>
      <c r="F220" s="103" t="s">
        <v>215</v>
      </c>
      <c r="I220" s="5"/>
      <c r="L220" s="16"/>
      <c r="M220" s="104"/>
      <c r="T220" s="105"/>
      <c r="AT220" s="9" t="s">
        <v>173</v>
      </c>
      <c r="AU220" s="9" t="s">
        <v>82</v>
      </c>
    </row>
    <row r="221" spans="2:65" s="107" customFormat="1">
      <c r="B221" s="106"/>
      <c r="D221" s="102" t="s">
        <v>176</v>
      </c>
      <c r="E221" s="108" t="s">
        <v>1</v>
      </c>
      <c r="F221" s="109" t="s">
        <v>216</v>
      </c>
      <c r="H221" s="108" t="s">
        <v>1</v>
      </c>
      <c r="I221" s="6"/>
      <c r="L221" s="106"/>
      <c r="M221" s="110"/>
      <c r="T221" s="111"/>
      <c r="AT221" s="108" t="s">
        <v>176</v>
      </c>
      <c r="AU221" s="108" t="s">
        <v>82</v>
      </c>
      <c r="AV221" s="107" t="s">
        <v>80</v>
      </c>
      <c r="AW221" s="107" t="s">
        <v>30</v>
      </c>
      <c r="AX221" s="107" t="s">
        <v>73</v>
      </c>
      <c r="AY221" s="108" t="s">
        <v>165</v>
      </c>
    </row>
    <row r="222" spans="2:65" s="113" customFormat="1">
      <c r="B222" s="112"/>
      <c r="D222" s="102" t="s">
        <v>176</v>
      </c>
      <c r="E222" s="114" t="s">
        <v>1</v>
      </c>
      <c r="F222" s="115" t="s">
        <v>217</v>
      </c>
      <c r="H222" s="116">
        <v>4.4420000000000002</v>
      </c>
      <c r="I222" s="7"/>
      <c r="L222" s="112"/>
      <c r="M222" s="117"/>
      <c r="T222" s="118"/>
      <c r="AT222" s="114" t="s">
        <v>176</v>
      </c>
      <c r="AU222" s="114" t="s">
        <v>82</v>
      </c>
      <c r="AV222" s="113" t="s">
        <v>82</v>
      </c>
      <c r="AW222" s="113" t="s">
        <v>30</v>
      </c>
      <c r="AX222" s="113" t="s">
        <v>73</v>
      </c>
      <c r="AY222" s="114" t="s">
        <v>165</v>
      </c>
    </row>
    <row r="223" spans="2:65" s="113" customFormat="1">
      <c r="B223" s="112"/>
      <c r="D223" s="102" t="s">
        <v>176</v>
      </c>
      <c r="E223" s="114" t="s">
        <v>1</v>
      </c>
      <c r="F223" s="115" t="s">
        <v>218</v>
      </c>
      <c r="H223" s="116">
        <v>19.811</v>
      </c>
      <c r="I223" s="7"/>
      <c r="L223" s="112"/>
      <c r="M223" s="117"/>
      <c r="T223" s="118"/>
      <c r="AT223" s="114" t="s">
        <v>176</v>
      </c>
      <c r="AU223" s="114" t="s">
        <v>82</v>
      </c>
      <c r="AV223" s="113" t="s">
        <v>82</v>
      </c>
      <c r="AW223" s="113" t="s">
        <v>30</v>
      </c>
      <c r="AX223" s="113" t="s">
        <v>73</v>
      </c>
      <c r="AY223" s="114" t="s">
        <v>165</v>
      </c>
    </row>
    <row r="224" spans="2:65" s="113" customFormat="1">
      <c r="B224" s="112"/>
      <c r="D224" s="102" t="s">
        <v>176</v>
      </c>
      <c r="E224" s="114" t="s">
        <v>1</v>
      </c>
      <c r="F224" s="115" t="s">
        <v>219</v>
      </c>
      <c r="H224" s="116">
        <v>17.100000000000001</v>
      </c>
      <c r="I224" s="7"/>
      <c r="L224" s="112"/>
      <c r="M224" s="117"/>
      <c r="T224" s="118"/>
      <c r="AT224" s="114" t="s">
        <v>176</v>
      </c>
      <c r="AU224" s="114" t="s">
        <v>82</v>
      </c>
      <c r="AV224" s="113" t="s">
        <v>82</v>
      </c>
      <c r="AW224" s="113" t="s">
        <v>30</v>
      </c>
      <c r="AX224" s="113" t="s">
        <v>73</v>
      </c>
      <c r="AY224" s="114" t="s">
        <v>165</v>
      </c>
    </row>
    <row r="225" spans="2:65" s="107" customFormat="1">
      <c r="B225" s="106"/>
      <c r="D225" s="102" t="s">
        <v>176</v>
      </c>
      <c r="E225" s="108" t="s">
        <v>1</v>
      </c>
      <c r="F225" s="109" t="s">
        <v>220</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221</v>
      </c>
      <c r="H226" s="116">
        <v>5.7960000000000003</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47.149000000000001</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222</v>
      </c>
      <c r="F228" s="86" t="s">
        <v>223</v>
      </c>
      <c r="I228" s="3"/>
      <c r="J228" s="87">
        <f>BK228</f>
        <v>0</v>
      </c>
      <c r="L228" s="76"/>
      <c r="M228" s="81"/>
      <c r="P228" s="82">
        <f>SUM(P229:P230)</f>
        <v>0</v>
      </c>
      <c r="R228" s="82">
        <f>SUM(R229:R230)</f>
        <v>0</v>
      </c>
      <c r="T228" s="83">
        <f>SUM(T229:T230)</f>
        <v>133.04499999999999</v>
      </c>
      <c r="AR228" s="78" t="s">
        <v>80</v>
      </c>
      <c r="AT228" s="84" t="s">
        <v>72</v>
      </c>
      <c r="AU228" s="84" t="s">
        <v>80</v>
      </c>
      <c r="AY228" s="78" t="s">
        <v>165</v>
      </c>
      <c r="BK228" s="85">
        <f>SUM(BK229:BK230)</f>
        <v>0</v>
      </c>
    </row>
    <row r="229" spans="2:65" s="17" customFormat="1" ht="24.2" customHeight="1">
      <c r="B229" s="16"/>
      <c r="C229" s="88" t="s">
        <v>192</v>
      </c>
      <c r="D229" s="88" t="s">
        <v>168</v>
      </c>
      <c r="E229" s="89" t="s">
        <v>224</v>
      </c>
      <c r="F229" s="90" t="s">
        <v>225</v>
      </c>
      <c r="G229" s="91" t="s">
        <v>202</v>
      </c>
      <c r="H229" s="92">
        <v>451</v>
      </c>
      <c r="I229" s="4"/>
      <c r="J229" s="94">
        <f>ROUND(I229*H229,2)</f>
        <v>0</v>
      </c>
      <c r="K229" s="95"/>
      <c r="L229" s="16"/>
      <c r="M229" s="96" t="s">
        <v>1</v>
      </c>
      <c r="N229" s="97" t="s">
        <v>38</v>
      </c>
      <c r="P229" s="98">
        <f>O229*H229</f>
        <v>0</v>
      </c>
      <c r="Q229" s="98">
        <v>0</v>
      </c>
      <c r="R229" s="98">
        <f>Q229*H229</f>
        <v>0</v>
      </c>
      <c r="S229" s="98">
        <v>0.29499999999999998</v>
      </c>
      <c r="T229" s="99">
        <f>S229*H229</f>
        <v>133.04499999999999</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226</v>
      </c>
    </row>
    <row r="230" spans="2:65" s="17" customFormat="1" ht="39">
      <c r="B230" s="16"/>
      <c r="D230" s="102" t="s">
        <v>173</v>
      </c>
      <c r="F230" s="103" t="s">
        <v>227</v>
      </c>
      <c r="I230" s="5"/>
      <c r="L230" s="16"/>
      <c r="M230" s="104"/>
      <c r="T230" s="105"/>
      <c r="AT230" s="9" t="s">
        <v>173</v>
      </c>
      <c r="AU230" s="9" t="s">
        <v>82</v>
      </c>
    </row>
    <row r="231" spans="2:65" s="113" customFormat="1">
      <c r="B231" s="112"/>
      <c r="D231" s="102" t="s">
        <v>176</v>
      </c>
      <c r="E231" s="114" t="s">
        <v>1</v>
      </c>
      <c r="F231" s="115" t="s">
        <v>9840</v>
      </c>
      <c r="H231" s="116">
        <v>451</v>
      </c>
      <c r="I231" s="7"/>
      <c r="L231" s="112"/>
      <c r="M231" s="117"/>
      <c r="T231" s="118"/>
      <c r="AT231" s="114" t="s">
        <v>176</v>
      </c>
      <c r="AU231" s="114" t="s">
        <v>82</v>
      </c>
      <c r="AV231" s="113" t="s">
        <v>82</v>
      </c>
      <c r="AW231" s="113" t="s">
        <v>30</v>
      </c>
      <c r="AX231" s="113" t="s">
        <v>73</v>
      </c>
      <c r="AY231" s="114" t="s">
        <v>165</v>
      </c>
    </row>
    <row r="232" spans="2:65" s="120" customFormat="1">
      <c r="B232" s="119"/>
      <c r="D232" s="102" t="s">
        <v>176</v>
      </c>
      <c r="E232" s="121" t="s">
        <v>1</v>
      </c>
      <c r="F232" s="122" t="s">
        <v>181</v>
      </c>
      <c r="H232" s="123">
        <v>451</v>
      </c>
      <c r="I232" s="8"/>
      <c r="L232" s="119"/>
      <c r="M232" s="124"/>
      <c r="T232" s="125"/>
      <c r="AT232" s="121" t="s">
        <v>176</v>
      </c>
      <c r="AU232" s="121" t="s">
        <v>82</v>
      </c>
      <c r="AV232" s="120" t="s">
        <v>172</v>
      </c>
      <c r="AW232" s="120" t="s">
        <v>30</v>
      </c>
      <c r="AX232" s="120" t="s">
        <v>80</v>
      </c>
      <c r="AY232" s="121" t="s">
        <v>165</v>
      </c>
    </row>
    <row r="233" spans="2:65" s="77" customFormat="1" ht="22.9" customHeight="1">
      <c r="B233" s="76"/>
      <c r="D233" s="78" t="s">
        <v>72</v>
      </c>
      <c r="E233" s="86" t="s">
        <v>228</v>
      </c>
      <c r="F233" s="86" t="s">
        <v>229</v>
      </c>
      <c r="I233" s="3"/>
      <c r="J233" s="87">
        <f>BK233</f>
        <v>0</v>
      </c>
      <c r="L233" s="76"/>
      <c r="M233" s="81"/>
      <c r="P233" s="82">
        <f>SUM(P234:P253)</f>
        <v>0</v>
      </c>
      <c r="R233" s="82">
        <f>SUM(R234:R253)</f>
        <v>0</v>
      </c>
      <c r="T233" s="83">
        <f>SUM(T234:T253)</f>
        <v>813.05700000000002</v>
      </c>
      <c r="AR233" s="78" t="s">
        <v>80</v>
      </c>
      <c r="AT233" s="84" t="s">
        <v>72</v>
      </c>
      <c r="AU233" s="84" t="s">
        <v>80</v>
      </c>
      <c r="AY233" s="78" t="s">
        <v>165</v>
      </c>
      <c r="BK233" s="85">
        <f>SUM(BK234:BK253)</f>
        <v>0</v>
      </c>
    </row>
    <row r="234" spans="2:65" s="17" customFormat="1" ht="24.2" customHeight="1">
      <c r="B234" s="16"/>
      <c r="C234" s="88" t="s">
        <v>230</v>
      </c>
      <c r="D234" s="88" t="s">
        <v>168</v>
      </c>
      <c r="E234" s="89" t="s">
        <v>231</v>
      </c>
      <c r="F234" s="90" t="s">
        <v>232</v>
      </c>
      <c r="G234" s="91" t="s">
        <v>202</v>
      </c>
      <c r="H234" s="92">
        <v>750</v>
      </c>
      <c r="I234" s="4"/>
      <c r="J234" s="94">
        <f>ROUND(I234*H234,2)</f>
        <v>0</v>
      </c>
      <c r="K234" s="95"/>
      <c r="L234" s="16"/>
      <c r="M234" s="96" t="s">
        <v>1</v>
      </c>
      <c r="N234" s="97" t="s">
        <v>38</v>
      </c>
      <c r="P234" s="98">
        <f>O234*H234</f>
        <v>0</v>
      </c>
      <c r="Q234" s="98">
        <v>0</v>
      </c>
      <c r="R234" s="98">
        <f>Q234*H234</f>
        <v>0</v>
      </c>
      <c r="S234" s="98">
        <v>0.5</v>
      </c>
      <c r="T234" s="99">
        <f>S234*H234</f>
        <v>375</v>
      </c>
      <c r="AR234" s="100" t="s">
        <v>172</v>
      </c>
      <c r="AT234" s="100" t="s">
        <v>168</v>
      </c>
      <c r="AU234" s="100" t="s">
        <v>82</v>
      </c>
      <c r="AY234" s="9" t="s">
        <v>165</v>
      </c>
      <c r="BE234" s="101">
        <f>IF(N234="základní",J234,0)</f>
        <v>0</v>
      </c>
      <c r="BF234" s="101">
        <f>IF(N234="snížená",J234,0)</f>
        <v>0</v>
      </c>
      <c r="BG234" s="101">
        <f>IF(N234="zákl. přenesená",J234,0)</f>
        <v>0</v>
      </c>
      <c r="BH234" s="101">
        <f>IF(N234="sníž. přenesená",J234,0)</f>
        <v>0</v>
      </c>
      <c r="BI234" s="101">
        <f>IF(N234="nulová",J234,0)</f>
        <v>0</v>
      </c>
      <c r="BJ234" s="9" t="s">
        <v>80</v>
      </c>
      <c r="BK234" s="101">
        <f>ROUND(I234*H234,2)</f>
        <v>0</v>
      </c>
      <c r="BL234" s="9" t="s">
        <v>172</v>
      </c>
      <c r="BM234" s="100" t="s">
        <v>233</v>
      </c>
    </row>
    <row r="235" spans="2:65" s="17" customFormat="1" ht="39">
      <c r="B235" s="16"/>
      <c r="D235" s="102" t="s">
        <v>173</v>
      </c>
      <c r="F235" s="103" t="s">
        <v>234</v>
      </c>
      <c r="I235" s="5"/>
      <c r="L235" s="16"/>
      <c r="M235" s="104"/>
      <c r="T235" s="105"/>
      <c r="AT235" s="9" t="s">
        <v>173</v>
      </c>
      <c r="AU235" s="9" t="s">
        <v>82</v>
      </c>
    </row>
    <row r="236" spans="2:65" s="107" customFormat="1">
      <c r="B236" s="106"/>
      <c r="D236" s="102" t="s">
        <v>176</v>
      </c>
      <c r="E236" s="108" t="s">
        <v>1</v>
      </c>
      <c r="F236" s="109" t="s">
        <v>9841</v>
      </c>
      <c r="H236" s="108"/>
      <c r="I236" s="6"/>
      <c r="L236" s="106"/>
      <c r="M236" s="110"/>
      <c r="T236" s="111"/>
      <c r="AT236" s="108" t="s">
        <v>176</v>
      </c>
      <c r="AU236" s="108" t="s">
        <v>82</v>
      </c>
      <c r="AV236" s="107" t="s">
        <v>80</v>
      </c>
      <c r="AW236" s="107" t="s">
        <v>30</v>
      </c>
      <c r="AX236" s="107" t="s">
        <v>73</v>
      </c>
      <c r="AY236" s="108" t="s">
        <v>165</v>
      </c>
    </row>
    <row r="237" spans="2:65" s="113" customFormat="1">
      <c r="B237" s="112"/>
      <c r="D237" s="102" t="s">
        <v>176</v>
      </c>
      <c r="E237" s="114" t="s">
        <v>1</v>
      </c>
      <c r="F237" s="115" t="s">
        <v>9842</v>
      </c>
      <c r="H237" s="116">
        <v>750</v>
      </c>
      <c r="I237" s="7"/>
      <c r="L237" s="112"/>
      <c r="M237" s="117"/>
      <c r="T237" s="118"/>
      <c r="AT237" s="114" t="s">
        <v>176</v>
      </c>
      <c r="AU237" s="114" t="s">
        <v>82</v>
      </c>
      <c r="AV237" s="113" t="s">
        <v>82</v>
      </c>
      <c r="AW237" s="113" t="s">
        <v>30</v>
      </c>
      <c r="AX237" s="113" t="s">
        <v>73</v>
      </c>
      <c r="AY237" s="114" t="s">
        <v>165</v>
      </c>
    </row>
    <row r="238" spans="2:65" s="120" customFormat="1">
      <c r="B238" s="119"/>
      <c r="D238" s="102" t="s">
        <v>176</v>
      </c>
      <c r="E238" s="121" t="s">
        <v>1</v>
      </c>
      <c r="F238" s="122" t="s">
        <v>181</v>
      </c>
      <c r="H238" s="123">
        <v>750</v>
      </c>
      <c r="I238" s="8"/>
      <c r="L238" s="119"/>
      <c r="M238" s="124"/>
      <c r="T238" s="125"/>
      <c r="AT238" s="121" t="s">
        <v>176</v>
      </c>
      <c r="AU238" s="121" t="s">
        <v>82</v>
      </c>
      <c r="AV238" s="120" t="s">
        <v>172</v>
      </c>
      <c r="AW238" s="120" t="s">
        <v>30</v>
      </c>
      <c r="AX238" s="120" t="s">
        <v>80</v>
      </c>
      <c r="AY238" s="121" t="s">
        <v>165</v>
      </c>
    </row>
    <row r="239" spans="2:65" s="17" customFormat="1" ht="24.2" customHeight="1">
      <c r="B239" s="16"/>
      <c r="C239" s="88" t="s">
        <v>196</v>
      </c>
      <c r="D239" s="88" t="s">
        <v>168</v>
      </c>
      <c r="E239" s="89" t="s">
        <v>235</v>
      </c>
      <c r="F239" s="90" t="s">
        <v>236</v>
      </c>
      <c r="G239" s="91" t="s">
        <v>202</v>
      </c>
      <c r="H239" s="92">
        <v>616.45000000000005</v>
      </c>
      <c r="I239" s="4"/>
      <c r="J239" s="94">
        <f>ROUND(I239*H239,2)</f>
        <v>0</v>
      </c>
      <c r="K239" s="95"/>
      <c r="L239" s="16"/>
      <c r="M239" s="96" t="s">
        <v>1</v>
      </c>
      <c r="N239" s="97" t="s">
        <v>38</v>
      </c>
      <c r="P239" s="98">
        <f>O239*H239</f>
        <v>0</v>
      </c>
      <c r="Q239" s="98">
        <v>0</v>
      </c>
      <c r="R239" s="98">
        <f>Q239*H239</f>
        <v>0</v>
      </c>
      <c r="S239" s="98">
        <v>0.18</v>
      </c>
      <c r="T239" s="99">
        <f>S239*H239</f>
        <v>110.961</v>
      </c>
      <c r="AR239" s="100" t="s">
        <v>172</v>
      </c>
      <c r="AT239" s="100" t="s">
        <v>168</v>
      </c>
      <c r="AU239" s="100" t="s">
        <v>82</v>
      </c>
      <c r="AY239" s="9" t="s">
        <v>165</v>
      </c>
      <c r="BE239" s="101">
        <f>IF(N239="základní",J239,0)</f>
        <v>0</v>
      </c>
      <c r="BF239" s="101">
        <f>IF(N239="snížená",J239,0)</f>
        <v>0</v>
      </c>
      <c r="BG239" s="101">
        <f>IF(N239="zákl. přenesená",J239,0)</f>
        <v>0</v>
      </c>
      <c r="BH239" s="101">
        <f>IF(N239="sníž. přenesená",J239,0)</f>
        <v>0</v>
      </c>
      <c r="BI239" s="101">
        <f>IF(N239="nulová",J239,0)</f>
        <v>0</v>
      </c>
      <c r="BJ239" s="9" t="s">
        <v>80</v>
      </c>
      <c r="BK239" s="101">
        <f>ROUND(I239*H239,2)</f>
        <v>0</v>
      </c>
      <c r="BL239" s="9" t="s">
        <v>172</v>
      </c>
      <c r="BM239" s="100" t="s">
        <v>237</v>
      </c>
    </row>
    <row r="240" spans="2:65" s="17" customFormat="1" ht="39">
      <c r="B240" s="16"/>
      <c r="D240" s="102" t="s">
        <v>173</v>
      </c>
      <c r="F240" s="103" t="s">
        <v>238</v>
      </c>
      <c r="I240" s="5"/>
      <c r="L240" s="16"/>
      <c r="M240" s="104"/>
      <c r="T240" s="105"/>
      <c r="AT240" s="9" t="s">
        <v>173</v>
      </c>
      <c r="AU240" s="9" t="s">
        <v>82</v>
      </c>
    </row>
    <row r="241" spans="2:65" s="113" customFormat="1">
      <c r="B241" s="112"/>
      <c r="D241" s="102" t="s">
        <v>176</v>
      </c>
      <c r="E241" s="114" t="s">
        <v>1</v>
      </c>
      <c r="F241" s="115" t="s">
        <v>9843</v>
      </c>
      <c r="H241" s="116">
        <v>451</v>
      </c>
      <c r="I241" s="7"/>
      <c r="L241" s="112"/>
      <c r="M241" s="117"/>
      <c r="T241" s="118"/>
      <c r="AT241" s="114" t="s">
        <v>176</v>
      </c>
      <c r="AU241" s="114" t="s">
        <v>82</v>
      </c>
      <c r="AV241" s="113" t="s">
        <v>82</v>
      </c>
      <c r="AW241" s="113" t="s">
        <v>30</v>
      </c>
      <c r="AX241" s="113" t="s">
        <v>73</v>
      </c>
      <c r="AY241" s="114" t="s">
        <v>165</v>
      </c>
    </row>
    <row r="242" spans="2:65" s="113" customFormat="1">
      <c r="B242" s="112"/>
      <c r="D242" s="102" t="s">
        <v>176</v>
      </c>
      <c r="E242" s="114" t="s">
        <v>1</v>
      </c>
      <c r="F242" s="115" t="s">
        <v>9844</v>
      </c>
      <c r="H242" s="116">
        <v>165.45</v>
      </c>
      <c r="I242" s="7"/>
      <c r="L242" s="112"/>
      <c r="M242" s="117"/>
      <c r="T242" s="118"/>
      <c r="AT242" s="114" t="s">
        <v>176</v>
      </c>
      <c r="AU242" s="114" t="s">
        <v>82</v>
      </c>
      <c r="AV242" s="113" t="s">
        <v>82</v>
      </c>
      <c r="AW242" s="113" t="s">
        <v>30</v>
      </c>
      <c r="AX242" s="113" t="s">
        <v>73</v>
      </c>
      <c r="AY242" s="114" t="s">
        <v>165</v>
      </c>
    </row>
    <row r="243" spans="2:65" s="120" customFormat="1">
      <c r="B243" s="119"/>
      <c r="D243" s="102" t="s">
        <v>176</v>
      </c>
      <c r="E243" s="121" t="s">
        <v>1</v>
      </c>
      <c r="F243" s="122" t="s">
        <v>181</v>
      </c>
      <c r="H243" s="123">
        <v>616.45000000000005</v>
      </c>
      <c r="I243" s="8"/>
      <c r="L243" s="119"/>
      <c r="M243" s="124"/>
      <c r="T243" s="125"/>
      <c r="AT243" s="121" t="s">
        <v>176</v>
      </c>
      <c r="AU243" s="121" t="s">
        <v>82</v>
      </c>
      <c r="AV243" s="120" t="s">
        <v>172</v>
      </c>
      <c r="AW243" s="120" t="s">
        <v>30</v>
      </c>
      <c r="AX243" s="120" t="s">
        <v>80</v>
      </c>
      <c r="AY243" s="121" t="s">
        <v>165</v>
      </c>
    </row>
    <row r="244" spans="2:65" s="17" customFormat="1" ht="24.2" customHeight="1">
      <c r="B244" s="16"/>
      <c r="C244" s="88" t="s">
        <v>239</v>
      </c>
      <c r="D244" s="88" t="s">
        <v>168</v>
      </c>
      <c r="E244" s="89" t="s">
        <v>240</v>
      </c>
      <c r="F244" s="90" t="s">
        <v>241</v>
      </c>
      <c r="G244" s="91" t="s">
        <v>202</v>
      </c>
      <c r="H244" s="92">
        <v>616.45000000000005</v>
      </c>
      <c r="I244" s="4"/>
      <c r="J244" s="94">
        <f>ROUND(I244*H244,2)</f>
        <v>0</v>
      </c>
      <c r="K244" s="95"/>
      <c r="L244" s="16"/>
      <c r="M244" s="96" t="s">
        <v>1</v>
      </c>
      <c r="N244" s="97" t="s">
        <v>38</v>
      </c>
      <c r="P244" s="98">
        <f>O244*H244</f>
        <v>0</v>
      </c>
      <c r="Q244" s="98">
        <v>0</v>
      </c>
      <c r="R244" s="98">
        <f>Q244*H244</f>
        <v>0</v>
      </c>
      <c r="S244" s="98">
        <v>0.17</v>
      </c>
      <c r="T244" s="99">
        <f>S244*H244</f>
        <v>104.79650000000001</v>
      </c>
      <c r="AR244" s="100" t="s">
        <v>172</v>
      </c>
      <c r="AT244" s="100" t="s">
        <v>168</v>
      </c>
      <c r="AU244" s="100" t="s">
        <v>82</v>
      </c>
      <c r="AY244" s="9" t="s">
        <v>165</v>
      </c>
      <c r="BE244" s="101">
        <f>IF(N244="základní",J244,0)</f>
        <v>0</v>
      </c>
      <c r="BF244" s="101">
        <f>IF(N244="snížená",J244,0)</f>
        <v>0</v>
      </c>
      <c r="BG244" s="101">
        <f>IF(N244="zákl. přenesená",J244,0)</f>
        <v>0</v>
      </c>
      <c r="BH244" s="101">
        <f>IF(N244="sníž. přenesená",J244,0)</f>
        <v>0</v>
      </c>
      <c r="BI244" s="101">
        <f>IF(N244="nulová",J244,0)</f>
        <v>0</v>
      </c>
      <c r="BJ244" s="9" t="s">
        <v>80</v>
      </c>
      <c r="BK244" s="101">
        <f>ROUND(I244*H244,2)</f>
        <v>0</v>
      </c>
      <c r="BL244" s="9" t="s">
        <v>172</v>
      </c>
      <c r="BM244" s="100" t="s">
        <v>242</v>
      </c>
    </row>
    <row r="245" spans="2:65" s="17" customFormat="1" ht="39">
      <c r="B245" s="16"/>
      <c r="D245" s="102" t="s">
        <v>173</v>
      </c>
      <c r="F245" s="103" t="s">
        <v>243</v>
      </c>
      <c r="I245" s="5"/>
      <c r="L245" s="16"/>
      <c r="M245" s="104"/>
      <c r="T245" s="105"/>
      <c r="AT245" s="9" t="s">
        <v>173</v>
      </c>
      <c r="AU245" s="9" t="s">
        <v>82</v>
      </c>
    </row>
    <row r="246" spans="2:65" s="113" customFormat="1">
      <c r="B246" s="112"/>
      <c r="D246" s="102" t="s">
        <v>176</v>
      </c>
      <c r="E246" s="114" t="s">
        <v>1</v>
      </c>
      <c r="F246" s="115" t="s">
        <v>9843</v>
      </c>
      <c r="H246" s="116">
        <v>451</v>
      </c>
      <c r="I246" s="7"/>
      <c r="L246" s="112"/>
      <c r="M246" s="117"/>
      <c r="T246" s="118"/>
      <c r="AT246" s="114" t="s">
        <v>176</v>
      </c>
      <c r="AU246" s="114" t="s">
        <v>82</v>
      </c>
      <c r="AV246" s="113" t="s">
        <v>82</v>
      </c>
      <c r="AW246" s="113" t="s">
        <v>30</v>
      </c>
      <c r="AX246" s="113" t="s">
        <v>73</v>
      </c>
      <c r="AY246" s="114" t="s">
        <v>165</v>
      </c>
    </row>
    <row r="247" spans="2:65" s="113" customFormat="1">
      <c r="B247" s="112"/>
      <c r="D247" s="102" t="s">
        <v>176</v>
      </c>
      <c r="E247" s="114" t="s">
        <v>1</v>
      </c>
      <c r="F247" s="115" t="s">
        <v>9844</v>
      </c>
      <c r="H247" s="116">
        <v>165.45</v>
      </c>
      <c r="I247" s="7"/>
      <c r="L247" s="112"/>
      <c r="M247" s="117"/>
      <c r="T247" s="118"/>
      <c r="AT247" s="114" t="s">
        <v>176</v>
      </c>
      <c r="AU247" s="114" t="s">
        <v>82</v>
      </c>
      <c r="AV247" s="113" t="s">
        <v>82</v>
      </c>
      <c r="AW247" s="113" t="s">
        <v>30</v>
      </c>
      <c r="AX247" s="113" t="s">
        <v>73</v>
      </c>
      <c r="AY247" s="114" t="s">
        <v>165</v>
      </c>
    </row>
    <row r="248" spans="2:65" s="120" customFormat="1">
      <c r="B248" s="119"/>
      <c r="D248" s="102" t="s">
        <v>176</v>
      </c>
      <c r="E248" s="121" t="s">
        <v>1</v>
      </c>
      <c r="F248" s="122" t="s">
        <v>181</v>
      </c>
      <c r="H248" s="123">
        <v>616.45000000000005</v>
      </c>
      <c r="I248" s="8"/>
      <c r="L248" s="119"/>
      <c r="M248" s="124"/>
      <c r="T248" s="125"/>
      <c r="AT248" s="121" t="s">
        <v>176</v>
      </c>
      <c r="AU248" s="121" t="s">
        <v>82</v>
      </c>
      <c r="AV248" s="120" t="s">
        <v>172</v>
      </c>
      <c r="AW248" s="120" t="s">
        <v>30</v>
      </c>
      <c r="AX248" s="120" t="s">
        <v>80</v>
      </c>
      <c r="AY248" s="121" t="s">
        <v>165</v>
      </c>
    </row>
    <row r="249" spans="2:65" s="17" customFormat="1" ht="24.2" customHeight="1">
      <c r="B249" s="16"/>
      <c r="C249" s="88" t="s">
        <v>203</v>
      </c>
      <c r="D249" s="88" t="s">
        <v>168</v>
      </c>
      <c r="E249" s="89" t="s">
        <v>244</v>
      </c>
      <c r="F249" s="90" t="s">
        <v>245</v>
      </c>
      <c r="G249" s="91" t="s">
        <v>202</v>
      </c>
      <c r="H249" s="92">
        <v>766.55</v>
      </c>
      <c r="I249" s="4"/>
      <c r="J249" s="94">
        <f>ROUND(I249*H249,2)</f>
        <v>0</v>
      </c>
      <c r="K249" s="95"/>
      <c r="L249" s="16"/>
      <c r="M249" s="96" t="s">
        <v>1</v>
      </c>
      <c r="N249" s="97" t="s">
        <v>38</v>
      </c>
      <c r="P249" s="98">
        <f>O249*H249</f>
        <v>0</v>
      </c>
      <c r="Q249" s="98">
        <v>0</v>
      </c>
      <c r="R249" s="98">
        <f>Q249*H249</f>
        <v>0</v>
      </c>
      <c r="S249" s="98">
        <v>0.28999999999999998</v>
      </c>
      <c r="T249" s="99">
        <f>S249*H249</f>
        <v>222.29949999999997</v>
      </c>
      <c r="AR249" s="100" t="s">
        <v>172</v>
      </c>
      <c r="AT249" s="100" t="s">
        <v>168</v>
      </c>
      <c r="AU249" s="100" t="s">
        <v>82</v>
      </c>
      <c r="AY249" s="9" t="s">
        <v>165</v>
      </c>
      <c r="BE249" s="101">
        <f>IF(N249="základní",J249,0)</f>
        <v>0</v>
      </c>
      <c r="BF249" s="101">
        <f>IF(N249="snížená",J249,0)</f>
        <v>0</v>
      </c>
      <c r="BG249" s="101">
        <f>IF(N249="zákl. přenesená",J249,0)</f>
        <v>0</v>
      </c>
      <c r="BH249" s="101">
        <f>IF(N249="sníž. přenesená",J249,0)</f>
        <v>0</v>
      </c>
      <c r="BI249" s="101">
        <f>IF(N249="nulová",J249,0)</f>
        <v>0</v>
      </c>
      <c r="BJ249" s="9" t="s">
        <v>80</v>
      </c>
      <c r="BK249" s="101">
        <f>ROUND(I249*H249,2)</f>
        <v>0</v>
      </c>
      <c r="BL249" s="9" t="s">
        <v>172</v>
      </c>
      <c r="BM249" s="100" t="s">
        <v>246</v>
      </c>
    </row>
    <row r="250" spans="2:65" s="17" customFormat="1" ht="39">
      <c r="B250" s="16"/>
      <c r="D250" s="102" t="s">
        <v>173</v>
      </c>
      <c r="F250" s="103" t="s">
        <v>247</v>
      </c>
      <c r="I250" s="5"/>
      <c r="L250" s="16"/>
      <c r="M250" s="104"/>
      <c r="T250" s="105"/>
      <c r="AT250" s="9" t="s">
        <v>173</v>
      </c>
      <c r="AU250" s="9" t="s">
        <v>82</v>
      </c>
    </row>
    <row r="251" spans="2:65" s="107" customFormat="1">
      <c r="B251" s="106"/>
      <c r="D251" s="102" t="s">
        <v>176</v>
      </c>
      <c r="E251" s="108" t="s">
        <v>1</v>
      </c>
      <c r="F251" s="109" t="s">
        <v>248</v>
      </c>
      <c r="H251" s="108" t="s">
        <v>1</v>
      </c>
      <c r="I251" s="6"/>
      <c r="L251" s="106"/>
      <c r="M251" s="110"/>
      <c r="T251" s="111"/>
      <c r="AT251" s="108" t="s">
        <v>176</v>
      </c>
      <c r="AU251" s="108" t="s">
        <v>82</v>
      </c>
      <c r="AV251" s="107" t="s">
        <v>80</v>
      </c>
      <c r="AW251" s="107" t="s">
        <v>30</v>
      </c>
      <c r="AX251" s="107" t="s">
        <v>73</v>
      </c>
      <c r="AY251" s="108" t="s">
        <v>165</v>
      </c>
    </row>
    <row r="252" spans="2:65" s="113" customFormat="1">
      <c r="B252" s="112"/>
      <c r="D252" s="102" t="s">
        <v>176</v>
      </c>
      <c r="E252" s="114" t="s">
        <v>1</v>
      </c>
      <c r="F252" s="115" t="s">
        <v>249</v>
      </c>
      <c r="H252" s="116">
        <v>766.55</v>
      </c>
      <c r="I252" s="7"/>
      <c r="L252" s="112"/>
      <c r="M252" s="117"/>
      <c r="T252" s="118"/>
      <c r="AT252" s="114" t="s">
        <v>176</v>
      </c>
      <c r="AU252" s="114" t="s">
        <v>82</v>
      </c>
      <c r="AV252" s="113" t="s">
        <v>82</v>
      </c>
      <c r="AW252" s="113" t="s">
        <v>30</v>
      </c>
      <c r="AX252" s="113" t="s">
        <v>73</v>
      </c>
      <c r="AY252" s="114" t="s">
        <v>165</v>
      </c>
    </row>
    <row r="253" spans="2:65" s="120" customFormat="1">
      <c r="B253" s="119"/>
      <c r="D253" s="102" t="s">
        <v>176</v>
      </c>
      <c r="E253" s="121" t="s">
        <v>1</v>
      </c>
      <c r="F253" s="122" t="s">
        <v>181</v>
      </c>
      <c r="H253" s="123">
        <v>766.55</v>
      </c>
      <c r="I253" s="8"/>
      <c r="L253" s="119"/>
      <c r="M253" s="124"/>
      <c r="T253" s="125"/>
      <c r="AT253" s="121" t="s">
        <v>176</v>
      </c>
      <c r="AU253" s="121" t="s">
        <v>82</v>
      </c>
      <c r="AV253" s="120" t="s">
        <v>172</v>
      </c>
      <c r="AW253" s="120" t="s">
        <v>30</v>
      </c>
      <c r="AX253" s="120" t="s">
        <v>80</v>
      </c>
      <c r="AY253" s="121" t="s">
        <v>165</v>
      </c>
    </row>
    <row r="254" spans="2:65" s="77" customFormat="1" ht="22.9" customHeight="1">
      <c r="B254" s="76"/>
      <c r="D254" s="78" t="s">
        <v>72</v>
      </c>
      <c r="E254" s="86" t="s">
        <v>250</v>
      </c>
      <c r="F254" s="86" t="s">
        <v>251</v>
      </c>
      <c r="I254" s="3"/>
      <c r="J254" s="87">
        <f>BK254</f>
        <v>0</v>
      </c>
      <c r="L254" s="76"/>
      <c r="M254" s="81"/>
      <c r="P254" s="82">
        <f>SUM(P255:P277)</f>
        <v>0</v>
      </c>
      <c r="R254" s="82">
        <f>SUM(R255:R277)</f>
        <v>0</v>
      </c>
      <c r="T254" s="83">
        <f>SUM(T255:T277)</f>
        <v>45.526040000000002</v>
      </c>
      <c r="AR254" s="78" t="s">
        <v>80</v>
      </c>
      <c r="AT254" s="84" t="s">
        <v>72</v>
      </c>
      <c r="AU254" s="84" t="s">
        <v>80</v>
      </c>
      <c r="AY254" s="78" t="s">
        <v>165</v>
      </c>
      <c r="BK254" s="85">
        <f>SUM(BK255:BK277)</f>
        <v>0</v>
      </c>
    </row>
    <row r="255" spans="2:65" s="17" customFormat="1" ht="24.2" customHeight="1">
      <c r="B255" s="16"/>
      <c r="C255" s="88" t="s">
        <v>8</v>
      </c>
      <c r="D255" s="88" t="s">
        <v>168</v>
      </c>
      <c r="E255" s="89" t="s">
        <v>252</v>
      </c>
      <c r="F255" s="90" t="s">
        <v>253</v>
      </c>
      <c r="G255" s="91" t="s">
        <v>254</v>
      </c>
      <c r="H255" s="92">
        <v>93</v>
      </c>
      <c r="I255" s="4"/>
      <c r="J255" s="94">
        <f>ROUND(I255*H255,2)</f>
        <v>0</v>
      </c>
      <c r="K255" s="95"/>
      <c r="L255" s="16"/>
      <c r="M255" s="96" t="s">
        <v>1</v>
      </c>
      <c r="N255" s="97" t="s">
        <v>38</v>
      </c>
      <c r="P255" s="98">
        <f>O255*H255</f>
        <v>0</v>
      </c>
      <c r="Q255" s="98">
        <v>0</v>
      </c>
      <c r="R255" s="98">
        <f>Q255*H255</f>
        <v>0</v>
      </c>
      <c r="S255" s="98">
        <v>2.48E-3</v>
      </c>
      <c r="T255" s="99">
        <f>S255*H255</f>
        <v>0.23064000000000001</v>
      </c>
      <c r="AR255" s="100" t="s">
        <v>172</v>
      </c>
      <c r="AT255" s="100" t="s">
        <v>168</v>
      </c>
      <c r="AU255" s="100" t="s">
        <v>82</v>
      </c>
      <c r="AY255" s="9" t="s">
        <v>165</v>
      </c>
      <c r="BE255" s="101">
        <f>IF(N255="základní",J255,0)</f>
        <v>0</v>
      </c>
      <c r="BF255" s="101">
        <f>IF(N255="snížená",J255,0)</f>
        <v>0</v>
      </c>
      <c r="BG255" s="101">
        <f>IF(N255="zákl. přenesená",J255,0)</f>
        <v>0</v>
      </c>
      <c r="BH255" s="101">
        <f>IF(N255="sníž. přenesená",J255,0)</f>
        <v>0</v>
      </c>
      <c r="BI255" s="101">
        <f>IF(N255="nulová",J255,0)</f>
        <v>0</v>
      </c>
      <c r="BJ255" s="9" t="s">
        <v>80</v>
      </c>
      <c r="BK255" s="101">
        <f>ROUND(I255*H255,2)</f>
        <v>0</v>
      </c>
      <c r="BL255" s="9" t="s">
        <v>172</v>
      </c>
      <c r="BM255" s="100" t="s">
        <v>255</v>
      </c>
    </row>
    <row r="256" spans="2:65" s="17" customFormat="1" ht="19.5">
      <c r="B256" s="16"/>
      <c r="D256" s="102" t="s">
        <v>173</v>
      </c>
      <c r="F256" s="103" t="s">
        <v>256</v>
      </c>
      <c r="I256" s="5"/>
      <c r="L256" s="16"/>
      <c r="M256" s="104"/>
      <c r="T256" s="105"/>
      <c r="AT256" s="9" t="s">
        <v>173</v>
      </c>
      <c r="AU256" s="9" t="s">
        <v>82</v>
      </c>
    </row>
    <row r="257" spans="2:65" s="113" customFormat="1">
      <c r="B257" s="112"/>
      <c r="D257" s="102" t="s">
        <v>176</v>
      </c>
      <c r="E257" s="114" t="s">
        <v>1</v>
      </c>
      <c r="F257" s="115" t="s">
        <v>9845</v>
      </c>
      <c r="H257" s="116">
        <v>93</v>
      </c>
      <c r="I257" s="7"/>
      <c r="L257" s="112"/>
      <c r="M257" s="117"/>
      <c r="T257" s="118"/>
      <c r="AT257" s="114" t="s">
        <v>176</v>
      </c>
      <c r="AU257" s="114" t="s">
        <v>82</v>
      </c>
      <c r="AV257" s="113" t="s">
        <v>82</v>
      </c>
      <c r="AW257" s="113" t="s">
        <v>30</v>
      </c>
      <c r="AX257" s="113" t="s">
        <v>73</v>
      </c>
      <c r="AY257" s="114" t="s">
        <v>165</v>
      </c>
    </row>
    <row r="258" spans="2:65" s="120" customFormat="1">
      <c r="B258" s="119"/>
      <c r="D258" s="102" t="s">
        <v>176</v>
      </c>
      <c r="E258" s="121" t="s">
        <v>1</v>
      </c>
      <c r="F258" s="122" t="s">
        <v>181</v>
      </c>
      <c r="H258" s="123">
        <v>93</v>
      </c>
      <c r="I258" s="8"/>
      <c r="L258" s="119"/>
      <c r="M258" s="124"/>
      <c r="T258" s="125"/>
      <c r="AT258" s="121" t="s">
        <v>176</v>
      </c>
      <c r="AU258" s="121" t="s">
        <v>82</v>
      </c>
      <c r="AV258" s="120" t="s">
        <v>172</v>
      </c>
      <c r="AW258" s="120" t="s">
        <v>30</v>
      </c>
      <c r="AX258" s="120" t="s">
        <v>80</v>
      </c>
      <c r="AY258" s="121" t="s">
        <v>165</v>
      </c>
    </row>
    <row r="259" spans="2:65" s="17" customFormat="1" ht="24.2" customHeight="1">
      <c r="B259" s="16"/>
      <c r="C259" s="88" t="s">
        <v>209</v>
      </c>
      <c r="D259" s="88" t="s">
        <v>168</v>
      </c>
      <c r="E259" s="89" t="s">
        <v>257</v>
      </c>
      <c r="F259" s="90" t="s">
        <v>258</v>
      </c>
      <c r="G259" s="91" t="s">
        <v>259</v>
      </c>
      <c r="H259" s="92">
        <v>46</v>
      </c>
      <c r="I259" s="4"/>
      <c r="J259" s="94">
        <f>ROUND(I259*H259,2)</f>
        <v>0</v>
      </c>
      <c r="K259" s="95"/>
      <c r="L259" s="16"/>
      <c r="M259" s="96" t="s">
        <v>1</v>
      </c>
      <c r="N259" s="97" t="s">
        <v>38</v>
      </c>
      <c r="P259" s="98">
        <f>O259*H259</f>
        <v>0</v>
      </c>
      <c r="Q259" s="98">
        <v>0</v>
      </c>
      <c r="R259" s="98">
        <f>Q259*H259</f>
        <v>0</v>
      </c>
      <c r="S259" s="98">
        <v>8.0000000000000002E-3</v>
      </c>
      <c r="T259" s="99">
        <f>S259*H259</f>
        <v>0.36799999999999999</v>
      </c>
      <c r="AR259" s="100" t="s">
        <v>172</v>
      </c>
      <c r="AT259" s="100" t="s">
        <v>168</v>
      </c>
      <c r="AU259" s="100" t="s">
        <v>82</v>
      </c>
      <c r="AY259" s="9" t="s">
        <v>165</v>
      </c>
      <c r="BE259" s="101">
        <f>IF(N259="základní",J259,0)</f>
        <v>0</v>
      </c>
      <c r="BF259" s="101">
        <f>IF(N259="snížená",J259,0)</f>
        <v>0</v>
      </c>
      <c r="BG259" s="101">
        <f>IF(N259="zákl. přenesená",J259,0)</f>
        <v>0</v>
      </c>
      <c r="BH259" s="101">
        <f>IF(N259="sníž. přenesená",J259,0)</f>
        <v>0</v>
      </c>
      <c r="BI259" s="101">
        <f>IF(N259="nulová",J259,0)</f>
        <v>0</v>
      </c>
      <c r="BJ259" s="9" t="s">
        <v>80</v>
      </c>
      <c r="BK259" s="101">
        <f>ROUND(I259*H259,2)</f>
        <v>0</v>
      </c>
      <c r="BL259" s="9" t="s">
        <v>172</v>
      </c>
      <c r="BM259" s="100" t="s">
        <v>260</v>
      </c>
    </row>
    <row r="260" spans="2:65" s="17" customFormat="1" ht="19.5">
      <c r="B260" s="16"/>
      <c r="D260" s="102" t="s">
        <v>173</v>
      </c>
      <c r="F260" s="103" t="s">
        <v>261</v>
      </c>
      <c r="I260" s="5"/>
      <c r="L260" s="16"/>
      <c r="M260" s="104"/>
      <c r="T260" s="105"/>
      <c r="AT260" s="9" t="s">
        <v>173</v>
      </c>
      <c r="AU260" s="9" t="s">
        <v>82</v>
      </c>
    </row>
    <row r="261" spans="2:65" s="17" customFormat="1" ht="37.9" customHeight="1">
      <c r="B261" s="16"/>
      <c r="C261" s="88" t="s">
        <v>9847</v>
      </c>
      <c r="D261" s="88" t="s">
        <v>168</v>
      </c>
      <c r="E261" s="89" t="s">
        <v>262</v>
      </c>
      <c r="F261" s="90" t="s">
        <v>263</v>
      </c>
      <c r="G261" s="91" t="s">
        <v>171</v>
      </c>
      <c r="H261" s="92">
        <v>19.704999999999998</v>
      </c>
      <c r="I261" s="4"/>
      <c r="J261" s="94">
        <f>ROUND(I261*H261,2)</f>
        <v>0</v>
      </c>
      <c r="K261" s="95"/>
      <c r="L261" s="16"/>
      <c r="M261" s="96" t="s">
        <v>1</v>
      </c>
      <c r="N261" s="97" t="s">
        <v>38</v>
      </c>
      <c r="P261" s="98">
        <f>O261*H261</f>
        <v>0</v>
      </c>
      <c r="Q261" s="98">
        <v>0</v>
      </c>
      <c r="R261" s="98">
        <f>Q261*H261</f>
        <v>0</v>
      </c>
      <c r="S261" s="98">
        <v>2.2000000000000002</v>
      </c>
      <c r="T261" s="99">
        <f>S261*H261</f>
        <v>43.350999999999999</v>
      </c>
      <c r="AR261" s="100" t="s">
        <v>172</v>
      </c>
      <c r="AT261" s="100" t="s">
        <v>168</v>
      </c>
      <c r="AU261" s="100" t="s">
        <v>82</v>
      </c>
      <c r="AY261" s="9" t="s">
        <v>165</v>
      </c>
      <c r="BE261" s="101">
        <f>IF(N261="základní",J261,0)</f>
        <v>0</v>
      </c>
      <c r="BF261" s="101">
        <f>IF(N261="snížená",J261,0)</f>
        <v>0</v>
      </c>
      <c r="BG261" s="101">
        <f>IF(N261="zákl. přenesená",J261,0)</f>
        <v>0</v>
      </c>
      <c r="BH261" s="101">
        <f>IF(N261="sníž. přenesená",J261,0)</f>
        <v>0</v>
      </c>
      <c r="BI261" s="101">
        <f>IF(N261="nulová",J261,0)</f>
        <v>0</v>
      </c>
      <c r="BJ261" s="9" t="s">
        <v>80</v>
      </c>
      <c r="BK261" s="101">
        <f>ROUND(I261*H261,2)</f>
        <v>0</v>
      </c>
      <c r="BL261" s="9" t="s">
        <v>172</v>
      </c>
      <c r="BM261" s="100" t="s">
        <v>264</v>
      </c>
    </row>
    <row r="262" spans="2:65" s="17" customFormat="1" ht="19.5">
      <c r="B262" s="16"/>
      <c r="D262" s="102" t="s">
        <v>173</v>
      </c>
      <c r="F262" s="103" t="s">
        <v>265</v>
      </c>
      <c r="I262" s="5"/>
      <c r="L262" s="16"/>
      <c r="M262" s="104"/>
      <c r="T262" s="105"/>
      <c r="AT262" s="9" t="s">
        <v>173</v>
      </c>
      <c r="AU262" s="9" t="s">
        <v>82</v>
      </c>
    </row>
    <row r="263" spans="2:65" s="107" customFormat="1">
      <c r="B263" s="106"/>
      <c r="D263" s="102" t="s">
        <v>176</v>
      </c>
      <c r="E263" s="108" t="s">
        <v>1</v>
      </c>
      <c r="F263" s="109" t="s">
        <v>266</v>
      </c>
      <c r="H263" s="108" t="s">
        <v>1</v>
      </c>
      <c r="I263" s="6"/>
      <c r="L263" s="106"/>
      <c r="M263" s="110"/>
      <c r="T263" s="111"/>
      <c r="AT263" s="108" t="s">
        <v>176</v>
      </c>
      <c r="AU263" s="108" t="s">
        <v>82</v>
      </c>
      <c r="AV263" s="107" t="s">
        <v>80</v>
      </c>
      <c r="AW263" s="107" t="s">
        <v>30</v>
      </c>
      <c r="AX263" s="107" t="s">
        <v>73</v>
      </c>
      <c r="AY263" s="108" t="s">
        <v>165</v>
      </c>
    </row>
    <row r="264" spans="2:65" s="113" customFormat="1">
      <c r="B264" s="112"/>
      <c r="D264" s="102" t="s">
        <v>176</v>
      </c>
      <c r="E264" s="114" t="s">
        <v>1</v>
      </c>
      <c r="F264" s="115" t="s">
        <v>267</v>
      </c>
      <c r="H264" s="116">
        <v>19.704999999999998</v>
      </c>
      <c r="I264" s="7"/>
      <c r="L264" s="112"/>
      <c r="M264" s="117"/>
      <c r="T264" s="118"/>
      <c r="AT264" s="114" t="s">
        <v>176</v>
      </c>
      <c r="AU264" s="114" t="s">
        <v>82</v>
      </c>
      <c r="AV264" s="113" t="s">
        <v>82</v>
      </c>
      <c r="AW264" s="113" t="s">
        <v>30</v>
      </c>
      <c r="AX264" s="113" t="s">
        <v>73</v>
      </c>
      <c r="AY264" s="114" t="s">
        <v>165</v>
      </c>
    </row>
    <row r="265" spans="2:65" s="120" customFormat="1">
      <c r="B265" s="119"/>
      <c r="D265" s="102" t="s">
        <v>176</v>
      </c>
      <c r="E265" s="121" t="s">
        <v>1</v>
      </c>
      <c r="F265" s="122" t="s">
        <v>181</v>
      </c>
      <c r="H265" s="123">
        <v>19.704999999999998</v>
      </c>
      <c r="I265" s="8"/>
      <c r="L265" s="119"/>
      <c r="M265" s="124"/>
      <c r="T265" s="125"/>
      <c r="AT265" s="121" t="s">
        <v>176</v>
      </c>
      <c r="AU265" s="121" t="s">
        <v>82</v>
      </c>
      <c r="AV265" s="120" t="s">
        <v>172</v>
      </c>
      <c r="AW265" s="120" t="s">
        <v>30</v>
      </c>
      <c r="AX265" s="120" t="s">
        <v>80</v>
      </c>
      <c r="AY265" s="121" t="s">
        <v>165</v>
      </c>
    </row>
    <row r="266" spans="2:65" s="17" customFormat="1" ht="16.5" customHeight="1">
      <c r="B266" s="16"/>
      <c r="C266" s="88" t="s">
        <v>9848</v>
      </c>
      <c r="D266" s="88" t="s">
        <v>168</v>
      </c>
      <c r="E266" s="89" t="s">
        <v>268</v>
      </c>
      <c r="F266" s="90" t="s">
        <v>269</v>
      </c>
      <c r="G266" s="91" t="s">
        <v>202</v>
      </c>
      <c r="H266" s="92">
        <v>394.1</v>
      </c>
      <c r="I266" s="4"/>
      <c r="J266" s="94">
        <f>ROUND(I266*H266,2)</f>
        <v>0</v>
      </c>
      <c r="K266" s="95"/>
      <c r="L266" s="16"/>
      <c r="M266" s="96" t="s">
        <v>1</v>
      </c>
      <c r="N266" s="97" t="s">
        <v>38</v>
      </c>
      <c r="P266" s="98">
        <f>O266*H266</f>
        <v>0</v>
      </c>
      <c r="Q266" s="98">
        <v>0</v>
      </c>
      <c r="R266" s="98">
        <f>Q266*H266</f>
        <v>0</v>
      </c>
      <c r="S266" s="98">
        <v>4.0000000000000001E-3</v>
      </c>
      <c r="T266" s="99">
        <f>S266*H266</f>
        <v>1.5764</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270</v>
      </c>
    </row>
    <row r="267" spans="2:65" s="17" customFormat="1">
      <c r="B267" s="16"/>
      <c r="D267" s="102" t="s">
        <v>173</v>
      </c>
      <c r="F267" s="103" t="s">
        <v>271</v>
      </c>
      <c r="I267" s="5"/>
      <c r="L267" s="16"/>
      <c r="M267" s="104"/>
      <c r="T267" s="105"/>
      <c r="AT267" s="9" t="s">
        <v>173</v>
      </c>
      <c r="AU267" s="9" t="s">
        <v>82</v>
      </c>
    </row>
    <row r="268" spans="2:65" s="107" customFormat="1">
      <c r="B268" s="106"/>
      <c r="D268" s="102" t="s">
        <v>176</v>
      </c>
      <c r="E268" s="108" t="s">
        <v>1</v>
      </c>
      <c r="F268" s="109" t="s">
        <v>272</v>
      </c>
      <c r="H268" s="108" t="s">
        <v>1</v>
      </c>
      <c r="I268" s="6"/>
      <c r="L268" s="106"/>
      <c r="M268" s="110"/>
      <c r="T268" s="111"/>
      <c r="AT268" s="108" t="s">
        <v>176</v>
      </c>
      <c r="AU268" s="108" t="s">
        <v>82</v>
      </c>
      <c r="AV268" s="107" t="s">
        <v>80</v>
      </c>
      <c r="AW268" s="107" t="s">
        <v>30</v>
      </c>
      <c r="AX268" s="107" t="s">
        <v>73</v>
      </c>
      <c r="AY268" s="108" t="s">
        <v>165</v>
      </c>
    </row>
    <row r="269" spans="2:65" s="113" customFormat="1">
      <c r="B269" s="112"/>
      <c r="D269" s="102" t="s">
        <v>176</v>
      </c>
      <c r="E269" s="114" t="s">
        <v>1</v>
      </c>
      <c r="F269" s="115" t="s">
        <v>273</v>
      </c>
      <c r="H269" s="116">
        <v>394.1</v>
      </c>
      <c r="I269" s="7"/>
      <c r="L269" s="112"/>
      <c r="M269" s="117"/>
      <c r="T269" s="118"/>
      <c r="AT269" s="114" t="s">
        <v>176</v>
      </c>
      <c r="AU269" s="114" t="s">
        <v>82</v>
      </c>
      <c r="AV269" s="113" t="s">
        <v>82</v>
      </c>
      <c r="AW269" s="113" t="s">
        <v>30</v>
      </c>
      <c r="AX269" s="113" t="s">
        <v>73</v>
      </c>
      <c r="AY269" s="114" t="s">
        <v>165</v>
      </c>
    </row>
    <row r="270" spans="2:65" s="120" customFormat="1">
      <c r="B270" s="119"/>
      <c r="D270" s="102" t="s">
        <v>176</v>
      </c>
      <c r="E270" s="121" t="s">
        <v>1</v>
      </c>
      <c r="F270" s="122" t="s">
        <v>181</v>
      </c>
      <c r="H270" s="123">
        <v>394.1</v>
      </c>
      <c r="I270" s="8"/>
      <c r="L270" s="119"/>
      <c r="M270" s="124"/>
      <c r="T270" s="125"/>
      <c r="AT270" s="121" t="s">
        <v>176</v>
      </c>
      <c r="AU270" s="121" t="s">
        <v>82</v>
      </c>
      <c r="AV270" s="120" t="s">
        <v>172</v>
      </c>
      <c r="AW270" s="120" t="s">
        <v>30</v>
      </c>
      <c r="AX270" s="120" t="s">
        <v>80</v>
      </c>
      <c r="AY270" s="121" t="s">
        <v>165</v>
      </c>
    </row>
    <row r="271" spans="2:65" s="17" customFormat="1" ht="24.2" customHeight="1">
      <c r="B271" s="16"/>
      <c r="C271" s="88" t="s">
        <v>9849</v>
      </c>
      <c r="D271" s="88" t="s">
        <v>168</v>
      </c>
      <c r="E271" s="89" t="s">
        <v>274</v>
      </c>
      <c r="F271" s="90" t="s">
        <v>275</v>
      </c>
      <c r="G271" s="91" t="s">
        <v>254</v>
      </c>
      <c r="H271" s="92">
        <v>150</v>
      </c>
      <c r="I271" s="4"/>
      <c r="J271" s="94">
        <f>ROUND(I271*H271,2)</f>
        <v>0</v>
      </c>
      <c r="K271" s="95"/>
      <c r="L271" s="16"/>
      <c r="M271" s="96" t="s">
        <v>1</v>
      </c>
      <c r="N271" s="97" t="s">
        <v>38</v>
      </c>
      <c r="P271" s="98">
        <f>O271*H271</f>
        <v>0</v>
      </c>
      <c r="Q271" s="98">
        <v>0</v>
      </c>
      <c r="R271" s="98">
        <f>Q271*H271</f>
        <v>0</v>
      </c>
      <c r="S271" s="98">
        <v>0</v>
      </c>
      <c r="T271" s="99">
        <f>S271*H271</f>
        <v>0</v>
      </c>
      <c r="AR271" s="100" t="s">
        <v>172</v>
      </c>
      <c r="AT271" s="100" t="s">
        <v>168</v>
      </c>
      <c r="AU271" s="100" t="s">
        <v>82</v>
      </c>
      <c r="AY271" s="9" t="s">
        <v>165</v>
      </c>
      <c r="BE271" s="101">
        <f>IF(N271="základní",J271,0)</f>
        <v>0</v>
      </c>
      <c r="BF271" s="101">
        <f>IF(N271="snížená",J271,0)</f>
        <v>0</v>
      </c>
      <c r="BG271" s="101">
        <f>IF(N271="zákl. přenesená",J271,0)</f>
        <v>0</v>
      </c>
      <c r="BH271" s="101">
        <f>IF(N271="sníž. přenesená",J271,0)</f>
        <v>0</v>
      </c>
      <c r="BI271" s="101">
        <f>IF(N271="nulová",J271,0)</f>
        <v>0</v>
      </c>
      <c r="BJ271" s="9" t="s">
        <v>80</v>
      </c>
      <c r="BK271" s="101">
        <f>ROUND(I271*H271,2)</f>
        <v>0</v>
      </c>
      <c r="BL271" s="9" t="s">
        <v>172</v>
      </c>
      <c r="BM271" s="100" t="s">
        <v>276</v>
      </c>
    </row>
    <row r="272" spans="2:65" s="17" customFormat="1">
      <c r="B272" s="16"/>
      <c r="D272" s="102" t="s">
        <v>173</v>
      </c>
      <c r="F272" s="103" t="s">
        <v>275</v>
      </c>
      <c r="I272" s="5"/>
      <c r="L272" s="16"/>
      <c r="M272" s="104"/>
      <c r="T272" s="105"/>
      <c r="AT272" s="9" t="s">
        <v>173</v>
      </c>
      <c r="AU272" s="9" t="s">
        <v>82</v>
      </c>
    </row>
    <row r="273" spans="2:65" s="107" customFormat="1">
      <c r="B273" s="106"/>
      <c r="D273" s="102" t="s">
        <v>176</v>
      </c>
      <c r="E273" s="108" t="s">
        <v>1</v>
      </c>
      <c r="F273" s="109" t="s">
        <v>9846</v>
      </c>
      <c r="H273" s="108" t="s">
        <v>1</v>
      </c>
      <c r="I273" s="6"/>
      <c r="L273" s="106"/>
      <c r="M273" s="110"/>
      <c r="T273" s="111"/>
      <c r="AT273" s="108" t="s">
        <v>176</v>
      </c>
      <c r="AU273" s="108" t="s">
        <v>82</v>
      </c>
      <c r="AV273" s="107" t="s">
        <v>80</v>
      </c>
      <c r="AW273" s="107" t="s">
        <v>30</v>
      </c>
      <c r="AX273" s="107" t="s">
        <v>73</v>
      </c>
      <c r="AY273" s="108" t="s">
        <v>165</v>
      </c>
    </row>
    <row r="274" spans="2:65" s="113" customFormat="1">
      <c r="B274" s="112"/>
      <c r="D274" s="102" t="s">
        <v>176</v>
      </c>
      <c r="E274" s="114" t="s">
        <v>1</v>
      </c>
      <c r="F274" s="2425">
        <v>150</v>
      </c>
      <c r="H274" s="116">
        <v>150</v>
      </c>
      <c r="I274" s="7"/>
      <c r="L274" s="112"/>
      <c r="M274" s="117"/>
      <c r="T274" s="118"/>
      <c r="AT274" s="114" t="s">
        <v>176</v>
      </c>
      <c r="AU274" s="114" t="s">
        <v>82</v>
      </c>
      <c r="AV274" s="113" t="s">
        <v>82</v>
      </c>
      <c r="AW274" s="113" t="s">
        <v>30</v>
      </c>
      <c r="AX274" s="113" t="s">
        <v>73</v>
      </c>
      <c r="AY274" s="114" t="s">
        <v>165</v>
      </c>
    </row>
    <row r="275" spans="2:65" s="120" customFormat="1">
      <c r="B275" s="119"/>
      <c r="D275" s="102" t="s">
        <v>176</v>
      </c>
      <c r="E275" s="121" t="s">
        <v>1</v>
      </c>
      <c r="F275" s="122" t="s">
        <v>181</v>
      </c>
      <c r="H275" s="123">
        <v>150</v>
      </c>
      <c r="I275" s="8"/>
      <c r="L275" s="119"/>
      <c r="M275" s="124"/>
      <c r="T275" s="125"/>
      <c r="AT275" s="121" t="s">
        <v>176</v>
      </c>
      <c r="AU275" s="121" t="s">
        <v>82</v>
      </c>
      <c r="AV275" s="120" t="s">
        <v>172</v>
      </c>
      <c r="AW275" s="120" t="s">
        <v>30</v>
      </c>
      <c r="AX275" s="120" t="s">
        <v>80</v>
      </c>
      <c r="AY275" s="121" t="s">
        <v>165</v>
      </c>
    </row>
    <row r="276" spans="2:65" s="17" customFormat="1" ht="16.5" customHeight="1">
      <c r="B276" s="16"/>
      <c r="C276" s="88" t="s">
        <v>9850</v>
      </c>
      <c r="D276" s="88" t="s">
        <v>168</v>
      </c>
      <c r="E276" s="89" t="s">
        <v>277</v>
      </c>
      <c r="F276" s="90" t="s">
        <v>278</v>
      </c>
      <c r="G276" s="91" t="s">
        <v>254</v>
      </c>
      <c r="H276" s="92">
        <v>160</v>
      </c>
      <c r="I276" s="4"/>
      <c r="J276" s="94">
        <f>ROUND(I276*H276,2)</f>
        <v>0</v>
      </c>
      <c r="K276" s="95"/>
      <c r="L276" s="16"/>
      <c r="M276" s="96" t="s">
        <v>1</v>
      </c>
      <c r="N276" s="97" t="s">
        <v>38</v>
      </c>
      <c r="P276" s="98">
        <f>O276*H276</f>
        <v>0</v>
      </c>
      <c r="Q276" s="98">
        <v>0</v>
      </c>
      <c r="R276" s="98">
        <f>Q276*H276</f>
        <v>0</v>
      </c>
      <c r="S276" s="98">
        <v>0</v>
      </c>
      <c r="T276" s="99">
        <f>S276*H276</f>
        <v>0</v>
      </c>
      <c r="AR276" s="100" t="s">
        <v>172</v>
      </c>
      <c r="AT276" s="100" t="s">
        <v>168</v>
      </c>
      <c r="AU276" s="100" t="s">
        <v>82</v>
      </c>
      <c r="AY276" s="9" t="s">
        <v>165</v>
      </c>
      <c r="BE276" s="101">
        <f>IF(N276="základní",J276,0)</f>
        <v>0</v>
      </c>
      <c r="BF276" s="101">
        <f>IF(N276="snížená",J276,0)</f>
        <v>0</v>
      </c>
      <c r="BG276" s="101">
        <f>IF(N276="zákl. přenesená",J276,0)</f>
        <v>0</v>
      </c>
      <c r="BH276" s="101">
        <f>IF(N276="sníž. přenesená",J276,0)</f>
        <v>0</v>
      </c>
      <c r="BI276" s="101">
        <f>IF(N276="nulová",J276,0)</f>
        <v>0</v>
      </c>
      <c r="BJ276" s="9" t="s">
        <v>80</v>
      </c>
      <c r="BK276" s="101">
        <f>ROUND(I276*H276,2)</f>
        <v>0</v>
      </c>
      <c r="BL276" s="9" t="s">
        <v>172</v>
      </c>
      <c r="BM276" s="100" t="s">
        <v>279</v>
      </c>
    </row>
    <row r="277" spans="2:65" s="17" customFormat="1">
      <c r="B277" s="16"/>
      <c r="D277" s="102" t="s">
        <v>173</v>
      </c>
      <c r="F277" s="103" t="s">
        <v>278</v>
      </c>
      <c r="I277" s="5"/>
      <c r="L277" s="16"/>
      <c r="M277" s="104"/>
      <c r="T277" s="105"/>
      <c r="AT277" s="9" t="s">
        <v>173</v>
      </c>
      <c r="AU277" s="9" t="s">
        <v>82</v>
      </c>
    </row>
    <row r="278" spans="2:65" s="107" customFormat="1">
      <c r="B278" s="106"/>
      <c r="D278" s="102" t="s">
        <v>176</v>
      </c>
      <c r="E278" s="108" t="s">
        <v>1</v>
      </c>
      <c r="F278" s="109" t="s">
        <v>9846</v>
      </c>
      <c r="H278" s="108" t="s">
        <v>1</v>
      </c>
      <c r="I278" s="6"/>
      <c r="L278" s="106"/>
      <c r="M278" s="110"/>
      <c r="T278" s="111"/>
      <c r="AT278" s="108" t="s">
        <v>176</v>
      </c>
      <c r="AU278" s="108" t="s">
        <v>82</v>
      </c>
      <c r="AV278" s="107" t="s">
        <v>80</v>
      </c>
      <c r="AW278" s="107" t="s">
        <v>30</v>
      </c>
      <c r="AX278" s="107" t="s">
        <v>73</v>
      </c>
      <c r="AY278" s="108" t="s">
        <v>165</v>
      </c>
    </row>
    <row r="279" spans="2:65" s="113" customFormat="1">
      <c r="B279" s="112"/>
      <c r="D279" s="102" t="s">
        <v>176</v>
      </c>
      <c r="E279" s="114" t="s">
        <v>1</v>
      </c>
      <c r="F279" s="2425">
        <v>160</v>
      </c>
      <c r="H279" s="116">
        <v>160</v>
      </c>
      <c r="I279" s="7"/>
      <c r="L279" s="112"/>
      <c r="M279" s="117"/>
      <c r="T279" s="118"/>
      <c r="AT279" s="114" t="s">
        <v>176</v>
      </c>
      <c r="AU279" s="114" t="s">
        <v>82</v>
      </c>
      <c r="AV279" s="113" t="s">
        <v>82</v>
      </c>
      <c r="AW279" s="113" t="s">
        <v>30</v>
      </c>
      <c r="AX279" s="113" t="s">
        <v>73</v>
      </c>
      <c r="AY279" s="114" t="s">
        <v>165</v>
      </c>
    </row>
    <row r="280" spans="2:65" s="120" customFormat="1">
      <c r="B280" s="119"/>
      <c r="D280" s="102" t="s">
        <v>176</v>
      </c>
      <c r="E280" s="121" t="s">
        <v>1</v>
      </c>
      <c r="F280" s="122" t="s">
        <v>181</v>
      </c>
      <c r="H280" s="123">
        <v>160</v>
      </c>
      <c r="I280" s="8"/>
      <c r="L280" s="119"/>
      <c r="M280" s="124"/>
      <c r="T280" s="125"/>
      <c r="AT280" s="121" t="s">
        <v>176</v>
      </c>
      <c r="AU280" s="121" t="s">
        <v>82</v>
      </c>
      <c r="AV280" s="120" t="s">
        <v>172</v>
      </c>
      <c r="AW280" s="120" t="s">
        <v>30</v>
      </c>
      <c r="AX280" s="120" t="s">
        <v>80</v>
      </c>
      <c r="AY280" s="121" t="s">
        <v>165</v>
      </c>
    </row>
    <row r="281" spans="2:65" s="77" customFormat="1" ht="22.9" customHeight="1">
      <c r="B281" s="76"/>
      <c r="D281" s="78" t="s">
        <v>72</v>
      </c>
      <c r="E281" s="86" t="s">
        <v>280</v>
      </c>
      <c r="F281" s="86" t="s">
        <v>281</v>
      </c>
      <c r="I281" s="3"/>
      <c r="J281" s="87">
        <f>BK281</f>
        <v>0</v>
      </c>
      <c r="L281" s="76"/>
      <c r="M281" s="81"/>
      <c r="P281" s="82">
        <f>SUM(P282:P296)</f>
        <v>0</v>
      </c>
      <c r="R281" s="82">
        <f>SUM(R282:R296)</f>
        <v>0</v>
      </c>
      <c r="T281" s="83">
        <f>SUM(T282:T296)</f>
        <v>1004.4119999999999</v>
      </c>
      <c r="AR281" s="78" t="s">
        <v>80</v>
      </c>
      <c r="AT281" s="84" t="s">
        <v>72</v>
      </c>
      <c r="AU281" s="84" t="s">
        <v>80</v>
      </c>
      <c r="AY281" s="78" t="s">
        <v>165</v>
      </c>
      <c r="BK281" s="85">
        <f>SUM(BK282:BK297)</f>
        <v>0</v>
      </c>
    </row>
    <row r="282" spans="2:65" s="17" customFormat="1" ht="24.2" customHeight="1">
      <c r="B282" s="16"/>
      <c r="C282" s="88" t="s">
        <v>282</v>
      </c>
      <c r="D282" s="88" t="s">
        <v>168</v>
      </c>
      <c r="E282" s="89" t="s">
        <v>283</v>
      </c>
      <c r="F282" s="90" t="s">
        <v>284</v>
      </c>
      <c r="G282" s="91" t="s">
        <v>285</v>
      </c>
      <c r="H282" s="92">
        <v>3348.04</v>
      </c>
      <c r="I282" s="4"/>
      <c r="J282" s="94">
        <f>ROUND(I282*H282,2)</f>
        <v>0</v>
      </c>
      <c r="K282" s="95"/>
      <c r="L282" s="16"/>
      <c r="M282" s="96" t="s">
        <v>1</v>
      </c>
      <c r="N282" s="97" t="s">
        <v>38</v>
      </c>
      <c r="P282" s="98">
        <f>O282*H282</f>
        <v>0</v>
      </c>
      <c r="Q282" s="98">
        <v>0</v>
      </c>
      <c r="R282" s="98">
        <f>Q282*H282</f>
        <v>0</v>
      </c>
      <c r="S282" s="98">
        <v>0.3</v>
      </c>
      <c r="T282" s="99">
        <f>S282*H282</f>
        <v>1004.4119999999999</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286</v>
      </c>
    </row>
    <row r="283" spans="2:65" s="17" customFormat="1" ht="29.25">
      <c r="B283" s="16"/>
      <c r="D283" s="102" t="s">
        <v>173</v>
      </c>
      <c r="F283" s="103" t="s">
        <v>287</v>
      </c>
      <c r="I283" s="5"/>
      <c r="L283" s="16"/>
      <c r="M283" s="104"/>
      <c r="T283" s="105"/>
      <c r="AT283" s="9" t="s">
        <v>173</v>
      </c>
      <c r="AU283" s="9" t="s">
        <v>82</v>
      </c>
    </row>
    <row r="284" spans="2:65" s="107" customFormat="1">
      <c r="B284" s="106"/>
      <c r="D284" s="102" t="s">
        <v>176</v>
      </c>
      <c r="E284" s="108" t="s">
        <v>1</v>
      </c>
      <c r="F284" s="109" t="s">
        <v>288</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289</v>
      </c>
      <c r="H285" s="116">
        <v>1103.48</v>
      </c>
      <c r="I285" s="7"/>
      <c r="L285" s="112"/>
      <c r="M285" s="117"/>
      <c r="T285" s="118"/>
      <c r="AT285" s="114" t="s">
        <v>176</v>
      </c>
      <c r="AU285" s="114" t="s">
        <v>82</v>
      </c>
      <c r="AV285" s="113" t="s">
        <v>82</v>
      </c>
      <c r="AW285" s="113" t="s">
        <v>30</v>
      </c>
      <c r="AX285" s="113" t="s">
        <v>73</v>
      </c>
      <c r="AY285" s="114" t="s">
        <v>165</v>
      </c>
    </row>
    <row r="286" spans="2:65" s="107" customFormat="1">
      <c r="B286" s="106"/>
      <c r="D286" s="102" t="s">
        <v>176</v>
      </c>
      <c r="E286" s="108" t="s">
        <v>1</v>
      </c>
      <c r="F286" s="109" t="s">
        <v>290</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291</v>
      </c>
      <c r="H287" s="116">
        <v>970.16499999999996</v>
      </c>
      <c r="I287" s="7"/>
      <c r="L287" s="112"/>
      <c r="M287" s="117"/>
      <c r="T287" s="118"/>
      <c r="AT287" s="114" t="s">
        <v>176</v>
      </c>
      <c r="AU287" s="114" t="s">
        <v>82</v>
      </c>
      <c r="AV287" s="113" t="s">
        <v>82</v>
      </c>
      <c r="AW287" s="113" t="s">
        <v>30</v>
      </c>
      <c r="AX287" s="113" t="s">
        <v>73</v>
      </c>
      <c r="AY287" s="114" t="s">
        <v>165</v>
      </c>
    </row>
    <row r="288" spans="2:65" s="107" customFormat="1">
      <c r="B288" s="106"/>
      <c r="D288" s="102" t="s">
        <v>176</v>
      </c>
      <c r="E288" s="108" t="s">
        <v>1</v>
      </c>
      <c r="F288" s="109" t="s">
        <v>292</v>
      </c>
      <c r="H288" s="108" t="s">
        <v>1</v>
      </c>
      <c r="I288" s="6"/>
      <c r="L288" s="106"/>
      <c r="M288" s="110"/>
      <c r="T288" s="111"/>
      <c r="AT288" s="108" t="s">
        <v>176</v>
      </c>
      <c r="AU288" s="108" t="s">
        <v>82</v>
      </c>
      <c r="AV288" s="107" t="s">
        <v>80</v>
      </c>
      <c r="AW288" s="107" t="s">
        <v>30</v>
      </c>
      <c r="AX288" s="107" t="s">
        <v>73</v>
      </c>
      <c r="AY288" s="108" t="s">
        <v>165</v>
      </c>
    </row>
    <row r="289" spans="2:65" s="113" customFormat="1">
      <c r="B289" s="112"/>
      <c r="D289" s="102" t="s">
        <v>176</v>
      </c>
      <c r="E289" s="114" t="s">
        <v>1</v>
      </c>
      <c r="F289" s="115" t="s">
        <v>293</v>
      </c>
      <c r="H289" s="116">
        <v>933.55499999999995</v>
      </c>
      <c r="I289" s="7"/>
      <c r="L289" s="112"/>
      <c r="M289" s="117"/>
      <c r="T289" s="118"/>
      <c r="AT289" s="114" t="s">
        <v>176</v>
      </c>
      <c r="AU289" s="114" t="s">
        <v>82</v>
      </c>
      <c r="AV289" s="113" t="s">
        <v>82</v>
      </c>
      <c r="AW289" s="113" t="s">
        <v>30</v>
      </c>
      <c r="AX289" s="113" t="s">
        <v>73</v>
      </c>
      <c r="AY289" s="114" t="s">
        <v>165</v>
      </c>
    </row>
    <row r="290" spans="2:65" s="107" customFormat="1">
      <c r="B290" s="106"/>
      <c r="D290" s="102" t="s">
        <v>176</v>
      </c>
      <c r="E290" s="108" t="s">
        <v>1</v>
      </c>
      <c r="F290" s="109" t="s">
        <v>294</v>
      </c>
      <c r="H290" s="108" t="s">
        <v>1</v>
      </c>
      <c r="I290" s="6"/>
      <c r="L290" s="106"/>
      <c r="M290" s="110"/>
      <c r="T290" s="111"/>
      <c r="AT290" s="108" t="s">
        <v>176</v>
      </c>
      <c r="AU290" s="108" t="s">
        <v>82</v>
      </c>
      <c r="AV290" s="107" t="s">
        <v>80</v>
      </c>
      <c r="AW290" s="107" t="s">
        <v>30</v>
      </c>
      <c r="AX290" s="107" t="s">
        <v>73</v>
      </c>
      <c r="AY290" s="108" t="s">
        <v>165</v>
      </c>
    </row>
    <row r="291" spans="2:65" s="113" customFormat="1">
      <c r="B291" s="112"/>
      <c r="D291" s="102" t="s">
        <v>176</v>
      </c>
      <c r="E291" s="114" t="s">
        <v>1</v>
      </c>
      <c r="F291" s="115" t="s">
        <v>295</v>
      </c>
      <c r="H291" s="116">
        <v>260.26</v>
      </c>
      <c r="I291" s="7"/>
      <c r="L291" s="112"/>
      <c r="M291" s="117"/>
      <c r="T291" s="118"/>
      <c r="AT291" s="114" t="s">
        <v>176</v>
      </c>
      <c r="AU291" s="114" t="s">
        <v>82</v>
      </c>
      <c r="AV291" s="113" t="s">
        <v>82</v>
      </c>
      <c r="AW291" s="113" t="s">
        <v>30</v>
      </c>
      <c r="AX291" s="113" t="s">
        <v>73</v>
      </c>
      <c r="AY291" s="114" t="s">
        <v>165</v>
      </c>
    </row>
    <row r="292" spans="2:65" s="107" customFormat="1">
      <c r="B292" s="106"/>
      <c r="D292" s="102" t="s">
        <v>176</v>
      </c>
      <c r="E292" s="108" t="s">
        <v>1</v>
      </c>
      <c r="F292" s="109" t="s">
        <v>296</v>
      </c>
      <c r="H292" s="108" t="s">
        <v>1</v>
      </c>
      <c r="I292" s="6"/>
      <c r="L292" s="106"/>
      <c r="M292" s="110"/>
      <c r="T292" s="111"/>
      <c r="AT292" s="108" t="s">
        <v>176</v>
      </c>
      <c r="AU292" s="108" t="s">
        <v>82</v>
      </c>
      <c r="AV292" s="107" t="s">
        <v>80</v>
      </c>
      <c r="AW292" s="107" t="s">
        <v>30</v>
      </c>
      <c r="AX292" s="107" t="s">
        <v>73</v>
      </c>
      <c r="AY292" s="108" t="s">
        <v>165</v>
      </c>
    </row>
    <row r="293" spans="2:65" s="113" customFormat="1">
      <c r="B293" s="112"/>
      <c r="D293" s="102" t="s">
        <v>176</v>
      </c>
      <c r="E293" s="114" t="s">
        <v>1</v>
      </c>
      <c r="F293" s="115" t="s">
        <v>297</v>
      </c>
      <c r="H293" s="116">
        <v>73.325999999999993</v>
      </c>
      <c r="I293" s="7"/>
      <c r="L293" s="112"/>
      <c r="M293" s="117"/>
      <c r="T293" s="118"/>
      <c r="AT293" s="114" t="s">
        <v>176</v>
      </c>
      <c r="AU293" s="114" t="s">
        <v>82</v>
      </c>
      <c r="AV293" s="113" t="s">
        <v>82</v>
      </c>
      <c r="AW293" s="113" t="s">
        <v>30</v>
      </c>
      <c r="AX293" s="113" t="s">
        <v>73</v>
      </c>
      <c r="AY293" s="114" t="s">
        <v>165</v>
      </c>
    </row>
    <row r="294" spans="2:65" s="107" customFormat="1">
      <c r="B294" s="106"/>
      <c r="D294" s="102" t="s">
        <v>176</v>
      </c>
      <c r="E294" s="108" t="s">
        <v>1</v>
      </c>
      <c r="F294" s="109" t="s">
        <v>298</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299</v>
      </c>
      <c r="H295" s="116">
        <v>7.2539999999999996</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3348.04</v>
      </c>
      <c r="I296" s="8"/>
      <c r="L296" s="119"/>
      <c r="M296" s="124"/>
      <c r="T296" s="125"/>
      <c r="AT296" s="121" t="s">
        <v>176</v>
      </c>
      <c r="AU296" s="121" t="s">
        <v>82</v>
      </c>
      <c r="AV296" s="120" t="s">
        <v>172</v>
      </c>
      <c r="AW296" s="120" t="s">
        <v>30</v>
      </c>
      <c r="AX296" s="120" t="s">
        <v>80</v>
      </c>
      <c r="AY296" s="121" t="s">
        <v>165</v>
      </c>
    </row>
    <row r="297" spans="2:65" s="17" customFormat="1" ht="72">
      <c r="B297" s="16"/>
      <c r="C297" s="88" t="s">
        <v>9807</v>
      </c>
      <c r="D297" s="88" t="s">
        <v>168</v>
      </c>
      <c r="E297" s="89" t="s">
        <v>9808</v>
      </c>
      <c r="F297" s="90" t="s">
        <v>9809</v>
      </c>
      <c r="G297" s="91" t="s">
        <v>195</v>
      </c>
      <c r="H297" s="92">
        <v>15.5</v>
      </c>
      <c r="I297" s="4"/>
      <c r="J297" s="94">
        <f>ROUND(I297*H297,2)</f>
        <v>0</v>
      </c>
      <c r="K297" s="95"/>
      <c r="L297" s="16"/>
      <c r="M297" s="96" t="s">
        <v>1</v>
      </c>
      <c r="N297" s="97" t="s">
        <v>38</v>
      </c>
      <c r="P297" s="98">
        <f>O297*H297</f>
        <v>0</v>
      </c>
      <c r="Q297" s="98">
        <v>0</v>
      </c>
      <c r="R297" s="98">
        <f>Q297*H297</f>
        <v>0</v>
      </c>
      <c r="S297" s="98">
        <v>0.3</v>
      </c>
      <c r="T297" s="99">
        <f>S297*H297</f>
        <v>4.6499999999999995</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286</v>
      </c>
    </row>
    <row r="298" spans="2:65" s="17" customFormat="1" ht="48.75">
      <c r="B298" s="16"/>
      <c r="D298" s="102" t="s">
        <v>173</v>
      </c>
      <c r="F298" s="103" t="s">
        <v>9809</v>
      </c>
      <c r="I298" s="5"/>
      <c r="L298" s="16"/>
      <c r="M298" s="104"/>
      <c r="T298" s="105"/>
      <c r="AT298" s="9" t="s">
        <v>173</v>
      </c>
      <c r="AU298" s="9" t="s">
        <v>82</v>
      </c>
    </row>
    <row r="299" spans="2:65" s="107" customFormat="1">
      <c r="B299" s="106"/>
      <c r="D299" s="102" t="s">
        <v>176</v>
      </c>
      <c r="E299" s="108" t="s">
        <v>1</v>
      </c>
      <c r="F299" s="109" t="s">
        <v>9846</v>
      </c>
      <c r="H299" s="108" t="s">
        <v>1</v>
      </c>
      <c r="I299" s="6"/>
      <c r="L299" s="106"/>
      <c r="M299" s="110"/>
      <c r="T299" s="111"/>
      <c r="AT299" s="108" t="s">
        <v>176</v>
      </c>
      <c r="AU299" s="108" t="s">
        <v>82</v>
      </c>
      <c r="AV299" s="107" t="s">
        <v>80</v>
      </c>
      <c r="AW299" s="107" t="s">
        <v>30</v>
      </c>
      <c r="AX299" s="107" t="s">
        <v>73</v>
      </c>
      <c r="AY299" s="108" t="s">
        <v>165</v>
      </c>
    </row>
    <row r="300" spans="2:65" s="113" customFormat="1">
      <c r="B300" s="112"/>
      <c r="D300" s="102" t="s">
        <v>176</v>
      </c>
      <c r="E300" s="114" t="s">
        <v>1</v>
      </c>
      <c r="F300" s="2425">
        <v>15.5</v>
      </c>
      <c r="H300" s="116">
        <v>15.5</v>
      </c>
      <c r="I300" s="7"/>
      <c r="L300" s="112"/>
      <c r="M300" s="117"/>
      <c r="T300" s="118"/>
      <c r="AT300" s="114" t="s">
        <v>176</v>
      </c>
      <c r="AU300" s="114" t="s">
        <v>82</v>
      </c>
      <c r="AV300" s="113" t="s">
        <v>82</v>
      </c>
      <c r="AW300" s="113" t="s">
        <v>30</v>
      </c>
      <c r="AX300" s="113" t="s">
        <v>73</v>
      </c>
      <c r="AY300" s="114" t="s">
        <v>165</v>
      </c>
    </row>
    <row r="301" spans="2:65" s="120" customFormat="1">
      <c r="B301" s="119"/>
      <c r="D301" s="102" t="s">
        <v>176</v>
      </c>
      <c r="E301" s="121" t="s">
        <v>1</v>
      </c>
      <c r="F301" s="122" t="s">
        <v>181</v>
      </c>
      <c r="H301" s="123">
        <v>15.5</v>
      </c>
      <c r="I301" s="8"/>
      <c r="L301" s="119"/>
      <c r="M301" s="124"/>
      <c r="T301" s="125"/>
      <c r="AT301" s="121" t="s">
        <v>176</v>
      </c>
      <c r="AU301" s="121" t="s">
        <v>82</v>
      </c>
      <c r="AV301" s="120" t="s">
        <v>172</v>
      </c>
      <c r="AW301" s="120" t="s">
        <v>30</v>
      </c>
      <c r="AX301" s="120" t="s">
        <v>80</v>
      </c>
      <c r="AY301" s="121" t="s">
        <v>165</v>
      </c>
    </row>
    <row r="302" spans="2:65" s="77" customFormat="1" ht="22.9" customHeight="1">
      <c r="B302" s="76"/>
      <c r="D302" s="78" t="s">
        <v>72</v>
      </c>
      <c r="E302" s="86" t="s">
        <v>300</v>
      </c>
      <c r="F302" s="86" t="s">
        <v>301</v>
      </c>
      <c r="I302" s="3"/>
      <c r="J302" s="87">
        <f>BK302</f>
        <v>0</v>
      </c>
      <c r="L302" s="76"/>
      <c r="M302" s="81"/>
      <c r="P302" s="82">
        <f>SUM(P303:P405)</f>
        <v>0</v>
      </c>
      <c r="R302" s="82">
        <f>SUM(R303:R405)</f>
        <v>0</v>
      </c>
      <c r="T302" s="83">
        <f>SUM(T303:T405)</f>
        <v>0</v>
      </c>
      <c r="AR302" s="78" t="s">
        <v>80</v>
      </c>
      <c r="AT302" s="84" t="s">
        <v>72</v>
      </c>
      <c r="AU302" s="84" t="s">
        <v>80</v>
      </c>
      <c r="AY302" s="78" t="s">
        <v>165</v>
      </c>
      <c r="BK302" s="85">
        <f>SUM(BK303:BK405)</f>
        <v>0</v>
      </c>
    </row>
    <row r="303" spans="2:65" s="17" customFormat="1" ht="24.2" customHeight="1">
      <c r="B303" s="16"/>
      <c r="C303" s="88" t="s">
        <v>214</v>
      </c>
      <c r="D303" s="88" t="s">
        <v>168</v>
      </c>
      <c r="E303" s="89" t="s">
        <v>302</v>
      </c>
      <c r="F303" s="90" t="s">
        <v>303</v>
      </c>
      <c r="G303" s="91" t="s">
        <v>195</v>
      </c>
      <c r="H303" s="92">
        <v>2027.1869999999999</v>
      </c>
      <c r="I303" s="4"/>
      <c r="J303" s="94">
        <f>ROUND(I303*H303,2)</f>
        <v>0</v>
      </c>
      <c r="K303" s="95"/>
      <c r="L303" s="16"/>
      <c r="M303" s="96" t="s">
        <v>1</v>
      </c>
      <c r="N303" s="97" t="s">
        <v>38</v>
      </c>
      <c r="P303" s="98">
        <f>O303*H303</f>
        <v>0</v>
      </c>
      <c r="Q303" s="98">
        <v>0</v>
      </c>
      <c r="R303" s="98">
        <f>Q303*H303</f>
        <v>0</v>
      </c>
      <c r="S303" s="98">
        <v>0</v>
      </c>
      <c r="T303" s="99">
        <f>S303*H303</f>
        <v>0</v>
      </c>
      <c r="AR303" s="100" t="s">
        <v>172</v>
      </c>
      <c r="AT303" s="100" t="s">
        <v>168</v>
      </c>
      <c r="AU303" s="100" t="s">
        <v>82</v>
      </c>
      <c r="AY303" s="9" t="s">
        <v>165</v>
      </c>
      <c r="BE303" s="101">
        <f>IF(N303="základní",J303,0)</f>
        <v>0</v>
      </c>
      <c r="BF303" s="101">
        <f>IF(N303="snížená",J303,0)</f>
        <v>0</v>
      </c>
      <c r="BG303" s="101">
        <f>IF(N303="zákl. přenesená",J303,0)</f>
        <v>0</v>
      </c>
      <c r="BH303" s="101">
        <f>IF(N303="sníž. přenesená",J303,0)</f>
        <v>0</v>
      </c>
      <c r="BI303" s="101">
        <f>IF(N303="nulová",J303,0)</f>
        <v>0</v>
      </c>
      <c r="BJ303" s="9" t="s">
        <v>80</v>
      </c>
      <c r="BK303" s="101">
        <f>ROUND(I303*H303,2)</f>
        <v>0</v>
      </c>
      <c r="BL303" s="9" t="s">
        <v>172</v>
      </c>
      <c r="BM303" s="100" t="s">
        <v>304</v>
      </c>
    </row>
    <row r="304" spans="2:65" s="17" customFormat="1" ht="19.5">
      <c r="B304" s="16"/>
      <c r="D304" s="102" t="s">
        <v>173</v>
      </c>
      <c r="F304" s="103" t="s">
        <v>305</v>
      </c>
      <c r="I304" s="5"/>
      <c r="L304" s="16"/>
      <c r="M304" s="104"/>
      <c r="T304" s="105"/>
      <c r="AT304" s="9" t="s">
        <v>173</v>
      </c>
      <c r="AU304" s="9" t="s">
        <v>82</v>
      </c>
    </row>
    <row r="305" spans="2:65" s="17" customFormat="1" ht="21.75" customHeight="1">
      <c r="B305" s="16"/>
      <c r="C305" s="88" t="s">
        <v>306</v>
      </c>
      <c r="D305" s="88" t="s">
        <v>168</v>
      </c>
      <c r="E305" s="89" t="s">
        <v>307</v>
      </c>
      <c r="F305" s="90" t="s">
        <v>308</v>
      </c>
      <c r="G305" s="91" t="s">
        <v>195</v>
      </c>
      <c r="H305" s="92">
        <v>38516.553</v>
      </c>
      <c r="I305" s="4"/>
      <c r="J305" s="94">
        <f>ROUND(I305*H305,2)</f>
        <v>0</v>
      </c>
      <c r="K305" s="95"/>
      <c r="L305" s="16"/>
      <c r="M305" s="96" t="s">
        <v>1</v>
      </c>
      <c r="N305" s="97" t="s">
        <v>38</v>
      </c>
      <c r="P305" s="98">
        <f>O305*H305</f>
        <v>0</v>
      </c>
      <c r="Q305" s="98">
        <v>0</v>
      </c>
      <c r="R305" s="98">
        <f>Q305*H305</f>
        <v>0</v>
      </c>
      <c r="S305" s="98">
        <v>0</v>
      </c>
      <c r="T305" s="99">
        <f>S305*H305</f>
        <v>0</v>
      </c>
      <c r="AR305" s="100" t="s">
        <v>172</v>
      </c>
      <c r="AT305" s="100" t="s">
        <v>168</v>
      </c>
      <c r="AU305" s="100" t="s">
        <v>82</v>
      </c>
      <c r="AY305" s="9" t="s">
        <v>165</v>
      </c>
      <c r="BE305" s="101">
        <f>IF(N305="základní",J305,0)</f>
        <v>0</v>
      </c>
      <c r="BF305" s="101">
        <f>IF(N305="snížená",J305,0)</f>
        <v>0</v>
      </c>
      <c r="BG305" s="101">
        <f>IF(N305="zákl. přenesená",J305,0)</f>
        <v>0</v>
      </c>
      <c r="BH305" s="101">
        <f>IF(N305="sníž. přenesená",J305,0)</f>
        <v>0</v>
      </c>
      <c r="BI305" s="101">
        <f>IF(N305="nulová",J305,0)</f>
        <v>0</v>
      </c>
      <c r="BJ305" s="9" t="s">
        <v>80</v>
      </c>
      <c r="BK305" s="101">
        <f>ROUND(I305*H305,2)</f>
        <v>0</v>
      </c>
      <c r="BL305" s="9" t="s">
        <v>172</v>
      </c>
      <c r="BM305" s="100" t="s">
        <v>309</v>
      </c>
    </row>
    <row r="306" spans="2:65" s="17" customFormat="1" ht="29.25">
      <c r="B306" s="16"/>
      <c r="D306" s="102" t="s">
        <v>173</v>
      </c>
      <c r="F306" s="103" t="s">
        <v>310</v>
      </c>
      <c r="I306" s="5"/>
      <c r="L306" s="16"/>
      <c r="M306" s="104"/>
      <c r="T306" s="105"/>
      <c r="AT306" s="9" t="s">
        <v>173</v>
      </c>
      <c r="AU306" s="9" t="s">
        <v>82</v>
      </c>
    </row>
    <row r="307" spans="2:65" s="107" customFormat="1">
      <c r="B307" s="106"/>
      <c r="D307" s="102" t="s">
        <v>176</v>
      </c>
      <c r="E307" s="108" t="s">
        <v>1</v>
      </c>
      <c r="F307" s="109" t="s">
        <v>9851</v>
      </c>
      <c r="H307" s="108" t="s">
        <v>1</v>
      </c>
      <c r="I307" s="6"/>
      <c r="L307" s="106"/>
      <c r="M307" s="110"/>
      <c r="T307" s="111"/>
      <c r="AT307" s="108" t="s">
        <v>176</v>
      </c>
      <c r="AU307" s="108" t="s">
        <v>82</v>
      </c>
      <c r="AV307" s="107" t="s">
        <v>80</v>
      </c>
      <c r="AW307" s="107" t="s">
        <v>30</v>
      </c>
      <c r="AX307" s="107" t="s">
        <v>73</v>
      </c>
      <c r="AY307" s="108" t="s">
        <v>165</v>
      </c>
    </row>
    <row r="308" spans="2:65" s="113" customFormat="1">
      <c r="B308" s="112"/>
      <c r="D308" s="102" t="s">
        <v>176</v>
      </c>
      <c r="E308" s="114" t="s">
        <v>1</v>
      </c>
      <c r="F308" s="2425" t="s">
        <v>9852</v>
      </c>
      <c r="H308" s="116">
        <v>38516.553</v>
      </c>
      <c r="I308" s="7"/>
      <c r="L308" s="112"/>
      <c r="M308" s="117"/>
      <c r="T308" s="118"/>
      <c r="AT308" s="114" t="s">
        <v>176</v>
      </c>
      <c r="AU308" s="114" t="s">
        <v>82</v>
      </c>
      <c r="AV308" s="113" t="s">
        <v>82</v>
      </c>
      <c r="AW308" s="113" t="s">
        <v>30</v>
      </c>
      <c r="AX308" s="113" t="s">
        <v>73</v>
      </c>
      <c r="AY308" s="114" t="s">
        <v>165</v>
      </c>
    </row>
    <row r="309" spans="2:65" s="120" customFormat="1">
      <c r="B309" s="119"/>
      <c r="D309" s="102" t="s">
        <v>176</v>
      </c>
      <c r="E309" s="121" t="s">
        <v>1</v>
      </c>
      <c r="F309" s="122" t="s">
        <v>181</v>
      </c>
      <c r="H309" s="123">
        <v>38516.553</v>
      </c>
      <c r="I309" s="8"/>
      <c r="L309" s="119"/>
      <c r="M309" s="124"/>
      <c r="T309" s="125"/>
      <c r="AT309" s="121" t="s">
        <v>176</v>
      </c>
      <c r="AU309" s="121" t="s">
        <v>82</v>
      </c>
      <c r="AV309" s="120" t="s">
        <v>172</v>
      </c>
      <c r="AW309" s="120" t="s">
        <v>30</v>
      </c>
      <c r="AX309" s="120" t="s">
        <v>80</v>
      </c>
      <c r="AY309" s="121" t="s">
        <v>165</v>
      </c>
    </row>
    <row r="310" spans="2:65" s="17" customFormat="1" ht="16.5" customHeight="1">
      <c r="B310" s="16"/>
      <c r="C310" s="88" t="s">
        <v>226</v>
      </c>
      <c r="D310" s="88" t="s">
        <v>168</v>
      </c>
      <c r="E310" s="89" t="s">
        <v>311</v>
      </c>
      <c r="F310" s="90" t="s">
        <v>312</v>
      </c>
      <c r="G310" s="91" t="s">
        <v>195</v>
      </c>
      <c r="H310" s="92">
        <v>2027.1869999999999</v>
      </c>
      <c r="I310" s="4"/>
      <c r="J310" s="94">
        <f>ROUND(I310*H310,2)</f>
        <v>0</v>
      </c>
      <c r="K310" s="95"/>
      <c r="L310" s="16"/>
      <c r="M310" s="96" t="s">
        <v>1</v>
      </c>
      <c r="N310" s="97" t="s">
        <v>38</v>
      </c>
      <c r="P310" s="98">
        <f>O310*H310</f>
        <v>0</v>
      </c>
      <c r="Q310" s="98">
        <v>0</v>
      </c>
      <c r="R310" s="98">
        <f>Q310*H310</f>
        <v>0</v>
      </c>
      <c r="S310" s="98">
        <v>0</v>
      </c>
      <c r="T310" s="99">
        <f>S310*H310</f>
        <v>0</v>
      </c>
      <c r="AR310" s="100" t="s">
        <v>172</v>
      </c>
      <c r="AT310" s="100" t="s">
        <v>168</v>
      </c>
      <c r="AU310" s="100" t="s">
        <v>82</v>
      </c>
      <c r="AY310" s="9" t="s">
        <v>165</v>
      </c>
      <c r="BE310" s="101">
        <f>IF(N310="základní",J310,0)</f>
        <v>0</v>
      </c>
      <c r="BF310" s="101">
        <f>IF(N310="snížená",J310,0)</f>
        <v>0</v>
      </c>
      <c r="BG310" s="101">
        <f>IF(N310="zákl. přenesená",J310,0)</f>
        <v>0</v>
      </c>
      <c r="BH310" s="101">
        <f>IF(N310="sníž. přenesená",J310,0)</f>
        <v>0</v>
      </c>
      <c r="BI310" s="101">
        <f>IF(N310="nulová",J310,0)</f>
        <v>0</v>
      </c>
      <c r="BJ310" s="9" t="s">
        <v>80</v>
      </c>
      <c r="BK310" s="101">
        <f>ROUND(I310*H310,2)</f>
        <v>0</v>
      </c>
      <c r="BL310" s="9" t="s">
        <v>172</v>
      </c>
      <c r="BM310" s="100" t="s">
        <v>313</v>
      </c>
    </row>
    <row r="311" spans="2:65" s="17" customFormat="1">
      <c r="B311" s="16"/>
      <c r="D311" s="102" t="s">
        <v>173</v>
      </c>
      <c r="F311" s="103" t="s">
        <v>314</v>
      </c>
      <c r="I311" s="5"/>
      <c r="L311" s="16"/>
      <c r="M311" s="104"/>
      <c r="T311" s="105"/>
      <c r="AT311" s="9" t="s">
        <v>173</v>
      </c>
      <c r="AU311" s="9" t="s">
        <v>82</v>
      </c>
    </row>
    <row r="312" spans="2:65" s="113" customFormat="1">
      <c r="B312" s="112"/>
      <c r="D312" s="102" t="s">
        <v>176</v>
      </c>
      <c r="E312" s="114" t="s">
        <v>1</v>
      </c>
      <c r="F312" s="115" t="s">
        <v>9854</v>
      </c>
      <c r="H312" s="116">
        <v>2027.1869999999999</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2027.1869999999999</v>
      </c>
      <c r="I313" s="8"/>
      <c r="L313" s="119"/>
      <c r="M313" s="124"/>
      <c r="T313" s="125"/>
      <c r="AT313" s="121" t="s">
        <v>176</v>
      </c>
      <c r="AU313" s="121" t="s">
        <v>82</v>
      </c>
      <c r="AV313" s="120" t="s">
        <v>172</v>
      </c>
      <c r="AW313" s="120" t="s">
        <v>30</v>
      </c>
      <c r="AX313" s="120" t="s">
        <v>80</v>
      </c>
      <c r="AY313" s="121" t="s">
        <v>165</v>
      </c>
    </row>
    <row r="314" spans="2:65" s="17" customFormat="1" ht="33" customHeight="1">
      <c r="B314" s="16"/>
      <c r="C314" s="88" t="s">
        <v>7</v>
      </c>
      <c r="D314" s="88" t="s">
        <v>168</v>
      </c>
      <c r="E314" s="89" t="s">
        <v>315</v>
      </c>
      <c r="F314" s="90" t="s">
        <v>316</v>
      </c>
      <c r="G314" s="91" t="s">
        <v>195</v>
      </c>
      <c r="H314" s="92">
        <v>1220.3510000000001</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317</v>
      </c>
    </row>
    <row r="315" spans="2:65" s="17" customFormat="1" ht="29.25">
      <c r="B315" s="16"/>
      <c r="D315" s="102" t="s">
        <v>173</v>
      </c>
      <c r="F315" s="103" t="s">
        <v>318</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9853</v>
      </c>
      <c r="H317" s="116">
        <v>1220.3510000000001</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1220.3510000000001</v>
      </c>
      <c r="I318" s="8"/>
      <c r="L318" s="119"/>
      <c r="M318" s="124"/>
      <c r="T318" s="125"/>
      <c r="AT318" s="121" t="s">
        <v>176</v>
      </c>
      <c r="AU318" s="121" t="s">
        <v>82</v>
      </c>
      <c r="AV318" s="120" t="s">
        <v>172</v>
      </c>
      <c r="AW318" s="120" t="s">
        <v>30</v>
      </c>
      <c r="AX318" s="120" t="s">
        <v>80</v>
      </c>
      <c r="AY318" s="121" t="s">
        <v>165</v>
      </c>
    </row>
    <row r="319" spans="2:65" s="17" customFormat="1" ht="33" customHeight="1">
      <c r="B319" s="16"/>
      <c r="C319" s="88" t="s">
        <v>233</v>
      </c>
      <c r="D319" s="88" t="s">
        <v>168</v>
      </c>
      <c r="E319" s="89" t="s">
        <v>319</v>
      </c>
      <c r="F319" s="90" t="s">
        <v>320</v>
      </c>
      <c r="G319" s="91" t="s">
        <v>195</v>
      </c>
      <c r="H319" s="92">
        <v>668.8</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321</v>
      </c>
    </row>
    <row r="320" spans="2:65" s="17" customFormat="1" ht="19.5">
      <c r="B320" s="16"/>
      <c r="D320" s="102" t="s">
        <v>173</v>
      </c>
      <c r="F320" s="103" t="s">
        <v>322</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324</v>
      </c>
      <c r="H322" s="116">
        <v>668.8</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668.8</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325</v>
      </c>
      <c r="D324" s="88" t="s">
        <v>168</v>
      </c>
      <c r="E324" s="89" t="s">
        <v>326</v>
      </c>
      <c r="F324" s="90" t="s">
        <v>327</v>
      </c>
      <c r="G324" s="91" t="s">
        <v>195</v>
      </c>
      <c r="H324" s="92">
        <v>13.6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328</v>
      </c>
    </row>
    <row r="325" spans="2:65" s="17" customFormat="1" ht="29.25">
      <c r="B325" s="16"/>
      <c r="D325" s="102" t="s">
        <v>173</v>
      </c>
      <c r="F325" s="103" t="s">
        <v>329</v>
      </c>
      <c r="I325" s="5"/>
      <c r="L325" s="16"/>
      <c r="M325" s="104"/>
      <c r="T325" s="105"/>
      <c r="AT325" s="9" t="s">
        <v>173</v>
      </c>
      <c r="AU325" s="9" t="s">
        <v>82</v>
      </c>
    </row>
    <row r="326" spans="2:65" s="107" customFormat="1" ht="22.5">
      <c r="B326" s="106"/>
      <c r="D326" s="102" t="s">
        <v>176</v>
      </c>
      <c r="E326" s="108" t="s">
        <v>1</v>
      </c>
      <c r="F326" s="109" t="s">
        <v>323</v>
      </c>
      <c r="H326" s="108" t="s">
        <v>1</v>
      </c>
      <c r="I326" s="6"/>
      <c r="L326" s="106"/>
      <c r="M326" s="110"/>
      <c r="T326" s="111"/>
      <c r="AT326" s="108" t="s">
        <v>176</v>
      </c>
      <c r="AU326" s="108" t="s">
        <v>82</v>
      </c>
      <c r="AV326" s="107" t="s">
        <v>80</v>
      </c>
      <c r="AW326" s="107" t="s">
        <v>30</v>
      </c>
      <c r="AX326" s="107" t="s">
        <v>73</v>
      </c>
      <c r="AY326" s="108" t="s">
        <v>165</v>
      </c>
    </row>
    <row r="327" spans="2:65" s="113" customFormat="1">
      <c r="B327" s="112"/>
      <c r="D327" s="102" t="s">
        <v>176</v>
      </c>
      <c r="E327" s="114" t="s">
        <v>1</v>
      </c>
      <c r="F327" s="115" t="s">
        <v>330</v>
      </c>
      <c r="H327" s="116">
        <v>13.6</v>
      </c>
      <c r="I327" s="7"/>
      <c r="L327" s="112"/>
      <c r="M327" s="117"/>
      <c r="T327" s="118"/>
      <c r="AT327" s="114" t="s">
        <v>176</v>
      </c>
      <c r="AU327" s="114" t="s">
        <v>82</v>
      </c>
      <c r="AV327" s="113" t="s">
        <v>82</v>
      </c>
      <c r="AW327" s="113" t="s">
        <v>30</v>
      </c>
      <c r="AX327" s="113" t="s">
        <v>73</v>
      </c>
      <c r="AY327" s="114" t="s">
        <v>165</v>
      </c>
    </row>
    <row r="328" spans="2:65" s="120" customFormat="1">
      <c r="B328" s="119"/>
      <c r="D328" s="102" t="s">
        <v>176</v>
      </c>
      <c r="E328" s="121" t="s">
        <v>1</v>
      </c>
      <c r="F328" s="122" t="s">
        <v>181</v>
      </c>
      <c r="H328" s="123">
        <v>13.6</v>
      </c>
      <c r="I328" s="8"/>
      <c r="L328" s="119"/>
      <c r="M328" s="124"/>
      <c r="T328" s="125"/>
      <c r="AT328" s="121" t="s">
        <v>176</v>
      </c>
      <c r="AU328" s="121" t="s">
        <v>82</v>
      </c>
      <c r="AV328" s="120" t="s">
        <v>172</v>
      </c>
      <c r="AW328" s="120" t="s">
        <v>30</v>
      </c>
      <c r="AX328" s="120" t="s">
        <v>80</v>
      </c>
      <c r="AY328" s="121" t="s">
        <v>165</v>
      </c>
    </row>
    <row r="329" spans="2:65" s="17" customFormat="1" ht="37.9" customHeight="1">
      <c r="B329" s="16"/>
      <c r="C329" s="88" t="s">
        <v>237</v>
      </c>
      <c r="D329" s="88" t="s">
        <v>168</v>
      </c>
      <c r="E329" s="89" t="s">
        <v>331</v>
      </c>
      <c r="F329" s="90" t="s">
        <v>332</v>
      </c>
      <c r="G329" s="91" t="s">
        <v>195</v>
      </c>
      <c r="H329" s="92">
        <v>28</v>
      </c>
      <c r="I329" s="4"/>
      <c r="J329" s="94">
        <f>ROUND(I329*H329,2)</f>
        <v>0</v>
      </c>
      <c r="K329" s="95"/>
      <c r="L329" s="16"/>
      <c r="M329" s="96" t="s">
        <v>1</v>
      </c>
      <c r="N329" s="97" t="s">
        <v>38</v>
      </c>
      <c r="P329" s="98">
        <f>O329*H329</f>
        <v>0</v>
      </c>
      <c r="Q329" s="98">
        <v>0</v>
      </c>
      <c r="R329" s="98">
        <f>Q329*H329</f>
        <v>0</v>
      </c>
      <c r="S329" s="98">
        <v>0</v>
      </c>
      <c r="T329" s="99">
        <f>S329*H329</f>
        <v>0</v>
      </c>
      <c r="AR329" s="100" t="s">
        <v>172</v>
      </c>
      <c r="AT329" s="100" t="s">
        <v>168</v>
      </c>
      <c r="AU329" s="100" t="s">
        <v>82</v>
      </c>
      <c r="AY329" s="9" t="s">
        <v>165</v>
      </c>
      <c r="BE329" s="101">
        <f>IF(N329="základní",J329,0)</f>
        <v>0</v>
      </c>
      <c r="BF329" s="101">
        <f>IF(N329="snížená",J329,0)</f>
        <v>0</v>
      </c>
      <c r="BG329" s="101">
        <f>IF(N329="zákl. přenesená",J329,0)</f>
        <v>0</v>
      </c>
      <c r="BH329" s="101">
        <f>IF(N329="sníž. přenesená",J329,0)</f>
        <v>0</v>
      </c>
      <c r="BI329" s="101">
        <f>IF(N329="nulová",J329,0)</f>
        <v>0</v>
      </c>
      <c r="BJ329" s="9" t="s">
        <v>80</v>
      </c>
      <c r="BK329" s="101">
        <f>ROUND(I329*H329,2)</f>
        <v>0</v>
      </c>
      <c r="BL329" s="9" t="s">
        <v>172</v>
      </c>
      <c r="BM329" s="100" t="s">
        <v>333</v>
      </c>
    </row>
    <row r="330" spans="2:65" s="17" customFormat="1" ht="19.5">
      <c r="B330" s="16"/>
      <c r="D330" s="102" t="s">
        <v>173</v>
      </c>
      <c r="F330" s="103" t="s">
        <v>332</v>
      </c>
      <c r="I330" s="5"/>
      <c r="L330" s="16"/>
      <c r="M330" s="104"/>
      <c r="T330" s="105"/>
      <c r="AT330" s="9" t="s">
        <v>173</v>
      </c>
      <c r="AU330" s="9" t="s">
        <v>82</v>
      </c>
    </row>
    <row r="331" spans="2:65" s="107" customFormat="1" ht="22.5">
      <c r="B331" s="106"/>
      <c r="D331" s="102" t="s">
        <v>176</v>
      </c>
      <c r="E331" s="108" t="s">
        <v>1</v>
      </c>
      <c r="F331" s="109" t="s">
        <v>323</v>
      </c>
      <c r="H331" s="108" t="s">
        <v>1</v>
      </c>
      <c r="I331" s="6"/>
      <c r="L331" s="106"/>
      <c r="M331" s="110"/>
      <c r="T331" s="111"/>
      <c r="AT331" s="108" t="s">
        <v>176</v>
      </c>
      <c r="AU331" s="108" t="s">
        <v>82</v>
      </c>
      <c r="AV331" s="107" t="s">
        <v>80</v>
      </c>
      <c r="AW331" s="107" t="s">
        <v>30</v>
      </c>
      <c r="AX331" s="107" t="s">
        <v>73</v>
      </c>
      <c r="AY331" s="108" t="s">
        <v>165</v>
      </c>
    </row>
    <row r="332" spans="2:65" s="113" customFormat="1">
      <c r="B332" s="112"/>
      <c r="D332" s="102" t="s">
        <v>176</v>
      </c>
      <c r="E332" s="114" t="s">
        <v>1</v>
      </c>
      <c r="F332" s="115" t="s">
        <v>334</v>
      </c>
      <c r="H332" s="116">
        <v>28</v>
      </c>
      <c r="I332" s="7"/>
      <c r="L332" s="112"/>
      <c r="M332" s="117"/>
      <c r="T332" s="118"/>
      <c r="AT332" s="114" t="s">
        <v>176</v>
      </c>
      <c r="AU332" s="114" t="s">
        <v>82</v>
      </c>
      <c r="AV332" s="113" t="s">
        <v>82</v>
      </c>
      <c r="AW332" s="113" t="s">
        <v>30</v>
      </c>
      <c r="AX332" s="113" t="s">
        <v>73</v>
      </c>
      <c r="AY332" s="114" t="s">
        <v>165</v>
      </c>
    </row>
    <row r="333" spans="2:65" s="120" customFormat="1">
      <c r="B333" s="119"/>
      <c r="D333" s="102" t="s">
        <v>176</v>
      </c>
      <c r="E333" s="121" t="s">
        <v>1</v>
      </c>
      <c r="F333" s="122" t="s">
        <v>181</v>
      </c>
      <c r="H333" s="123">
        <v>28</v>
      </c>
      <c r="I333" s="8"/>
      <c r="L333" s="119"/>
      <c r="M333" s="124"/>
      <c r="T333" s="125"/>
      <c r="AT333" s="121" t="s">
        <v>176</v>
      </c>
      <c r="AU333" s="121" t="s">
        <v>82</v>
      </c>
      <c r="AV333" s="120" t="s">
        <v>172</v>
      </c>
      <c r="AW333" s="120" t="s">
        <v>30</v>
      </c>
      <c r="AX333" s="120" t="s">
        <v>80</v>
      </c>
      <c r="AY333" s="121" t="s">
        <v>165</v>
      </c>
    </row>
    <row r="334" spans="2:65" s="17" customFormat="1" ht="33" customHeight="1">
      <c r="B334" s="16"/>
      <c r="C334" s="88" t="s">
        <v>335</v>
      </c>
      <c r="D334" s="88" t="s">
        <v>168</v>
      </c>
      <c r="E334" s="89" t="s">
        <v>336</v>
      </c>
      <c r="F334" s="90" t="s">
        <v>337</v>
      </c>
      <c r="G334" s="91" t="s">
        <v>195</v>
      </c>
      <c r="H334" s="92">
        <v>12.8</v>
      </c>
      <c r="I334" s="4"/>
      <c r="J334" s="94">
        <f>ROUND(I334*H334,2)</f>
        <v>0</v>
      </c>
      <c r="K334" s="95"/>
      <c r="L334" s="16"/>
      <c r="M334" s="96" t="s">
        <v>1</v>
      </c>
      <c r="N334" s="97" t="s">
        <v>38</v>
      </c>
      <c r="P334" s="98">
        <f>O334*H334</f>
        <v>0</v>
      </c>
      <c r="Q334" s="98">
        <v>0</v>
      </c>
      <c r="R334" s="98">
        <f>Q334*H334</f>
        <v>0</v>
      </c>
      <c r="S334" s="98">
        <v>0</v>
      </c>
      <c r="T334" s="99">
        <f>S334*H334</f>
        <v>0</v>
      </c>
      <c r="AR334" s="100" t="s">
        <v>172</v>
      </c>
      <c r="AT334" s="100" t="s">
        <v>168</v>
      </c>
      <c r="AU334" s="100" t="s">
        <v>82</v>
      </c>
      <c r="AY334" s="9" t="s">
        <v>165</v>
      </c>
      <c r="BE334" s="101">
        <f>IF(N334="základní",J334,0)</f>
        <v>0</v>
      </c>
      <c r="BF334" s="101">
        <f>IF(N334="snížená",J334,0)</f>
        <v>0</v>
      </c>
      <c r="BG334" s="101">
        <f>IF(N334="zákl. přenesená",J334,0)</f>
        <v>0</v>
      </c>
      <c r="BH334" s="101">
        <f>IF(N334="sníž. přenesená",J334,0)</f>
        <v>0</v>
      </c>
      <c r="BI334" s="101">
        <f>IF(N334="nulová",J334,0)</f>
        <v>0</v>
      </c>
      <c r="BJ334" s="9" t="s">
        <v>80</v>
      </c>
      <c r="BK334" s="101">
        <f>ROUND(I334*H334,2)</f>
        <v>0</v>
      </c>
      <c r="BL334" s="9" t="s">
        <v>172</v>
      </c>
      <c r="BM334" s="100" t="s">
        <v>338</v>
      </c>
    </row>
    <row r="335" spans="2:65" s="17" customFormat="1" ht="19.5">
      <c r="B335" s="16"/>
      <c r="D335" s="102" t="s">
        <v>173</v>
      </c>
      <c r="F335" s="103" t="s">
        <v>339</v>
      </c>
      <c r="I335" s="5"/>
      <c r="L335" s="16"/>
      <c r="M335" s="104"/>
      <c r="T335" s="105"/>
      <c r="AT335" s="9" t="s">
        <v>173</v>
      </c>
      <c r="AU335" s="9" t="s">
        <v>82</v>
      </c>
    </row>
    <row r="336" spans="2:65" s="107" customFormat="1" ht="22.5">
      <c r="B336" s="106"/>
      <c r="D336" s="102" t="s">
        <v>176</v>
      </c>
      <c r="E336" s="108" t="s">
        <v>1</v>
      </c>
      <c r="F336" s="109" t="s">
        <v>323</v>
      </c>
      <c r="H336" s="108" t="s">
        <v>1</v>
      </c>
      <c r="I336" s="6"/>
      <c r="L336" s="106"/>
      <c r="M336" s="110"/>
      <c r="T336" s="111"/>
      <c r="AT336" s="108" t="s">
        <v>176</v>
      </c>
      <c r="AU336" s="108" t="s">
        <v>82</v>
      </c>
      <c r="AV336" s="107" t="s">
        <v>80</v>
      </c>
      <c r="AW336" s="107" t="s">
        <v>30</v>
      </c>
      <c r="AX336" s="107" t="s">
        <v>73</v>
      </c>
      <c r="AY336" s="108" t="s">
        <v>165</v>
      </c>
    </row>
    <row r="337" spans="2:65" s="113" customFormat="1">
      <c r="B337" s="112"/>
      <c r="D337" s="102" t="s">
        <v>176</v>
      </c>
      <c r="E337" s="114" t="s">
        <v>1</v>
      </c>
      <c r="F337" s="115" t="s">
        <v>340</v>
      </c>
      <c r="H337" s="116">
        <v>12.8</v>
      </c>
      <c r="I337" s="7"/>
      <c r="L337" s="112"/>
      <c r="M337" s="117"/>
      <c r="T337" s="118"/>
      <c r="AT337" s="114" t="s">
        <v>176</v>
      </c>
      <c r="AU337" s="114" t="s">
        <v>82</v>
      </c>
      <c r="AV337" s="113" t="s">
        <v>82</v>
      </c>
      <c r="AW337" s="113" t="s">
        <v>30</v>
      </c>
      <c r="AX337" s="113" t="s">
        <v>73</v>
      </c>
      <c r="AY337" s="114" t="s">
        <v>165</v>
      </c>
    </row>
    <row r="338" spans="2:65" s="120" customFormat="1">
      <c r="B338" s="119"/>
      <c r="D338" s="102" t="s">
        <v>176</v>
      </c>
      <c r="E338" s="121" t="s">
        <v>1</v>
      </c>
      <c r="F338" s="122" t="s">
        <v>181</v>
      </c>
      <c r="H338" s="123">
        <v>12.8</v>
      </c>
      <c r="I338" s="8"/>
      <c r="L338" s="119"/>
      <c r="M338" s="124"/>
      <c r="T338" s="125"/>
      <c r="AT338" s="121" t="s">
        <v>176</v>
      </c>
      <c r="AU338" s="121" t="s">
        <v>82</v>
      </c>
      <c r="AV338" s="120" t="s">
        <v>172</v>
      </c>
      <c r="AW338" s="120" t="s">
        <v>30</v>
      </c>
      <c r="AX338" s="120" t="s">
        <v>80</v>
      </c>
      <c r="AY338" s="121" t="s">
        <v>165</v>
      </c>
    </row>
    <row r="339" spans="2:65" s="17" customFormat="1" ht="33" customHeight="1">
      <c r="B339" s="16"/>
      <c r="C339" s="88" t="s">
        <v>242</v>
      </c>
      <c r="D339" s="88" t="s">
        <v>168</v>
      </c>
      <c r="E339" s="89" t="s">
        <v>341</v>
      </c>
      <c r="F339" s="90" t="s">
        <v>342</v>
      </c>
      <c r="G339" s="91" t="s">
        <v>195</v>
      </c>
      <c r="H339" s="92">
        <v>10</v>
      </c>
      <c r="I339" s="4"/>
      <c r="J339" s="94">
        <f>ROUND(I339*H339,2)</f>
        <v>0</v>
      </c>
      <c r="K339" s="95"/>
      <c r="L339" s="16"/>
      <c r="M339" s="96" t="s">
        <v>1</v>
      </c>
      <c r="N339" s="97" t="s">
        <v>38</v>
      </c>
      <c r="P339" s="98">
        <f>O339*H339</f>
        <v>0</v>
      </c>
      <c r="Q339" s="98">
        <v>0</v>
      </c>
      <c r="R339" s="98">
        <f>Q339*H339</f>
        <v>0</v>
      </c>
      <c r="S339" s="98">
        <v>0</v>
      </c>
      <c r="T339" s="99">
        <f>S339*H339</f>
        <v>0</v>
      </c>
      <c r="AR339" s="100" t="s">
        <v>172</v>
      </c>
      <c r="AT339" s="100" t="s">
        <v>168</v>
      </c>
      <c r="AU339" s="100" t="s">
        <v>82</v>
      </c>
      <c r="AY339" s="9" t="s">
        <v>165</v>
      </c>
      <c r="BE339" s="101">
        <f>IF(N339="základní",J339,0)</f>
        <v>0</v>
      </c>
      <c r="BF339" s="101">
        <f>IF(N339="snížená",J339,0)</f>
        <v>0</v>
      </c>
      <c r="BG339" s="101">
        <f>IF(N339="zákl. přenesená",J339,0)</f>
        <v>0</v>
      </c>
      <c r="BH339" s="101">
        <f>IF(N339="sníž. přenesená",J339,0)</f>
        <v>0</v>
      </c>
      <c r="BI339" s="101">
        <f>IF(N339="nulová",J339,0)</f>
        <v>0</v>
      </c>
      <c r="BJ339" s="9" t="s">
        <v>80</v>
      </c>
      <c r="BK339" s="101">
        <f>ROUND(I339*H339,2)</f>
        <v>0</v>
      </c>
      <c r="BL339" s="9" t="s">
        <v>172</v>
      </c>
      <c r="BM339" s="100" t="s">
        <v>343</v>
      </c>
    </row>
    <row r="340" spans="2:65" s="17" customFormat="1" ht="19.5">
      <c r="B340" s="16"/>
      <c r="D340" s="102" t="s">
        <v>173</v>
      </c>
      <c r="F340" s="103" t="s">
        <v>344</v>
      </c>
      <c r="I340" s="5"/>
      <c r="L340" s="16"/>
      <c r="M340" s="104"/>
      <c r="T340" s="105"/>
      <c r="AT340" s="9" t="s">
        <v>173</v>
      </c>
      <c r="AU340" s="9" t="s">
        <v>82</v>
      </c>
    </row>
    <row r="341" spans="2:65" s="107" customFormat="1" ht="22.5">
      <c r="B341" s="106"/>
      <c r="D341" s="102" t="s">
        <v>176</v>
      </c>
      <c r="E341" s="108" t="s">
        <v>1</v>
      </c>
      <c r="F341" s="109" t="s">
        <v>323</v>
      </c>
      <c r="H341" s="108" t="s">
        <v>1</v>
      </c>
      <c r="I341" s="6"/>
      <c r="L341" s="106"/>
      <c r="M341" s="110"/>
      <c r="T341" s="111"/>
      <c r="AT341" s="108" t="s">
        <v>176</v>
      </c>
      <c r="AU341" s="108" t="s">
        <v>82</v>
      </c>
      <c r="AV341" s="107" t="s">
        <v>80</v>
      </c>
      <c r="AW341" s="107" t="s">
        <v>30</v>
      </c>
      <c r="AX341" s="107" t="s">
        <v>73</v>
      </c>
      <c r="AY341" s="108" t="s">
        <v>165</v>
      </c>
    </row>
    <row r="342" spans="2:65" s="113" customFormat="1">
      <c r="B342" s="112"/>
      <c r="D342" s="102" t="s">
        <v>176</v>
      </c>
      <c r="E342" s="114" t="s">
        <v>1</v>
      </c>
      <c r="F342" s="115" t="s">
        <v>345</v>
      </c>
      <c r="H342" s="116">
        <v>10</v>
      </c>
      <c r="I342" s="7"/>
      <c r="L342" s="112"/>
      <c r="M342" s="117"/>
      <c r="T342" s="118"/>
      <c r="AT342" s="114" t="s">
        <v>176</v>
      </c>
      <c r="AU342" s="114" t="s">
        <v>82</v>
      </c>
      <c r="AV342" s="113" t="s">
        <v>82</v>
      </c>
      <c r="AW342" s="113" t="s">
        <v>30</v>
      </c>
      <c r="AX342" s="113" t="s">
        <v>73</v>
      </c>
      <c r="AY342" s="114" t="s">
        <v>165</v>
      </c>
    </row>
    <row r="343" spans="2:65" s="120" customFormat="1">
      <c r="B343" s="119"/>
      <c r="D343" s="102" t="s">
        <v>176</v>
      </c>
      <c r="E343" s="121" t="s">
        <v>1</v>
      </c>
      <c r="F343" s="122" t="s">
        <v>181</v>
      </c>
      <c r="H343" s="123">
        <v>10</v>
      </c>
      <c r="I343" s="8"/>
      <c r="L343" s="119"/>
      <c r="M343" s="124"/>
      <c r="T343" s="125"/>
      <c r="AT343" s="121" t="s">
        <v>176</v>
      </c>
      <c r="AU343" s="121" t="s">
        <v>82</v>
      </c>
      <c r="AV343" s="120" t="s">
        <v>172</v>
      </c>
      <c r="AW343" s="120" t="s">
        <v>30</v>
      </c>
      <c r="AX343" s="120" t="s">
        <v>80</v>
      </c>
      <c r="AY343" s="121" t="s">
        <v>165</v>
      </c>
    </row>
    <row r="344" spans="2:65" s="17" customFormat="1" ht="37.9" customHeight="1">
      <c r="B344" s="16"/>
      <c r="C344" s="88" t="s">
        <v>346</v>
      </c>
      <c r="D344" s="88" t="s">
        <v>168</v>
      </c>
      <c r="E344" s="89" t="s">
        <v>347</v>
      </c>
      <c r="F344" s="90" t="s">
        <v>348</v>
      </c>
      <c r="G344" s="91" t="s">
        <v>195</v>
      </c>
      <c r="H344" s="92">
        <v>16.350000000000001</v>
      </c>
      <c r="I344" s="4"/>
      <c r="J344" s="94">
        <f>ROUND(I344*H344,2)</f>
        <v>0</v>
      </c>
      <c r="K344" s="95"/>
      <c r="L344" s="16"/>
      <c r="M344" s="96" t="s">
        <v>1</v>
      </c>
      <c r="N344" s="97" t="s">
        <v>38</v>
      </c>
      <c r="P344" s="98">
        <f>O344*H344</f>
        <v>0</v>
      </c>
      <c r="Q344" s="98">
        <v>0</v>
      </c>
      <c r="R344" s="98">
        <f>Q344*H344</f>
        <v>0</v>
      </c>
      <c r="S344" s="98">
        <v>0</v>
      </c>
      <c r="T344" s="99">
        <f>S344*H344</f>
        <v>0</v>
      </c>
      <c r="AR344" s="100" t="s">
        <v>172</v>
      </c>
      <c r="AT344" s="100" t="s">
        <v>168</v>
      </c>
      <c r="AU344" s="100" t="s">
        <v>82</v>
      </c>
      <c r="AY344" s="9" t="s">
        <v>165</v>
      </c>
      <c r="BE344" s="101">
        <f>IF(N344="základní",J344,0)</f>
        <v>0</v>
      </c>
      <c r="BF344" s="101">
        <f>IF(N344="snížená",J344,0)</f>
        <v>0</v>
      </c>
      <c r="BG344" s="101">
        <f>IF(N344="zákl. přenesená",J344,0)</f>
        <v>0</v>
      </c>
      <c r="BH344" s="101">
        <f>IF(N344="sníž. přenesená",J344,0)</f>
        <v>0</v>
      </c>
      <c r="BI344" s="101">
        <f>IF(N344="nulová",J344,0)</f>
        <v>0</v>
      </c>
      <c r="BJ344" s="9" t="s">
        <v>80</v>
      </c>
      <c r="BK344" s="101">
        <f>ROUND(I344*H344,2)</f>
        <v>0</v>
      </c>
      <c r="BL344" s="9" t="s">
        <v>172</v>
      </c>
      <c r="BM344" s="100" t="s">
        <v>349</v>
      </c>
    </row>
    <row r="345" spans="2:65" s="17" customFormat="1" ht="29.25">
      <c r="B345" s="16"/>
      <c r="D345" s="102" t="s">
        <v>173</v>
      </c>
      <c r="F345" s="103" t="s">
        <v>350</v>
      </c>
      <c r="I345" s="5"/>
      <c r="L345" s="16"/>
      <c r="M345" s="104"/>
      <c r="T345" s="105"/>
      <c r="AT345" s="9" t="s">
        <v>173</v>
      </c>
      <c r="AU345" s="9" t="s">
        <v>82</v>
      </c>
    </row>
    <row r="346" spans="2:65" s="107" customFormat="1" ht="22.5">
      <c r="B346" s="106"/>
      <c r="D346" s="102" t="s">
        <v>176</v>
      </c>
      <c r="E346" s="108" t="s">
        <v>1</v>
      </c>
      <c r="F346" s="109" t="s">
        <v>323</v>
      </c>
      <c r="H346" s="108" t="s">
        <v>1</v>
      </c>
      <c r="I346" s="6"/>
      <c r="L346" s="106"/>
      <c r="M346" s="110"/>
      <c r="T346" s="111"/>
      <c r="AT346" s="108" t="s">
        <v>176</v>
      </c>
      <c r="AU346" s="108" t="s">
        <v>82</v>
      </c>
      <c r="AV346" s="107" t="s">
        <v>80</v>
      </c>
      <c r="AW346" s="107" t="s">
        <v>30</v>
      </c>
      <c r="AX346" s="107" t="s">
        <v>73</v>
      </c>
      <c r="AY346" s="108" t="s">
        <v>165</v>
      </c>
    </row>
    <row r="347" spans="2:65" s="113" customFormat="1">
      <c r="B347" s="112"/>
      <c r="D347" s="102" t="s">
        <v>176</v>
      </c>
      <c r="E347" s="114" t="s">
        <v>1</v>
      </c>
      <c r="F347" s="115">
        <v>16.350000000000001</v>
      </c>
      <c r="H347" s="116">
        <v>16.350000000000001</v>
      </c>
      <c r="I347" s="7"/>
      <c r="L347" s="112"/>
      <c r="M347" s="117"/>
      <c r="T347" s="118"/>
      <c r="AT347" s="114" t="s">
        <v>176</v>
      </c>
      <c r="AU347" s="114" t="s">
        <v>82</v>
      </c>
      <c r="AV347" s="113" t="s">
        <v>82</v>
      </c>
      <c r="AW347" s="113" t="s">
        <v>30</v>
      </c>
      <c r="AX347" s="113" t="s">
        <v>73</v>
      </c>
      <c r="AY347" s="114" t="s">
        <v>165</v>
      </c>
    </row>
    <row r="348" spans="2:65" s="120" customFormat="1">
      <c r="B348" s="119"/>
      <c r="D348" s="102" t="s">
        <v>176</v>
      </c>
      <c r="E348" s="121" t="s">
        <v>1</v>
      </c>
      <c r="F348" s="122" t="s">
        <v>181</v>
      </c>
      <c r="H348" s="123">
        <v>16.350000000000001</v>
      </c>
      <c r="I348" s="8"/>
      <c r="L348" s="119"/>
      <c r="M348" s="124"/>
      <c r="T348" s="125"/>
      <c r="AT348" s="121" t="s">
        <v>176</v>
      </c>
      <c r="AU348" s="121" t="s">
        <v>82</v>
      </c>
      <c r="AV348" s="120" t="s">
        <v>172</v>
      </c>
      <c r="AW348" s="120" t="s">
        <v>30</v>
      </c>
      <c r="AX348" s="120" t="s">
        <v>80</v>
      </c>
      <c r="AY348" s="121" t="s">
        <v>165</v>
      </c>
    </row>
    <row r="349" spans="2:65" s="17" customFormat="1" ht="44.25" customHeight="1">
      <c r="B349" s="16"/>
      <c r="C349" s="88" t="s">
        <v>246</v>
      </c>
      <c r="D349" s="88" t="s">
        <v>168</v>
      </c>
      <c r="E349" s="89" t="s">
        <v>351</v>
      </c>
      <c r="F349" s="90" t="s">
        <v>352</v>
      </c>
      <c r="G349" s="91" t="s">
        <v>195</v>
      </c>
      <c r="H349" s="92">
        <v>0.1</v>
      </c>
      <c r="I349" s="4"/>
      <c r="J349" s="94">
        <f>ROUND(I349*H349,2)</f>
        <v>0</v>
      </c>
      <c r="K349" s="95"/>
      <c r="L349" s="16"/>
      <c r="M349" s="96" t="s">
        <v>1</v>
      </c>
      <c r="N349" s="97" t="s">
        <v>38</v>
      </c>
      <c r="P349" s="98">
        <f>O349*H349</f>
        <v>0</v>
      </c>
      <c r="Q349" s="98">
        <v>0</v>
      </c>
      <c r="R349" s="98">
        <f>Q349*H349</f>
        <v>0</v>
      </c>
      <c r="S349" s="98">
        <v>0</v>
      </c>
      <c r="T349" s="99">
        <f>S349*H349</f>
        <v>0</v>
      </c>
      <c r="AR349" s="100" t="s">
        <v>172</v>
      </c>
      <c r="AT349" s="100" t="s">
        <v>168</v>
      </c>
      <c r="AU349" s="100" t="s">
        <v>82</v>
      </c>
      <c r="AY349" s="9" t="s">
        <v>165</v>
      </c>
      <c r="BE349" s="101">
        <f>IF(N349="základní",J349,0)</f>
        <v>0</v>
      </c>
      <c r="BF349" s="101">
        <f>IF(N349="snížená",J349,0)</f>
        <v>0</v>
      </c>
      <c r="BG349" s="101">
        <f>IF(N349="zákl. přenesená",J349,0)</f>
        <v>0</v>
      </c>
      <c r="BH349" s="101">
        <f>IF(N349="sníž. přenesená",J349,0)</f>
        <v>0</v>
      </c>
      <c r="BI349" s="101">
        <f>IF(N349="nulová",J349,0)</f>
        <v>0</v>
      </c>
      <c r="BJ349" s="9" t="s">
        <v>80</v>
      </c>
      <c r="BK349" s="101">
        <f>ROUND(I349*H349,2)</f>
        <v>0</v>
      </c>
      <c r="BL349" s="9" t="s">
        <v>172</v>
      </c>
      <c r="BM349" s="100" t="s">
        <v>353</v>
      </c>
    </row>
    <row r="350" spans="2:65" s="17" customFormat="1" ht="29.25">
      <c r="B350" s="16"/>
      <c r="D350" s="102" t="s">
        <v>173</v>
      </c>
      <c r="F350" s="103" t="s">
        <v>352</v>
      </c>
      <c r="I350" s="5"/>
      <c r="L350" s="16"/>
      <c r="M350" s="104"/>
      <c r="T350" s="105"/>
      <c r="AT350" s="9" t="s">
        <v>173</v>
      </c>
      <c r="AU350" s="9" t="s">
        <v>82</v>
      </c>
    </row>
    <row r="351" spans="2:65" s="107" customFormat="1" ht="22.5">
      <c r="B351" s="106"/>
      <c r="D351" s="102" t="s">
        <v>176</v>
      </c>
      <c r="E351" s="108" t="s">
        <v>1</v>
      </c>
      <c r="F351" s="109" t="s">
        <v>323</v>
      </c>
      <c r="H351" s="108" t="s">
        <v>1</v>
      </c>
      <c r="I351" s="6"/>
      <c r="L351" s="106"/>
      <c r="M351" s="110"/>
      <c r="T351" s="111"/>
      <c r="AT351" s="108" t="s">
        <v>176</v>
      </c>
      <c r="AU351" s="108" t="s">
        <v>82</v>
      </c>
      <c r="AV351" s="107" t="s">
        <v>80</v>
      </c>
      <c r="AW351" s="107" t="s">
        <v>30</v>
      </c>
      <c r="AX351" s="107" t="s">
        <v>73</v>
      </c>
      <c r="AY351" s="108" t="s">
        <v>165</v>
      </c>
    </row>
    <row r="352" spans="2:65" s="113" customFormat="1">
      <c r="B352" s="112"/>
      <c r="D352" s="102" t="s">
        <v>176</v>
      </c>
      <c r="E352" s="114" t="s">
        <v>1</v>
      </c>
      <c r="F352" s="115" t="s">
        <v>354</v>
      </c>
      <c r="H352" s="116">
        <v>0.1</v>
      </c>
      <c r="I352" s="7"/>
      <c r="L352" s="112"/>
      <c r="M352" s="117"/>
      <c r="T352" s="118"/>
      <c r="AT352" s="114" t="s">
        <v>176</v>
      </c>
      <c r="AU352" s="114" t="s">
        <v>82</v>
      </c>
      <c r="AV352" s="113" t="s">
        <v>82</v>
      </c>
      <c r="AW352" s="113" t="s">
        <v>30</v>
      </c>
      <c r="AX352" s="113" t="s">
        <v>73</v>
      </c>
      <c r="AY352" s="114" t="s">
        <v>165</v>
      </c>
    </row>
    <row r="353" spans="2:65" s="120" customFormat="1">
      <c r="B353" s="119"/>
      <c r="D353" s="102" t="s">
        <v>176</v>
      </c>
      <c r="E353" s="121" t="s">
        <v>1</v>
      </c>
      <c r="F353" s="122" t="s">
        <v>181</v>
      </c>
      <c r="H353" s="123">
        <v>0.1</v>
      </c>
      <c r="I353" s="8"/>
      <c r="L353" s="119"/>
      <c r="M353" s="124"/>
      <c r="T353" s="125"/>
      <c r="AT353" s="121" t="s">
        <v>176</v>
      </c>
      <c r="AU353" s="121" t="s">
        <v>82</v>
      </c>
      <c r="AV353" s="120" t="s">
        <v>172</v>
      </c>
      <c r="AW353" s="120" t="s">
        <v>30</v>
      </c>
      <c r="AX353" s="120" t="s">
        <v>80</v>
      </c>
      <c r="AY353" s="121" t="s">
        <v>165</v>
      </c>
    </row>
    <row r="354" spans="2:65" s="17" customFormat="1" ht="37.9" customHeight="1">
      <c r="B354" s="16"/>
      <c r="C354" s="88" t="s">
        <v>355</v>
      </c>
      <c r="D354" s="88" t="s">
        <v>168</v>
      </c>
      <c r="E354" s="89" t="s">
        <v>356</v>
      </c>
      <c r="F354" s="90" t="s">
        <v>357</v>
      </c>
      <c r="G354" s="91" t="s">
        <v>195</v>
      </c>
      <c r="H354" s="92">
        <v>0.2</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358</v>
      </c>
    </row>
    <row r="355" spans="2:65" s="17" customFormat="1" ht="19.5">
      <c r="B355" s="16"/>
      <c r="D355" s="102" t="s">
        <v>173</v>
      </c>
      <c r="F355" s="103" t="s">
        <v>357</v>
      </c>
      <c r="I355" s="5"/>
      <c r="L355" s="16"/>
      <c r="M355" s="104"/>
      <c r="T355" s="105"/>
      <c r="AT355" s="9" t="s">
        <v>173</v>
      </c>
      <c r="AU355" s="9" t="s">
        <v>82</v>
      </c>
    </row>
    <row r="356" spans="2:65" s="107" customFormat="1" ht="22.5">
      <c r="B356" s="106"/>
      <c r="D356" s="102" t="s">
        <v>176</v>
      </c>
      <c r="E356" s="108" t="s">
        <v>1</v>
      </c>
      <c r="F356" s="109" t="s">
        <v>323</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359</v>
      </c>
      <c r="H357" s="116">
        <v>0.2</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0.2</v>
      </c>
      <c r="I358" s="8"/>
      <c r="L358" s="119"/>
      <c r="M358" s="124"/>
      <c r="T358" s="125"/>
      <c r="AT358" s="121" t="s">
        <v>176</v>
      </c>
      <c r="AU358" s="121" t="s">
        <v>82</v>
      </c>
      <c r="AV358" s="120" t="s">
        <v>172</v>
      </c>
      <c r="AW358" s="120" t="s">
        <v>30</v>
      </c>
      <c r="AX358" s="120" t="s">
        <v>80</v>
      </c>
      <c r="AY358" s="121" t="s">
        <v>165</v>
      </c>
    </row>
    <row r="359" spans="2:65" s="17" customFormat="1" ht="37.9" customHeight="1">
      <c r="B359" s="16"/>
      <c r="C359" s="88" t="s">
        <v>255</v>
      </c>
      <c r="D359" s="88" t="s">
        <v>168</v>
      </c>
      <c r="E359" s="89" t="s">
        <v>360</v>
      </c>
      <c r="F359" s="90" t="s">
        <v>361</v>
      </c>
      <c r="G359" s="91" t="s">
        <v>195</v>
      </c>
      <c r="H359" s="92">
        <v>6.3</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362</v>
      </c>
    </row>
    <row r="360" spans="2:65" s="17" customFormat="1" ht="19.5">
      <c r="B360" s="16"/>
      <c r="D360" s="102" t="s">
        <v>173</v>
      </c>
      <c r="F360" s="103" t="s">
        <v>361</v>
      </c>
      <c r="I360" s="5"/>
      <c r="L360" s="16"/>
      <c r="M360" s="104"/>
      <c r="T360" s="105"/>
      <c r="AT360" s="9" t="s">
        <v>173</v>
      </c>
      <c r="AU360" s="9" t="s">
        <v>82</v>
      </c>
    </row>
    <row r="361" spans="2:65" s="107" customFormat="1" ht="22.5">
      <c r="B361" s="106"/>
      <c r="D361" s="102" t="s">
        <v>176</v>
      </c>
      <c r="E361" s="108" t="s">
        <v>1</v>
      </c>
      <c r="F361" s="109" t="s">
        <v>323</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363</v>
      </c>
      <c r="H362" s="116">
        <v>6.3</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6.3</v>
      </c>
      <c r="I363" s="8"/>
      <c r="L363" s="119"/>
      <c r="M363" s="124"/>
      <c r="T363" s="125"/>
      <c r="AT363" s="121" t="s">
        <v>176</v>
      </c>
      <c r="AU363" s="121" t="s">
        <v>82</v>
      </c>
      <c r="AV363" s="120" t="s">
        <v>172</v>
      </c>
      <c r="AW363" s="120" t="s">
        <v>30</v>
      </c>
      <c r="AX363" s="120" t="s">
        <v>80</v>
      </c>
      <c r="AY363" s="121" t="s">
        <v>165</v>
      </c>
    </row>
    <row r="364" spans="2:65" s="17" customFormat="1" ht="37.9" customHeight="1">
      <c r="B364" s="16"/>
      <c r="C364" s="88" t="s">
        <v>364</v>
      </c>
      <c r="D364" s="88" t="s">
        <v>168</v>
      </c>
      <c r="E364" s="89" t="s">
        <v>365</v>
      </c>
      <c r="F364" s="90" t="s">
        <v>366</v>
      </c>
      <c r="G364" s="91" t="s">
        <v>195</v>
      </c>
      <c r="H364" s="92">
        <v>3.6</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367</v>
      </c>
    </row>
    <row r="365" spans="2:65" s="17" customFormat="1" ht="19.5">
      <c r="B365" s="16"/>
      <c r="D365" s="102" t="s">
        <v>173</v>
      </c>
      <c r="F365" s="103" t="s">
        <v>366</v>
      </c>
      <c r="I365" s="5"/>
      <c r="L365" s="16"/>
      <c r="M365" s="104"/>
      <c r="T365" s="105"/>
      <c r="AT365" s="9" t="s">
        <v>173</v>
      </c>
      <c r="AU365" s="9" t="s">
        <v>82</v>
      </c>
    </row>
    <row r="366" spans="2:65" s="107" customFormat="1" ht="22.5">
      <c r="B366" s="106"/>
      <c r="D366" s="102" t="s">
        <v>176</v>
      </c>
      <c r="E366" s="108" t="s">
        <v>1</v>
      </c>
      <c r="F366" s="109" t="s">
        <v>323</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368</v>
      </c>
      <c r="H367" s="116">
        <v>3.6</v>
      </c>
      <c r="I367" s="7"/>
      <c r="L367" s="112"/>
      <c r="M367" s="117"/>
      <c r="T367" s="118"/>
      <c r="AT367" s="114" t="s">
        <v>176</v>
      </c>
      <c r="AU367" s="114" t="s">
        <v>82</v>
      </c>
      <c r="AV367" s="113" t="s">
        <v>82</v>
      </c>
      <c r="AW367" s="113" t="s">
        <v>30</v>
      </c>
      <c r="AX367" s="113" t="s">
        <v>73</v>
      </c>
      <c r="AY367" s="114" t="s">
        <v>165</v>
      </c>
    </row>
    <row r="368" spans="2:65" s="120" customFormat="1">
      <c r="B368" s="119"/>
      <c r="D368" s="102" t="s">
        <v>176</v>
      </c>
      <c r="E368" s="121" t="s">
        <v>1</v>
      </c>
      <c r="F368" s="122" t="s">
        <v>181</v>
      </c>
      <c r="H368" s="123">
        <v>3.6</v>
      </c>
      <c r="I368" s="8"/>
      <c r="L368" s="119"/>
      <c r="M368" s="124"/>
      <c r="T368" s="125"/>
      <c r="AT368" s="121" t="s">
        <v>176</v>
      </c>
      <c r="AU368" s="121" t="s">
        <v>82</v>
      </c>
      <c r="AV368" s="120" t="s">
        <v>172</v>
      </c>
      <c r="AW368" s="120" t="s">
        <v>30</v>
      </c>
      <c r="AX368" s="120" t="s">
        <v>80</v>
      </c>
      <c r="AY368" s="121" t="s">
        <v>165</v>
      </c>
    </row>
    <row r="369" spans="2:65" s="17" customFormat="1" ht="37.9" customHeight="1">
      <c r="B369" s="16"/>
      <c r="C369" s="88" t="s">
        <v>260</v>
      </c>
      <c r="D369" s="88" t="s">
        <v>168</v>
      </c>
      <c r="E369" s="89" t="s">
        <v>369</v>
      </c>
      <c r="F369" s="90" t="s">
        <v>370</v>
      </c>
      <c r="G369" s="91" t="s">
        <v>195</v>
      </c>
      <c r="H369" s="92">
        <v>4.0999999999999996</v>
      </c>
      <c r="I369" s="4"/>
      <c r="J369" s="94">
        <f>ROUND(I369*H369,2)</f>
        <v>0</v>
      </c>
      <c r="K369" s="95"/>
      <c r="L369" s="16"/>
      <c r="M369" s="96" t="s">
        <v>1</v>
      </c>
      <c r="N369" s="97" t="s">
        <v>38</v>
      </c>
      <c r="P369" s="98">
        <f>O369*H369</f>
        <v>0</v>
      </c>
      <c r="Q369" s="98">
        <v>0</v>
      </c>
      <c r="R369" s="98">
        <f>Q369*H369</f>
        <v>0</v>
      </c>
      <c r="S369" s="98">
        <v>0</v>
      </c>
      <c r="T369" s="99">
        <f>S369*H369</f>
        <v>0</v>
      </c>
      <c r="AR369" s="100" t="s">
        <v>172</v>
      </c>
      <c r="AT369" s="100" t="s">
        <v>168</v>
      </c>
      <c r="AU369" s="100" t="s">
        <v>82</v>
      </c>
      <c r="AY369" s="9" t="s">
        <v>165</v>
      </c>
      <c r="BE369" s="101">
        <f>IF(N369="základní",J369,0)</f>
        <v>0</v>
      </c>
      <c r="BF369" s="101">
        <f>IF(N369="snížená",J369,0)</f>
        <v>0</v>
      </c>
      <c r="BG369" s="101">
        <f>IF(N369="zákl. přenesená",J369,0)</f>
        <v>0</v>
      </c>
      <c r="BH369" s="101">
        <f>IF(N369="sníž. přenesená",J369,0)</f>
        <v>0</v>
      </c>
      <c r="BI369" s="101">
        <f>IF(N369="nulová",J369,0)</f>
        <v>0</v>
      </c>
      <c r="BJ369" s="9" t="s">
        <v>80</v>
      </c>
      <c r="BK369" s="101">
        <f>ROUND(I369*H369,2)</f>
        <v>0</v>
      </c>
      <c r="BL369" s="9" t="s">
        <v>172</v>
      </c>
      <c r="BM369" s="100" t="s">
        <v>371</v>
      </c>
    </row>
    <row r="370" spans="2:65" s="17" customFormat="1" ht="19.5">
      <c r="B370" s="16"/>
      <c r="D370" s="102" t="s">
        <v>173</v>
      </c>
      <c r="F370" s="103" t="s">
        <v>370</v>
      </c>
      <c r="I370" s="5"/>
      <c r="L370" s="16"/>
      <c r="M370" s="104"/>
      <c r="T370" s="105"/>
      <c r="AT370" s="9" t="s">
        <v>173</v>
      </c>
      <c r="AU370" s="9" t="s">
        <v>82</v>
      </c>
    </row>
    <row r="371" spans="2:65" s="107" customFormat="1" ht="22.5">
      <c r="B371" s="106"/>
      <c r="D371" s="102" t="s">
        <v>176</v>
      </c>
      <c r="E371" s="108" t="s">
        <v>1</v>
      </c>
      <c r="F371" s="109" t="s">
        <v>323</v>
      </c>
      <c r="H371" s="108" t="s">
        <v>1</v>
      </c>
      <c r="I371" s="6"/>
      <c r="L371" s="106"/>
      <c r="M371" s="110"/>
      <c r="T371" s="111"/>
      <c r="AT371" s="108" t="s">
        <v>176</v>
      </c>
      <c r="AU371" s="108" t="s">
        <v>82</v>
      </c>
      <c r="AV371" s="107" t="s">
        <v>80</v>
      </c>
      <c r="AW371" s="107" t="s">
        <v>30</v>
      </c>
      <c r="AX371" s="107" t="s">
        <v>73</v>
      </c>
      <c r="AY371" s="108" t="s">
        <v>165</v>
      </c>
    </row>
    <row r="372" spans="2:65" s="113" customFormat="1">
      <c r="B372" s="112"/>
      <c r="D372" s="102" t="s">
        <v>176</v>
      </c>
      <c r="E372" s="114" t="s">
        <v>1</v>
      </c>
      <c r="F372" s="115" t="s">
        <v>372</v>
      </c>
      <c r="H372" s="116">
        <v>4.0999999999999996</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4.0999999999999996</v>
      </c>
      <c r="I373" s="8"/>
      <c r="L373" s="119"/>
      <c r="M373" s="124"/>
      <c r="T373" s="125"/>
      <c r="AT373" s="121" t="s">
        <v>176</v>
      </c>
      <c r="AU373" s="121" t="s">
        <v>82</v>
      </c>
      <c r="AV373" s="120" t="s">
        <v>172</v>
      </c>
      <c r="AW373" s="120" t="s">
        <v>30</v>
      </c>
      <c r="AX373" s="120" t="s">
        <v>80</v>
      </c>
      <c r="AY373" s="121" t="s">
        <v>165</v>
      </c>
    </row>
    <row r="374" spans="2:65" s="17" customFormat="1" ht="33" customHeight="1">
      <c r="B374" s="16"/>
      <c r="C374" s="88" t="s">
        <v>373</v>
      </c>
      <c r="D374" s="88" t="s">
        <v>168</v>
      </c>
      <c r="E374" s="89" t="s">
        <v>374</v>
      </c>
      <c r="F374" s="90" t="s">
        <v>375</v>
      </c>
      <c r="G374" s="91" t="s">
        <v>195</v>
      </c>
      <c r="H374" s="92">
        <v>5.476</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376</v>
      </c>
    </row>
    <row r="375" spans="2:65" s="17" customFormat="1" ht="29.25">
      <c r="B375" s="16"/>
      <c r="D375" s="102" t="s">
        <v>173</v>
      </c>
      <c r="F375" s="103" t="s">
        <v>377</v>
      </c>
      <c r="I375" s="5"/>
      <c r="L375" s="16"/>
      <c r="M375" s="104"/>
      <c r="T375" s="105"/>
      <c r="AT375" s="9" t="s">
        <v>173</v>
      </c>
      <c r="AU375" s="9" t="s">
        <v>82</v>
      </c>
    </row>
    <row r="376" spans="2:65" s="17" customFormat="1" ht="19.5">
      <c r="B376" s="16"/>
      <c r="D376" s="102" t="s">
        <v>173</v>
      </c>
      <c r="F376" s="103" t="s">
        <v>370</v>
      </c>
      <c r="I376" s="5"/>
      <c r="L376" s="16"/>
      <c r="M376" s="104"/>
      <c r="T376" s="105"/>
      <c r="AT376" s="9" t="s">
        <v>173</v>
      </c>
      <c r="AU376" s="9" t="s">
        <v>82</v>
      </c>
    </row>
    <row r="377" spans="2:65" s="107" customFormat="1" ht="22.5">
      <c r="B377" s="106"/>
      <c r="D377" s="102" t="s">
        <v>176</v>
      </c>
      <c r="E377" s="108" t="s">
        <v>1</v>
      </c>
      <c r="F377" s="109" t="s">
        <v>323</v>
      </c>
      <c r="H377" s="108" t="s">
        <v>1</v>
      </c>
      <c r="I377" s="6"/>
      <c r="L377" s="106"/>
      <c r="M377" s="110"/>
      <c r="T377" s="111"/>
      <c r="AT377" s="108" t="s">
        <v>176</v>
      </c>
      <c r="AU377" s="108" t="s">
        <v>82</v>
      </c>
      <c r="AV377" s="107" t="s">
        <v>80</v>
      </c>
      <c r="AW377" s="107" t="s">
        <v>30</v>
      </c>
      <c r="AX377" s="107" t="s">
        <v>73</v>
      </c>
      <c r="AY377" s="108" t="s">
        <v>165</v>
      </c>
    </row>
    <row r="378" spans="2:65" s="113" customFormat="1">
      <c r="B378" s="112"/>
      <c r="D378" s="102" t="s">
        <v>176</v>
      </c>
      <c r="E378" s="114" t="s">
        <v>1</v>
      </c>
      <c r="F378" s="115" t="s">
        <v>9855</v>
      </c>
      <c r="H378" s="116">
        <v>3.9</v>
      </c>
      <c r="I378" s="7"/>
      <c r="L378" s="112"/>
      <c r="M378" s="117"/>
      <c r="T378" s="118"/>
      <c r="AT378" s="114" t="s">
        <v>176</v>
      </c>
      <c r="AU378" s="114" t="s">
        <v>82</v>
      </c>
      <c r="AV378" s="113" t="s">
        <v>82</v>
      </c>
      <c r="AW378" s="113" t="s">
        <v>30</v>
      </c>
      <c r="AX378" s="113" t="s">
        <v>73</v>
      </c>
      <c r="AY378" s="114" t="s">
        <v>165</v>
      </c>
    </row>
    <row r="379" spans="2:65" s="113" customFormat="1">
      <c r="B379" s="112"/>
      <c r="D379" s="102"/>
      <c r="E379" s="114"/>
      <c r="F379" s="115">
        <v>1.5760000000000001</v>
      </c>
      <c r="H379" s="116">
        <v>1.5760000000000001</v>
      </c>
      <c r="I379" s="7"/>
      <c r="L379" s="112"/>
      <c r="M379" s="117"/>
      <c r="T379" s="118"/>
      <c r="AT379" s="114"/>
      <c r="AU379" s="114"/>
      <c r="AY379" s="114"/>
    </row>
    <row r="380" spans="2:65" s="120" customFormat="1">
      <c r="B380" s="119"/>
      <c r="D380" s="102" t="s">
        <v>176</v>
      </c>
      <c r="E380" s="121" t="s">
        <v>1</v>
      </c>
      <c r="F380" s="122" t="s">
        <v>181</v>
      </c>
      <c r="H380" s="123">
        <v>5.476</v>
      </c>
      <c r="I380" s="8"/>
      <c r="L380" s="119"/>
      <c r="M380" s="124"/>
      <c r="T380" s="125"/>
      <c r="AT380" s="121" t="s">
        <v>176</v>
      </c>
      <c r="AU380" s="121" t="s">
        <v>82</v>
      </c>
      <c r="AV380" s="120" t="s">
        <v>172</v>
      </c>
      <c r="AW380" s="120" t="s">
        <v>30</v>
      </c>
      <c r="AX380" s="120" t="s">
        <v>80</v>
      </c>
      <c r="AY380" s="121" t="s">
        <v>165</v>
      </c>
    </row>
    <row r="381" spans="2:65" s="17" customFormat="1" ht="37.9" customHeight="1">
      <c r="B381" s="16"/>
      <c r="C381" s="88" t="s">
        <v>264</v>
      </c>
      <c r="D381" s="88" t="s">
        <v>168</v>
      </c>
      <c r="E381" s="89" t="s">
        <v>378</v>
      </c>
      <c r="F381" s="90" t="s">
        <v>379</v>
      </c>
      <c r="G381" s="91" t="s">
        <v>195</v>
      </c>
      <c r="H381" s="92">
        <v>0.65</v>
      </c>
      <c r="I381" s="4"/>
      <c r="J381" s="94">
        <f>ROUND(I381*H381,2)</f>
        <v>0</v>
      </c>
      <c r="K381" s="95"/>
      <c r="L381" s="16"/>
      <c r="M381" s="96" t="s">
        <v>1</v>
      </c>
      <c r="N381" s="97" t="s">
        <v>38</v>
      </c>
      <c r="P381" s="98">
        <f>O381*H381</f>
        <v>0</v>
      </c>
      <c r="Q381" s="98">
        <v>0</v>
      </c>
      <c r="R381" s="98">
        <f>Q381*H381</f>
        <v>0</v>
      </c>
      <c r="S381" s="98">
        <v>0</v>
      </c>
      <c r="T381" s="99">
        <f>S381*H381</f>
        <v>0</v>
      </c>
      <c r="AR381" s="100" t="s">
        <v>172</v>
      </c>
      <c r="AT381" s="100" t="s">
        <v>168</v>
      </c>
      <c r="AU381" s="100" t="s">
        <v>82</v>
      </c>
      <c r="AY381" s="9" t="s">
        <v>165</v>
      </c>
      <c r="BE381" s="101">
        <f>IF(N381="základní",J381,0)</f>
        <v>0</v>
      </c>
      <c r="BF381" s="101">
        <f>IF(N381="snížená",J381,0)</f>
        <v>0</v>
      </c>
      <c r="BG381" s="101">
        <f>IF(N381="zákl. přenesená",J381,0)</f>
        <v>0</v>
      </c>
      <c r="BH381" s="101">
        <f>IF(N381="sníž. přenesená",J381,0)</f>
        <v>0</v>
      </c>
      <c r="BI381" s="101">
        <f>IF(N381="nulová",J381,0)</f>
        <v>0</v>
      </c>
      <c r="BJ381" s="9" t="s">
        <v>80</v>
      </c>
      <c r="BK381" s="101">
        <f>ROUND(I381*H381,2)</f>
        <v>0</v>
      </c>
      <c r="BL381" s="9" t="s">
        <v>172</v>
      </c>
      <c r="BM381" s="100" t="s">
        <v>380</v>
      </c>
    </row>
    <row r="382" spans="2:65" s="17" customFormat="1" ht="19.5">
      <c r="B382" s="16"/>
      <c r="D382" s="102" t="s">
        <v>173</v>
      </c>
      <c r="F382" s="103" t="s">
        <v>379</v>
      </c>
      <c r="I382" s="5"/>
      <c r="L382" s="16"/>
      <c r="M382" s="104"/>
      <c r="T382" s="105"/>
      <c r="AT382" s="9" t="s">
        <v>173</v>
      </c>
      <c r="AU382" s="9" t="s">
        <v>82</v>
      </c>
    </row>
    <row r="383" spans="2:65" s="107" customFormat="1" ht="22.5">
      <c r="B383" s="106"/>
      <c r="D383" s="102" t="s">
        <v>176</v>
      </c>
      <c r="E383" s="108" t="s">
        <v>1</v>
      </c>
      <c r="F383" s="109" t="s">
        <v>323</v>
      </c>
      <c r="H383" s="108" t="s">
        <v>1</v>
      </c>
      <c r="I383" s="6"/>
      <c r="L383" s="106"/>
      <c r="M383" s="110"/>
      <c r="T383" s="111"/>
      <c r="AT383" s="108" t="s">
        <v>176</v>
      </c>
      <c r="AU383" s="108" t="s">
        <v>82</v>
      </c>
      <c r="AV383" s="107" t="s">
        <v>80</v>
      </c>
      <c r="AW383" s="107" t="s">
        <v>30</v>
      </c>
      <c r="AX383" s="107" t="s">
        <v>73</v>
      </c>
      <c r="AY383" s="108" t="s">
        <v>165</v>
      </c>
    </row>
    <row r="384" spans="2:65" s="113" customFormat="1">
      <c r="B384" s="112"/>
      <c r="D384" s="102" t="s">
        <v>176</v>
      </c>
      <c r="E384" s="114" t="s">
        <v>1</v>
      </c>
      <c r="F384" s="115" t="s">
        <v>381</v>
      </c>
      <c r="H384" s="116">
        <v>0.65</v>
      </c>
      <c r="I384" s="7"/>
      <c r="L384" s="112"/>
      <c r="M384" s="117"/>
      <c r="T384" s="118"/>
      <c r="AT384" s="114" t="s">
        <v>176</v>
      </c>
      <c r="AU384" s="114" t="s">
        <v>82</v>
      </c>
      <c r="AV384" s="113" t="s">
        <v>82</v>
      </c>
      <c r="AW384" s="113" t="s">
        <v>30</v>
      </c>
      <c r="AX384" s="113" t="s">
        <v>73</v>
      </c>
      <c r="AY384" s="114" t="s">
        <v>165</v>
      </c>
    </row>
    <row r="385" spans="2:65" s="120" customFormat="1">
      <c r="B385" s="119"/>
      <c r="D385" s="102" t="s">
        <v>176</v>
      </c>
      <c r="E385" s="121" t="s">
        <v>1</v>
      </c>
      <c r="F385" s="122" t="s">
        <v>181</v>
      </c>
      <c r="H385" s="123">
        <v>0.65</v>
      </c>
      <c r="I385" s="8"/>
      <c r="L385" s="119"/>
      <c r="M385" s="124"/>
      <c r="T385" s="125"/>
      <c r="AT385" s="121" t="s">
        <v>176</v>
      </c>
      <c r="AU385" s="121" t="s">
        <v>82</v>
      </c>
      <c r="AV385" s="120" t="s">
        <v>172</v>
      </c>
      <c r="AW385" s="120" t="s">
        <v>30</v>
      </c>
      <c r="AX385" s="120" t="s">
        <v>80</v>
      </c>
      <c r="AY385" s="121" t="s">
        <v>165</v>
      </c>
    </row>
    <row r="386" spans="2:65" s="17" customFormat="1" ht="24.2" customHeight="1">
      <c r="B386" s="16"/>
      <c r="C386" s="88" t="s">
        <v>382</v>
      </c>
      <c r="D386" s="88" t="s">
        <v>168</v>
      </c>
      <c r="E386" s="89" t="s">
        <v>383</v>
      </c>
      <c r="F386" s="90" t="s">
        <v>384</v>
      </c>
      <c r="G386" s="91" t="s">
        <v>195</v>
      </c>
      <c r="H386" s="92">
        <v>13.6</v>
      </c>
      <c r="I386" s="4"/>
      <c r="J386" s="94">
        <f>ROUND(I386*H386,2)</f>
        <v>0</v>
      </c>
      <c r="K386" s="95"/>
      <c r="L386" s="16"/>
      <c r="M386" s="96" t="s">
        <v>1</v>
      </c>
      <c r="N386" s="97" t="s">
        <v>38</v>
      </c>
      <c r="P386" s="98">
        <f>O386*H386</f>
        <v>0</v>
      </c>
      <c r="Q386" s="98">
        <v>0</v>
      </c>
      <c r="R386" s="98">
        <f>Q386*H386</f>
        <v>0</v>
      </c>
      <c r="S386" s="98">
        <v>0</v>
      </c>
      <c r="T386" s="99">
        <f>S386*H386</f>
        <v>0</v>
      </c>
      <c r="AR386" s="100" t="s">
        <v>172</v>
      </c>
      <c r="AT386" s="100" t="s">
        <v>168</v>
      </c>
      <c r="AU386" s="100" t="s">
        <v>82</v>
      </c>
      <c r="AY386" s="9" t="s">
        <v>165</v>
      </c>
      <c r="BE386" s="101">
        <f>IF(N386="základní",J386,0)</f>
        <v>0</v>
      </c>
      <c r="BF386" s="101">
        <f>IF(N386="snížená",J386,0)</f>
        <v>0</v>
      </c>
      <c r="BG386" s="101">
        <f>IF(N386="zákl. přenesená",J386,0)</f>
        <v>0</v>
      </c>
      <c r="BH386" s="101">
        <f>IF(N386="sníž. přenesená",J386,0)</f>
        <v>0</v>
      </c>
      <c r="BI386" s="101">
        <f>IF(N386="nulová",J386,0)</f>
        <v>0</v>
      </c>
      <c r="BJ386" s="9" t="s">
        <v>80</v>
      </c>
      <c r="BK386" s="101">
        <f>ROUND(I386*H386,2)</f>
        <v>0</v>
      </c>
      <c r="BL386" s="9" t="s">
        <v>172</v>
      </c>
      <c r="BM386" s="100" t="s">
        <v>385</v>
      </c>
    </row>
    <row r="387" spans="2:65" s="17" customFormat="1" ht="29.25">
      <c r="B387" s="16"/>
      <c r="D387" s="102" t="s">
        <v>173</v>
      </c>
      <c r="F387" s="103" t="s">
        <v>386</v>
      </c>
      <c r="I387" s="5"/>
      <c r="L387" s="16"/>
      <c r="M387" s="104"/>
      <c r="T387" s="105"/>
      <c r="AT387" s="9" t="s">
        <v>173</v>
      </c>
      <c r="AU387" s="9" t="s">
        <v>82</v>
      </c>
    </row>
    <row r="388" spans="2:65" s="107" customFormat="1" ht="22.5">
      <c r="B388" s="106"/>
      <c r="D388" s="102" t="s">
        <v>176</v>
      </c>
      <c r="E388" s="108" t="s">
        <v>1</v>
      </c>
      <c r="F388" s="109" t="s">
        <v>323</v>
      </c>
      <c r="H388" s="108" t="s">
        <v>1</v>
      </c>
      <c r="I388" s="6"/>
      <c r="L388" s="106"/>
      <c r="M388" s="110"/>
      <c r="T388" s="111"/>
      <c r="AT388" s="108" t="s">
        <v>176</v>
      </c>
      <c r="AU388" s="108" t="s">
        <v>82</v>
      </c>
      <c r="AV388" s="107" t="s">
        <v>80</v>
      </c>
      <c r="AW388" s="107" t="s">
        <v>30</v>
      </c>
      <c r="AX388" s="107" t="s">
        <v>73</v>
      </c>
      <c r="AY388" s="108" t="s">
        <v>165</v>
      </c>
    </row>
    <row r="389" spans="2:65" s="113" customFormat="1">
      <c r="B389" s="112"/>
      <c r="D389" s="102" t="s">
        <v>176</v>
      </c>
      <c r="E389" s="114" t="s">
        <v>1</v>
      </c>
      <c r="F389" s="115" t="s">
        <v>330</v>
      </c>
      <c r="H389" s="116">
        <v>13.6</v>
      </c>
      <c r="I389" s="7"/>
      <c r="L389" s="112"/>
      <c r="M389" s="117"/>
      <c r="T389" s="118"/>
      <c r="AT389" s="114" t="s">
        <v>176</v>
      </c>
      <c r="AU389" s="114" t="s">
        <v>82</v>
      </c>
      <c r="AV389" s="113" t="s">
        <v>82</v>
      </c>
      <c r="AW389" s="113" t="s">
        <v>30</v>
      </c>
      <c r="AX389" s="113" t="s">
        <v>73</v>
      </c>
      <c r="AY389" s="114" t="s">
        <v>165</v>
      </c>
    </row>
    <row r="390" spans="2:65" s="120" customFormat="1">
      <c r="B390" s="119"/>
      <c r="D390" s="102" t="s">
        <v>176</v>
      </c>
      <c r="E390" s="121" t="s">
        <v>1</v>
      </c>
      <c r="F390" s="122" t="s">
        <v>181</v>
      </c>
      <c r="H390" s="123">
        <v>13.6</v>
      </c>
      <c r="I390" s="8"/>
      <c r="L390" s="119"/>
      <c r="M390" s="124"/>
      <c r="T390" s="125"/>
      <c r="AT390" s="121" t="s">
        <v>176</v>
      </c>
      <c r="AU390" s="121" t="s">
        <v>82</v>
      </c>
      <c r="AV390" s="120" t="s">
        <v>172</v>
      </c>
      <c r="AW390" s="120" t="s">
        <v>30</v>
      </c>
      <c r="AX390" s="120" t="s">
        <v>80</v>
      </c>
      <c r="AY390" s="121" t="s">
        <v>165</v>
      </c>
    </row>
    <row r="391" spans="2:65" s="17" customFormat="1" ht="33" customHeight="1">
      <c r="B391" s="16"/>
      <c r="C391" s="88" t="s">
        <v>270</v>
      </c>
      <c r="D391" s="88" t="s">
        <v>168</v>
      </c>
      <c r="E391" s="89" t="s">
        <v>387</v>
      </c>
      <c r="F391" s="90" t="s">
        <v>388</v>
      </c>
      <c r="G391" s="91" t="s">
        <v>195</v>
      </c>
      <c r="H391" s="92">
        <v>0.26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389</v>
      </c>
    </row>
    <row r="392" spans="2:65" s="17" customFormat="1" ht="29.25">
      <c r="B392" s="16"/>
      <c r="D392" s="102" t="s">
        <v>173</v>
      </c>
      <c r="F392" s="103" t="s">
        <v>390</v>
      </c>
      <c r="I392" s="5"/>
      <c r="L392" s="16"/>
      <c r="M392" s="104"/>
      <c r="T392" s="105"/>
      <c r="AT392" s="9" t="s">
        <v>173</v>
      </c>
      <c r="AU392" s="9" t="s">
        <v>82</v>
      </c>
    </row>
    <row r="393" spans="2:65" s="107" customFormat="1" ht="22.5">
      <c r="B393" s="106"/>
      <c r="D393" s="102" t="s">
        <v>176</v>
      </c>
      <c r="E393" s="108" t="s">
        <v>1</v>
      </c>
      <c r="F393" s="109" t="s">
        <v>323</v>
      </c>
      <c r="H393" s="108" t="s">
        <v>1</v>
      </c>
      <c r="I393" s="6"/>
      <c r="L393" s="106"/>
      <c r="M393" s="110"/>
      <c r="T393" s="111"/>
      <c r="AT393" s="108" t="s">
        <v>176</v>
      </c>
      <c r="AU393" s="108" t="s">
        <v>82</v>
      </c>
      <c r="AV393" s="107" t="s">
        <v>80</v>
      </c>
      <c r="AW393" s="107" t="s">
        <v>30</v>
      </c>
      <c r="AX393" s="107" t="s">
        <v>73</v>
      </c>
      <c r="AY393" s="108" t="s">
        <v>165</v>
      </c>
    </row>
    <row r="394" spans="2:65" s="113" customFormat="1">
      <c r="B394" s="112"/>
      <c r="D394" s="102" t="s">
        <v>176</v>
      </c>
      <c r="E394" s="114" t="s">
        <v>1</v>
      </c>
      <c r="F394" s="115" t="s">
        <v>391</v>
      </c>
      <c r="H394" s="116">
        <v>0.26</v>
      </c>
      <c r="I394" s="7"/>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0.26</v>
      </c>
      <c r="I395" s="8"/>
      <c r="L395" s="119"/>
      <c r="M395" s="124"/>
      <c r="T395" s="125"/>
      <c r="AT395" s="121" t="s">
        <v>176</v>
      </c>
      <c r="AU395" s="121" t="s">
        <v>82</v>
      </c>
      <c r="AV395" s="120" t="s">
        <v>172</v>
      </c>
      <c r="AW395" s="120" t="s">
        <v>30</v>
      </c>
      <c r="AX395" s="120" t="s">
        <v>80</v>
      </c>
      <c r="AY395" s="121" t="s">
        <v>165</v>
      </c>
    </row>
    <row r="396" spans="2:65" s="17" customFormat="1" ht="33" customHeight="1">
      <c r="B396" s="16"/>
      <c r="C396" s="88" t="s">
        <v>9743</v>
      </c>
      <c r="D396" s="88" t="s">
        <v>168</v>
      </c>
      <c r="E396" s="89" t="s">
        <v>9744</v>
      </c>
      <c r="F396" s="90" t="s">
        <v>9745</v>
      </c>
      <c r="G396" s="91" t="s">
        <v>195</v>
      </c>
      <c r="H396" s="92">
        <v>15.5</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1826</v>
      </c>
    </row>
    <row r="397" spans="2:65" s="17" customFormat="1" ht="19.5">
      <c r="B397" s="16"/>
      <c r="D397" s="102" t="s">
        <v>173</v>
      </c>
      <c r="F397" s="103" t="s">
        <v>9745</v>
      </c>
      <c r="L397" s="16"/>
      <c r="M397" s="104"/>
      <c r="T397" s="105"/>
      <c r="AT397" s="9" t="s">
        <v>173</v>
      </c>
      <c r="AU397" s="9" t="s">
        <v>82</v>
      </c>
    </row>
    <row r="398" spans="2:65" s="107" customFormat="1">
      <c r="B398" s="106"/>
      <c r="D398" s="102" t="s">
        <v>176</v>
      </c>
      <c r="E398" s="108" t="s">
        <v>1</v>
      </c>
      <c r="F398" s="109" t="s">
        <v>9846</v>
      </c>
      <c r="H398" s="108" t="s">
        <v>1</v>
      </c>
      <c r="I398" s="6"/>
      <c r="L398" s="106"/>
      <c r="M398" s="110"/>
      <c r="T398" s="111"/>
      <c r="AT398" s="108" t="s">
        <v>176</v>
      </c>
      <c r="AU398" s="108" t="s">
        <v>82</v>
      </c>
      <c r="AV398" s="107" t="s">
        <v>80</v>
      </c>
      <c r="AW398" s="107" t="s">
        <v>30</v>
      </c>
      <c r="AX398" s="107" t="s">
        <v>73</v>
      </c>
      <c r="AY398" s="108" t="s">
        <v>165</v>
      </c>
    </row>
    <row r="399" spans="2:65" s="113" customFormat="1">
      <c r="B399" s="112"/>
      <c r="D399" s="102" t="s">
        <v>176</v>
      </c>
      <c r="E399" s="114" t="s">
        <v>1</v>
      </c>
      <c r="F399" s="115">
        <v>15.5</v>
      </c>
      <c r="H399" s="116">
        <v>15.5</v>
      </c>
      <c r="I399" s="7"/>
      <c r="L399" s="112"/>
      <c r="M399" s="117"/>
      <c r="T399" s="118"/>
      <c r="AT399" s="114" t="s">
        <v>176</v>
      </c>
      <c r="AU399" s="114" t="s">
        <v>82</v>
      </c>
      <c r="AV399" s="113" t="s">
        <v>82</v>
      </c>
      <c r="AW399" s="113" t="s">
        <v>30</v>
      </c>
      <c r="AX399" s="113" t="s">
        <v>73</v>
      </c>
      <c r="AY399" s="114" t="s">
        <v>165</v>
      </c>
    </row>
    <row r="400" spans="2:65" s="120" customFormat="1">
      <c r="B400" s="119"/>
      <c r="D400" s="102" t="s">
        <v>176</v>
      </c>
      <c r="E400" s="121" t="s">
        <v>1</v>
      </c>
      <c r="F400" s="122" t="s">
        <v>181</v>
      </c>
      <c r="H400" s="123">
        <v>15.5</v>
      </c>
      <c r="I400" s="8"/>
      <c r="L400" s="119"/>
      <c r="M400" s="124"/>
      <c r="T400" s="125"/>
      <c r="AT400" s="121" t="s">
        <v>176</v>
      </c>
      <c r="AU400" s="121" t="s">
        <v>82</v>
      </c>
      <c r="AV400" s="120" t="s">
        <v>172</v>
      </c>
      <c r="AW400" s="120" t="s">
        <v>30</v>
      </c>
      <c r="AX400" s="120" t="s">
        <v>80</v>
      </c>
      <c r="AY400" s="121" t="s">
        <v>165</v>
      </c>
    </row>
    <row r="401" spans="2:65" s="17" customFormat="1" ht="33" customHeight="1">
      <c r="B401" s="16"/>
      <c r="C401" s="88" t="s">
        <v>392</v>
      </c>
      <c r="D401" s="88" t="s">
        <v>168</v>
      </c>
      <c r="E401" s="89" t="s">
        <v>393</v>
      </c>
      <c r="F401" s="90" t="s">
        <v>394</v>
      </c>
      <c r="G401" s="91" t="s">
        <v>195</v>
      </c>
      <c r="H401" s="92">
        <v>7.5</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395</v>
      </c>
    </row>
    <row r="402" spans="2:65" s="17" customFormat="1" ht="19.5">
      <c r="B402" s="16"/>
      <c r="D402" s="102" t="s">
        <v>173</v>
      </c>
      <c r="F402" s="103" t="s">
        <v>394</v>
      </c>
      <c r="I402" s="5"/>
      <c r="L402" s="16"/>
      <c r="M402" s="104"/>
      <c r="T402" s="105"/>
      <c r="AT402" s="9" t="s">
        <v>173</v>
      </c>
      <c r="AU402" s="9" t="s">
        <v>82</v>
      </c>
    </row>
    <row r="403" spans="2:65" s="107" customFormat="1" ht="22.5">
      <c r="B403" s="106"/>
      <c r="D403" s="102" t="s">
        <v>176</v>
      </c>
      <c r="E403" s="108" t="s">
        <v>1</v>
      </c>
      <c r="F403" s="109" t="s">
        <v>323</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396</v>
      </c>
      <c r="H404" s="116">
        <v>7.5</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7.5</v>
      </c>
      <c r="I405" s="8"/>
      <c r="L405" s="119"/>
      <c r="M405" s="124"/>
      <c r="T405" s="125"/>
      <c r="AT405" s="121" t="s">
        <v>176</v>
      </c>
      <c r="AU405" s="121" t="s">
        <v>82</v>
      </c>
      <c r="AV405" s="120" t="s">
        <v>172</v>
      </c>
      <c r="AW405" s="120" t="s">
        <v>30</v>
      </c>
      <c r="AX405" s="120" t="s">
        <v>80</v>
      </c>
      <c r="AY405" s="121" t="s">
        <v>165</v>
      </c>
    </row>
    <row r="406" spans="2:65" s="77" customFormat="1" ht="25.9" customHeight="1">
      <c r="B406" s="76"/>
      <c r="D406" s="78" t="s">
        <v>72</v>
      </c>
      <c r="E406" s="79" t="s">
        <v>397</v>
      </c>
      <c r="F406" s="79" t="s">
        <v>78</v>
      </c>
      <c r="I406" s="3"/>
      <c r="J406" s="80">
        <f>BK406</f>
        <v>0</v>
      </c>
      <c r="L406" s="76"/>
      <c r="M406" s="81"/>
      <c r="P406" s="82">
        <f>P407+P522+P545+P616+P622+P640+P748+P1021+P1294+P1392+P1444+P1462+P1698+P1948+P2236+P2309+P2323+P2807+P3115+P3246+P3296+P3394+P3440+P3454+P3478+P3925+P3993+P4045+P4298+P4330+P4355+P4519+P4546+P4991+P5126+P5187+P5448+P5494+P5507+P5633+P5645+P5670+P5673+P5676</f>
        <v>0</v>
      </c>
      <c r="R406" s="82">
        <f>R407+R522+R545+R616+R622+R640+R748+R1021+R1294+R1392+R1444+R1462+R1698+R1948+R2236+R2309+R2323+R2807+R3115+R3246+R3296+R3394+R3440+R3454+R3478+R3925+R3993+R4045+R4298+R4330+R4355+R4519+R4546+R4991+R5126+R5187+R5448+R5494+R5507+R5633+R5645+R5670+R5673+R5676</f>
        <v>6862.9734527213586</v>
      </c>
      <c r="T406" s="83">
        <f>T407+T522+T545+T616+T622+T640+T748+T1021+T1294+T1392+T1444+T1462+T1698+T1948+T2236+T2309+T2323+T2807+T3115+T3246+T3296+T3394+T3440+T3454+T3478+T3925+T3993+T4045+T4298+T4330+T4355+T4519+T4546+T4991+T5126+T5187+T5448+T5494+T5507+T5633+T5645+T5670+T5673+T5676</f>
        <v>26.371974999999999</v>
      </c>
      <c r="AR406" s="78" t="s">
        <v>80</v>
      </c>
      <c r="AT406" s="84" t="s">
        <v>72</v>
      </c>
      <c r="AU406" s="84" t="s">
        <v>73</v>
      </c>
      <c r="AY406" s="78" t="s">
        <v>165</v>
      </c>
      <c r="BK406" s="85">
        <f>BK407+BK522+BK545+BK616+BK622+BK640+BK748+BK1021+BK1294+BK1392+BK1444+BK1462+BK1698+BK1948+BK2236+BK2309+BK2323+BK2807+BK3115+BK3246+BK3296+BK3394+BK3440+BK3454+BK3478+BK3925+BK3993+BK4045+BK4298+BK4330+BK4355+BK4519+BK4546+BK4991+BK5126+BK5187+BK5448+BK5494+BK5507+BK5633+BK5645+BK5670+BK5673+BK5676</f>
        <v>0</v>
      </c>
    </row>
    <row r="407" spans="2:65" s="77" customFormat="1" ht="22.9" customHeight="1">
      <c r="B407" s="76"/>
      <c r="D407" s="78" t="s">
        <v>72</v>
      </c>
      <c r="E407" s="86" t="s">
        <v>166</v>
      </c>
      <c r="F407" s="86" t="s">
        <v>167</v>
      </c>
      <c r="I407" s="3"/>
      <c r="J407" s="87">
        <f>BK407</f>
        <v>0</v>
      </c>
      <c r="L407" s="76"/>
      <c r="M407" s="81"/>
      <c r="P407" s="82">
        <f>SUM(P408:P503)</f>
        <v>0</v>
      </c>
      <c r="R407" s="82">
        <f>SUM(R408:R503)</f>
        <v>0</v>
      </c>
      <c r="T407" s="83">
        <f>SUM(T408:T503)</f>
        <v>0</v>
      </c>
      <c r="AR407" s="78" t="s">
        <v>80</v>
      </c>
      <c r="AT407" s="84" t="s">
        <v>72</v>
      </c>
      <c r="AU407" s="84" t="s">
        <v>80</v>
      </c>
      <c r="AY407" s="78" t="s">
        <v>165</v>
      </c>
      <c r="BK407" s="85">
        <f>SUM(BK408:BK517)</f>
        <v>0</v>
      </c>
    </row>
    <row r="408" spans="2:65" s="17" customFormat="1" ht="24.2" customHeight="1">
      <c r="B408" s="16"/>
      <c r="C408" s="88" t="s">
        <v>276</v>
      </c>
      <c r="D408" s="88" t="s">
        <v>168</v>
      </c>
      <c r="E408" s="89" t="s">
        <v>398</v>
      </c>
      <c r="F408" s="90" t="s">
        <v>399</v>
      </c>
      <c r="G408" s="91" t="s">
        <v>171</v>
      </c>
      <c r="H408" s="92">
        <v>5893.0129999999999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400</v>
      </c>
    </row>
    <row r="409" spans="2:65" s="17" customFormat="1">
      <c r="B409" s="16"/>
      <c r="D409" s="102" t="s">
        <v>173</v>
      </c>
      <c r="F409" s="103" t="s">
        <v>399</v>
      </c>
      <c r="I409" s="5"/>
      <c r="L409" s="16"/>
      <c r="M409" s="104"/>
      <c r="T409" s="105"/>
      <c r="AT409" s="9" t="s">
        <v>173</v>
      </c>
      <c r="AU409" s="9" t="s">
        <v>82</v>
      </c>
    </row>
    <row r="410" spans="2:65" s="107" customFormat="1">
      <c r="B410" s="106"/>
      <c r="D410" s="102" t="s">
        <v>176</v>
      </c>
      <c r="E410" s="108" t="s">
        <v>1</v>
      </c>
      <c r="F410" s="109" t="s">
        <v>9856</v>
      </c>
      <c r="H410" s="108"/>
      <c r="I410" s="6"/>
      <c r="L410" s="106"/>
      <c r="M410" s="110"/>
      <c r="T410" s="111"/>
      <c r="AT410" s="108" t="s">
        <v>176</v>
      </c>
      <c r="AU410" s="108" t="s">
        <v>82</v>
      </c>
      <c r="AV410" s="107" t="s">
        <v>82</v>
      </c>
      <c r="AW410" s="107" t="s">
        <v>30</v>
      </c>
      <c r="AX410" s="107" t="s">
        <v>73</v>
      </c>
      <c r="AY410" s="108" t="s">
        <v>165</v>
      </c>
    </row>
    <row r="411" spans="2:65" s="113" customFormat="1">
      <c r="B411" s="112"/>
      <c r="D411" s="102" t="s">
        <v>176</v>
      </c>
      <c r="E411" s="114" t="s">
        <v>1</v>
      </c>
      <c r="F411" s="115" t="s">
        <v>9857</v>
      </c>
      <c r="H411" s="116">
        <v>4953.1235000000006</v>
      </c>
      <c r="I411" s="7"/>
      <c r="L411" s="112"/>
      <c r="M411" s="117"/>
      <c r="T411" s="118"/>
      <c r="AT411" s="114" t="s">
        <v>176</v>
      </c>
      <c r="AU411" s="114" t="s">
        <v>82</v>
      </c>
      <c r="AV411" s="113" t="s">
        <v>82</v>
      </c>
      <c r="AW411" s="113" t="s">
        <v>30</v>
      </c>
      <c r="AX411" s="113" t="s">
        <v>73</v>
      </c>
      <c r="AY411" s="114" t="s">
        <v>165</v>
      </c>
    </row>
    <row r="412" spans="2:65" s="107" customFormat="1">
      <c r="B412" s="106"/>
      <c r="D412" s="102" t="s">
        <v>176</v>
      </c>
      <c r="E412" s="108" t="s">
        <v>1</v>
      </c>
      <c r="F412" s="109" t="s">
        <v>9858</v>
      </c>
      <c r="H412" s="108"/>
      <c r="I412" s="6"/>
      <c r="L412" s="106"/>
      <c r="M412" s="110"/>
      <c r="T412" s="111"/>
      <c r="AT412" s="108" t="s">
        <v>176</v>
      </c>
      <c r="AU412" s="108" t="s">
        <v>82</v>
      </c>
      <c r="AV412" s="107" t="s">
        <v>82</v>
      </c>
      <c r="AW412" s="107" t="s">
        <v>30</v>
      </c>
      <c r="AX412" s="107" t="s">
        <v>73</v>
      </c>
      <c r="AY412" s="108" t="s">
        <v>165</v>
      </c>
    </row>
    <row r="413" spans="2:65" s="113" customFormat="1">
      <c r="B413" s="112"/>
      <c r="D413" s="102" t="s">
        <v>176</v>
      </c>
      <c r="E413" s="114" t="s">
        <v>1</v>
      </c>
      <c r="F413" s="115" t="s">
        <v>9859</v>
      </c>
      <c r="H413" s="116">
        <v>-453.21499999999992</v>
      </c>
      <c r="I413" s="7"/>
      <c r="L413" s="112"/>
      <c r="M413" s="117"/>
      <c r="T413" s="118"/>
      <c r="AT413" s="114" t="s">
        <v>176</v>
      </c>
      <c r="AU413" s="114" t="s">
        <v>82</v>
      </c>
      <c r="AV413" s="113" t="s">
        <v>82</v>
      </c>
      <c r="AW413" s="113" t="s">
        <v>30</v>
      </c>
      <c r="AX413" s="113" t="s">
        <v>73</v>
      </c>
      <c r="AY413" s="114" t="s">
        <v>165</v>
      </c>
    </row>
    <row r="414" spans="2:65" s="107" customFormat="1">
      <c r="B414" s="106"/>
      <c r="D414" s="102" t="s">
        <v>176</v>
      </c>
      <c r="E414" s="108" t="s">
        <v>1</v>
      </c>
      <c r="F414" s="109" t="s">
        <v>9860</v>
      </c>
      <c r="H414" s="108"/>
      <c r="I414" s="6"/>
      <c r="L414" s="106"/>
      <c r="M414" s="110"/>
      <c r="T414" s="111"/>
      <c r="AT414" s="108" t="s">
        <v>176</v>
      </c>
      <c r="AU414" s="108" t="s">
        <v>82</v>
      </c>
      <c r="AV414" s="107" t="s">
        <v>82</v>
      </c>
      <c r="AW414" s="107" t="s">
        <v>30</v>
      </c>
      <c r="AX414" s="107" t="s">
        <v>73</v>
      </c>
      <c r="AY414" s="108" t="s">
        <v>165</v>
      </c>
    </row>
    <row r="415" spans="2:65" s="113" customFormat="1">
      <c r="B415" s="112"/>
      <c r="D415" s="102" t="s">
        <v>176</v>
      </c>
      <c r="E415" s="114" t="s">
        <v>1</v>
      </c>
      <c r="F415" s="115" t="s">
        <v>9861</v>
      </c>
      <c r="H415" s="116">
        <v>-114.85199999999999</v>
      </c>
      <c r="I415" s="7"/>
      <c r="L415" s="112"/>
      <c r="M415" s="117"/>
      <c r="T415" s="118"/>
      <c r="AT415" s="114" t="s">
        <v>176</v>
      </c>
      <c r="AU415" s="114" t="s">
        <v>82</v>
      </c>
      <c r="AV415" s="113" t="s">
        <v>82</v>
      </c>
      <c r="AW415" s="113" t="s">
        <v>30</v>
      </c>
      <c r="AX415" s="113" t="s">
        <v>73</v>
      </c>
      <c r="AY415" s="114" t="s">
        <v>165</v>
      </c>
    </row>
    <row r="416" spans="2:65" s="107" customFormat="1">
      <c r="B416" s="106"/>
      <c r="D416" s="102" t="s">
        <v>176</v>
      </c>
      <c r="E416" s="108" t="s">
        <v>1</v>
      </c>
      <c r="F416" s="109" t="s">
        <v>9862</v>
      </c>
      <c r="H416" s="108"/>
      <c r="I416" s="6"/>
      <c r="L416" s="106"/>
      <c r="M416" s="110"/>
      <c r="T416" s="111"/>
      <c r="AT416" s="108" t="s">
        <v>176</v>
      </c>
      <c r="AU416" s="108" t="s">
        <v>82</v>
      </c>
      <c r="AV416" s="107" t="s">
        <v>82</v>
      </c>
      <c r="AW416" s="107" t="s">
        <v>30</v>
      </c>
      <c r="AX416" s="107" t="s">
        <v>73</v>
      </c>
      <c r="AY416" s="108" t="s">
        <v>165</v>
      </c>
    </row>
    <row r="417" spans="2:51" s="113" customFormat="1">
      <c r="B417" s="112"/>
      <c r="D417" s="102" t="s">
        <v>176</v>
      </c>
      <c r="E417" s="114" t="s">
        <v>1</v>
      </c>
      <c r="F417" s="115" t="s">
        <v>9863</v>
      </c>
      <c r="H417" s="116">
        <v>57.645999999999994</v>
      </c>
      <c r="I417" s="7"/>
      <c r="L417" s="112"/>
      <c r="M417" s="117"/>
      <c r="T417" s="118"/>
      <c r="AT417" s="114" t="s">
        <v>176</v>
      </c>
      <c r="AU417" s="114" t="s">
        <v>82</v>
      </c>
      <c r="AV417" s="113" t="s">
        <v>82</v>
      </c>
      <c r="AW417" s="113" t="s">
        <v>30</v>
      </c>
      <c r="AX417" s="113" t="s">
        <v>73</v>
      </c>
      <c r="AY417" s="114" t="s">
        <v>165</v>
      </c>
    </row>
    <row r="418" spans="2:51" s="107" customFormat="1">
      <c r="B418" s="106"/>
      <c r="D418" s="102" t="s">
        <v>176</v>
      </c>
      <c r="E418" s="108" t="s">
        <v>1</v>
      </c>
      <c r="F418" s="109" t="s">
        <v>9864</v>
      </c>
      <c r="H418" s="108"/>
      <c r="I418" s="6"/>
      <c r="L418" s="106"/>
      <c r="M418" s="110"/>
      <c r="T418" s="111"/>
      <c r="AT418" s="108" t="s">
        <v>176</v>
      </c>
      <c r="AU418" s="108" t="s">
        <v>82</v>
      </c>
      <c r="AV418" s="107" t="s">
        <v>82</v>
      </c>
      <c r="AW418" s="107" t="s">
        <v>30</v>
      </c>
      <c r="AX418" s="107" t="s">
        <v>73</v>
      </c>
      <c r="AY418" s="108" t="s">
        <v>165</v>
      </c>
    </row>
    <row r="419" spans="2:51" s="113" customFormat="1">
      <c r="B419" s="112"/>
      <c r="D419" s="102" t="s">
        <v>176</v>
      </c>
      <c r="E419" s="114" t="s">
        <v>1</v>
      </c>
      <c r="F419" s="115" t="s">
        <v>9865</v>
      </c>
      <c r="H419" s="116">
        <v>-58.8</v>
      </c>
      <c r="I419" s="7"/>
      <c r="L419" s="112"/>
      <c r="M419" s="117"/>
      <c r="T419" s="118"/>
      <c r="AT419" s="114" t="s">
        <v>176</v>
      </c>
      <c r="AU419" s="114" t="s">
        <v>82</v>
      </c>
      <c r="AV419" s="113" t="s">
        <v>82</v>
      </c>
      <c r="AW419" s="113" t="s">
        <v>30</v>
      </c>
      <c r="AX419" s="113" t="s">
        <v>73</v>
      </c>
      <c r="AY419" s="114" t="s">
        <v>165</v>
      </c>
    </row>
    <row r="420" spans="2:51" s="113" customFormat="1">
      <c r="B420" s="112"/>
      <c r="D420" s="102" t="s">
        <v>176</v>
      </c>
      <c r="E420" s="114" t="s">
        <v>1</v>
      </c>
      <c r="F420" s="115" t="s">
        <v>9866</v>
      </c>
      <c r="H420" s="116">
        <v>4383.9025000000001</v>
      </c>
      <c r="I420" s="7"/>
      <c r="L420" s="112"/>
      <c r="M420" s="117"/>
      <c r="T420" s="118"/>
      <c r="AT420" s="114" t="s">
        <v>176</v>
      </c>
      <c r="AU420" s="114" t="s">
        <v>82</v>
      </c>
      <c r="AV420" s="113" t="s">
        <v>82</v>
      </c>
      <c r="AW420" s="113" t="s">
        <v>30</v>
      </c>
      <c r="AX420" s="113" t="s">
        <v>73</v>
      </c>
      <c r="AY420" s="114" t="s">
        <v>165</v>
      </c>
    </row>
    <row r="421" spans="2:51" s="107" customFormat="1">
      <c r="B421" s="106"/>
      <c r="D421" s="102" t="s">
        <v>176</v>
      </c>
      <c r="E421" s="108" t="s">
        <v>1</v>
      </c>
      <c r="F421" s="109" t="s">
        <v>9867</v>
      </c>
      <c r="H421" s="108"/>
      <c r="I421" s="6"/>
      <c r="L421" s="106"/>
      <c r="M421" s="110"/>
      <c r="T421" s="111"/>
      <c r="AT421" s="108" t="s">
        <v>176</v>
      </c>
      <c r="AU421" s="108" t="s">
        <v>82</v>
      </c>
      <c r="AV421" s="107" t="s">
        <v>82</v>
      </c>
      <c r="AW421" s="107" t="s">
        <v>30</v>
      </c>
      <c r="AX421" s="107" t="s">
        <v>73</v>
      </c>
      <c r="AY421" s="108" t="s">
        <v>165</v>
      </c>
    </row>
    <row r="422" spans="2:51" s="113" customFormat="1">
      <c r="B422" s="112"/>
      <c r="D422" s="102" t="s">
        <v>176</v>
      </c>
      <c r="E422" s="114" t="s">
        <v>1</v>
      </c>
      <c r="F422" s="115" t="s">
        <v>9868</v>
      </c>
      <c r="H422" s="116">
        <v>28.162749999999999</v>
      </c>
      <c r="I422" s="7"/>
      <c r="L422" s="112"/>
      <c r="M422" s="117"/>
      <c r="T422" s="118"/>
      <c r="AT422" s="114" t="s">
        <v>176</v>
      </c>
      <c r="AU422" s="114" t="s">
        <v>82</v>
      </c>
      <c r="AV422" s="113" t="s">
        <v>82</v>
      </c>
      <c r="AW422" s="113" t="s">
        <v>30</v>
      </c>
      <c r="AX422" s="113" t="s">
        <v>73</v>
      </c>
      <c r="AY422" s="114" t="s">
        <v>165</v>
      </c>
    </row>
    <row r="423" spans="2:51" s="107" customFormat="1">
      <c r="B423" s="106"/>
      <c r="D423" s="102" t="s">
        <v>176</v>
      </c>
      <c r="E423" s="108" t="s">
        <v>1</v>
      </c>
      <c r="F423" s="109" t="s">
        <v>9869</v>
      </c>
      <c r="H423" s="108"/>
      <c r="I423" s="6"/>
      <c r="L423" s="106"/>
      <c r="M423" s="110"/>
      <c r="T423" s="111"/>
      <c r="AT423" s="108" t="s">
        <v>176</v>
      </c>
      <c r="AU423" s="108" t="s">
        <v>82</v>
      </c>
      <c r="AV423" s="107" t="s">
        <v>82</v>
      </c>
      <c r="AW423" s="107" t="s">
        <v>30</v>
      </c>
      <c r="AX423" s="107" t="s">
        <v>73</v>
      </c>
      <c r="AY423" s="108" t="s">
        <v>165</v>
      </c>
    </row>
    <row r="424" spans="2:51" s="113" customFormat="1">
      <c r="B424" s="112"/>
      <c r="D424" s="102" t="s">
        <v>176</v>
      </c>
      <c r="E424" s="114" t="s">
        <v>1</v>
      </c>
      <c r="F424" s="115" t="s">
        <v>9870</v>
      </c>
      <c r="H424" s="116">
        <v>20.160000000000004</v>
      </c>
      <c r="I424" s="7"/>
      <c r="L424" s="112"/>
      <c r="M424" s="117"/>
      <c r="T424" s="118"/>
      <c r="AT424" s="114" t="s">
        <v>176</v>
      </c>
      <c r="AU424" s="114" t="s">
        <v>82</v>
      </c>
      <c r="AV424" s="113" t="s">
        <v>82</v>
      </c>
      <c r="AW424" s="113" t="s">
        <v>30</v>
      </c>
      <c r="AX424" s="113" t="s">
        <v>73</v>
      </c>
      <c r="AY424" s="114" t="s">
        <v>165</v>
      </c>
    </row>
    <row r="425" spans="2:51" s="113" customFormat="1">
      <c r="B425" s="112"/>
      <c r="D425" s="102" t="s">
        <v>176</v>
      </c>
      <c r="E425" s="114" t="s">
        <v>1</v>
      </c>
      <c r="F425" s="115" t="s">
        <v>9871</v>
      </c>
      <c r="H425" s="116">
        <v>91.912499999999994</v>
      </c>
      <c r="I425" s="7"/>
      <c r="L425" s="112"/>
      <c r="M425" s="117"/>
      <c r="T425" s="118"/>
      <c r="AT425" s="114" t="s">
        <v>176</v>
      </c>
      <c r="AU425" s="114" t="s">
        <v>82</v>
      </c>
      <c r="AV425" s="113" t="s">
        <v>82</v>
      </c>
      <c r="AW425" s="113" t="s">
        <v>30</v>
      </c>
      <c r="AX425" s="113" t="s">
        <v>73</v>
      </c>
      <c r="AY425" s="114" t="s">
        <v>165</v>
      </c>
    </row>
    <row r="426" spans="2:51" s="113" customFormat="1">
      <c r="B426" s="112"/>
      <c r="D426" s="102" t="s">
        <v>176</v>
      </c>
      <c r="E426" s="114" t="s">
        <v>1</v>
      </c>
      <c r="F426" s="115" t="s">
        <v>9872</v>
      </c>
      <c r="H426" s="116">
        <v>304.01000000000005</v>
      </c>
      <c r="I426" s="7"/>
      <c r="L426" s="112"/>
      <c r="M426" s="117"/>
      <c r="T426" s="118"/>
      <c r="AT426" s="114" t="s">
        <v>176</v>
      </c>
      <c r="AU426" s="114" t="s">
        <v>82</v>
      </c>
      <c r="AV426" s="113" t="s">
        <v>82</v>
      </c>
      <c r="AW426" s="113" t="s">
        <v>30</v>
      </c>
      <c r="AX426" s="113" t="s">
        <v>73</v>
      </c>
      <c r="AY426" s="114" t="s">
        <v>165</v>
      </c>
    </row>
    <row r="427" spans="2:51" s="113" customFormat="1">
      <c r="B427" s="112"/>
      <c r="D427" s="102" t="s">
        <v>176</v>
      </c>
      <c r="E427" s="114" t="s">
        <v>1</v>
      </c>
      <c r="F427" s="115" t="s">
        <v>9873</v>
      </c>
      <c r="H427" s="116">
        <v>81.875</v>
      </c>
      <c r="I427" s="7"/>
      <c r="L427" s="112"/>
      <c r="M427" s="117"/>
      <c r="T427" s="118"/>
      <c r="AT427" s="114" t="s">
        <v>176</v>
      </c>
      <c r="AU427" s="114" t="s">
        <v>82</v>
      </c>
      <c r="AV427" s="113" t="s">
        <v>82</v>
      </c>
      <c r="AW427" s="113" t="s">
        <v>30</v>
      </c>
      <c r="AX427" s="113" t="s">
        <v>73</v>
      </c>
      <c r="AY427" s="114" t="s">
        <v>165</v>
      </c>
    </row>
    <row r="428" spans="2:51" s="113" customFormat="1">
      <c r="B428" s="112"/>
      <c r="D428" s="102" t="s">
        <v>176</v>
      </c>
      <c r="E428" s="114" t="s">
        <v>1</v>
      </c>
      <c r="F428" s="115" t="s">
        <v>9874</v>
      </c>
      <c r="H428" s="116">
        <v>13.230000000000002</v>
      </c>
      <c r="I428" s="7"/>
      <c r="L428" s="112"/>
      <c r="M428" s="117"/>
      <c r="T428" s="118"/>
      <c r="AT428" s="114" t="s">
        <v>176</v>
      </c>
      <c r="AU428" s="114" t="s">
        <v>82</v>
      </c>
      <c r="AV428" s="113" t="s">
        <v>82</v>
      </c>
      <c r="AW428" s="113" t="s">
        <v>30</v>
      </c>
      <c r="AX428" s="113" t="s">
        <v>73</v>
      </c>
      <c r="AY428" s="114" t="s">
        <v>165</v>
      </c>
    </row>
    <row r="429" spans="2:51" s="113" customFormat="1">
      <c r="B429" s="112"/>
      <c r="D429" s="102" t="s">
        <v>176</v>
      </c>
      <c r="E429" s="114" t="s">
        <v>1</v>
      </c>
      <c r="F429" s="115" t="s">
        <v>9875</v>
      </c>
      <c r="H429" s="116">
        <v>4.99125</v>
      </c>
      <c r="I429" s="7"/>
      <c r="L429" s="112"/>
      <c r="M429" s="117"/>
      <c r="T429" s="118"/>
      <c r="AT429" s="114" t="s">
        <v>176</v>
      </c>
      <c r="AU429" s="114" t="s">
        <v>82</v>
      </c>
      <c r="AV429" s="113" t="s">
        <v>82</v>
      </c>
      <c r="AW429" s="113" t="s">
        <v>30</v>
      </c>
      <c r="AX429" s="113" t="s">
        <v>73</v>
      </c>
      <c r="AY429" s="114" t="s">
        <v>165</v>
      </c>
    </row>
    <row r="430" spans="2:51" s="107" customFormat="1">
      <c r="B430" s="106"/>
      <c r="D430" s="102" t="s">
        <v>176</v>
      </c>
      <c r="E430" s="108" t="s">
        <v>1</v>
      </c>
      <c r="F430" s="109" t="s">
        <v>9876</v>
      </c>
      <c r="H430" s="108"/>
      <c r="I430" s="6"/>
      <c r="L430" s="106"/>
      <c r="M430" s="110"/>
      <c r="T430" s="111"/>
      <c r="AT430" s="108" t="s">
        <v>176</v>
      </c>
      <c r="AU430" s="108" t="s">
        <v>82</v>
      </c>
      <c r="AV430" s="107" t="s">
        <v>82</v>
      </c>
      <c r="AW430" s="107" t="s">
        <v>30</v>
      </c>
      <c r="AX430" s="107" t="s">
        <v>73</v>
      </c>
      <c r="AY430" s="108" t="s">
        <v>165</v>
      </c>
    </row>
    <row r="431" spans="2:51" s="113" customFormat="1">
      <c r="B431" s="112"/>
      <c r="D431" s="102" t="s">
        <v>176</v>
      </c>
      <c r="E431" s="114" t="s">
        <v>1</v>
      </c>
      <c r="F431" s="115" t="s">
        <v>9877</v>
      </c>
      <c r="H431" s="116">
        <v>132.18656250000004</v>
      </c>
      <c r="I431" s="7"/>
      <c r="L431" s="112"/>
      <c r="M431" s="117"/>
      <c r="T431" s="118"/>
      <c r="AT431" s="114" t="s">
        <v>176</v>
      </c>
      <c r="AU431" s="114" t="s">
        <v>82</v>
      </c>
      <c r="AV431" s="113" t="s">
        <v>82</v>
      </c>
      <c r="AW431" s="113" t="s">
        <v>30</v>
      </c>
      <c r="AX431" s="113" t="s">
        <v>73</v>
      </c>
      <c r="AY431" s="114" t="s">
        <v>165</v>
      </c>
    </row>
    <row r="432" spans="2:51" s="113" customFormat="1">
      <c r="B432" s="112"/>
      <c r="D432" s="102" t="s">
        <v>176</v>
      </c>
      <c r="E432" s="114" t="s">
        <v>1</v>
      </c>
      <c r="F432" s="115" t="s">
        <v>9878</v>
      </c>
      <c r="H432" s="116">
        <v>711.55951875000017</v>
      </c>
      <c r="I432" s="7"/>
      <c r="L432" s="112"/>
      <c r="M432" s="117"/>
      <c r="T432" s="118"/>
      <c r="AT432" s="114" t="s">
        <v>176</v>
      </c>
      <c r="AU432" s="114" t="s">
        <v>82</v>
      </c>
      <c r="AV432" s="113" t="s">
        <v>82</v>
      </c>
      <c r="AW432" s="113" t="s">
        <v>30</v>
      </c>
      <c r="AX432" s="113" t="s">
        <v>73</v>
      </c>
      <c r="AY432" s="114" t="s">
        <v>165</v>
      </c>
    </row>
    <row r="433" spans="2:65" s="113" customFormat="1">
      <c r="B433" s="112"/>
      <c r="D433" s="102" t="s">
        <v>176</v>
      </c>
      <c r="E433" s="114" t="s">
        <v>1</v>
      </c>
      <c r="F433" s="115" t="s">
        <v>9879</v>
      </c>
      <c r="H433" s="116">
        <v>30.255225000000003</v>
      </c>
      <c r="I433" s="7"/>
      <c r="L433" s="112"/>
      <c r="M433" s="117"/>
      <c r="T433" s="118"/>
      <c r="AT433" s="114" t="s">
        <v>176</v>
      </c>
      <c r="AU433" s="114" t="s">
        <v>82</v>
      </c>
      <c r="AV433" s="113" t="s">
        <v>82</v>
      </c>
      <c r="AW433" s="113" t="s">
        <v>30</v>
      </c>
      <c r="AX433" s="113" t="s">
        <v>73</v>
      </c>
      <c r="AY433" s="114" t="s">
        <v>165</v>
      </c>
    </row>
    <row r="434" spans="2:65" s="113" customFormat="1">
      <c r="B434" s="112"/>
      <c r="D434" s="102" t="s">
        <v>176</v>
      </c>
      <c r="E434" s="114" t="s">
        <v>1</v>
      </c>
      <c r="F434" s="115" t="s">
        <v>9880</v>
      </c>
      <c r="H434" s="116">
        <v>12.064</v>
      </c>
      <c r="I434" s="7"/>
      <c r="L434" s="112"/>
      <c r="M434" s="117"/>
      <c r="T434" s="118"/>
      <c r="AT434" s="114" t="s">
        <v>176</v>
      </c>
      <c r="AU434" s="114" t="s">
        <v>82</v>
      </c>
      <c r="AV434" s="113" t="s">
        <v>82</v>
      </c>
      <c r="AW434" s="113" t="s">
        <v>30</v>
      </c>
      <c r="AX434" s="113" t="s">
        <v>73</v>
      </c>
      <c r="AY434" s="114" t="s">
        <v>165</v>
      </c>
    </row>
    <row r="435" spans="2:65" s="113" customFormat="1">
      <c r="B435" s="112"/>
      <c r="D435" s="102" t="s">
        <v>176</v>
      </c>
      <c r="E435" s="114" t="s">
        <v>1</v>
      </c>
      <c r="F435" s="115" t="s">
        <v>9881</v>
      </c>
      <c r="H435" s="116">
        <v>28.959765624999999</v>
      </c>
      <c r="I435" s="7"/>
      <c r="L435" s="112"/>
      <c r="M435" s="117"/>
      <c r="T435" s="118"/>
      <c r="AT435" s="114" t="s">
        <v>176</v>
      </c>
      <c r="AU435" s="114" t="s">
        <v>82</v>
      </c>
      <c r="AV435" s="113" t="s">
        <v>82</v>
      </c>
      <c r="AW435" s="113" t="s">
        <v>30</v>
      </c>
      <c r="AX435" s="113" t="s">
        <v>73</v>
      </c>
      <c r="AY435" s="114" t="s">
        <v>165</v>
      </c>
    </row>
    <row r="436" spans="2:65" s="113" customFormat="1">
      <c r="B436" s="112"/>
      <c r="D436" s="102" t="s">
        <v>176</v>
      </c>
      <c r="E436" s="114" t="s">
        <v>1</v>
      </c>
      <c r="F436" s="115" t="s">
        <v>9882</v>
      </c>
      <c r="H436" s="116">
        <v>4.4122500000000011</v>
      </c>
      <c r="I436" s="7"/>
      <c r="L436" s="112"/>
      <c r="M436" s="117"/>
      <c r="T436" s="118"/>
      <c r="AT436" s="114" t="s">
        <v>176</v>
      </c>
      <c r="AU436" s="114" t="s">
        <v>82</v>
      </c>
      <c r="AV436" s="113" t="s">
        <v>82</v>
      </c>
      <c r="AW436" s="113" t="s">
        <v>30</v>
      </c>
      <c r="AX436" s="113" t="s">
        <v>73</v>
      </c>
      <c r="AY436" s="114" t="s">
        <v>165</v>
      </c>
    </row>
    <row r="437" spans="2:65" s="113" customFormat="1">
      <c r="B437" s="112"/>
      <c r="D437" s="102" t="s">
        <v>176</v>
      </c>
      <c r="E437" s="114" t="s">
        <v>1</v>
      </c>
      <c r="F437" s="115" t="s">
        <v>9883</v>
      </c>
      <c r="H437" s="116">
        <v>3.2666374999999999</v>
      </c>
      <c r="I437" s="7"/>
      <c r="L437" s="112"/>
      <c r="M437" s="117"/>
      <c r="T437" s="118"/>
      <c r="AT437" s="114" t="s">
        <v>176</v>
      </c>
      <c r="AU437" s="114" t="s">
        <v>82</v>
      </c>
      <c r="AV437" s="113" t="s">
        <v>82</v>
      </c>
      <c r="AW437" s="113" t="s">
        <v>30</v>
      </c>
      <c r="AX437" s="113" t="s">
        <v>73</v>
      </c>
      <c r="AY437" s="114" t="s">
        <v>165</v>
      </c>
    </row>
    <row r="438" spans="2:65" s="113" customFormat="1">
      <c r="B438" s="112"/>
      <c r="D438" s="102" t="s">
        <v>176</v>
      </c>
      <c r="E438" s="114" t="s">
        <v>1</v>
      </c>
      <c r="F438" s="115" t="s">
        <v>9884</v>
      </c>
      <c r="H438" s="116">
        <v>0.59062499999999996</v>
      </c>
      <c r="I438" s="7"/>
      <c r="L438" s="112"/>
      <c r="M438" s="117"/>
      <c r="T438" s="118"/>
      <c r="AT438" s="114" t="s">
        <v>176</v>
      </c>
      <c r="AU438" s="114" t="s">
        <v>82</v>
      </c>
      <c r="AV438" s="113" t="s">
        <v>82</v>
      </c>
      <c r="AW438" s="113" t="s">
        <v>30</v>
      </c>
      <c r="AX438" s="113" t="s">
        <v>73</v>
      </c>
      <c r="AY438" s="114" t="s">
        <v>165</v>
      </c>
    </row>
    <row r="439" spans="2:65" s="113" customFormat="1">
      <c r="B439" s="112"/>
      <c r="D439" s="102" t="s">
        <v>176</v>
      </c>
      <c r="E439" s="114" t="s">
        <v>1</v>
      </c>
      <c r="F439" s="115" t="s">
        <v>9885</v>
      </c>
      <c r="H439" s="116">
        <v>0.45374999999999999</v>
      </c>
      <c r="I439" s="7"/>
      <c r="L439" s="112"/>
      <c r="M439" s="117"/>
      <c r="T439" s="118"/>
      <c r="AT439" s="114" t="s">
        <v>176</v>
      </c>
      <c r="AU439" s="114" t="s">
        <v>82</v>
      </c>
      <c r="AV439" s="113" t="s">
        <v>82</v>
      </c>
      <c r="AW439" s="113" t="s">
        <v>30</v>
      </c>
      <c r="AX439" s="113" t="s">
        <v>73</v>
      </c>
      <c r="AY439" s="114" t="s">
        <v>165</v>
      </c>
    </row>
    <row r="440" spans="2:65" s="107" customFormat="1">
      <c r="B440" s="106"/>
      <c r="D440" s="102" t="s">
        <v>176</v>
      </c>
      <c r="E440" s="108" t="s">
        <v>1</v>
      </c>
      <c r="F440" s="109" t="s">
        <v>9886</v>
      </c>
      <c r="H440" s="108"/>
      <c r="I440" s="6"/>
      <c r="L440" s="106"/>
      <c r="M440" s="110"/>
      <c r="T440" s="111"/>
      <c r="AT440" s="108" t="s">
        <v>176</v>
      </c>
      <c r="AU440" s="108" t="s">
        <v>82</v>
      </c>
      <c r="AV440" s="107" t="s">
        <v>82</v>
      </c>
      <c r="AW440" s="107" t="s">
        <v>30</v>
      </c>
      <c r="AX440" s="107" t="s">
        <v>73</v>
      </c>
      <c r="AY440" s="108" t="s">
        <v>165</v>
      </c>
    </row>
    <row r="441" spans="2:65" s="113" customFormat="1">
      <c r="B441" s="112"/>
      <c r="D441" s="102" t="s">
        <v>176</v>
      </c>
      <c r="E441" s="114" t="s">
        <v>1</v>
      </c>
      <c r="F441" s="115" t="s">
        <v>9887</v>
      </c>
      <c r="H441" s="116">
        <v>23.712000000000003</v>
      </c>
      <c r="I441" s="7"/>
      <c r="L441" s="112"/>
      <c r="M441" s="117"/>
      <c r="T441" s="118"/>
      <c r="AT441" s="114" t="s">
        <v>176</v>
      </c>
      <c r="AU441" s="114" t="s">
        <v>82</v>
      </c>
      <c r="AV441" s="113" t="s">
        <v>82</v>
      </c>
      <c r="AW441" s="113" t="s">
        <v>30</v>
      </c>
      <c r="AX441" s="113" t="s">
        <v>73</v>
      </c>
      <c r="AY441" s="114" t="s">
        <v>165</v>
      </c>
    </row>
    <row r="442" spans="2:65" s="113" customFormat="1">
      <c r="B442" s="112"/>
      <c r="D442" s="102" t="s">
        <v>176</v>
      </c>
      <c r="E442" s="114" t="s">
        <v>1</v>
      </c>
      <c r="F442" s="115" t="s">
        <v>9888</v>
      </c>
      <c r="H442" s="116">
        <v>2.2229999999999999</v>
      </c>
      <c r="I442" s="7"/>
      <c r="L442" s="112"/>
      <c r="M442" s="117"/>
      <c r="T442" s="118"/>
      <c r="AT442" s="114" t="s">
        <v>176</v>
      </c>
      <c r="AU442" s="114" t="s">
        <v>82</v>
      </c>
      <c r="AV442" s="113" t="s">
        <v>82</v>
      </c>
      <c r="AW442" s="113" t="s">
        <v>30</v>
      </c>
      <c r="AX442" s="113" t="s">
        <v>73</v>
      </c>
      <c r="AY442" s="114" t="s">
        <v>165</v>
      </c>
    </row>
    <row r="443" spans="2:65" s="107" customFormat="1">
      <c r="B443" s="106"/>
      <c r="D443" s="102" t="s">
        <v>176</v>
      </c>
      <c r="E443" s="108" t="s">
        <v>1</v>
      </c>
      <c r="F443" s="109" t="s">
        <v>9889</v>
      </c>
      <c r="H443" s="108"/>
      <c r="I443" s="6"/>
      <c r="L443" s="106"/>
      <c r="M443" s="110"/>
      <c r="T443" s="111"/>
      <c r="AT443" s="108" t="s">
        <v>176</v>
      </c>
      <c r="AU443" s="108" t="s">
        <v>82</v>
      </c>
      <c r="AV443" s="107" t="s">
        <v>82</v>
      </c>
      <c r="AW443" s="107" t="s">
        <v>30</v>
      </c>
      <c r="AX443" s="107" t="s">
        <v>73</v>
      </c>
      <c r="AY443" s="108" t="s">
        <v>165</v>
      </c>
    </row>
    <row r="444" spans="2:65" s="113" customFormat="1">
      <c r="B444" s="112"/>
      <c r="D444" s="102" t="s">
        <v>176</v>
      </c>
      <c r="E444" s="114" t="s">
        <v>1</v>
      </c>
      <c r="F444" s="115" t="s">
        <v>9890</v>
      </c>
      <c r="H444" s="116">
        <v>11.907000000000002</v>
      </c>
      <c r="I444" s="7"/>
      <c r="L444" s="112"/>
      <c r="M444" s="117"/>
      <c r="T444" s="118"/>
      <c r="AT444" s="114" t="s">
        <v>176</v>
      </c>
      <c r="AU444" s="114" t="s">
        <v>82</v>
      </c>
      <c r="AV444" s="113" t="s">
        <v>82</v>
      </c>
      <c r="AW444" s="113" t="s">
        <v>30</v>
      </c>
      <c r="AX444" s="113" t="s">
        <v>73</v>
      </c>
      <c r="AY444" s="114" t="s">
        <v>165</v>
      </c>
    </row>
    <row r="445" spans="2:65" s="113" customFormat="1">
      <c r="B445" s="112"/>
      <c r="D445" s="102" t="s">
        <v>176</v>
      </c>
      <c r="E445" s="114" t="s">
        <v>1</v>
      </c>
      <c r="F445" s="115" t="s">
        <v>9891</v>
      </c>
      <c r="H445" s="116">
        <v>3.1782500000000002</v>
      </c>
      <c r="I445" s="7"/>
      <c r="L445" s="112"/>
      <c r="M445" s="117"/>
      <c r="T445" s="118"/>
      <c r="AT445" s="114" t="s">
        <v>176</v>
      </c>
      <c r="AU445" s="114" t="s">
        <v>82</v>
      </c>
      <c r="AV445" s="113" t="s">
        <v>82</v>
      </c>
      <c r="AW445" s="113" t="s">
        <v>30</v>
      </c>
      <c r="AX445" s="113" t="s">
        <v>73</v>
      </c>
      <c r="AY445" s="114" t="s">
        <v>165</v>
      </c>
    </row>
    <row r="446" spans="2:65" s="113" customFormat="1">
      <c r="B446" s="112"/>
      <c r="D446" s="102" t="s">
        <v>176</v>
      </c>
      <c r="E446" s="114" t="s">
        <v>1</v>
      </c>
      <c r="F446" s="115" t="s">
        <v>9892</v>
      </c>
      <c r="H446" s="116">
        <v>1509.1100843750003</v>
      </c>
      <c r="I446" s="7"/>
      <c r="L446" s="112"/>
      <c r="M446" s="117"/>
      <c r="T446" s="118"/>
      <c r="AT446" s="114" t="s">
        <v>176</v>
      </c>
      <c r="AU446" s="114" t="s">
        <v>82</v>
      </c>
      <c r="AV446" s="113" t="s">
        <v>82</v>
      </c>
      <c r="AW446" s="113" t="s">
        <v>30</v>
      </c>
      <c r="AX446" s="113" t="s">
        <v>73</v>
      </c>
      <c r="AY446" s="114" t="s">
        <v>165</v>
      </c>
    </row>
    <row r="447" spans="2:65" s="120" customFormat="1">
      <c r="B447" s="119"/>
      <c r="D447" s="102" t="s">
        <v>176</v>
      </c>
      <c r="E447" s="121" t="s">
        <v>1</v>
      </c>
      <c r="F447" s="122" t="s">
        <v>181</v>
      </c>
      <c r="H447" s="123">
        <v>5893.0129999999999</v>
      </c>
      <c r="I447" s="8"/>
      <c r="L447" s="119"/>
      <c r="M447" s="124"/>
      <c r="T447" s="125"/>
      <c r="AT447" s="121" t="s">
        <v>176</v>
      </c>
      <c r="AU447" s="121" t="s">
        <v>82</v>
      </c>
      <c r="AV447" s="120" t="s">
        <v>172</v>
      </c>
      <c r="AW447" s="120" t="s">
        <v>30</v>
      </c>
      <c r="AX447" s="120" t="s">
        <v>80</v>
      </c>
      <c r="AY447" s="121" t="s">
        <v>165</v>
      </c>
    </row>
    <row r="448" spans="2:65" s="17" customFormat="1" ht="24.2" customHeight="1">
      <c r="B448" s="16"/>
      <c r="C448" s="88" t="s">
        <v>401</v>
      </c>
      <c r="D448" s="88" t="s">
        <v>168</v>
      </c>
      <c r="E448" s="89" t="s">
        <v>402</v>
      </c>
      <c r="F448" s="90" t="s">
        <v>403</v>
      </c>
      <c r="G448" s="91" t="s">
        <v>171</v>
      </c>
      <c r="H448" s="92">
        <v>41.143999999999998</v>
      </c>
      <c r="I448" s="4"/>
      <c r="J448" s="94">
        <f>ROUND(I448*H448,2)</f>
        <v>0</v>
      </c>
      <c r="K448" s="95"/>
      <c r="L448" s="16"/>
      <c r="M448" s="96" t="s">
        <v>1</v>
      </c>
      <c r="N448" s="97" t="s">
        <v>38</v>
      </c>
      <c r="P448" s="98">
        <f>O448*H448</f>
        <v>0</v>
      </c>
      <c r="Q448" s="98">
        <v>0</v>
      </c>
      <c r="R448" s="98">
        <f>Q448*H448</f>
        <v>0</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404</v>
      </c>
    </row>
    <row r="449" spans="2:65" s="17" customFormat="1">
      <c r="B449" s="16"/>
      <c r="D449" s="102" t="s">
        <v>173</v>
      </c>
      <c r="F449" s="103" t="s">
        <v>403</v>
      </c>
      <c r="I449" s="5"/>
      <c r="L449" s="16"/>
      <c r="M449" s="104"/>
      <c r="T449" s="105"/>
      <c r="AT449" s="9" t="s">
        <v>173</v>
      </c>
      <c r="AU449" s="9" t="s">
        <v>82</v>
      </c>
    </row>
    <row r="450" spans="2:65" s="107" customFormat="1">
      <c r="B450" s="106"/>
      <c r="D450" s="102" t="s">
        <v>176</v>
      </c>
      <c r="E450" s="108" t="s">
        <v>1</v>
      </c>
      <c r="F450" s="109" t="s">
        <v>405</v>
      </c>
      <c r="H450" s="108" t="s">
        <v>1</v>
      </c>
      <c r="I450" s="6"/>
      <c r="L450" s="106"/>
      <c r="M450" s="110"/>
      <c r="T450" s="111"/>
      <c r="AT450" s="108" t="s">
        <v>176</v>
      </c>
      <c r="AU450" s="108" t="s">
        <v>82</v>
      </c>
      <c r="AV450" s="107" t="s">
        <v>80</v>
      </c>
      <c r="AW450" s="107" t="s">
        <v>30</v>
      </c>
      <c r="AX450" s="107" t="s">
        <v>73</v>
      </c>
      <c r="AY450" s="108" t="s">
        <v>165</v>
      </c>
    </row>
    <row r="451" spans="2:65" s="113" customFormat="1">
      <c r="B451" s="112"/>
      <c r="D451" s="102" t="s">
        <v>176</v>
      </c>
      <c r="E451" s="114" t="s">
        <v>1</v>
      </c>
      <c r="F451" s="115" t="s">
        <v>406</v>
      </c>
      <c r="H451" s="116">
        <v>41.143999999999998</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41.143999999999998</v>
      </c>
      <c r="I452" s="8"/>
      <c r="L452" s="119"/>
      <c r="M452" s="124"/>
      <c r="T452" s="125"/>
      <c r="AT452" s="121" t="s">
        <v>176</v>
      </c>
      <c r="AU452" s="121" t="s">
        <v>82</v>
      </c>
      <c r="AV452" s="120" t="s">
        <v>172</v>
      </c>
      <c r="AW452" s="120" t="s">
        <v>30</v>
      </c>
      <c r="AX452" s="120" t="s">
        <v>80</v>
      </c>
      <c r="AY452" s="121" t="s">
        <v>165</v>
      </c>
    </row>
    <row r="453" spans="2:65" s="17" customFormat="1" ht="21.75" customHeight="1">
      <c r="B453" s="16"/>
      <c r="C453" s="88" t="s">
        <v>279</v>
      </c>
      <c r="D453" s="88" t="s">
        <v>168</v>
      </c>
      <c r="E453" s="89" t="s">
        <v>407</v>
      </c>
      <c r="F453" s="90" t="s">
        <v>408</v>
      </c>
      <c r="G453" s="91" t="s">
        <v>171</v>
      </c>
      <c r="H453" s="92">
        <v>37.308999999999997</v>
      </c>
      <c r="I453" s="4"/>
      <c r="J453" s="94">
        <f>ROUND(I453*H453,2)</f>
        <v>0</v>
      </c>
      <c r="K453" s="95"/>
      <c r="L453" s="16"/>
      <c r="M453" s="96" t="s">
        <v>1</v>
      </c>
      <c r="N453" s="97" t="s">
        <v>38</v>
      </c>
      <c r="P453" s="98">
        <f>O453*H453</f>
        <v>0</v>
      </c>
      <c r="Q453" s="98">
        <v>0</v>
      </c>
      <c r="R453" s="98">
        <f>Q453*H453</f>
        <v>0</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409</v>
      </c>
    </row>
    <row r="454" spans="2:65" s="17" customFormat="1">
      <c r="B454" s="16"/>
      <c r="D454" s="102" t="s">
        <v>173</v>
      </c>
      <c r="F454" s="103" t="s">
        <v>408</v>
      </c>
      <c r="I454" s="5"/>
      <c r="L454" s="16"/>
      <c r="M454" s="104"/>
      <c r="T454" s="105"/>
      <c r="AT454" s="9" t="s">
        <v>173</v>
      </c>
      <c r="AU454" s="9" t="s">
        <v>82</v>
      </c>
    </row>
    <row r="455" spans="2:65" s="107" customFormat="1">
      <c r="B455" s="106"/>
      <c r="D455" s="102" t="s">
        <v>176</v>
      </c>
      <c r="E455" s="108" t="s">
        <v>1</v>
      </c>
      <c r="F455" s="109" t="s">
        <v>410</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411</v>
      </c>
      <c r="H456" s="116">
        <v>24.948</v>
      </c>
      <c r="I456" s="7"/>
      <c r="L456" s="112"/>
      <c r="M456" s="117"/>
      <c r="T456" s="118"/>
      <c r="AT456" s="114" t="s">
        <v>176</v>
      </c>
      <c r="AU456" s="114" t="s">
        <v>82</v>
      </c>
      <c r="AV456" s="113" t="s">
        <v>82</v>
      </c>
      <c r="AW456" s="113" t="s">
        <v>30</v>
      </c>
      <c r="AX456" s="113" t="s">
        <v>73</v>
      </c>
      <c r="AY456" s="114" t="s">
        <v>165</v>
      </c>
    </row>
    <row r="457" spans="2:65" s="107" customFormat="1">
      <c r="B457" s="106"/>
      <c r="D457" s="102" t="s">
        <v>176</v>
      </c>
      <c r="E457" s="108" t="s">
        <v>1</v>
      </c>
      <c r="F457" s="109" t="s">
        <v>412</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413</v>
      </c>
      <c r="H458" s="116">
        <v>12.361000000000001</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37.308999999999997</v>
      </c>
      <c r="I459" s="8"/>
      <c r="L459" s="119"/>
      <c r="M459" s="124"/>
      <c r="T459" s="125"/>
      <c r="AT459" s="121" t="s">
        <v>176</v>
      </c>
      <c r="AU459" s="121" t="s">
        <v>82</v>
      </c>
      <c r="AV459" s="120" t="s">
        <v>172</v>
      </c>
      <c r="AW459" s="120" t="s">
        <v>30</v>
      </c>
      <c r="AX459" s="120" t="s">
        <v>80</v>
      </c>
      <c r="AY459" s="121" t="s">
        <v>165</v>
      </c>
    </row>
    <row r="460" spans="2:65" s="17" customFormat="1" ht="24.2" customHeight="1">
      <c r="B460" s="16"/>
      <c r="C460" s="88" t="s">
        <v>414</v>
      </c>
      <c r="D460" s="88" t="s">
        <v>168</v>
      </c>
      <c r="E460" s="89" t="s">
        <v>415</v>
      </c>
      <c r="F460" s="90" t="s">
        <v>416</v>
      </c>
      <c r="G460" s="91" t="s">
        <v>171</v>
      </c>
      <c r="H460" s="92">
        <v>58.8</v>
      </c>
      <c r="I460" s="4"/>
      <c r="J460" s="94">
        <f>ROUND(I460*H460,2)</f>
        <v>0</v>
      </c>
      <c r="K460" s="95"/>
      <c r="L460" s="16"/>
      <c r="M460" s="96" t="s">
        <v>1</v>
      </c>
      <c r="N460" s="97" t="s">
        <v>38</v>
      </c>
      <c r="P460" s="98">
        <f>O460*H460</f>
        <v>0</v>
      </c>
      <c r="Q460" s="98">
        <v>0</v>
      </c>
      <c r="R460" s="98">
        <f>Q460*H460</f>
        <v>0</v>
      </c>
      <c r="S460" s="98">
        <v>0</v>
      </c>
      <c r="T460" s="99">
        <f>S460*H460</f>
        <v>0</v>
      </c>
      <c r="AR460" s="100" t="s">
        <v>172</v>
      </c>
      <c r="AT460" s="100" t="s">
        <v>168</v>
      </c>
      <c r="AU460" s="100" t="s">
        <v>82</v>
      </c>
      <c r="AY460" s="9" t="s">
        <v>165</v>
      </c>
      <c r="BE460" s="101">
        <f>IF(N460="základní",J460,0)</f>
        <v>0</v>
      </c>
      <c r="BF460" s="101">
        <f>IF(N460="snížená",J460,0)</f>
        <v>0</v>
      </c>
      <c r="BG460" s="101">
        <f>IF(N460="zákl. přenesená",J460,0)</f>
        <v>0</v>
      </c>
      <c r="BH460" s="101">
        <f>IF(N460="sníž. přenesená",J460,0)</f>
        <v>0</v>
      </c>
      <c r="BI460" s="101">
        <f>IF(N460="nulová",J460,0)</f>
        <v>0</v>
      </c>
      <c r="BJ460" s="9" t="s">
        <v>80</v>
      </c>
      <c r="BK460" s="101">
        <f>ROUND(I460*H460,2)</f>
        <v>0</v>
      </c>
      <c r="BL460" s="9" t="s">
        <v>172</v>
      </c>
      <c r="BM460" s="100" t="s">
        <v>417</v>
      </c>
    </row>
    <row r="461" spans="2:65" s="17" customFormat="1" ht="29.25">
      <c r="B461" s="16"/>
      <c r="D461" s="102" t="s">
        <v>173</v>
      </c>
      <c r="F461" s="103" t="s">
        <v>418</v>
      </c>
      <c r="I461" s="5"/>
      <c r="L461" s="16"/>
      <c r="M461" s="104"/>
      <c r="T461" s="105"/>
      <c r="AT461" s="9" t="s">
        <v>173</v>
      </c>
      <c r="AU461" s="9" t="s">
        <v>82</v>
      </c>
    </row>
    <row r="462" spans="2:65" s="107" customFormat="1">
      <c r="B462" s="106"/>
      <c r="D462" s="102" t="s">
        <v>176</v>
      </c>
      <c r="E462" s="108" t="s">
        <v>1</v>
      </c>
      <c r="F462" s="109" t="s">
        <v>419</v>
      </c>
      <c r="H462" s="108" t="s">
        <v>1</v>
      </c>
      <c r="I462" s="6"/>
      <c r="L462" s="106"/>
      <c r="M462" s="110"/>
      <c r="T462" s="111"/>
      <c r="AT462" s="108" t="s">
        <v>176</v>
      </c>
      <c r="AU462" s="108" t="s">
        <v>82</v>
      </c>
      <c r="AV462" s="107" t="s">
        <v>80</v>
      </c>
      <c r="AW462" s="107" t="s">
        <v>30</v>
      </c>
      <c r="AX462" s="107" t="s">
        <v>73</v>
      </c>
      <c r="AY462" s="108" t="s">
        <v>165</v>
      </c>
    </row>
    <row r="463" spans="2:65" s="113" customFormat="1">
      <c r="B463" s="112"/>
      <c r="D463" s="102" t="s">
        <v>176</v>
      </c>
      <c r="E463" s="114" t="s">
        <v>1</v>
      </c>
      <c r="F463" s="115" t="s">
        <v>420</v>
      </c>
      <c r="H463" s="116">
        <v>19.440000000000001</v>
      </c>
      <c r="I463" s="7"/>
      <c r="L463" s="112"/>
      <c r="M463" s="117"/>
      <c r="T463" s="118"/>
      <c r="AT463" s="114" t="s">
        <v>176</v>
      </c>
      <c r="AU463" s="114" t="s">
        <v>82</v>
      </c>
      <c r="AV463" s="113" t="s">
        <v>82</v>
      </c>
      <c r="AW463" s="113" t="s">
        <v>30</v>
      </c>
      <c r="AX463" s="113" t="s">
        <v>73</v>
      </c>
      <c r="AY463" s="114" t="s">
        <v>165</v>
      </c>
    </row>
    <row r="464" spans="2:65" s="107" customFormat="1">
      <c r="B464" s="106"/>
      <c r="D464" s="102" t="s">
        <v>176</v>
      </c>
      <c r="E464" s="108" t="s">
        <v>1</v>
      </c>
      <c r="F464" s="109" t="s">
        <v>421</v>
      </c>
      <c r="H464" s="108" t="s">
        <v>1</v>
      </c>
      <c r="I464" s="6"/>
      <c r="L464" s="106"/>
      <c r="M464" s="110"/>
      <c r="T464" s="111"/>
      <c r="AT464" s="108" t="s">
        <v>176</v>
      </c>
      <c r="AU464" s="108" t="s">
        <v>82</v>
      </c>
      <c r="AV464" s="107" t="s">
        <v>80</v>
      </c>
      <c r="AW464" s="107" t="s">
        <v>30</v>
      </c>
      <c r="AX464" s="107" t="s">
        <v>73</v>
      </c>
      <c r="AY464" s="108" t="s">
        <v>165</v>
      </c>
    </row>
    <row r="465" spans="2:65" s="113" customFormat="1">
      <c r="B465" s="112"/>
      <c r="D465" s="102" t="s">
        <v>176</v>
      </c>
      <c r="E465" s="114" t="s">
        <v>1</v>
      </c>
      <c r="F465" s="115" t="s">
        <v>422</v>
      </c>
      <c r="H465" s="116">
        <v>34.72</v>
      </c>
      <c r="I465" s="7"/>
      <c r="L465" s="112"/>
      <c r="M465" s="117"/>
      <c r="T465" s="118"/>
      <c r="AT465" s="114" t="s">
        <v>176</v>
      </c>
      <c r="AU465" s="114" t="s">
        <v>82</v>
      </c>
      <c r="AV465" s="113" t="s">
        <v>82</v>
      </c>
      <c r="AW465" s="113" t="s">
        <v>30</v>
      </c>
      <c r="AX465" s="113" t="s">
        <v>73</v>
      </c>
      <c r="AY465" s="114" t="s">
        <v>165</v>
      </c>
    </row>
    <row r="466" spans="2:65" s="113" customFormat="1">
      <c r="B466" s="112"/>
      <c r="D466" s="102" t="s">
        <v>176</v>
      </c>
      <c r="E466" s="114" t="s">
        <v>1</v>
      </c>
      <c r="F466" s="115" t="s">
        <v>423</v>
      </c>
      <c r="H466" s="116">
        <v>4.6399999999999997</v>
      </c>
      <c r="I466" s="7"/>
      <c r="L466" s="112"/>
      <c r="M466" s="117"/>
      <c r="T466" s="118"/>
      <c r="AT466" s="114" t="s">
        <v>176</v>
      </c>
      <c r="AU466" s="114" t="s">
        <v>82</v>
      </c>
      <c r="AV466" s="113" t="s">
        <v>82</v>
      </c>
      <c r="AW466" s="113" t="s">
        <v>30</v>
      </c>
      <c r="AX466" s="113" t="s">
        <v>73</v>
      </c>
      <c r="AY466" s="114" t="s">
        <v>165</v>
      </c>
    </row>
    <row r="467" spans="2:65" s="120" customFormat="1">
      <c r="B467" s="119"/>
      <c r="D467" s="102" t="s">
        <v>176</v>
      </c>
      <c r="E467" s="121" t="s">
        <v>1</v>
      </c>
      <c r="F467" s="122" t="s">
        <v>181</v>
      </c>
      <c r="H467" s="123">
        <v>58.8</v>
      </c>
      <c r="I467" s="8"/>
      <c r="L467" s="119"/>
      <c r="M467" s="124"/>
      <c r="T467" s="125"/>
      <c r="AT467" s="121" t="s">
        <v>176</v>
      </c>
      <c r="AU467" s="121" t="s">
        <v>82</v>
      </c>
      <c r="AV467" s="120" t="s">
        <v>172</v>
      </c>
      <c r="AW467" s="120" t="s">
        <v>30</v>
      </c>
      <c r="AX467" s="120" t="s">
        <v>80</v>
      </c>
      <c r="AY467" s="121" t="s">
        <v>165</v>
      </c>
    </row>
    <row r="468" spans="2:65" s="17" customFormat="1" ht="24.2" customHeight="1">
      <c r="B468" s="16"/>
      <c r="C468" s="88" t="s">
        <v>286</v>
      </c>
      <c r="D468" s="88" t="s">
        <v>168</v>
      </c>
      <c r="E468" s="89" t="s">
        <v>424</v>
      </c>
      <c r="F468" s="90" t="s">
        <v>425</v>
      </c>
      <c r="G468" s="91" t="s">
        <v>171</v>
      </c>
      <c r="H468" s="92">
        <v>1761.665</v>
      </c>
      <c r="I468" s="4"/>
      <c r="J468" s="94">
        <f>ROUND(I468*H468,2)</f>
        <v>0</v>
      </c>
      <c r="K468" s="95"/>
      <c r="L468" s="16"/>
      <c r="M468" s="96" t="s">
        <v>1</v>
      </c>
      <c r="N468" s="97" t="s">
        <v>38</v>
      </c>
      <c r="P468" s="98">
        <f>O468*H468</f>
        <v>0</v>
      </c>
      <c r="Q468" s="98">
        <v>0</v>
      </c>
      <c r="R468" s="98">
        <f>Q468*H468</f>
        <v>0</v>
      </c>
      <c r="S468" s="98">
        <v>0</v>
      </c>
      <c r="T468" s="99">
        <f>S468*H468</f>
        <v>0</v>
      </c>
      <c r="AR468" s="100" t="s">
        <v>172</v>
      </c>
      <c r="AT468" s="100" t="s">
        <v>168</v>
      </c>
      <c r="AU468" s="100" t="s">
        <v>82</v>
      </c>
      <c r="AY468" s="9" t="s">
        <v>165</v>
      </c>
      <c r="BE468" s="101">
        <f>IF(N468="základní",J468,0)</f>
        <v>0</v>
      </c>
      <c r="BF468" s="101">
        <f>IF(N468="snížená",J468,0)</f>
        <v>0</v>
      </c>
      <c r="BG468" s="101">
        <f>IF(N468="zákl. přenesená",J468,0)</f>
        <v>0</v>
      </c>
      <c r="BH468" s="101">
        <f>IF(N468="sníž. přenesená",J468,0)</f>
        <v>0</v>
      </c>
      <c r="BI468" s="101">
        <f>IF(N468="nulová",J468,0)</f>
        <v>0</v>
      </c>
      <c r="BJ468" s="9" t="s">
        <v>80</v>
      </c>
      <c r="BK468" s="101">
        <f>ROUND(I468*H468,2)</f>
        <v>0</v>
      </c>
      <c r="BL468" s="9" t="s">
        <v>172</v>
      </c>
      <c r="BM468" s="100" t="s">
        <v>426</v>
      </c>
    </row>
    <row r="469" spans="2:65" s="17" customFormat="1" ht="19.5">
      <c r="B469" s="16"/>
      <c r="D469" s="102" t="s">
        <v>173</v>
      </c>
      <c r="F469" s="103" t="s">
        <v>425</v>
      </c>
      <c r="I469" s="5"/>
      <c r="L469" s="16"/>
      <c r="M469" s="104"/>
      <c r="T469" s="105"/>
      <c r="AT469" s="9" t="s">
        <v>173</v>
      </c>
      <c r="AU469" s="9" t="s">
        <v>82</v>
      </c>
    </row>
    <row r="470" spans="2:65" s="107" customFormat="1">
      <c r="B470" s="106"/>
      <c r="D470" s="102" t="s">
        <v>176</v>
      </c>
      <c r="E470" s="108" t="s">
        <v>1</v>
      </c>
      <c r="F470" s="109" t="s">
        <v>427</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428</v>
      </c>
      <c r="H471" s="116">
        <v>404.31599999999997</v>
      </c>
      <c r="I471" s="7"/>
      <c r="L471" s="112"/>
      <c r="M471" s="117"/>
      <c r="T471" s="118"/>
      <c r="AT471" s="114" t="s">
        <v>176</v>
      </c>
      <c r="AU471" s="114" t="s">
        <v>82</v>
      </c>
      <c r="AV471" s="113" t="s">
        <v>82</v>
      </c>
      <c r="AW471" s="113" t="s">
        <v>30</v>
      </c>
      <c r="AX471" s="113" t="s">
        <v>73</v>
      </c>
      <c r="AY471" s="114" t="s">
        <v>165</v>
      </c>
    </row>
    <row r="472" spans="2:65" s="107" customFormat="1">
      <c r="B472" s="106"/>
      <c r="D472" s="102" t="s">
        <v>176</v>
      </c>
      <c r="E472" s="108" t="s">
        <v>1</v>
      </c>
      <c r="F472" s="109" t="s">
        <v>429</v>
      </c>
      <c r="H472" s="108" t="s">
        <v>1</v>
      </c>
      <c r="I472" s="6"/>
      <c r="L472" s="106"/>
      <c r="M472" s="110"/>
      <c r="T472" s="111"/>
      <c r="AT472" s="108" t="s">
        <v>176</v>
      </c>
      <c r="AU472" s="108" t="s">
        <v>82</v>
      </c>
      <c r="AV472" s="107" t="s">
        <v>80</v>
      </c>
      <c r="AW472" s="107" t="s">
        <v>30</v>
      </c>
      <c r="AX472" s="107" t="s">
        <v>73</v>
      </c>
      <c r="AY472" s="108" t="s">
        <v>165</v>
      </c>
    </row>
    <row r="473" spans="2:65" s="113" customFormat="1">
      <c r="B473" s="112"/>
      <c r="D473" s="102" t="s">
        <v>176</v>
      </c>
      <c r="E473" s="114" t="s">
        <v>1</v>
      </c>
      <c r="F473" s="115" t="s">
        <v>430</v>
      </c>
      <c r="H473" s="116">
        <v>222.37899999999999</v>
      </c>
      <c r="I473" s="7"/>
      <c r="L473" s="112"/>
      <c r="M473" s="117"/>
      <c r="T473" s="118"/>
      <c r="AT473" s="114" t="s">
        <v>176</v>
      </c>
      <c r="AU473" s="114" t="s">
        <v>82</v>
      </c>
      <c r="AV473" s="113" t="s">
        <v>82</v>
      </c>
      <c r="AW473" s="113" t="s">
        <v>30</v>
      </c>
      <c r="AX473" s="113" t="s">
        <v>73</v>
      </c>
      <c r="AY473" s="114" t="s">
        <v>165</v>
      </c>
    </row>
    <row r="474" spans="2:65" s="113" customFormat="1">
      <c r="B474" s="112"/>
      <c r="D474" s="102" t="s">
        <v>176</v>
      </c>
      <c r="E474" s="114" t="s">
        <v>1</v>
      </c>
      <c r="F474" s="115" t="s">
        <v>431</v>
      </c>
      <c r="H474" s="116">
        <v>1134.97</v>
      </c>
      <c r="I474" s="7"/>
      <c r="L474" s="112"/>
      <c r="M474" s="117"/>
      <c r="T474" s="118"/>
      <c r="AT474" s="114" t="s">
        <v>176</v>
      </c>
      <c r="AU474" s="114" t="s">
        <v>82</v>
      </c>
      <c r="AV474" s="113" t="s">
        <v>82</v>
      </c>
      <c r="AW474" s="113" t="s">
        <v>30</v>
      </c>
      <c r="AX474" s="113" t="s">
        <v>73</v>
      </c>
      <c r="AY474" s="114" t="s">
        <v>165</v>
      </c>
    </row>
    <row r="475" spans="2:65" s="120" customFormat="1">
      <c r="B475" s="119"/>
      <c r="D475" s="102" t="s">
        <v>176</v>
      </c>
      <c r="E475" s="121" t="s">
        <v>1</v>
      </c>
      <c r="F475" s="122" t="s">
        <v>181</v>
      </c>
      <c r="H475" s="123">
        <v>1761.665</v>
      </c>
      <c r="I475" s="8"/>
      <c r="L475" s="119"/>
      <c r="M475" s="124"/>
      <c r="T475" s="125"/>
      <c r="AT475" s="121" t="s">
        <v>176</v>
      </c>
      <c r="AU475" s="121" t="s">
        <v>82</v>
      </c>
      <c r="AV475" s="120" t="s">
        <v>172</v>
      </c>
      <c r="AW475" s="120" t="s">
        <v>30</v>
      </c>
      <c r="AX475" s="120" t="s">
        <v>80</v>
      </c>
      <c r="AY475" s="121" t="s">
        <v>165</v>
      </c>
    </row>
    <row r="476" spans="2:65" s="17" customFormat="1" ht="24.2" customHeight="1">
      <c r="B476" s="16"/>
      <c r="C476" s="88" t="s">
        <v>432</v>
      </c>
      <c r="D476" s="88" t="s">
        <v>168</v>
      </c>
      <c r="E476" s="89" t="s">
        <v>433</v>
      </c>
      <c r="F476" s="90" t="s">
        <v>434</v>
      </c>
      <c r="G476" s="91" t="s">
        <v>171</v>
      </c>
      <c r="H476" s="92">
        <v>185.429</v>
      </c>
      <c r="I476" s="4"/>
      <c r="J476" s="94">
        <f>ROUND(I476*H476,2)</f>
        <v>0</v>
      </c>
      <c r="K476" s="95"/>
      <c r="L476" s="16"/>
      <c r="M476" s="96" t="s">
        <v>1</v>
      </c>
      <c r="N476" s="97" t="s">
        <v>38</v>
      </c>
      <c r="P476" s="98">
        <f>O476*H476</f>
        <v>0</v>
      </c>
      <c r="Q476" s="98">
        <v>0</v>
      </c>
      <c r="R476" s="98">
        <f>Q476*H476</f>
        <v>0</v>
      </c>
      <c r="S476" s="98">
        <v>0</v>
      </c>
      <c r="T476" s="99">
        <f>S476*H476</f>
        <v>0</v>
      </c>
      <c r="AR476" s="100" t="s">
        <v>172</v>
      </c>
      <c r="AT476" s="100" t="s">
        <v>168</v>
      </c>
      <c r="AU476" s="100" t="s">
        <v>82</v>
      </c>
      <c r="AY476" s="9" t="s">
        <v>165</v>
      </c>
      <c r="BE476" s="101">
        <f>IF(N476="základní",J476,0)</f>
        <v>0</v>
      </c>
      <c r="BF476" s="101">
        <f>IF(N476="snížená",J476,0)</f>
        <v>0</v>
      </c>
      <c r="BG476" s="101">
        <f>IF(N476="zákl. přenesená",J476,0)</f>
        <v>0</v>
      </c>
      <c r="BH476" s="101">
        <f>IF(N476="sníž. přenesená",J476,0)</f>
        <v>0</v>
      </c>
      <c r="BI476" s="101">
        <f>IF(N476="nulová",J476,0)</f>
        <v>0</v>
      </c>
      <c r="BJ476" s="9" t="s">
        <v>80</v>
      </c>
      <c r="BK476" s="101">
        <f>ROUND(I476*H476,2)</f>
        <v>0</v>
      </c>
      <c r="BL476" s="9" t="s">
        <v>172</v>
      </c>
      <c r="BM476" s="100" t="s">
        <v>435</v>
      </c>
    </row>
    <row r="477" spans="2:65" s="17" customFormat="1">
      <c r="B477" s="16"/>
      <c r="D477" s="102" t="s">
        <v>173</v>
      </c>
      <c r="F477" s="103" t="s">
        <v>434</v>
      </c>
      <c r="I477" s="5"/>
      <c r="L477" s="16"/>
      <c r="M477" s="104"/>
      <c r="T477" s="105"/>
      <c r="AT477" s="9" t="s">
        <v>173</v>
      </c>
      <c r="AU477" s="9" t="s">
        <v>82</v>
      </c>
    </row>
    <row r="478" spans="2:65" s="107" customFormat="1">
      <c r="B478" s="106"/>
      <c r="D478" s="102" t="s">
        <v>176</v>
      </c>
      <c r="E478" s="108" t="s">
        <v>1</v>
      </c>
      <c r="F478" s="109" t="s">
        <v>436</v>
      </c>
      <c r="H478" s="108" t="s">
        <v>1</v>
      </c>
      <c r="I478" s="6"/>
      <c r="L478" s="106"/>
      <c r="M478" s="110"/>
      <c r="T478" s="111"/>
      <c r="AT478" s="108" t="s">
        <v>176</v>
      </c>
      <c r="AU478" s="108" t="s">
        <v>82</v>
      </c>
      <c r="AV478" s="107" t="s">
        <v>80</v>
      </c>
      <c r="AW478" s="107" t="s">
        <v>30</v>
      </c>
      <c r="AX478" s="107" t="s">
        <v>73</v>
      </c>
      <c r="AY478" s="108" t="s">
        <v>165</v>
      </c>
    </row>
    <row r="479" spans="2:65" s="113" customFormat="1">
      <c r="B479" s="112"/>
      <c r="D479" s="102" t="s">
        <v>176</v>
      </c>
      <c r="E479" s="114" t="s">
        <v>1</v>
      </c>
      <c r="F479" s="115" t="s">
        <v>437</v>
      </c>
      <c r="H479" s="116">
        <v>185.429</v>
      </c>
      <c r="I479" s="7"/>
      <c r="L479" s="112"/>
      <c r="M479" s="117"/>
      <c r="T479" s="118"/>
      <c r="AT479" s="114" t="s">
        <v>176</v>
      </c>
      <c r="AU479" s="114" t="s">
        <v>82</v>
      </c>
      <c r="AV479" s="113" t="s">
        <v>82</v>
      </c>
      <c r="AW479" s="113" t="s">
        <v>30</v>
      </c>
      <c r="AX479" s="113" t="s">
        <v>73</v>
      </c>
      <c r="AY479" s="114" t="s">
        <v>165</v>
      </c>
    </row>
    <row r="480" spans="2:65" s="120" customFormat="1">
      <c r="B480" s="119"/>
      <c r="D480" s="102" t="s">
        <v>176</v>
      </c>
      <c r="E480" s="121" t="s">
        <v>1</v>
      </c>
      <c r="F480" s="122" t="s">
        <v>181</v>
      </c>
      <c r="H480" s="123">
        <v>185.429</v>
      </c>
      <c r="I480" s="8"/>
      <c r="L480" s="119"/>
      <c r="M480" s="124"/>
      <c r="T480" s="125"/>
      <c r="AT480" s="121" t="s">
        <v>176</v>
      </c>
      <c r="AU480" s="121" t="s">
        <v>82</v>
      </c>
      <c r="AV480" s="120" t="s">
        <v>172</v>
      </c>
      <c r="AW480" s="120" t="s">
        <v>30</v>
      </c>
      <c r="AX480" s="120" t="s">
        <v>80</v>
      </c>
      <c r="AY480" s="121" t="s">
        <v>165</v>
      </c>
    </row>
    <row r="481" spans="2:65" s="17" customFormat="1" ht="24.2" customHeight="1">
      <c r="B481" s="16"/>
      <c r="C481" s="88" t="s">
        <v>304</v>
      </c>
      <c r="D481" s="88" t="s">
        <v>168</v>
      </c>
      <c r="E481" s="89" t="s">
        <v>438</v>
      </c>
      <c r="F481" s="90" t="s">
        <v>439</v>
      </c>
      <c r="G481" s="91" t="s">
        <v>171</v>
      </c>
      <c r="H481" s="92">
        <v>1259.646</v>
      </c>
      <c r="I481" s="4"/>
      <c r="J481" s="94">
        <f>ROUND(I481*H481,2)</f>
        <v>0</v>
      </c>
      <c r="K481" s="95"/>
      <c r="L481" s="16"/>
      <c r="M481" s="96" t="s">
        <v>1</v>
      </c>
      <c r="N481" s="97" t="s">
        <v>38</v>
      </c>
      <c r="P481" s="98">
        <f>O481*H481</f>
        <v>0</v>
      </c>
      <c r="Q481" s="98">
        <v>0</v>
      </c>
      <c r="R481" s="98">
        <f>Q481*H481</f>
        <v>0</v>
      </c>
      <c r="S481" s="98">
        <v>0</v>
      </c>
      <c r="T481" s="99">
        <f>S481*H481</f>
        <v>0</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440</v>
      </c>
    </row>
    <row r="482" spans="2:65" s="17" customFormat="1" ht="29.25">
      <c r="B482" s="16"/>
      <c r="D482" s="102" t="s">
        <v>173</v>
      </c>
      <c r="F482" s="103" t="s">
        <v>441</v>
      </c>
      <c r="I482" s="5"/>
      <c r="L482" s="16"/>
      <c r="M482" s="104"/>
      <c r="T482" s="105"/>
      <c r="AT482" s="9" t="s">
        <v>173</v>
      </c>
      <c r="AU482" s="9" t="s">
        <v>82</v>
      </c>
    </row>
    <row r="483" spans="2:65" s="107" customFormat="1">
      <c r="B483" s="106"/>
      <c r="D483" s="102" t="s">
        <v>176</v>
      </c>
      <c r="E483" s="108" t="s">
        <v>1</v>
      </c>
      <c r="F483" s="109" t="s">
        <v>9893</v>
      </c>
      <c r="H483" s="108"/>
      <c r="I483" s="6"/>
      <c r="L483" s="106"/>
      <c r="M483" s="110"/>
      <c r="T483" s="111"/>
      <c r="AT483" s="108" t="s">
        <v>176</v>
      </c>
      <c r="AU483" s="108" t="s">
        <v>82</v>
      </c>
      <c r="AV483" s="107" t="s">
        <v>82</v>
      </c>
      <c r="AW483" s="107" t="s">
        <v>30</v>
      </c>
      <c r="AX483" s="107" t="s">
        <v>73</v>
      </c>
      <c r="AY483" s="108" t="s">
        <v>165</v>
      </c>
    </row>
    <row r="484" spans="2:65" s="113" customFormat="1">
      <c r="B484" s="112"/>
      <c r="D484" s="102" t="s">
        <v>176</v>
      </c>
      <c r="E484" s="114" t="s">
        <v>1</v>
      </c>
      <c r="F484" s="115" t="s">
        <v>9894</v>
      </c>
      <c r="H484" s="116">
        <v>1509.11</v>
      </c>
      <c r="I484" s="7"/>
      <c r="L484" s="112"/>
      <c r="M484" s="117"/>
      <c r="T484" s="118"/>
      <c r="AT484" s="114" t="s">
        <v>176</v>
      </c>
      <c r="AU484" s="114" t="s">
        <v>82</v>
      </c>
      <c r="AV484" s="113" t="s">
        <v>82</v>
      </c>
      <c r="AW484" s="113" t="s">
        <v>30</v>
      </c>
      <c r="AX484" s="113" t="s">
        <v>73</v>
      </c>
      <c r="AY484" s="114" t="s">
        <v>165</v>
      </c>
    </row>
    <row r="485" spans="2:65" s="107" customFormat="1">
      <c r="B485" s="106"/>
      <c r="D485" s="102" t="s">
        <v>176</v>
      </c>
      <c r="E485" s="108" t="s">
        <v>1</v>
      </c>
      <c r="F485" s="109" t="s">
        <v>9895</v>
      </c>
      <c r="H485" s="108"/>
      <c r="I485" s="6"/>
      <c r="L485" s="106"/>
      <c r="M485" s="110"/>
      <c r="T485" s="111"/>
      <c r="AT485" s="108" t="s">
        <v>176</v>
      </c>
      <c r="AU485" s="108" t="s">
        <v>82</v>
      </c>
      <c r="AV485" s="107" t="s">
        <v>82</v>
      </c>
      <c r="AW485" s="107" t="s">
        <v>30</v>
      </c>
      <c r="AX485" s="107" t="s">
        <v>73</v>
      </c>
      <c r="AY485" s="108" t="s">
        <v>165</v>
      </c>
    </row>
    <row r="486" spans="2:65" s="113" customFormat="1">
      <c r="B486" s="112"/>
      <c r="D486" s="102" t="s">
        <v>176</v>
      </c>
      <c r="E486" s="114" t="s">
        <v>1</v>
      </c>
      <c r="F486" s="115" t="s">
        <v>9896</v>
      </c>
      <c r="H486" s="116">
        <v>-304.01000000000005</v>
      </c>
      <c r="I486" s="7"/>
      <c r="L486" s="112"/>
      <c r="M486" s="117"/>
      <c r="T486" s="118"/>
      <c r="AT486" s="114" t="s">
        <v>176</v>
      </c>
      <c r="AU486" s="114" t="s">
        <v>82</v>
      </c>
      <c r="AV486" s="113" t="s">
        <v>82</v>
      </c>
      <c r="AW486" s="113" t="s">
        <v>30</v>
      </c>
      <c r="AX486" s="113" t="s">
        <v>73</v>
      </c>
      <c r="AY486" s="114" t="s">
        <v>165</v>
      </c>
    </row>
    <row r="487" spans="2:65" s="113" customFormat="1">
      <c r="B487" s="112"/>
      <c r="D487" s="102" t="s">
        <v>176</v>
      </c>
      <c r="E487" s="114" t="s">
        <v>1</v>
      </c>
      <c r="F487" s="115" t="s">
        <v>9897</v>
      </c>
      <c r="H487" s="116">
        <v>-711.55951875000017</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9898</v>
      </c>
      <c r="H488" s="108"/>
      <c r="I488" s="6"/>
      <c r="L488" s="106"/>
      <c r="M488" s="110"/>
      <c r="T488" s="111"/>
      <c r="AT488" s="108" t="s">
        <v>176</v>
      </c>
      <c r="AU488" s="108" t="s">
        <v>82</v>
      </c>
      <c r="AV488" s="107" t="s">
        <v>82</v>
      </c>
      <c r="AW488" s="107" t="s">
        <v>30</v>
      </c>
      <c r="AX488" s="107" t="s">
        <v>73</v>
      </c>
      <c r="AY488" s="108" t="s">
        <v>165</v>
      </c>
    </row>
    <row r="489" spans="2:65" s="113" customFormat="1">
      <c r="B489" s="112"/>
      <c r="D489" s="102" t="s">
        <v>176</v>
      </c>
      <c r="E489" s="114" t="s">
        <v>1</v>
      </c>
      <c r="F489" s="115" t="s">
        <v>9899</v>
      </c>
      <c r="H489" s="116">
        <v>1761.665</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9900</v>
      </c>
      <c r="H490" s="108"/>
      <c r="I490" s="6"/>
      <c r="L490" s="106"/>
      <c r="M490" s="110"/>
      <c r="T490" s="111"/>
      <c r="AT490" s="108" t="s">
        <v>176</v>
      </c>
      <c r="AU490" s="108" t="s">
        <v>82</v>
      </c>
      <c r="AV490" s="107" t="s">
        <v>82</v>
      </c>
      <c r="AW490" s="107" t="s">
        <v>30</v>
      </c>
      <c r="AX490" s="107" t="s">
        <v>73</v>
      </c>
      <c r="AY490" s="108" t="s">
        <v>165</v>
      </c>
    </row>
    <row r="491" spans="2:65" s="113" customFormat="1">
      <c r="B491" s="112"/>
      <c r="D491" s="102" t="s">
        <v>176</v>
      </c>
      <c r="E491" s="114" t="s">
        <v>1</v>
      </c>
      <c r="F491" s="115" t="s">
        <v>9897</v>
      </c>
      <c r="H491" s="116">
        <v>-711.55951875000017</v>
      </c>
      <c r="I491" s="7"/>
      <c r="L491" s="112"/>
      <c r="M491" s="117"/>
      <c r="T491" s="118"/>
      <c r="AT491" s="114" t="s">
        <v>176</v>
      </c>
      <c r="AU491" s="114" t="s">
        <v>82</v>
      </c>
      <c r="AV491" s="113" t="s">
        <v>82</v>
      </c>
      <c r="AW491" s="113" t="s">
        <v>30</v>
      </c>
      <c r="AX491" s="113" t="s">
        <v>73</v>
      </c>
      <c r="AY491" s="114" t="s">
        <v>165</v>
      </c>
    </row>
    <row r="492" spans="2:65" s="107" customFormat="1">
      <c r="B492" s="106"/>
      <c r="D492" s="102" t="s">
        <v>176</v>
      </c>
      <c r="E492" s="108" t="s">
        <v>1</v>
      </c>
      <c r="F492" s="109" t="s">
        <v>9901</v>
      </c>
      <c r="H492" s="108"/>
      <c r="I492" s="6"/>
      <c r="L492" s="106"/>
      <c r="M492" s="110"/>
      <c r="T492" s="111"/>
      <c r="AT492" s="108" t="s">
        <v>176</v>
      </c>
      <c r="AU492" s="108" t="s">
        <v>82</v>
      </c>
      <c r="AV492" s="107" t="s">
        <v>82</v>
      </c>
      <c r="AW492" s="107" t="s">
        <v>30</v>
      </c>
      <c r="AX492" s="107" t="s">
        <v>73</v>
      </c>
      <c r="AY492" s="108" t="s">
        <v>165</v>
      </c>
    </row>
    <row r="493" spans="2:65" s="113" customFormat="1">
      <c r="B493" s="112"/>
      <c r="D493" s="102" t="s">
        <v>176</v>
      </c>
      <c r="E493" s="114" t="s">
        <v>1</v>
      </c>
      <c r="F493" s="115" t="s">
        <v>9902</v>
      </c>
      <c r="H493" s="116">
        <v>-325.14425</v>
      </c>
      <c r="I493" s="7"/>
      <c r="L493" s="112"/>
      <c r="M493" s="117"/>
      <c r="T493" s="118"/>
      <c r="AT493" s="114" t="s">
        <v>176</v>
      </c>
      <c r="AU493" s="114" t="s">
        <v>82</v>
      </c>
      <c r="AV493" s="113" t="s">
        <v>82</v>
      </c>
      <c r="AW493" s="113" t="s">
        <v>30</v>
      </c>
      <c r="AX493" s="113" t="s">
        <v>73</v>
      </c>
      <c r="AY493" s="114" t="s">
        <v>165</v>
      </c>
    </row>
    <row r="494" spans="2:65" s="107" customFormat="1">
      <c r="B494" s="106"/>
      <c r="D494" s="102" t="s">
        <v>176</v>
      </c>
      <c r="E494" s="108" t="s">
        <v>1</v>
      </c>
      <c r="F494" s="109" t="s">
        <v>9903</v>
      </c>
      <c r="H494" s="108"/>
      <c r="I494" s="6"/>
      <c r="L494" s="106"/>
      <c r="M494" s="110"/>
      <c r="T494" s="111"/>
      <c r="AT494" s="108" t="s">
        <v>176</v>
      </c>
      <c r="AU494" s="108" t="s">
        <v>82</v>
      </c>
      <c r="AV494" s="107" t="s">
        <v>82</v>
      </c>
      <c r="AW494" s="107" t="s">
        <v>30</v>
      </c>
      <c r="AX494" s="107" t="s">
        <v>73</v>
      </c>
      <c r="AY494" s="108" t="s">
        <v>165</v>
      </c>
    </row>
    <row r="495" spans="2:65" s="113" customFormat="1">
      <c r="B495" s="112"/>
      <c r="D495" s="102" t="s">
        <v>176</v>
      </c>
      <c r="E495" s="114" t="s">
        <v>1</v>
      </c>
      <c r="F495" s="115" t="s">
        <v>9904</v>
      </c>
      <c r="H495" s="116">
        <v>41.143999999999998</v>
      </c>
      <c r="I495" s="7"/>
      <c r="L495" s="112"/>
      <c r="M495" s="117"/>
      <c r="T495" s="118"/>
      <c r="AT495" s="114" t="s">
        <v>176</v>
      </c>
      <c r="AU495" s="114" t="s">
        <v>82</v>
      </c>
      <c r="AV495" s="113" t="s">
        <v>82</v>
      </c>
      <c r="AW495" s="113" t="s">
        <v>30</v>
      </c>
      <c r="AX495" s="113" t="s">
        <v>73</v>
      </c>
      <c r="AY495" s="114" t="s">
        <v>165</v>
      </c>
    </row>
    <row r="496" spans="2:65" s="120" customFormat="1">
      <c r="B496" s="119"/>
      <c r="D496" s="102" t="s">
        <v>176</v>
      </c>
      <c r="E496" s="121" t="s">
        <v>1</v>
      </c>
      <c r="F496" s="122" t="s">
        <v>181</v>
      </c>
      <c r="H496" s="123">
        <v>1259.646</v>
      </c>
      <c r="I496" s="8"/>
      <c r="L496" s="119"/>
      <c r="M496" s="124"/>
      <c r="T496" s="125"/>
      <c r="AT496" s="121" t="s">
        <v>176</v>
      </c>
      <c r="AU496" s="121" t="s">
        <v>82</v>
      </c>
      <c r="AV496" s="120" t="s">
        <v>172</v>
      </c>
      <c r="AW496" s="120" t="s">
        <v>30</v>
      </c>
      <c r="AX496" s="120" t="s">
        <v>80</v>
      </c>
      <c r="AY496" s="121" t="s">
        <v>165</v>
      </c>
    </row>
    <row r="497" spans="2:65" s="17" customFormat="1" ht="24.2" customHeight="1">
      <c r="B497" s="16"/>
      <c r="C497" s="88" t="s">
        <v>442</v>
      </c>
      <c r="D497" s="88" t="s">
        <v>168</v>
      </c>
      <c r="E497" s="89" t="s">
        <v>443</v>
      </c>
      <c r="F497" s="90" t="s">
        <v>444</v>
      </c>
      <c r="G497" s="91" t="s">
        <v>171</v>
      </c>
      <c r="H497" s="92">
        <v>2519.2919999999999</v>
      </c>
      <c r="I497" s="4"/>
      <c r="J497" s="94">
        <f>ROUND(I497*H497,2)</f>
        <v>0</v>
      </c>
      <c r="K497" s="95"/>
      <c r="L497" s="16"/>
      <c r="M497" s="96" t="s">
        <v>1</v>
      </c>
      <c r="N497" s="97" t="s">
        <v>38</v>
      </c>
      <c r="P497" s="98">
        <f>O497*H497</f>
        <v>0</v>
      </c>
      <c r="Q497" s="98">
        <v>0</v>
      </c>
      <c r="R497" s="98">
        <f>Q497*H497</f>
        <v>0</v>
      </c>
      <c r="S497" s="98">
        <v>0</v>
      </c>
      <c r="T497" s="99">
        <f>S497*H497</f>
        <v>0</v>
      </c>
      <c r="AR497" s="100" t="s">
        <v>172</v>
      </c>
      <c r="AT497" s="100" t="s">
        <v>168</v>
      </c>
      <c r="AU497" s="100" t="s">
        <v>82</v>
      </c>
      <c r="AY497" s="9" t="s">
        <v>165</v>
      </c>
      <c r="BE497" s="101">
        <f>IF(N497="základní",J497,0)</f>
        <v>0</v>
      </c>
      <c r="BF497" s="101">
        <f>IF(N497="snížená",J497,0)</f>
        <v>0</v>
      </c>
      <c r="BG497" s="101">
        <f>IF(N497="zákl. přenesená",J497,0)</f>
        <v>0</v>
      </c>
      <c r="BH497" s="101">
        <f>IF(N497="sníž. přenesená",J497,0)</f>
        <v>0</v>
      </c>
      <c r="BI497" s="101">
        <f>IF(N497="nulová",J497,0)</f>
        <v>0</v>
      </c>
      <c r="BJ497" s="9" t="s">
        <v>80</v>
      </c>
      <c r="BK497" s="101">
        <f>ROUND(I497*H497,2)</f>
        <v>0</v>
      </c>
      <c r="BL497" s="9" t="s">
        <v>172</v>
      </c>
      <c r="BM497" s="100" t="s">
        <v>445</v>
      </c>
    </row>
    <row r="498" spans="2:65" s="17" customFormat="1" ht="19.5">
      <c r="B498" s="16"/>
      <c r="D498" s="102" t="s">
        <v>173</v>
      </c>
      <c r="F498" s="103" t="s">
        <v>444</v>
      </c>
      <c r="I498" s="5"/>
      <c r="L498" s="16"/>
      <c r="M498" s="104"/>
      <c r="T498" s="105"/>
      <c r="AT498" s="9" t="s">
        <v>173</v>
      </c>
      <c r="AU498" s="9" t="s">
        <v>82</v>
      </c>
    </row>
    <row r="499" spans="2:65" s="107" customFormat="1">
      <c r="B499" s="106"/>
      <c r="D499" s="102" t="s">
        <v>176</v>
      </c>
      <c r="E499" s="108"/>
      <c r="F499" s="109" t="s">
        <v>9905</v>
      </c>
      <c r="H499" s="108"/>
      <c r="L499" s="106"/>
      <c r="M499" s="110"/>
      <c r="T499" s="111"/>
      <c r="AT499" s="108" t="s">
        <v>173</v>
      </c>
      <c r="AU499" s="108" t="s">
        <v>82</v>
      </c>
      <c r="AY499" s="108"/>
    </row>
    <row r="500" spans="2:65" s="113" customFormat="1">
      <c r="B500" s="112"/>
      <c r="D500" s="102" t="s">
        <v>176</v>
      </c>
      <c r="E500" s="114" t="s">
        <v>1</v>
      </c>
      <c r="F500" s="115" t="s">
        <v>9906</v>
      </c>
      <c r="H500" s="116">
        <v>2519.2919999999999</v>
      </c>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2519.2919999999999</v>
      </c>
      <c r="L501" s="119"/>
      <c r="M501" s="124"/>
      <c r="T501" s="125"/>
      <c r="AT501" s="121" t="s">
        <v>176</v>
      </c>
      <c r="AU501" s="121" t="s">
        <v>82</v>
      </c>
      <c r="AV501" s="120" t="s">
        <v>172</v>
      </c>
      <c r="AW501" s="120" t="s">
        <v>30</v>
      </c>
      <c r="AX501" s="120" t="s">
        <v>80</v>
      </c>
      <c r="AY501" s="121" t="s">
        <v>165</v>
      </c>
    </row>
    <row r="502" spans="2:65" s="17" customFormat="1" ht="21.75" customHeight="1">
      <c r="B502" s="16"/>
      <c r="C502" s="88" t="s">
        <v>309</v>
      </c>
      <c r="D502" s="88" t="s">
        <v>168</v>
      </c>
      <c r="E502" s="89" t="s">
        <v>446</v>
      </c>
      <c r="F502" s="90" t="s">
        <v>447</v>
      </c>
      <c r="G502" s="91" t="s">
        <v>171</v>
      </c>
      <c r="H502" s="92">
        <v>1259.646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448</v>
      </c>
    </row>
    <row r="503" spans="2:65" s="17" customFormat="1">
      <c r="B503" s="16"/>
      <c r="D503" s="102" t="s">
        <v>173</v>
      </c>
      <c r="F503" s="103" t="s">
        <v>447</v>
      </c>
      <c r="I503" s="5"/>
      <c r="L503" s="16"/>
      <c r="M503" s="104"/>
      <c r="T503" s="105"/>
      <c r="AT503" s="9" t="s">
        <v>173</v>
      </c>
      <c r="AU503" s="9" t="s">
        <v>82</v>
      </c>
    </row>
    <row r="504" spans="2:65" s="107" customFormat="1">
      <c r="B504" s="106"/>
      <c r="D504" s="102" t="s">
        <v>176</v>
      </c>
      <c r="E504" s="108"/>
      <c r="F504" s="109" t="s">
        <v>9907</v>
      </c>
      <c r="H504" s="108"/>
      <c r="L504" s="106"/>
      <c r="M504" s="110"/>
      <c r="T504" s="111"/>
      <c r="AT504" s="108" t="s">
        <v>173</v>
      </c>
      <c r="AU504" s="108" t="s">
        <v>82</v>
      </c>
      <c r="AY504" s="108"/>
    </row>
    <row r="505" spans="2:65" s="113" customFormat="1">
      <c r="B505" s="112"/>
      <c r="D505" s="102" t="s">
        <v>176</v>
      </c>
      <c r="E505" s="114" t="s">
        <v>1</v>
      </c>
      <c r="F505" s="115" t="s">
        <v>9908</v>
      </c>
      <c r="H505" s="116">
        <v>1259.646</v>
      </c>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1259.646</v>
      </c>
      <c r="L506" s="119"/>
      <c r="M506" s="124"/>
      <c r="T506" s="125"/>
      <c r="AT506" s="121" t="s">
        <v>176</v>
      </c>
      <c r="AU506" s="121" t="s">
        <v>82</v>
      </c>
      <c r="AV506" s="120" t="s">
        <v>172</v>
      </c>
      <c r="AW506" s="120" t="s">
        <v>30</v>
      </c>
      <c r="AX506" s="120" t="s">
        <v>80</v>
      </c>
      <c r="AY506" s="121" t="s">
        <v>165</v>
      </c>
    </row>
    <row r="507" spans="2:65" s="17" customFormat="1" ht="24.2" customHeight="1">
      <c r="B507" s="16"/>
      <c r="C507" s="88" t="s">
        <v>9726</v>
      </c>
      <c r="D507" s="88" t="s">
        <v>168</v>
      </c>
      <c r="E507" s="89" t="s">
        <v>9727</v>
      </c>
      <c r="F507" s="90" t="s">
        <v>9728</v>
      </c>
      <c r="G507" s="91" t="s">
        <v>4993</v>
      </c>
      <c r="H507" s="92">
        <v>2160</v>
      </c>
      <c r="I507" s="4"/>
      <c r="J507" s="94">
        <f>ROUND(I507*H507,2)</f>
        <v>0</v>
      </c>
      <c r="K507" s="95"/>
      <c r="L507" s="16"/>
      <c r="M507" s="96" t="s">
        <v>1</v>
      </c>
      <c r="N507" s="97" t="s">
        <v>38</v>
      </c>
      <c r="P507" s="98">
        <f>O507*H507</f>
        <v>0</v>
      </c>
      <c r="Q507" s="98">
        <v>0</v>
      </c>
      <c r="R507" s="98">
        <f>Q507*H507</f>
        <v>0</v>
      </c>
      <c r="S507" s="98">
        <v>0</v>
      </c>
      <c r="T507" s="99">
        <f>S507*H507</f>
        <v>0</v>
      </c>
      <c r="AR507" s="100" t="s">
        <v>172</v>
      </c>
      <c r="AT507" s="100" t="s">
        <v>168</v>
      </c>
      <c r="AU507" s="100" t="s">
        <v>82</v>
      </c>
      <c r="AY507" s="9" t="s">
        <v>165</v>
      </c>
      <c r="BE507" s="101">
        <f>IF(N507="základní",J507,0)</f>
        <v>0</v>
      </c>
      <c r="BF507" s="101">
        <f>IF(N507="snížená",J507,0)</f>
        <v>0</v>
      </c>
      <c r="BG507" s="101">
        <f>IF(N507="zákl. přenesená",J507,0)</f>
        <v>0</v>
      </c>
      <c r="BH507" s="101">
        <f>IF(N507="sníž. přenesená",J507,0)</f>
        <v>0</v>
      </c>
      <c r="BI507" s="101">
        <f>IF(N507="nulová",J507,0)</f>
        <v>0</v>
      </c>
      <c r="BJ507" s="9" t="s">
        <v>80</v>
      </c>
      <c r="BK507" s="101">
        <f>ROUND(I507*H507,2)</f>
        <v>0</v>
      </c>
      <c r="BL507" s="9" t="s">
        <v>172</v>
      </c>
      <c r="BM507" s="100" t="s">
        <v>440</v>
      </c>
    </row>
    <row r="508" spans="2:65" s="17" customFormat="1">
      <c r="B508" s="16"/>
      <c r="D508" s="102" t="s">
        <v>173</v>
      </c>
      <c r="F508" s="103" t="s">
        <v>9728</v>
      </c>
      <c r="L508" s="16"/>
      <c r="M508" s="104"/>
      <c r="T508" s="105"/>
      <c r="AT508" s="9" t="s">
        <v>173</v>
      </c>
      <c r="AU508" s="9" t="s">
        <v>82</v>
      </c>
    </row>
    <row r="509" spans="2:65" s="107" customFormat="1">
      <c r="B509" s="106"/>
      <c r="D509" s="102" t="s">
        <v>176</v>
      </c>
      <c r="E509" s="108"/>
      <c r="F509" s="109" t="s">
        <v>9729</v>
      </c>
      <c r="H509" s="108"/>
      <c r="L509" s="106"/>
      <c r="M509" s="110"/>
      <c r="T509" s="111"/>
      <c r="AT509" s="108" t="s">
        <v>173</v>
      </c>
      <c r="AU509" s="108" t="s">
        <v>82</v>
      </c>
      <c r="AY509" s="108"/>
    </row>
    <row r="510" spans="2:65" s="113" customFormat="1">
      <c r="B510" s="112"/>
      <c r="D510" s="102" t="s">
        <v>176</v>
      </c>
      <c r="E510" s="114" t="s">
        <v>1</v>
      </c>
      <c r="F510" s="115" t="s">
        <v>9730</v>
      </c>
      <c r="H510" s="116">
        <v>2160</v>
      </c>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2160</v>
      </c>
      <c r="L511" s="119"/>
      <c r="M511" s="124"/>
      <c r="T511" s="125"/>
      <c r="AT511" s="121" t="s">
        <v>176</v>
      </c>
      <c r="AU511" s="121" t="s">
        <v>82</v>
      </c>
      <c r="AV511" s="120" t="s">
        <v>172</v>
      </c>
      <c r="AW511" s="120" t="s">
        <v>30</v>
      </c>
      <c r="AX511" s="120" t="s">
        <v>80</v>
      </c>
      <c r="AY511" s="121" t="s">
        <v>165</v>
      </c>
    </row>
    <row r="512" spans="2:65" s="17" customFormat="1" ht="24.2" customHeight="1">
      <c r="B512" s="16"/>
      <c r="C512" s="88" t="s">
        <v>9731</v>
      </c>
      <c r="D512" s="88" t="s">
        <v>168</v>
      </c>
      <c r="E512" s="89" t="s">
        <v>9732</v>
      </c>
      <c r="F512" s="90" t="s">
        <v>9733</v>
      </c>
      <c r="G512" s="91" t="s">
        <v>9734</v>
      </c>
      <c r="H512" s="92">
        <v>90</v>
      </c>
      <c r="I512" s="4"/>
      <c r="J512" s="94">
        <f>ROUND(I512*H512,2)</f>
        <v>0</v>
      </c>
      <c r="K512" s="95"/>
      <c r="L512" s="16"/>
      <c r="M512" s="96" t="s">
        <v>1</v>
      </c>
      <c r="N512" s="97" t="s">
        <v>38</v>
      </c>
      <c r="P512" s="98">
        <f>O512*H512</f>
        <v>0</v>
      </c>
      <c r="Q512" s="98">
        <v>0</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445</v>
      </c>
    </row>
    <row r="513" spans="2:65" s="17" customFormat="1">
      <c r="B513" s="16"/>
      <c r="D513" s="102" t="s">
        <v>173</v>
      </c>
      <c r="F513" s="103" t="s">
        <v>9733</v>
      </c>
      <c r="L513" s="16"/>
      <c r="M513" s="104"/>
      <c r="T513" s="105"/>
      <c r="AT513" s="9" t="s">
        <v>173</v>
      </c>
      <c r="AU513" s="9" t="s">
        <v>82</v>
      </c>
    </row>
    <row r="514" spans="2:65" s="107" customFormat="1">
      <c r="B514" s="106"/>
      <c r="D514" s="102" t="s">
        <v>176</v>
      </c>
      <c r="E514" s="108"/>
      <c r="F514" s="109" t="s">
        <v>9729</v>
      </c>
      <c r="H514" s="108"/>
      <c r="L514" s="106"/>
      <c r="M514" s="110"/>
      <c r="T514" s="111"/>
      <c r="AT514" s="108" t="s">
        <v>173</v>
      </c>
      <c r="AU514" s="108" t="s">
        <v>82</v>
      </c>
      <c r="AY514" s="108"/>
    </row>
    <row r="515" spans="2:65" s="113" customFormat="1">
      <c r="B515" s="112"/>
      <c r="D515" s="102" t="s">
        <v>176</v>
      </c>
      <c r="E515" s="114" t="s">
        <v>1</v>
      </c>
      <c r="F515" s="115">
        <v>90</v>
      </c>
      <c r="H515" s="116">
        <v>90</v>
      </c>
      <c r="L515" s="112"/>
      <c r="M515" s="117"/>
      <c r="T515" s="118"/>
      <c r="AT515" s="114" t="s">
        <v>176</v>
      </c>
      <c r="AU515" s="114" t="s">
        <v>82</v>
      </c>
      <c r="AV515" s="113" t="s">
        <v>82</v>
      </c>
      <c r="AW515" s="113" t="s">
        <v>30</v>
      </c>
      <c r="AX515" s="113" t="s">
        <v>73</v>
      </c>
      <c r="AY515" s="114" t="s">
        <v>165</v>
      </c>
    </row>
    <row r="516" spans="2:65" s="120" customFormat="1">
      <c r="B516" s="119"/>
      <c r="D516" s="102" t="s">
        <v>176</v>
      </c>
      <c r="E516" s="121" t="s">
        <v>1</v>
      </c>
      <c r="F516" s="122" t="s">
        <v>181</v>
      </c>
      <c r="H516" s="123">
        <v>90</v>
      </c>
      <c r="L516" s="119"/>
      <c r="M516" s="124"/>
      <c r="T516" s="125"/>
      <c r="AT516" s="121" t="s">
        <v>176</v>
      </c>
      <c r="AU516" s="121" t="s">
        <v>82</v>
      </c>
      <c r="AV516" s="120" t="s">
        <v>172</v>
      </c>
      <c r="AW516" s="120" t="s">
        <v>30</v>
      </c>
      <c r="AX516" s="120" t="s">
        <v>80</v>
      </c>
      <c r="AY516" s="121" t="s">
        <v>165</v>
      </c>
    </row>
    <row r="517" spans="2:65" s="17" customFormat="1" ht="21.75" customHeight="1">
      <c r="B517" s="16"/>
      <c r="C517" s="88" t="s">
        <v>9735</v>
      </c>
      <c r="D517" s="88" t="s">
        <v>168</v>
      </c>
      <c r="E517" s="89" t="s">
        <v>9736</v>
      </c>
      <c r="F517" s="90" t="s">
        <v>9737</v>
      </c>
      <c r="G517" s="91" t="s">
        <v>254</v>
      </c>
      <c r="H517" s="92">
        <v>150</v>
      </c>
      <c r="I517" s="4"/>
      <c r="J517" s="94">
        <f>ROUND(I517*H517,2)</f>
        <v>0</v>
      </c>
      <c r="K517" s="95"/>
      <c r="L517" s="16"/>
      <c r="M517" s="96" t="s">
        <v>1</v>
      </c>
      <c r="N517" s="97" t="s">
        <v>38</v>
      </c>
      <c r="P517" s="98">
        <f>O517*H517</f>
        <v>0</v>
      </c>
      <c r="Q517" s="98">
        <v>0</v>
      </c>
      <c r="R517" s="98">
        <f>Q517*H517</f>
        <v>0</v>
      </c>
      <c r="S517" s="98">
        <v>0</v>
      </c>
      <c r="T517" s="99">
        <f>S517*H517</f>
        <v>0</v>
      </c>
      <c r="AR517" s="100" t="s">
        <v>172</v>
      </c>
      <c r="AT517" s="100" t="s">
        <v>168</v>
      </c>
      <c r="AU517" s="100" t="s">
        <v>82</v>
      </c>
      <c r="AY517" s="9" t="s">
        <v>165</v>
      </c>
      <c r="BE517" s="101">
        <f>IF(N517="základní",J517,0)</f>
        <v>0</v>
      </c>
      <c r="BF517" s="101">
        <f>IF(N517="snížená",J517,0)</f>
        <v>0</v>
      </c>
      <c r="BG517" s="101">
        <f>IF(N517="zákl. přenesená",J517,0)</f>
        <v>0</v>
      </c>
      <c r="BH517" s="101">
        <f>IF(N517="sníž. přenesená",J517,0)</f>
        <v>0</v>
      </c>
      <c r="BI517" s="101">
        <f>IF(N517="nulová",J517,0)</f>
        <v>0</v>
      </c>
      <c r="BJ517" s="9" t="s">
        <v>80</v>
      </c>
      <c r="BK517" s="101">
        <f>ROUND(I517*H517,2)</f>
        <v>0</v>
      </c>
      <c r="BL517" s="9" t="s">
        <v>172</v>
      </c>
      <c r="BM517" s="100" t="s">
        <v>448</v>
      </c>
    </row>
    <row r="518" spans="2:65" s="17" customFormat="1">
      <c r="B518" s="16"/>
      <c r="D518" s="102" t="s">
        <v>173</v>
      </c>
      <c r="F518" s="103" t="s">
        <v>9737</v>
      </c>
      <c r="L518" s="16"/>
      <c r="M518" s="104"/>
      <c r="T518" s="105"/>
      <c r="AT518" s="9" t="s">
        <v>173</v>
      </c>
      <c r="AU518" s="9" t="s">
        <v>82</v>
      </c>
    </row>
    <row r="519" spans="2:65" s="107" customFormat="1">
      <c r="B519" s="106"/>
      <c r="D519" s="102" t="s">
        <v>176</v>
      </c>
      <c r="E519" s="108"/>
      <c r="F519" s="109" t="s">
        <v>9909</v>
      </c>
      <c r="H519" s="108"/>
      <c r="L519" s="106"/>
      <c r="M519" s="110"/>
      <c r="T519" s="111"/>
      <c r="AT519" s="108" t="s">
        <v>173</v>
      </c>
      <c r="AU519" s="108" t="s">
        <v>82</v>
      </c>
      <c r="AY519" s="108"/>
    </row>
    <row r="520" spans="2:65" s="113" customFormat="1">
      <c r="B520" s="112"/>
      <c r="D520" s="102" t="s">
        <v>176</v>
      </c>
      <c r="E520" s="114" t="s">
        <v>1</v>
      </c>
      <c r="F520" s="115">
        <v>150</v>
      </c>
      <c r="H520" s="116">
        <v>150</v>
      </c>
      <c r="L520" s="112"/>
      <c r="M520" s="117"/>
      <c r="T520" s="118"/>
      <c r="AT520" s="114" t="s">
        <v>176</v>
      </c>
      <c r="AU520" s="114" t="s">
        <v>82</v>
      </c>
      <c r="AV520" s="113" t="s">
        <v>82</v>
      </c>
      <c r="AW520" s="113" t="s">
        <v>30</v>
      </c>
      <c r="AX520" s="113" t="s">
        <v>73</v>
      </c>
      <c r="AY520" s="114" t="s">
        <v>165</v>
      </c>
    </row>
    <row r="521" spans="2:65" s="120" customFormat="1">
      <c r="B521" s="119"/>
      <c r="D521" s="102" t="s">
        <v>176</v>
      </c>
      <c r="E521" s="121" t="s">
        <v>1</v>
      </c>
      <c r="F521" s="122" t="s">
        <v>181</v>
      </c>
      <c r="H521" s="123">
        <v>150</v>
      </c>
      <c r="L521" s="119"/>
      <c r="M521" s="124"/>
      <c r="T521" s="125"/>
      <c r="AT521" s="121" t="s">
        <v>176</v>
      </c>
      <c r="AU521" s="121" t="s">
        <v>82</v>
      </c>
      <c r="AV521" s="120" t="s">
        <v>172</v>
      </c>
      <c r="AW521" s="120" t="s">
        <v>30</v>
      </c>
      <c r="AX521" s="120" t="s">
        <v>80</v>
      </c>
      <c r="AY521" s="121" t="s">
        <v>165</v>
      </c>
    </row>
    <row r="522" spans="2:65" s="77" customFormat="1" ht="22.9" customHeight="1">
      <c r="B522" s="76"/>
      <c r="D522" s="78" t="s">
        <v>72</v>
      </c>
      <c r="E522" s="86" t="s">
        <v>449</v>
      </c>
      <c r="F522" s="86" t="s">
        <v>450</v>
      </c>
      <c r="I522" s="3"/>
      <c r="J522" s="87">
        <f>BK522</f>
        <v>0</v>
      </c>
      <c r="L522" s="76"/>
      <c r="M522" s="81"/>
      <c r="P522" s="82">
        <f>SUM(P523:P541)</f>
        <v>0</v>
      </c>
      <c r="R522" s="82">
        <f>SUM(R523:R541)</f>
        <v>0</v>
      </c>
      <c r="T522" s="83">
        <f>SUM(T523:T541)</f>
        <v>0</v>
      </c>
      <c r="AR522" s="78" t="s">
        <v>80</v>
      </c>
      <c r="AT522" s="84" t="s">
        <v>72</v>
      </c>
      <c r="AU522" s="84" t="s">
        <v>80</v>
      </c>
      <c r="AY522" s="78" t="s">
        <v>165</v>
      </c>
      <c r="BK522" s="85">
        <f>SUM(BK523:BK541)</f>
        <v>0</v>
      </c>
    </row>
    <row r="523" spans="2:65" s="17" customFormat="1" ht="24.2" customHeight="1">
      <c r="B523" s="16"/>
      <c r="C523" s="88" t="s">
        <v>451</v>
      </c>
      <c r="D523" s="88" t="s">
        <v>168</v>
      </c>
      <c r="E523" s="89" t="s">
        <v>452</v>
      </c>
      <c r="F523" s="90" t="s">
        <v>453</v>
      </c>
      <c r="G523" s="91" t="s">
        <v>171</v>
      </c>
      <c r="H523" s="92">
        <v>7043.2879999999996</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454</v>
      </c>
    </row>
    <row r="524" spans="2:65" s="17" customFormat="1" ht="19.5">
      <c r="B524" s="16"/>
      <c r="D524" s="102" t="s">
        <v>173</v>
      </c>
      <c r="F524" s="103" t="s">
        <v>453</v>
      </c>
      <c r="L524" s="16"/>
      <c r="M524" s="104"/>
      <c r="T524" s="105"/>
      <c r="AT524" s="9" t="s">
        <v>173</v>
      </c>
      <c r="AU524" s="9" t="s">
        <v>82</v>
      </c>
    </row>
    <row r="525" spans="2:65" s="107" customFormat="1">
      <c r="B525" s="106"/>
      <c r="D525" s="102" t="s">
        <v>176</v>
      </c>
      <c r="E525" s="108"/>
      <c r="F525" s="109" t="s">
        <v>9910</v>
      </c>
      <c r="H525" s="108"/>
      <c r="L525" s="106"/>
      <c r="M525" s="110"/>
      <c r="T525" s="111"/>
      <c r="AT525" s="108" t="s">
        <v>173</v>
      </c>
      <c r="AU525" s="108" t="s">
        <v>82</v>
      </c>
      <c r="AY525" s="108"/>
    </row>
    <row r="526" spans="2:65" s="113" customFormat="1">
      <c r="B526" s="112"/>
      <c r="D526" s="102" t="s">
        <v>176</v>
      </c>
      <c r="E526" s="114" t="s">
        <v>1</v>
      </c>
      <c r="F526" s="115" t="s">
        <v>9911</v>
      </c>
      <c r="H526" s="116">
        <v>5893.0129999999999</v>
      </c>
      <c r="L526" s="112"/>
      <c r="M526" s="117"/>
      <c r="T526" s="118"/>
      <c r="AT526" s="114" t="s">
        <v>176</v>
      </c>
      <c r="AU526" s="114" t="s">
        <v>82</v>
      </c>
      <c r="AV526" s="113" t="s">
        <v>82</v>
      </c>
      <c r="AW526" s="113" t="s">
        <v>30</v>
      </c>
      <c r="AX526" s="113" t="s">
        <v>73</v>
      </c>
      <c r="AY526" s="114" t="s">
        <v>165</v>
      </c>
    </row>
    <row r="527" spans="2:65" s="113" customFormat="1">
      <c r="B527" s="112"/>
      <c r="D527" s="102" t="s">
        <v>176</v>
      </c>
      <c r="E527" s="114" t="s">
        <v>1</v>
      </c>
      <c r="F527" s="115" t="s">
        <v>9904</v>
      </c>
      <c r="H527" s="116">
        <v>41.143999999999998</v>
      </c>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9912</v>
      </c>
      <c r="H528" s="116">
        <v>37.308999999999997</v>
      </c>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9899</v>
      </c>
      <c r="H529" s="116">
        <v>1761.665</v>
      </c>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9913</v>
      </c>
      <c r="H530" s="116">
        <v>185.429</v>
      </c>
      <c r="L530" s="112"/>
      <c r="M530" s="117"/>
      <c r="T530" s="118"/>
      <c r="AT530" s="114" t="s">
        <v>176</v>
      </c>
      <c r="AU530" s="114" t="s">
        <v>82</v>
      </c>
      <c r="AV530" s="113" t="s">
        <v>82</v>
      </c>
      <c r="AW530" s="113" t="s">
        <v>30</v>
      </c>
      <c r="AX530" s="113" t="s">
        <v>73</v>
      </c>
      <c r="AY530" s="114" t="s">
        <v>165</v>
      </c>
    </row>
    <row r="531" spans="2:65" s="107" customFormat="1">
      <c r="B531" s="106"/>
      <c r="D531" s="102" t="s">
        <v>176</v>
      </c>
      <c r="E531" s="108"/>
      <c r="F531" s="109" t="s">
        <v>9914</v>
      </c>
      <c r="H531" s="108"/>
      <c r="L531" s="106"/>
      <c r="M531" s="110"/>
      <c r="T531" s="111"/>
      <c r="AT531" s="108" t="s">
        <v>173</v>
      </c>
      <c r="AU531" s="108" t="s">
        <v>82</v>
      </c>
      <c r="AY531" s="108"/>
    </row>
    <row r="532" spans="2:65" s="113" customFormat="1">
      <c r="B532" s="112"/>
      <c r="D532" s="102" t="s">
        <v>176</v>
      </c>
      <c r="E532" s="114" t="s">
        <v>1</v>
      </c>
      <c r="F532" s="115" t="s">
        <v>9915</v>
      </c>
      <c r="H532" s="116">
        <v>-1259.646</v>
      </c>
      <c r="L532" s="112"/>
      <c r="M532" s="117"/>
      <c r="T532" s="118"/>
      <c r="AT532" s="114" t="s">
        <v>176</v>
      </c>
      <c r="AU532" s="114" t="s">
        <v>82</v>
      </c>
      <c r="AV532" s="113" t="s">
        <v>82</v>
      </c>
      <c r="AW532" s="113" t="s">
        <v>30</v>
      </c>
      <c r="AX532" s="113" t="s">
        <v>73</v>
      </c>
      <c r="AY532" s="114" t="s">
        <v>165</v>
      </c>
    </row>
    <row r="533" spans="2:65" s="107" customFormat="1">
      <c r="B533" s="106"/>
      <c r="D533" s="102" t="s">
        <v>176</v>
      </c>
      <c r="E533" s="108"/>
      <c r="F533" s="109" t="s">
        <v>9738</v>
      </c>
      <c r="H533" s="108"/>
      <c r="L533" s="106"/>
      <c r="M533" s="110"/>
      <c r="T533" s="111"/>
      <c r="AT533" s="108" t="s">
        <v>173</v>
      </c>
      <c r="AU533" s="108" t="s">
        <v>82</v>
      </c>
      <c r="AY533" s="108"/>
    </row>
    <row r="534" spans="2:65" s="113" customFormat="1">
      <c r="B534" s="112"/>
      <c r="D534" s="102" t="s">
        <v>176</v>
      </c>
      <c r="E534" s="114" t="s">
        <v>1</v>
      </c>
      <c r="F534" s="115" t="s">
        <v>9739</v>
      </c>
      <c r="H534" s="116">
        <v>384.37400000000002</v>
      </c>
      <c r="L534" s="112"/>
      <c r="M534" s="117"/>
      <c r="T534" s="118"/>
      <c r="AT534" s="114" t="s">
        <v>176</v>
      </c>
      <c r="AU534" s="114" t="s">
        <v>82</v>
      </c>
      <c r="AV534" s="113" t="s">
        <v>82</v>
      </c>
      <c r="AW534" s="113" t="s">
        <v>30</v>
      </c>
      <c r="AX534" s="113" t="s">
        <v>73</v>
      </c>
      <c r="AY534" s="114" t="s">
        <v>165</v>
      </c>
    </row>
    <row r="535" spans="2:65" s="120" customFormat="1">
      <c r="B535" s="119"/>
      <c r="D535" s="102" t="s">
        <v>176</v>
      </c>
      <c r="E535" s="121" t="s">
        <v>1</v>
      </c>
      <c r="F535" s="122" t="s">
        <v>181</v>
      </c>
      <c r="H535" s="123">
        <v>7043.2879999999996</v>
      </c>
      <c r="L535" s="119"/>
      <c r="M535" s="124"/>
      <c r="T535" s="125"/>
      <c r="AT535" s="121" t="s">
        <v>176</v>
      </c>
      <c r="AU535" s="121" t="s">
        <v>82</v>
      </c>
      <c r="AV535" s="120" t="s">
        <v>172</v>
      </c>
      <c r="AW535" s="120" t="s">
        <v>30</v>
      </c>
      <c r="AX535" s="120" t="s">
        <v>80</v>
      </c>
      <c r="AY535" s="121" t="s">
        <v>165</v>
      </c>
    </row>
    <row r="536" spans="2:65" s="17" customFormat="1" ht="16.5" customHeight="1">
      <c r="B536" s="16"/>
      <c r="C536" s="88" t="s">
        <v>313</v>
      </c>
      <c r="D536" s="88" t="s">
        <v>168</v>
      </c>
      <c r="E536" s="89" t="s">
        <v>190</v>
      </c>
      <c r="F536" s="90" t="s">
        <v>191</v>
      </c>
      <c r="G536" s="91" t="s">
        <v>171</v>
      </c>
      <c r="H536" s="92">
        <v>7043.2879999999996</v>
      </c>
      <c r="I536" s="4"/>
      <c r="J536" s="94">
        <f>ROUND(I536*H536,2)</f>
        <v>0</v>
      </c>
      <c r="K536" s="95"/>
      <c r="L536" s="16"/>
      <c r="M536" s="96" t="s">
        <v>1</v>
      </c>
      <c r="N536" s="97" t="s">
        <v>38</v>
      </c>
      <c r="P536" s="98">
        <f>O536*H536</f>
        <v>0</v>
      </c>
      <c r="Q536" s="98">
        <v>0</v>
      </c>
      <c r="R536" s="98">
        <f>Q536*H536</f>
        <v>0</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455</v>
      </c>
    </row>
    <row r="537" spans="2:65" s="17" customFormat="1">
      <c r="B537" s="16"/>
      <c r="D537" s="102" t="s">
        <v>173</v>
      </c>
      <c r="F537" s="103" t="s">
        <v>191</v>
      </c>
      <c r="I537" s="5"/>
      <c r="L537" s="16"/>
      <c r="M537" s="104"/>
      <c r="T537" s="105"/>
      <c r="AT537" s="9" t="s">
        <v>173</v>
      </c>
      <c r="AU537" s="9" t="s">
        <v>82</v>
      </c>
    </row>
    <row r="538" spans="2:65" s="113" customFormat="1">
      <c r="B538" s="112"/>
      <c r="D538" s="102" t="s">
        <v>176</v>
      </c>
      <c r="E538" s="114" t="s">
        <v>1</v>
      </c>
      <c r="F538" s="115" t="s">
        <v>9916</v>
      </c>
      <c r="H538" s="116">
        <v>7043.2879999999996</v>
      </c>
      <c r="L538" s="112"/>
      <c r="M538" s="117"/>
      <c r="T538" s="118"/>
      <c r="AT538" s="114" t="s">
        <v>176</v>
      </c>
      <c r="AU538" s="114" t="s">
        <v>82</v>
      </c>
      <c r="AV538" s="113" t="s">
        <v>82</v>
      </c>
      <c r="AW538" s="113" t="s">
        <v>30</v>
      </c>
      <c r="AX538" s="113" t="s">
        <v>73</v>
      </c>
      <c r="AY538" s="114" t="s">
        <v>165</v>
      </c>
    </row>
    <row r="539" spans="2:65" s="120" customFormat="1">
      <c r="B539" s="119"/>
      <c r="D539" s="102" t="s">
        <v>176</v>
      </c>
      <c r="E539" s="121" t="s">
        <v>1</v>
      </c>
      <c r="F539" s="122" t="s">
        <v>181</v>
      </c>
      <c r="H539" s="123">
        <v>7043.2879999999996</v>
      </c>
      <c r="L539" s="119"/>
      <c r="M539" s="124"/>
      <c r="T539" s="125"/>
      <c r="AT539" s="121" t="s">
        <v>176</v>
      </c>
      <c r="AU539" s="121" t="s">
        <v>82</v>
      </c>
      <c r="AV539" s="120" t="s">
        <v>172</v>
      </c>
      <c r="AW539" s="120" t="s">
        <v>30</v>
      </c>
      <c r="AX539" s="120" t="s">
        <v>80</v>
      </c>
      <c r="AY539" s="121" t="s">
        <v>165</v>
      </c>
    </row>
    <row r="540" spans="2:65" s="17" customFormat="1" ht="24.2" customHeight="1">
      <c r="B540" s="16"/>
      <c r="C540" s="88" t="s">
        <v>456</v>
      </c>
      <c r="D540" s="88" t="s">
        <v>168</v>
      </c>
      <c r="E540" s="89" t="s">
        <v>193</v>
      </c>
      <c r="F540" s="90" t="s">
        <v>194</v>
      </c>
      <c r="G540" s="91" t="s">
        <v>195</v>
      </c>
      <c r="H540" s="92">
        <v>11973.589</v>
      </c>
      <c r="I540" s="4"/>
      <c r="J540" s="94">
        <f>ROUND(I540*H540,2)</f>
        <v>0</v>
      </c>
      <c r="K540" s="95"/>
      <c r="L540" s="16"/>
      <c r="M540" s="96" t="s">
        <v>1</v>
      </c>
      <c r="N540" s="97" t="s">
        <v>38</v>
      </c>
      <c r="P540" s="98">
        <f>O540*H540</f>
        <v>0</v>
      </c>
      <c r="Q540" s="98">
        <v>0</v>
      </c>
      <c r="R540" s="98">
        <f>Q540*H540</f>
        <v>0</v>
      </c>
      <c r="S540" s="98">
        <v>0</v>
      </c>
      <c r="T540" s="99">
        <f>S540*H540</f>
        <v>0</v>
      </c>
      <c r="AR540" s="100" t="s">
        <v>172</v>
      </c>
      <c r="AT540" s="100" t="s">
        <v>168</v>
      </c>
      <c r="AU540" s="100" t="s">
        <v>82</v>
      </c>
      <c r="AY540" s="9" t="s">
        <v>165</v>
      </c>
      <c r="BE540" s="101">
        <f>IF(N540="základní",J540,0)</f>
        <v>0</v>
      </c>
      <c r="BF540" s="101">
        <f>IF(N540="snížená",J540,0)</f>
        <v>0</v>
      </c>
      <c r="BG540" s="101">
        <f>IF(N540="zákl. přenesená",J540,0)</f>
        <v>0</v>
      </c>
      <c r="BH540" s="101">
        <f>IF(N540="sníž. přenesená",J540,0)</f>
        <v>0</v>
      </c>
      <c r="BI540" s="101">
        <f>IF(N540="nulová",J540,0)</f>
        <v>0</v>
      </c>
      <c r="BJ540" s="9" t="s">
        <v>80</v>
      </c>
      <c r="BK540" s="101">
        <f>ROUND(I540*H540,2)</f>
        <v>0</v>
      </c>
      <c r="BL540" s="9" t="s">
        <v>172</v>
      </c>
      <c r="BM540" s="100" t="s">
        <v>457</v>
      </c>
    </row>
    <row r="541" spans="2:65" s="17" customFormat="1" ht="19.5">
      <c r="B541" s="16"/>
      <c r="D541" s="102" t="s">
        <v>173</v>
      </c>
      <c r="F541" s="103" t="s">
        <v>194</v>
      </c>
      <c r="I541" s="5"/>
      <c r="L541" s="16"/>
      <c r="M541" s="104"/>
      <c r="T541" s="105"/>
      <c r="AT541" s="9" t="s">
        <v>173</v>
      </c>
      <c r="AU541" s="9" t="s">
        <v>82</v>
      </c>
    </row>
    <row r="542" spans="2:65" s="107" customFormat="1">
      <c r="B542" s="106"/>
      <c r="D542" s="102" t="s">
        <v>176</v>
      </c>
      <c r="E542" s="108"/>
      <c r="F542" s="109" t="s">
        <v>9917</v>
      </c>
      <c r="H542" s="108"/>
      <c r="L542" s="106"/>
      <c r="M542" s="110"/>
      <c r="T542" s="111"/>
      <c r="AT542" s="108" t="s">
        <v>173</v>
      </c>
      <c r="AU542" s="108" t="s">
        <v>82</v>
      </c>
      <c r="AY542" s="108"/>
    </row>
    <row r="543" spans="2:65" s="113" customFormat="1">
      <c r="B543" s="112"/>
      <c r="D543" s="102" t="s">
        <v>176</v>
      </c>
      <c r="E543" s="114" t="s">
        <v>1</v>
      </c>
      <c r="F543" s="115" t="s">
        <v>9918</v>
      </c>
      <c r="H543" s="116">
        <v>11973.589</v>
      </c>
      <c r="L543" s="112"/>
      <c r="M543" s="117"/>
      <c r="T543" s="118"/>
      <c r="AT543" s="114" t="s">
        <v>176</v>
      </c>
      <c r="AU543" s="114" t="s">
        <v>82</v>
      </c>
      <c r="AV543" s="113" t="s">
        <v>82</v>
      </c>
      <c r="AW543" s="113" t="s">
        <v>30</v>
      </c>
      <c r="AX543" s="113" t="s">
        <v>73</v>
      </c>
      <c r="AY543" s="114" t="s">
        <v>165</v>
      </c>
    </row>
    <row r="544" spans="2:65" s="120" customFormat="1">
      <c r="B544" s="119"/>
      <c r="D544" s="102" t="s">
        <v>176</v>
      </c>
      <c r="E544" s="121" t="s">
        <v>1</v>
      </c>
      <c r="F544" s="122" t="s">
        <v>181</v>
      </c>
      <c r="H544" s="123">
        <v>11973.589</v>
      </c>
      <c r="L544" s="119"/>
      <c r="M544" s="124"/>
      <c r="T544" s="125"/>
      <c r="AT544" s="121" t="s">
        <v>176</v>
      </c>
      <c r="AU544" s="121" t="s">
        <v>82</v>
      </c>
      <c r="AV544" s="120" t="s">
        <v>172</v>
      </c>
      <c r="AW544" s="120" t="s">
        <v>30</v>
      </c>
      <c r="AX544" s="120" t="s">
        <v>80</v>
      </c>
      <c r="AY544" s="121" t="s">
        <v>165</v>
      </c>
    </row>
    <row r="545" spans="2:65" s="77" customFormat="1" ht="22.9" customHeight="1">
      <c r="B545" s="76"/>
      <c r="D545" s="78" t="s">
        <v>72</v>
      </c>
      <c r="E545" s="86" t="s">
        <v>458</v>
      </c>
      <c r="F545" s="86" t="s">
        <v>459</v>
      </c>
      <c r="I545" s="3"/>
      <c r="J545" s="87">
        <f>BK545</f>
        <v>0</v>
      </c>
      <c r="L545" s="76"/>
      <c r="M545" s="81"/>
      <c r="P545" s="82">
        <f>SUM(P546:P613)</f>
        <v>0</v>
      </c>
      <c r="R545" s="82">
        <f>SUM(R546:R613)</f>
        <v>493.07375967610074</v>
      </c>
      <c r="T545" s="83">
        <f>SUM(T546:T613)</f>
        <v>0</v>
      </c>
      <c r="AR545" s="78" t="s">
        <v>80</v>
      </c>
      <c r="AT545" s="84" t="s">
        <v>72</v>
      </c>
      <c r="AU545" s="84" t="s">
        <v>80</v>
      </c>
      <c r="AY545" s="78" t="s">
        <v>165</v>
      </c>
      <c r="BK545" s="85">
        <f>SUM(BK546:BK613)</f>
        <v>0</v>
      </c>
    </row>
    <row r="546" spans="2:65" s="17" customFormat="1" ht="24.2" customHeight="1">
      <c r="B546" s="16"/>
      <c r="C546" s="88" t="s">
        <v>317</v>
      </c>
      <c r="D546" s="88" t="s">
        <v>168</v>
      </c>
      <c r="E546" s="89" t="s">
        <v>460</v>
      </c>
      <c r="F546" s="90" t="s">
        <v>461</v>
      </c>
      <c r="G546" s="91" t="s">
        <v>202</v>
      </c>
      <c r="H546" s="92">
        <v>1876.8910000000001</v>
      </c>
      <c r="I546" s="4"/>
      <c r="J546" s="94">
        <f>ROUND(I546*H546,2)</f>
        <v>0</v>
      </c>
      <c r="K546" s="95"/>
      <c r="L546" s="16"/>
      <c r="M546" s="96" t="s">
        <v>1</v>
      </c>
      <c r="N546" s="97" t="s">
        <v>38</v>
      </c>
      <c r="P546" s="98">
        <f>O546*H546</f>
        <v>0</v>
      </c>
      <c r="Q546" s="98">
        <v>0</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462</v>
      </c>
    </row>
    <row r="547" spans="2:65" s="17" customFormat="1" ht="19.5">
      <c r="B547" s="16"/>
      <c r="D547" s="102" t="s">
        <v>173</v>
      </c>
      <c r="F547" s="103" t="s">
        <v>461</v>
      </c>
      <c r="I547" s="5"/>
      <c r="L547" s="16"/>
      <c r="M547" s="104"/>
      <c r="T547" s="105"/>
      <c r="AT547" s="9" t="s">
        <v>173</v>
      </c>
      <c r="AU547" s="9" t="s">
        <v>82</v>
      </c>
    </row>
    <row r="548" spans="2:65" s="107" customFormat="1">
      <c r="B548" s="106"/>
      <c r="D548" s="102" t="s">
        <v>176</v>
      </c>
      <c r="E548" s="108" t="s">
        <v>1</v>
      </c>
      <c r="F548" s="109" t="s">
        <v>463</v>
      </c>
      <c r="H548" s="108" t="s">
        <v>1</v>
      </c>
      <c r="I548" s="6"/>
      <c r="L548" s="106"/>
      <c r="M548" s="110"/>
      <c r="T548" s="111"/>
      <c r="AT548" s="108" t="s">
        <v>176</v>
      </c>
      <c r="AU548" s="108" t="s">
        <v>82</v>
      </c>
      <c r="AV548" s="107" t="s">
        <v>80</v>
      </c>
      <c r="AW548" s="107" t="s">
        <v>30</v>
      </c>
      <c r="AX548" s="107" t="s">
        <v>73</v>
      </c>
      <c r="AY548" s="108" t="s">
        <v>165</v>
      </c>
    </row>
    <row r="549" spans="2:65" s="113" customFormat="1">
      <c r="B549" s="112"/>
      <c r="D549" s="102" t="s">
        <v>176</v>
      </c>
      <c r="E549" s="114" t="s">
        <v>1</v>
      </c>
      <c r="F549" s="115" t="s">
        <v>464</v>
      </c>
      <c r="H549" s="116">
        <v>1817.721</v>
      </c>
      <c r="I549" s="7"/>
      <c r="L549" s="112"/>
      <c r="M549" s="117"/>
      <c r="T549" s="118"/>
      <c r="AT549" s="114" t="s">
        <v>176</v>
      </c>
      <c r="AU549" s="114" t="s">
        <v>82</v>
      </c>
      <c r="AV549" s="113" t="s">
        <v>82</v>
      </c>
      <c r="AW549" s="113" t="s">
        <v>30</v>
      </c>
      <c r="AX549" s="113" t="s">
        <v>73</v>
      </c>
      <c r="AY549" s="114" t="s">
        <v>165</v>
      </c>
    </row>
    <row r="550" spans="2:65" s="107" customFormat="1">
      <c r="B550" s="106"/>
      <c r="D550" s="102" t="s">
        <v>176</v>
      </c>
      <c r="E550" s="108" t="s">
        <v>1</v>
      </c>
      <c r="F550" s="109" t="s">
        <v>465</v>
      </c>
      <c r="H550" s="108" t="s">
        <v>1</v>
      </c>
      <c r="I550" s="6"/>
      <c r="L550" s="106"/>
      <c r="M550" s="110"/>
      <c r="T550" s="111"/>
      <c r="AT550" s="108" t="s">
        <v>176</v>
      </c>
      <c r="AU550" s="108" t="s">
        <v>82</v>
      </c>
      <c r="AV550" s="107" t="s">
        <v>80</v>
      </c>
      <c r="AW550" s="107" t="s">
        <v>30</v>
      </c>
      <c r="AX550" s="107" t="s">
        <v>73</v>
      </c>
      <c r="AY550" s="108" t="s">
        <v>165</v>
      </c>
    </row>
    <row r="551" spans="2:65" s="113" customFormat="1">
      <c r="B551" s="112"/>
      <c r="D551" s="102" t="s">
        <v>176</v>
      </c>
      <c r="E551" s="114" t="s">
        <v>1</v>
      </c>
      <c r="F551" s="115" t="s">
        <v>466</v>
      </c>
      <c r="H551" s="116">
        <v>51.58</v>
      </c>
      <c r="I551" s="7"/>
      <c r="L551" s="112"/>
      <c r="M551" s="117"/>
      <c r="T551" s="118"/>
      <c r="AT551" s="114" t="s">
        <v>176</v>
      </c>
      <c r="AU551" s="114" t="s">
        <v>82</v>
      </c>
      <c r="AV551" s="113" t="s">
        <v>82</v>
      </c>
      <c r="AW551" s="113" t="s">
        <v>30</v>
      </c>
      <c r="AX551" s="113" t="s">
        <v>73</v>
      </c>
      <c r="AY551" s="114" t="s">
        <v>165</v>
      </c>
    </row>
    <row r="552" spans="2:65" s="107" customFormat="1">
      <c r="B552" s="106"/>
      <c r="D552" s="102" t="s">
        <v>176</v>
      </c>
      <c r="E552" s="108" t="s">
        <v>1</v>
      </c>
      <c r="F552" s="109" t="s">
        <v>467</v>
      </c>
      <c r="H552" s="108" t="s">
        <v>1</v>
      </c>
      <c r="I552" s="6"/>
      <c r="L552" s="106"/>
      <c r="M552" s="110"/>
      <c r="T552" s="111"/>
      <c r="AT552" s="108" t="s">
        <v>176</v>
      </c>
      <c r="AU552" s="108" t="s">
        <v>82</v>
      </c>
      <c r="AV552" s="107" t="s">
        <v>80</v>
      </c>
      <c r="AW552" s="107" t="s">
        <v>30</v>
      </c>
      <c r="AX552" s="107" t="s">
        <v>73</v>
      </c>
      <c r="AY552" s="108" t="s">
        <v>165</v>
      </c>
    </row>
    <row r="553" spans="2:65" s="113" customFormat="1">
      <c r="B553" s="112"/>
      <c r="D553" s="102" t="s">
        <v>176</v>
      </c>
      <c r="E553" s="114" t="s">
        <v>1</v>
      </c>
      <c r="F553" s="115" t="s">
        <v>468</v>
      </c>
      <c r="H553" s="116">
        <v>7.59</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1876.8909999999998</v>
      </c>
      <c r="I554" s="8"/>
      <c r="L554" s="119"/>
      <c r="M554" s="124"/>
      <c r="T554" s="125"/>
      <c r="AT554" s="121" t="s">
        <v>176</v>
      </c>
      <c r="AU554" s="121" t="s">
        <v>82</v>
      </c>
      <c r="AV554" s="120" t="s">
        <v>172</v>
      </c>
      <c r="AW554" s="120" t="s">
        <v>30</v>
      </c>
      <c r="AX554" s="120" t="s">
        <v>80</v>
      </c>
      <c r="AY554" s="121" t="s">
        <v>165</v>
      </c>
    </row>
    <row r="555" spans="2:65" s="17" customFormat="1" ht="24.2" customHeight="1">
      <c r="B555" s="16"/>
      <c r="C555" s="88" t="s">
        <v>9786</v>
      </c>
      <c r="D555" s="88" t="s">
        <v>168</v>
      </c>
      <c r="E555" s="89" t="s">
        <v>9787</v>
      </c>
      <c r="F555" s="90" t="s">
        <v>9788</v>
      </c>
      <c r="G555" s="91" t="s">
        <v>171</v>
      </c>
      <c r="H555" s="92">
        <v>908.86099999999999</v>
      </c>
      <c r="I555" s="4"/>
      <c r="J555" s="94">
        <f>ROUND(I555*H555,2)</f>
        <v>0</v>
      </c>
      <c r="K555" s="95"/>
      <c r="L555" s="16"/>
      <c r="M555" s="96" t="s">
        <v>1</v>
      </c>
      <c r="N555" s="97" t="s">
        <v>38</v>
      </c>
      <c r="P555" s="98">
        <f>O555*H555</f>
        <v>0</v>
      </c>
      <c r="Q555" s="98">
        <v>0</v>
      </c>
      <c r="R555" s="98">
        <f>Q555*H555</f>
        <v>0</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462</v>
      </c>
    </row>
    <row r="556" spans="2:65" s="17" customFormat="1">
      <c r="B556" s="16"/>
      <c r="D556" s="102" t="s">
        <v>173</v>
      </c>
      <c r="F556" s="103" t="s">
        <v>9788</v>
      </c>
      <c r="I556" s="5"/>
      <c r="L556" s="16"/>
      <c r="M556" s="104"/>
      <c r="T556" s="105"/>
      <c r="AT556" s="9" t="s">
        <v>173</v>
      </c>
      <c r="AU556" s="9" t="s">
        <v>82</v>
      </c>
    </row>
    <row r="557" spans="2:65" s="107" customFormat="1">
      <c r="B557" s="106"/>
      <c r="D557" s="102" t="s">
        <v>176</v>
      </c>
      <c r="E557" s="108" t="s">
        <v>1</v>
      </c>
      <c r="F557" s="109" t="s">
        <v>463</v>
      </c>
      <c r="H557" s="108" t="s">
        <v>1</v>
      </c>
      <c r="I557" s="6"/>
      <c r="L557" s="106"/>
      <c r="M557" s="110"/>
      <c r="T557" s="111"/>
      <c r="AT557" s="108" t="s">
        <v>176</v>
      </c>
      <c r="AU557" s="108" t="s">
        <v>82</v>
      </c>
      <c r="AV557" s="107" t="s">
        <v>80</v>
      </c>
      <c r="AW557" s="107" t="s">
        <v>30</v>
      </c>
      <c r="AX557" s="107" t="s">
        <v>73</v>
      </c>
      <c r="AY557" s="108" t="s">
        <v>165</v>
      </c>
    </row>
    <row r="558" spans="2:65" s="113" customFormat="1">
      <c r="B558" s="112"/>
      <c r="D558" s="102" t="s">
        <v>176</v>
      </c>
      <c r="E558" s="114" t="s">
        <v>1</v>
      </c>
      <c r="F558" s="115" t="s">
        <v>9789</v>
      </c>
      <c r="H558" s="116">
        <v>908.86099999999999</v>
      </c>
      <c r="I558" s="7"/>
      <c r="L558" s="112"/>
      <c r="M558" s="117"/>
      <c r="T558" s="118"/>
      <c r="AT558" s="114" t="s">
        <v>176</v>
      </c>
      <c r="AU558" s="114" t="s">
        <v>82</v>
      </c>
      <c r="AV558" s="113" t="s">
        <v>82</v>
      </c>
      <c r="AW558" s="113" t="s">
        <v>30</v>
      </c>
      <c r="AX558" s="113" t="s">
        <v>73</v>
      </c>
      <c r="AY558" s="114" t="s">
        <v>165</v>
      </c>
    </row>
    <row r="559" spans="2:65" s="120" customFormat="1">
      <c r="B559" s="119"/>
      <c r="D559" s="102" t="s">
        <v>176</v>
      </c>
      <c r="E559" s="121" t="s">
        <v>1</v>
      </c>
      <c r="F559" s="122" t="s">
        <v>181</v>
      </c>
      <c r="H559" s="123">
        <v>908.86099999999999</v>
      </c>
      <c r="I559" s="8"/>
      <c r="L559" s="119"/>
      <c r="M559" s="124"/>
      <c r="T559" s="125"/>
      <c r="AT559" s="121" t="s">
        <v>176</v>
      </c>
      <c r="AU559" s="121" t="s">
        <v>82</v>
      </c>
      <c r="AV559" s="120" t="s">
        <v>172</v>
      </c>
      <c r="AW559" s="120" t="s">
        <v>30</v>
      </c>
      <c r="AX559" s="120" t="s">
        <v>80</v>
      </c>
      <c r="AY559" s="121" t="s">
        <v>165</v>
      </c>
    </row>
    <row r="560" spans="2:65" s="17" customFormat="1" ht="21.75" customHeight="1">
      <c r="B560" s="16"/>
      <c r="C560" s="88" t="s">
        <v>9790</v>
      </c>
      <c r="D560" s="88" t="s">
        <v>168</v>
      </c>
      <c r="E560" s="89" t="s">
        <v>9791</v>
      </c>
      <c r="F560" s="90" t="s">
        <v>9792</v>
      </c>
      <c r="G560" s="91" t="s">
        <v>195</v>
      </c>
      <c r="H560" s="92">
        <v>48.192</v>
      </c>
      <c r="I560" s="4"/>
      <c r="J560" s="94">
        <f>ROUND(I560*H560,2)</f>
        <v>0</v>
      </c>
      <c r="K560" s="95"/>
      <c r="L560" s="16"/>
      <c r="M560" s="96" t="s">
        <v>1</v>
      </c>
      <c r="N560" s="97" t="s">
        <v>38</v>
      </c>
      <c r="P560" s="98">
        <f>O560*H560</f>
        <v>0</v>
      </c>
      <c r="Q560" s="98">
        <v>0</v>
      </c>
      <c r="R560" s="98">
        <f>Q560*H560</f>
        <v>0</v>
      </c>
      <c r="S560" s="98">
        <v>0</v>
      </c>
      <c r="T560" s="99">
        <f>S560*H560</f>
        <v>0</v>
      </c>
      <c r="AR560" s="100" t="s">
        <v>172</v>
      </c>
      <c r="AT560" s="100" t="s">
        <v>168</v>
      </c>
      <c r="AU560" s="100" t="s">
        <v>82</v>
      </c>
      <c r="AY560" s="9" t="s">
        <v>165</v>
      </c>
      <c r="BE560" s="101">
        <f>IF(N560="základní",J560,0)</f>
        <v>0</v>
      </c>
      <c r="BF560" s="101">
        <f>IF(N560="snížená",J560,0)</f>
        <v>0</v>
      </c>
      <c r="BG560" s="101">
        <f>IF(N560="zákl. přenesená",J560,0)</f>
        <v>0</v>
      </c>
      <c r="BH560" s="101">
        <f>IF(N560="sníž. přenesená",J560,0)</f>
        <v>0</v>
      </c>
      <c r="BI560" s="101">
        <f>IF(N560="nulová",J560,0)</f>
        <v>0</v>
      </c>
      <c r="BJ560" s="9" t="s">
        <v>80</v>
      </c>
      <c r="BK560" s="101">
        <f>ROUND(I560*H560,2)</f>
        <v>0</v>
      </c>
      <c r="BL560" s="9" t="s">
        <v>172</v>
      </c>
      <c r="BM560" s="100" t="s">
        <v>538</v>
      </c>
    </row>
    <row r="561" spans="2:65" s="17" customFormat="1" ht="19.5">
      <c r="B561" s="16"/>
      <c r="D561" s="102" t="s">
        <v>173</v>
      </c>
      <c r="F561" s="103" t="s">
        <v>9792</v>
      </c>
      <c r="I561" s="5"/>
      <c r="L561" s="16"/>
      <c r="M561" s="104"/>
      <c r="T561" s="105"/>
      <c r="AT561" s="9" t="s">
        <v>173</v>
      </c>
      <c r="AU561" s="9" t="s">
        <v>82</v>
      </c>
    </row>
    <row r="562" spans="2:65" s="107" customFormat="1">
      <c r="B562" s="106"/>
      <c r="D562" s="102" t="s">
        <v>176</v>
      </c>
      <c r="E562" s="108" t="s">
        <v>1</v>
      </c>
      <c r="F562" s="109" t="s">
        <v>9793</v>
      </c>
      <c r="H562" s="108" t="s">
        <v>1</v>
      </c>
      <c r="I562" s="6"/>
      <c r="L562" s="106"/>
      <c r="M562" s="110"/>
      <c r="T562" s="111"/>
      <c r="AT562" s="108" t="s">
        <v>176</v>
      </c>
      <c r="AU562" s="108" t="s">
        <v>82</v>
      </c>
      <c r="AV562" s="107" t="s">
        <v>80</v>
      </c>
      <c r="AW562" s="107" t="s">
        <v>30</v>
      </c>
      <c r="AX562" s="107" t="s">
        <v>73</v>
      </c>
      <c r="AY562" s="108" t="s">
        <v>165</v>
      </c>
    </row>
    <row r="563" spans="2:65" s="113" customFormat="1">
      <c r="B563" s="112"/>
      <c r="D563" s="102" t="s">
        <v>176</v>
      </c>
      <c r="E563" s="114" t="s">
        <v>1</v>
      </c>
      <c r="F563" s="115" t="s">
        <v>9794</v>
      </c>
      <c r="H563" s="116">
        <v>48.192</v>
      </c>
      <c r="I563" s="7"/>
      <c r="L563" s="112"/>
      <c r="M563" s="117"/>
      <c r="T563" s="118"/>
      <c r="AT563" s="114" t="s">
        <v>176</v>
      </c>
      <c r="AU563" s="114" t="s">
        <v>82</v>
      </c>
      <c r="AV563" s="113" t="s">
        <v>82</v>
      </c>
      <c r="AW563" s="113" t="s">
        <v>30</v>
      </c>
      <c r="AX563" s="113" t="s">
        <v>73</v>
      </c>
      <c r="AY563" s="114" t="s">
        <v>165</v>
      </c>
    </row>
    <row r="564" spans="2:65" s="120" customFormat="1">
      <c r="B564" s="119"/>
      <c r="D564" s="102" t="s">
        <v>176</v>
      </c>
      <c r="E564" s="121" t="s">
        <v>1</v>
      </c>
      <c r="F564" s="122" t="s">
        <v>181</v>
      </c>
      <c r="H564" s="123">
        <v>48.192</v>
      </c>
      <c r="I564" s="8"/>
      <c r="L564" s="119"/>
      <c r="M564" s="124"/>
      <c r="T564" s="125"/>
      <c r="AT564" s="121" t="s">
        <v>176</v>
      </c>
      <c r="AU564" s="121" t="s">
        <v>82</v>
      </c>
      <c r="AV564" s="120" t="s">
        <v>172</v>
      </c>
      <c r="AW564" s="120" t="s">
        <v>30</v>
      </c>
      <c r="AX564" s="120" t="s">
        <v>80</v>
      </c>
      <c r="AY564" s="121" t="s">
        <v>165</v>
      </c>
    </row>
    <row r="565" spans="2:65" s="17" customFormat="1" ht="24.2" customHeight="1">
      <c r="B565" s="16"/>
      <c r="C565" s="88" t="s">
        <v>469</v>
      </c>
      <c r="D565" s="88" t="s">
        <v>168</v>
      </c>
      <c r="E565" s="89" t="s">
        <v>470</v>
      </c>
      <c r="F565" s="90" t="s">
        <v>471</v>
      </c>
      <c r="G565" s="91" t="s">
        <v>171</v>
      </c>
      <c r="H565" s="92">
        <v>182.54400000000001</v>
      </c>
      <c r="I565" s="4"/>
      <c r="J565" s="94">
        <f>ROUND(I565*H565,2)</f>
        <v>0</v>
      </c>
      <c r="K565" s="95"/>
      <c r="L565" s="16"/>
      <c r="M565" s="96" t="s">
        <v>1</v>
      </c>
      <c r="N565" s="97" t="s">
        <v>38</v>
      </c>
      <c r="P565" s="98">
        <f>O565*H565</f>
        <v>0</v>
      </c>
      <c r="Q565" s="98">
        <v>2.3010199999999998</v>
      </c>
      <c r="R565" s="98">
        <f>Q565*H565</f>
        <v>420.03739488000002</v>
      </c>
      <c r="S565" s="98">
        <v>0</v>
      </c>
      <c r="T565" s="99">
        <f>S565*H565</f>
        <v>0</v>
      </c>
      <c r="AR565" s="100" t="s">
        <v>172</v>
      </c>
      <c r="AT565" s="100" t="s">
        <v>168</v>
      </c>
      <c r="AU565" s="100" t="s">
        <v>82</v>
      </c>
      <c r="AY565" s="9" t="s">
        <v>165</v>
      </c>
      <c r="BE565" s="101">
        <f>IF(N565="základní",J565,0)</f>
        <v>0</v>
      </c>
      <c r="BF565" s="101">
        <f>IF(N565="snížená",J565,0)</f>
        <v>0</v>
      </c>
      <c r="BG565" s="101">
        <f>IF(N565="zákl. přenesená",J565,0)</f>
        <v>0</v>
      </c>
      <c r="BH565" s="101">
        <f>IF(N565="sníž. přenesená",J565,0)</f>
        <v>0</v>
      </c>
      <c r="BI565" s="101">
        <f>IF(N565="nulová",J565,0)</f>
        <v>0</v>
      </c>
      <c r="BJ565" s="9" t="s">
        <v>80</v>
      </c>
      <c r="BK565" s="101">
        <f>ROUND(I565*H565,2)</f>
        <v>0</v>
      </c>
      <c r="BL565" s="9" t="s">
        <v>172</v>
      </c>
      <c r="BM565" s="100" t="s">
        <v>472</v>
      </c>
    </row>
    <row r="566" spans="2:65" s="17" customFormat="1" ht="19.5">
      <c r="B566" s="16"/>
      <c r="D566" s="102" t="s">
        <v>173</v>
      </c>
      <c r="F566" s="103" t="s">
        <v>473</v>
      </c>
      <c r="I566" s="5"/>
      <c r="L566" s="16"/>
      <c r="M566" s="104"/>
      <c r="T566" s="105"/>
      <c r="AT566" s="9" t="s">
        <v>173</v>
      </c>
      <c r="AU566" s="9" t="s">
        <v>82</v>
      </c>
    </row>
    <row r="567" spans="2:65" s="107" customFormat="1">
      <c r="B567" s="106"/>
      <c r="D567" s="102" t="s">
        <v>176</v>
      </c>
      <c r="E567" s="108" t="s">
        <v>1</v>
      </c>
      <c r="F567" s="109" t="s">
        <v>9919</v>
      </c>
      <c r="H567" s="108"/>
      <c r="I567" s="6"/>
      <c r="L567" s="106"/>
      <c r="M567" s="110"/>
      <c r="T567" s="111"/>
      <c r="AT567" s="108" t="s">
        <v>176</v>
      </c>
      <c r="AU567" s="108" t="s">
        <v>82</v>
      </c>
      <c r="AV567" s="107" t="s">
        <v>82</v>
      </c>
      <c r="AW567" s="107" t="s">
        <v>30</v>
      </c>
      <c r="AX567" s="107" t="s">
        <v>73</v>
      </c>
      <c r="AY567" s="108" t="s">
        <v>165</v>
      </c>
    </row>
    <row r="568" spans="2:65" s="113" customFormat="1">
      <c r="B568" s="112"/>
      <c r="D568" s="102" t="s">
        <v>176</v>
      </c>
      <c r="E568" s="114" t="s">
        <v>1</v>
      </c>
      <c r="F568" s="115" t="s">
        <v>9920</v>
      </c>
      <c r="H568" s="116">
        <v>187.68910000000002</v>
      </c>
      <c r="I568" s="7"/>
      <c r="L568" s="112"/>
      <c r="M568" s="117"/>
      <c r="T568" s="118"/>
      <c r="AT568" s="114" t="s">
        <v>176</v>
      </c>
      <c r="AU568" s="114" t="s">
        <v>82</v>
      </c>
      <c r="AV568" s="113" t="s">
        <v>80</v>
      </c>
      <c r="AW568" s="113" t="s">
        <v>30</v>
      </c>
      <c r="AX568" s="113" t="s">
        <v>73</v>
      </c>
      <c r="AY568" s="114" t="s">
        <v>165</v>
      </c>
    </row>
    <row r="569" spans="2:65" s="107" customFormat="1">
      <c r="B569" s="106"/>
      <c r="D569" s="102" t="s">
        <v>176</v>
      </c>
      <c r="E569" s="108" t="s">
        <v>1</v>
      </c>
      <c r="F569" s="109" t="s">
        <v>9921</v>
      </c>
      <c r="H569" s="108"/>
      <c r="I569" s="6"/>
      <c r="L569" s="106"/>
      <c r="M569" s="110"/>
      <c r="T569" s="111"/>
      <c r="AT569" s="108" t="s">
        <v>176</v>
      </c>
      <c r="AU569" s="108" t="s">
        <v>82</v>
      </c>
      <c r="AV569" s="107" t="s">
        <v>82</v>
      </c>
      <c r="AW569" s="107" t="s">
        <v>30</v>
      </c>
      <c r="AX569" s="107" t="s">
        <v>73</v>
      </c>
      <c r="AY569" s="108" t="s">
        <v>165</v>
      </c>
    </row>
    <row r="570" spans="2:65" s="113" customFormat="1">
      <c r="B570" s="112"/>
      <c r="D570" s="102" t="s">
        <v>176</v>
      </c>
      <c r="E570" s="114" t="s">
        <v>1</v>
      </c>
      <c r="F570" s="115" t="s">
        <v>9922</v>
      </c>
      <c r="H570" s="116">
        <v>-5.5824490000000013</v>
      </c>
      <c r="I570" s="7"/>
      <c r="L570" s="112"/>
      <c r="M570" s="117"/>
      <c r="T570" s="118"/>
      <c r="AT570" s="114" t="s">
        <v>176</v>
      </c>
      <c r="AU570" s="114" t="s">
        <v>82</v>
      </c>
      <c r="AV570" s="113" t="s">
        <v>82</v>
      </c>
      <c r="AW570" s="113" t="s">
        <v>30</v>
      </c>
      <c r="AX570" s="113" t="s">
        <v>73</v>
      </c>
      <c r="AY570" s="114" t="s">
        <v>165</v>
      </c>
    </row>
    <row r="571" spans="2:65" s="107" customFormat="1">
      <c r="B571" s="106"/>
      <c r="D571" s="102" t="s">
        <v>176</v>
      </c>
      <c r="E571" s="108" t="s">
        <v>1</v>
      </c>
      <c r="F571" s="109" t="s">
        <v>9923</v>
      </c>
      <c r="H571" s="108"/>
      <c r="I571" s="6"/>
      <c r="L571" s="106"/>
      <c r="M571" s="110"/>
      <c r="T571" s="111"/>
      <c r="AT571" s="108" t="s">
        <v>176</v>
      </c>
      <c r="AU571" s="108" t="s">
        <v>82</v>
      </c>
      <c r="AV571" s="107" t="s">
        <v>82</v>
      </c>
      <c r="AW571" s="107" t="s">
        <v>30</v>
      </c>
      <c r="AX571" s="107" t="s">
        <v>73</v>
      </c>
      <c r="AY571" s="108" t="s">
        <v>165</v>
      </c>
    </row>
    <row r="572" spans="2:65" s="113" customFormat="1">
      <c r="B572" s="112"/>
      <c r="D572" s="102" t="s">
        <v>176</v>
      </c>
      <c r="E572" s="114" t="s">
        <v>1</v>
      </c>
      <c r="F572" s="115" t="s">
        <v>9924</v>
      </c>
      <c r="H572" s="116">
        <v>0.43754330000000008</v>
      </c>
      <c r="I572" s="7"/>
      <c r="L572" s="112"/>
      <c r="M572" s="117"/>
      <c r="T572" s="118"/>
      <c r="AT572" s="114" t="s">
        <v>176</v>
      </c>
      <c r="AU572" s="114" t="s">
        <v>82</v>
      </c>
      <c r="AV572" s="113" t="s">
        <v>82</v>
      </c>
      <c r="AW572" s="113" t="s">
        <v>30</v>
      </c>
      <c r="AX572" s="113" t="s">
        <v>73</v>
      </c>
      <c r="AY572" s="114" t="s">
        <v>165</v>
      </c>
    </row>
    <row r="573" spans="2:65" s="120" customFormat="1">
      <c r="B573" s="119"/>
      <c r="D573" s="102" t="s">
        <v>176</v>
      </c>
      <c r="E573" s="121" t="s">
        <v>1</v>
      </c>
      <c r="F573" s="122" t="s">
        <v>181</v>
      </c>
      <c r="H573" s="123">
        <v>182.54400000000001</v>
      </c>
      <c r="I573" s="8"/>
      <c r="L573" s="119"/>
      <c r="M573" s="124"/>
      <c r="T573" s="125"/>
      <c r="AT573" s="121" t="s">
        <v>176</v>
      </c>
      <c r="AU573" s="121" t="s">
        <v>82</v>
      </c>
      <c r="AV573" s="120" t="s">
        <v>172</v>
      </c>
      <c r="AW573" s="120" t="s">
        <v>30</v>
      </c>
      <c r="AX573" s="120" t="s">
        <v>80</v>
      </c>
      <c r="AY573" s="121" t="s">
        <v>165</v>
      </c>
    </row>
    <row r="574" spans="2:65" s="17" customFormat="1" ht="24.2" customHeight="1">
      <c r="B574" s="16"/>
      <c r="C574" s="88" t="s">
        <v>321</v>
      </c>
      <c r="D574" s="88" t="s">
        <v>168</v>
      </c>
      <c r="E574" s="89" t="s">
        <v>474</v>
      </c>
      <c r="F574" s="90" t="s">
        <v>475</v>
      </c>
      <c r="G574" s="91" t="s">
        <v>171</v>
      </c>
      <c r="H574" s="92">
        <v>182.54400000000001</v>
      </c>
      <c r="I574" s="4"/>
      <c r="J574" s="94">
        <f>ROUND(I574*H574,2)</f>
        <v>0</v>
      </c>
      <c r="K574" s="95"/>
      <c r="L574" s="16"/>
      <c r="M574" s="96" t="s">
        <v>1</v>
      </c>
      <c r="N574" s="97" t="s">
        <v>38</v>
      </c>
      <c r="P574" s="98">
        <f>O574*H574</f>
        <v>0</v>
      </c>
      <c r="Q574" s="98">
        <v>0</v>
      </c>
      <c r="R574" s="98">
        <f>Q574*H574</f>
        <v>0</v>
      </c>
      <c r="S574" s="98">
        <v>0</v>
      </c>
      <c r="T574" s="99">
        <f>S574*H574</f>
        <v>0</v>
      </c>
      <c r="AR574" s="100" t="s">
        <v>172</v>
      </c>
      <c r="AT574" s="100" t="s">
        <v>168</v>
      </c>
      <c r="AU574" s="100" t="s">
        <v>82</v>
      </c>
      <c r="AY574" s="9" t="s">
        <v>165</v>
      </c>
      <c r="BE574" s="101">
        <f>IF(N574="základní",J574,0)</f>
        <v>0</v>
      </c>
      <c r="BF574" s="101">
        <f>IF(N574="snížená",J574,0)</f>
        <v>0</v>
      </c>
      <c r="BG574" s="101">
        <f>IF(N574="zákl. přenesená",J574,0)</f>
        <v>0</v>
      </c>
      <c r="BH574" s="101">
        <f>IF(N574="sníž. přenesená",J574,0)</f>
        <v>0</v>
      </c>
      <c r="BI574" s="101">
        <f>IF(N574="nulová",J574,0)</f>
        <v>0</v>
      </c>
      <c r="BJ574" s="9" t="s">
        <v>80</v>
      </c>
      <c r="BK574" s="101">
        <f>ROUND(I574*H574,2)</f>
        <v>0</v>
      </c>
      <c r="BL574" s="9" t="s">
        <v>172</v>
      </c>
      <c r="BM574" s="100" t="s">
        <v>476</v>
      </c>
    </row>
    <row r="575" spans="2:65" s="17" customFormat="1" ht="29.25">
      <c r="B575" s="16"/>
      <c r="D575" s="102" t="s">
        <v>173</v>
      </c>
      <c r="F575" s="103" t="s">
        <v>477</v>
      </c>
      <c r="I575" s="5"/>
      <c r="L575" s="16"/>
      <c r="M575" s="104"/>
      <c r="T575" s="105"/>
      <c r="AT575" s="9" t="s">
        <v>173</v>
      </c>
      <c r="AU575" s="9" t="s">
        <v>82</v>
      </c>
    </row>
    <row r="576" spans="2:65" s="113" customFormat="1">
      <c r="B576" s="112"/>
      <c r="D576" s="102" t="s">
        <v>176</v>
      </c>
      <c r="E576" s="114" t="s">
        <v>1</v>
      </c>
      <c r="F576" s="115" t="s">
        <v>9925</v>
      </c>
      <c r="H576" s="116">
        <v>182.54400000000001</v>
      </c>
      <c r="I576" s="7"/>
      <c r="L576" s="112"/>
      <c r="M576" s="117"/>
      <c r="T576" s="118"/>
      <c r="AT576" s="114" t="s">
        <v>176</v>
      </c>
      <c r="AU576" s="114" t="s">
        <v>82</v>
      </c>
      <c r="AV576" s="113" t="s">
        <v>82</v>
      </c>
      <c r="AW576" s="113" t="s">
        <v>30</v>
      </c>
      <c r="AX576" s="113" t="s">
        <v>73</v>
      </c>
      <c r="AY576" s="114" t="s">
        <v>165</v>
      </c>
    </row>
    <row r="577" spans="2:65" s="120" customFormat="1">
      <c r="B577" s="119"/>
      <c r="D577" s="102" t="s">
        <v>176</v>
      </c>
      <c r="E577" s="121" t="s">
        <v>1</v>
      </c>
      <c r="F577" s="122" t="s">
        <v>181</v>
      </c>
      <c r="H577" s="123">
        <v>182.54400000000001</v>
      </c>
      <c r="I577" s="8"/>
      <c r="L577" s="119"/>
      <c r="M577" s="124"/>
      <c r="T577" s="125"/>
      <c r="AT577" s="121" t="s">
        <v>176</v>
      </c>
      <c r="AU577" s="121" t="s">
        <v>82</v>
      </c>
      <c r="AV577" s="120" t="s">
        <v>172</v>
      </c>
      <c r="AW577" s="120" t="s">
        <v>30</v>
      </c>
      <c r="AX577" s="120" t="s">
        <v>80</v>
      </c>
      <c r="AY577" s="121" t="s">
        <v>165</v>
      </c>
    </row>
    <row r="578" spans="2:65" s="17" customFormat="1" ht="16.5" customHeight="1">
      <c r="B578" s="16"/>
      <c r="C578" s="88" t="s">
        <v>478</v>
      </c>
      <c r="D578" s="88" t="s">
        <v>168</v>
      </c>
      <c r="E578" s="89" t="s">
        <v>479</v>
      </c>
      <c r="F578" s="90" t="s">
        <v>480</v>
      </c>
      <c r="G578" s="91" t="s">
        <v>195</v>
      </c>
      <c r="H578" s="92">
        <v>10.131</v>
      </c>
      <c r="I578" s="4"/>
      <c r="J578" s="94">
        <f>ROUND(I578*H578,2)</f>
        <v>0</v>
      </c>
      <c r="K578" s="95"/>
      <c r="L578" s="16"/>
      <c r="M578" s="96" t="s">
        <v>1</v>
      </c>
      <c r="N578" s="97" t="s">
        <v>38</v>
      </c>
      <c r="P578" s="98">
        <f>O578*H578</f>
        <v>0</v>
      </c>
      <c r="Q578" s="98">
        <v>1.0627727796999999</v>
      </c>
      <c r="R578" s="98">
        <f>Q578*H578</f>
        <v>10.7669510311407</v>
      </c>
      <c r="S578" s="98">
        <v>0</v>
      </c>
      <c r="T578" s="99">
        <f>S578*H578</f>
        <v>0</v>
      </c>
      <c r="AR578" s="100" t="s">
        <v>172</v>
      </c>
      <c r="AT578" s="100" t="s">
        <v>168</v>
      </c>
      <c r="AU578" s="100" t="s">
        <v>82</v>
      </c>
      <c r="AY578" s="9" t="s">
        <v>165</v>
      </c>
      <c r="BE578" s="101">
        <f>IF(N578="základní",J578,0)</f>
        <v>0</v>
      </c>
      <c r="BF578" s="101">
        <f>IF(N578="snížená",J578,0)</f>
        <v>0</v>
      </c>
      <c r="BG578" s="101">
        <f>IF(N578="zákl. přenesená",J578,0)</f>
        <v>0</v>
      </c>
      <c r="BH578" s="101">
        <f>IF(N578="sníž. přenesená",J578,0)</f>
        <v>0</v>
      </c>
      <c r="BI578" s="101">
        <f>IF(N578="nulová",J578,0)</f>
        <v>0</v>
      </c>
      <c r="BJ578" s="9" t="s">
        <v>80</v>
      </c>
      <c r="BK578" s="101">
        <f>ROUND(I578*H578,2)</f>
        <v>0</v>
      </c>
      <c r="BL578" s="9" t="s">
        <v>172</v>
      </c>
      <c r="BM578" s="100" t="s">
        <v>481</v>
      </c>
    </row>
    <row r="579" spans="2:65" s="17" customFormat="1">
      <c r="B579" s="16"/>
      <c r="D579" s="102" t="s">
        <v>173</v>
      </c>
      <c r="F579" s="103" t="s">
        <v>482</v>
      </c>
      <c r="I579" s="5"/>
      <c r="L579" s="16"/>
      <c r="M579" s="104"/>
      <c r="T579" s="105"/>
      <c r="AT579" s="9" t="s">
        <v>173</v>
      </c>
      <c r="AU579" s="9" t="s">
        <v>82</v>
      </c>
    </row>
    <row r="580" spans="2:65" s="107" customFormat="1">
      <c r="B580" s="106"/>
      <c r="D580" s="102" t="s">
        <v>176</v>
      </c>
      <c r="E580" s="108" t="s">
        <v>1</v>
      </c>
      <c r="F580" s="109" t="s">
        <v>9926</v>
      </c>
      <c r="H580" s="108"/>
      <c r="I580" s="6"/>
      <c r="L580" s="106"/>
      <c r="M580" s="110"/>
      <c r="T580" s="111"/>
      <c r="AT580" s="108" t="s">
        <v>176</v>
      </c>
      <c r="AU580" s="108" t="s">
        <v>82</v>
      </c>
      <c r="AV580" s="107" t="s">
        <v>82</v>
      </c>
      <c r="AW580" s="107" t="s">
        <v>30</v>
      </c>
      <c r="AX580" s="107" t="s">
        <v>73</v>
      </c>
      <c r="AY580" s="108" t="s">
        <v>165</v>
      </c>
    </row>
    <row r="581" spans="2:65" s="113" customFormat="1">
      <c r="B581" s="112"/>
      <c r="D581" s="102" t="s">
        <v>176</v>
      </c>
      <c r="E581" s="114" t="s">
        <v>1</v>
      </c>
      <c r="F581" s="115" t="s">
        <v>9927</v>
      </c>
      <c r="H581" s="116">
        <v>10.131192000000002</v>
      </c>
      <c r="I581" s="7"/>
      <c r="L581" s="112"/>
      <c r="M581" s="117"/>
      <c r="T581" s="118"/>
      <c r="AT581" s="114" t="s">
        <v>176</v>
      </c>
      <c r="AU581" s="114" t="s">
        <v>82</v>
      </c>
      <c r="AV581" s="113" t="s">
        <v>82</v>
      </c>
      <c r="AW581" s="113" t="s">
        <v>30</v>
      </c>
      <c r="AX581" s="113" t="s">
        <v>73</v>
      </c>
      <c r="AY581" s="114" t="s">
        <v>165</v>
      </c>
    </row>
    <row r="582" spans="2:65" s="120" customFormat="1">
      <c r="B582" s="119"/>
      <c r="D582" s="102" t="s">
        <v>176</v>
      </c>
      <c r="E582" s="121" t="s">
        <v>1</v>
      </c>
      <c r="F582" s="122" t="s">
        <v>181</v>
      </c>
      <c r="H582" s="123">
        <v>10.131</v>
      </c>
      <c r="I582" s="8"/>
      <c r="L582" s="119"/>
      <c r="M582" s="124"/>
      <c r="T582" s="125"/>
      <c r="AT582" s="121" t="s">
        <v>176</v>
      </c>
      <c r="AU582" s="121" t="s">
        <v>82</v>
      </c>
      <c r="AV582" s="120" t="s">
        <v>172</v>
      </c>
      <c r="AW582" s="120" t="s">
        <v>30</v>
      </c>
      <c r="AX582" s="120" t="s">
        <v>80</v>
      </c>
      <c r="AY582" s="121" t="s">
        <v>165</v>
      </c>
    </row>
    <row r="583" spans="2:65" s="17" customFormat="1" ht="16.5" customHeight="1">
      <c r="B583" s="16"/>
      <c r="C583" s="88" t="s">
        <v>328</v>
      </c>
      <c r="D583" s="88" t="s">
        <v>168</v>
      </c>
      <c r="E583" s="89" t="s">
        <v>483</v>
      </c>
      <c r="F583" s="90" t="s">
        <v>484</v>
      </c>
      <c r="G583" s="91" t="s">
        <v>202</v>
      </c>
      <c r="H583" s="92">
        <v>25.114000000000001</v>
      </c>
      <c r="I583" s="4"/>
      <c r="J583" s="94">
        <f>ROUND(I583*H583,2)</f>
        <v>0</v>
      </c>
      <c r="K583" s="95"/>
      <c r="L583" s="16"/>
      <c r="M583" s="96" t="s">
        <v>1</v>
      </c>
      <c r="N583" s="97" t="s">
        <v>38</v>
      </c>
      <c r="P583" s="98">
        <f>O583*H583</f>
        <v>0</v>
      </c>
      <c r="Q583" s="98">
        <v>1.3524639999999999E-2</v>
      </c>
      <c r="R583" s="98">
        <f>Q583*H583</f>
        <v>0.33965780895999997</v>
      </c>
      <c r="S583" s="98">
        <v>0</v>
      </c>
      <c r="T583" s="99">
        <f>S583*H583</f>
        <v>0</v>
      </c>
      <c r="AR583" s="100" t="s">
        <v>172</v>
      </c>
      <c r="AT583" s="100" t="s">
        <v>168</v>
      </c>
      <c r="AU583" s="100" t="s">
        <v>82</v>
      </c>
      <c r="AY583" s="9" t="s">
        <v>165</v>
      </c>
      <c r="BE583" s="101">
        <f>IF(N583="základní",J583,0)</f>
        <v>0</v>
      </c>
      <c r="BF583" s="101">
        <f>IF(N583="snížená",J583,0)</f>
        <v>0</v>
      </c>
      <c r="BG583" s="101">
        <f>IF(N583="zákl. přenesená",J583,0)</f>
        <v>0</v>
      </c>
      <c r="BH583" s="101">
        <f>IF(N583="sníž. přenesená",J583,0)</f>
        <v>0</v>
      </c>
      <c r="BI583" s="101">
        <f>IF(N583="nulová",J583,0)</f>
        <v>0</v>
      </c>
      <c r="BJ583" s="9" t="s">
        <v>80</v>
      </c>
      <c r="BK583" s="101">
        <f>ROUND(I583*H583,2)</f>
        <v>0</v>
      </c>
      <c r="BL583" s="9" t="s">
        <v>172</v>
      </c>
      <c r="BM583" s="100" t="s">
        <v>485</v>
      </c>
    </row>
    <row r="584" spans="2:65" s="17" customFormat="1">
      <c r="B584" s="16"/>
      <c r="D584" s="102" t="s">
        <v>173</v>
      </c>
      <c r="F584" s="103" t="s">
        <v>486</v>
      </c>
      <c r="I584" s="5"/>
      <c r="L584" s="16"/>
      <c r="M584" s="104"/>
      <c r="T584" s="105"/>
      <c r="AT584" s="9" t="s">
        <v>173</v>
      </c>
      <c r="AU584" s="9" t="s">
        <v>82</v>
      </c>
    </row>
    <row r="585" spans="2:65" s="113" customFormat="1">
      <c r="B585" s="112"/>
      <c r="D585" s="102" t="s">
        <v>176</v>
      </c>
      <c r="E585" s="114" t="s">
        <v>1</v>
      </c>
      <c r="F585" s="115" t="s">
        <v>487</v>
      </c>
      <c r="H585" s="116">
        <v>18.09</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488</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489</v>
      </c>
      <c r="H587" s="116">
        <v>2.62</v>
      </c>
      <c r="I587" s="7"/>
      <c r="L587" s="112"/>
      <c r="M587" s="117"/>
      <c r="T587" s="118"/>
      <c r="AT587" s="114" t="s">
        <v>176</v>
      </c>
      <c r="AU587" s="114" t="s">
        <v>82</v>
      </c>
      <c r="AV587" s="113" t="s">
        <v>82</v>
      </c>
      <c r="AW587" s="113" t="s">
        <v>30</v>
      </c>
      <c r="AX587" s="113" t="s">
        <v>73</v>
      </c>
      <c r="AY587" s="114" t="s">
        <v>165</v>
      </c>
    </row>
    <row r="588" spans="2:65" s="113" customFormat="1">
      <c r="B588" s="112"/>
      <c r="D588" s="102" t="s">
        <v>176</v>
      </c>
      <c r="E588" s="114" t="s">
        <v>1</v>
      </c>
      <c r="F588" s="115" t="s">
        <v>490</v>
      </c>
      <c r="H588" s="116">
        <v>3.2839999999999998</v>
      </c>
      <c r="I588" s="7"/>
      <c r="L588" s="112"/>
      <c r="M588" s="117"/>
      <c r="T588" s="118"/>
      <c r="AT588" s="114" t="s">
        <v>176</v>
      </c>
      <c r="AU588" s="114" t="s">
        <v>82</v>
      </c>
      <c r="AV588" s="113" t="s">
        <v>82</v>
      </c>
      <c r="AW588" s="113" t="s">
        <v>30</v>
      </c>
      <c r="AX588" s="113" t="s">
        <v>73</v>
      </c>
      <c r="AY588" s="114" t="s">
        <v>165</v>
      </c>
    </row>
    <row r="589" spans="2:65" s="113" customFormat="1">
      <c r="B589" s="112"/>
      <c r="D589" s="102" t="s">
        <v>176</v>
      </c>
      <c r="E589" s="114" t="s">
        <v>1</v>
      </c>
      <c r="F589" s="115" t="s">
        <v>491</v>
      </c>
      <c r="H589" s="116">
        <v>1.1200000000000001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25.114000000000001</v>
      </c>
      <c r="I590" s="8"/>
      <c r="L590" s="119"/>
      <c r="M590" s="124"/>
      <c r="T590" s="125"/>
      <c r="AT590" s="121" t="s">
        <v>176</v>
      </c>
      <c r="AU590" s="121" t="s">
        <v>82</v>
      </c>
      <c r="AV590" s="120" t="s">
        <v>172</v>
      </c>
      <c r="AW590" s="120" t="s">
        <v>30</v>
      </c>
      <c r="AX590" s="120" t="s">
        <v>80</v>
      </c>
      <c r="AY590" s="121" t="s">
        <v>165</v>
      </c>
    </row>
    <row r="591" spans="2:65" s="17" customFormat="1" ht="16.5" customHeight="1">
      <c r="B591" s="16"/>
      <c r="C591" s="88" t="s">
        <v>492</v>
      </c>
      <c r="D591" s="88" t="s">
        <v>168</v>
      </c>
      <c r="E591" s="89" t="s">
        <v>493</v>
      </c>
      <c r="F591" s="90" t="s">
        <v>494</v>
      </c>
      <c r="G591" s="91" t="s">
        <v>202</v>
      </c>
      <c r="H591" s="92">
        <v>25.114000000000001</v>
      </c>
      <c r="I591" s="4"/>
      <c r="J591" s="94">
        <f>ROUND(I591*H591,2)</f>
        <v>0</v>
      </c>
      <c r="K591" s="95"/>
      <c r="L591" s="16"/>
      <c r="M591" s="96" t="s">
        <v>1</v>
      </c>
      <c r="N591" s="97" t="s">
        <v>38</v>
      </c>
      <c r="P591" s="98">
        <f>O591*H591</f>
        <v>0</v>
      </c>
      <c r="Q591" s="98">
        <v>0</v>
      </c>
      <c r="R591" s="98">
        <f>Q591*H591</f>
        <v>0</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495</v>
      </c>
    </row>
    <row r="592" spans="2:65" s="17" customFormat="1">
      <c r="B592" s="16"/>
      <c r="D592" s="102" t="s">
        <v>173</v>
      </c>
      <c r="F592" s="103" t="s">
        <v>496</v>
      </c>
      <c r="I592" s="5"/>
      <c r="L592" s="16"/>
      <c r="M592" s="104"/>
      <c r="T592" s="105"/>
      <c r="AT592" s="9" t="s">
        <v>173</v>
      </c>
      <c r="AU592" s="9" t="s">
        <v>82</v>
      </c>
    </row>
    <row r="593" spans="2:65" s="113" customFormat="1">
      <c r="B593" s="112"/>
      <c r="D593" s="102" t="s">
        <v>176</v>
      </c>
      <c r="E593" s="114" t="s">
        <v>1</v>
      </c>
      <c r="F593" s="115" t="s">
        <v>9928</v>
      </c>
      <c r="H593" s="116">
        <v>25.114000000000001</v>
      </c>
      <c r="I593" s="7"/>
      <c r="L593" s="112"/>
      <c r="M593" s="117"/>
      <c r="T593" s="118"/>
      <c r="AT593" s="114" t="s">
        <v>176</v>
      </c>
      <c r="AU593" s="114" t="s">
        <v>82</v>
      </c>
      <c r="AV593" s="113" t="s">
        <v>82</v>
      </c>
      <c r="AW593" s="113" t="s">
        <v>30</v>
      </c>
      <c r="AX593" s="113" t="s">
        <v>73</v>
      </c>
      <c r="AY593" s="114" t="s">
        <v>165</v>
      </c>
    </row>
    <row r="594" spans="2:65" s="120" customFormat="1">
      <c r="B594" s="119"/>
      <c r="D594" s="102" t="s">
        <v>176</v>
      </c>
      <c r="E594" s="121" t="s">
        <v>1</v>
      </c>
      <c r="F594" s="122" t="s">
        <v>181</v>
      </c>
      <c r="H594" s="123">
        <v>25.114000000000001</v>
      </c>
      <c r="I594" s="8"/>
      <c r="L594" s="119"/>
      <c r="M594" s="124"/>
      <c r="T594" s="125"/>
      <c r="AT594" s="121" t="s">
        <v>176</v>
      </c>
      <c r="AU594" s="121" t="s">
        <v>82</v>
      </c>
      <c r="AV594" s="120" t="s">
        <v>172</v>
      </c>
      <c r="AW594" s="120" t="s">
        <v>30</v>
      </c>
      <c r="AX594" s="120" t="s">
        <v>80</v>
      </c>
      <c r="AY594" s="121" t="s">
        <v>165</v>
      </c>
    </row>
    <row r="595" spans="2:65" s="17" customFormat="1" ht="24.2" customHeight="1">
      <c r="B595" s="16"/>
      <c r="C595" s="88" t="s">
        <v>333</v>
      </c>
      <c r="D595" s="88" t="s">
        <v>168</v>
      </c>
      <c r="E595" s="89" t="s">
        <v>497</v>
      </c>
      <c r="F595" s="90" t="s">
        <v>498</v>
      </c>
      <c r="G595" s="91" t="s">
        <v>254</v>
      </c>
      <c r="H595" s="92">
        <v>143.6</v>
      </c>
      <c r="I595" s="4"/>
      <c r="J595" s="94">
        <f>ROUND(I595*H595,2)</f>
        <v>0</v>
      </c>
      <c r="K595" s="95"/>
      <c r="L595" s="16"/>
      <c r="M595" s="96" t="s">
        <v>1</v>
      </c>
      <c r="N595" s="97" t="s">
        <v>38</v>
      </c>
      <c r="P595" s="98">
        <f>O595*H595</f>
        <v>0</v>
      </c>
      <c r="Q595" s="98">
        <v>1.1628000000000001E-3</v>
      </c>
      <c r="R595" s="98">
        <f>Q595*H595</f>
        <v>0.16697808</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499</v>
      </c>
    </row>
    <row r="596" spans="2:65" s="17" customFormat="1" ht="19.5">
      <c r="B596" s="16"/>
      <c r="D596" s="102" t="s">
        <v>173</v>
      </c>
      <c r="F596" s="103" t="s">
        <v>500</v>
      </c>
      <c r="I596" s="5"/>
      <c r="L596" s="16"/>
      <c r="M596" s="104"/>
      <c r="T596" s="105"/>
      <c r="AT596" s="9" t="s">
        <v>173</v>
      </c>
      <c r="AU596" s="9" t="s">
        <v>82</v>
      </c>
    </row>
    <row r="597" spans="2:65" s="113" customFormat="1">
      <c r="B597" s="112"/>
      <c r="D597" s="102" t="s">
        <v>176</v>
      </c>
      <c r="E597" s="114" t="s">
        <v>1</v>
      </c>
      <c r="F597" s="115" t="s">
        <v>9929</v>
      </c>
      <c r="H597" s="116">
        <v>14.7</v>
      </c>
      <c r="I597" s="7"/>
      <c r="L597" s="112"/>
      <c r="M597" s="117"/>
      <c r="T597" s="118"/>
      <c r="AT597" s="114" t="s">
        <v>176</v>
      </c>
      <c r="AU597" s="114" t="s">
        <v>82</v>
      </c>
      <c r="AV597" s="113" t="s">
        <v>82</v>
      </c>
      <c r="AW597" s="113" t="s">
        <v>30</v>
      </c>
      <c r="AX597" s="113" t="s">
        <v>73</v>
      </c>
      <c r="AY597" s="114" t="s">
        <v>165</v>
      </c>
    </row>
    <row r="598" spans="2:65" s="113" customFormat="1">
      <c r="B598" s="112"/>
      <c r="D598" s="102" t="s">
        <v>176</v>
      </c>
      <c r="E598" s="114" t="s">
        <v>1</v>
      </c>
      <c r="F598" s="115" t="s">
        <v>9930</v>
      </c>
      <c r="H598" s="116">
        <v>128.89999999999998</v>
      </c>
      <c r="I598" s="7"/>
      <c r="L598" s="112"/>
      <c r="M598" s="117"/>
      <c r="T598" s="118"/>
      <c r="AT598" s="114" t="s">
        <v>176</v>
      </c>
      <c r="AU598" s="114" t="s">
        <v>82</v>
      </c>
      <c r="AV598" s="113" t="s">
        <v>82</v>
      </c>
      <c r="AW598" s="113" t="s">
        <v>30</v>
      </c>
      <c r="AX598" s="113" t="s">
        <v>73</v>
      </c>
      <c r="AY598" s="114" t="s">
        <v>165</v>
      </c>
    </row>
    <row r="599" spans="2:65" s="120" customFormat="1">
      <c r="B599" s="119"/>
      <c r="D599" s="102" t="s">
        <v>176</v>
      </c>
      <c r="E599" s="121" t="s">
        <v>1</v>
      </c>
      <c r="F599" s="122" t="s">
        <v>181</v>
      </c>
      <c r="H599" s="123">
        <v>143.6</v>
      </c>
      <c r="I599" s="8"/>
      <c r="L599" s="119"/>
      <c r="M599" s="124"/>
      <c r="T599" s="125"/>
      <c r="AT599" s="121" t="s">
        <v>176</v>
      </c>
      <c r="AU599" s="121" t="s">
        <v>82</v>
      </c>
      <c r="AV599" s="120" t="s">
        <v>172</v>
      </c>
      <c r="AW599" s="120" t="s">
        <v>30</v>
      </c>
      <c r="AX599" s="120" t="s">
        <v>80</v>
      </c>
      <c r="AY599" s="121" t="s">
        <v>165</v>
      </c>
    </row>
    <row r="600" spans="2:65" s="17" customFormat="1" ht="16.5" customHeight="1">
      <c r="B600" s="16"/>
      <c r="C600" s="88" t="s">
        <v>501</v>
      </c>
      <c r="D600" s="88" t="s">
        <v>168</v>
      </c>
      <c r="E600" s="89" t="s">
        <v>502</v>
      </c>
      <c r="F600" s="90" t="s">
        <v>503</v>
      </c>
      <c r="G600" s="91" t="s">
        <v>171</v>
      </c>
      <c r="H600" s="92">
        <v>6.4619999999999997</v>
      </c>
      <c r="I600" s="4"/>
      <c r="J600" s="94">
        <f>ROUND(I600*H600,2)</f>
        <v>0</v>
      </c>
      <c r="K600" s="95"/>
      <c r="L600" s="16"/>
      <c r="M600" s="96" t="s">
        <v>1</v>
      </c>
      <c r="N600" s="97" t="s">
        <v>38</v>
      </c>
      <c r="P600" s="98">
        <f>O600*H600</f>
        <v>0</v>
      </c>
      <c r="Q600" s="98">
        <v>2.3010199999999998</v>
      </c>
      <c r="R600" s="98">
        <f>Q600*H600</f>
        <v>14.869191239999999</v>
      </c>
      <c r="S600" s="98">
        <v>0</v>
      </c>
      <c r="T600" s="99">
        <f>S600*H600</f>
        <v>0</v>
      </c>
      <c r="AR600" s="100" t="s">
        <v>172</v>
      </c>
      <c r="AT600" s="100" t="s">
        <v>168</v>
      </c>
      <c r="AU600" s="100" t="s">
        <v>82</v>
      </c>
      <c r="AY600" s="9" t="s">
        <v>165</v>
      </c>
      <c r="BE600" s="101">
        <f>IF(N600="základní",J600,0)</f>
        <v>0</v>
      </c>
      <c r="BF600" s="101">
        <f>IF(N600="snížená",J600,0)</f>
        <v>0</v>
      </c>
      <c r="BG600" s="101">
        <f>IF(N600="zákl. přenesená",J600,0)</f>
        <v>0</v>
      </c>
      <c r="BH600" s="101">
        <f>IF(N600="sníž. přenesená",J600,0)</f>
        <v>0</v>
      </c>
      <c r="BI600" s="101">
        <f>IF(N600="nulová",J600,0)</f>
        <v>0</v>
      </c>
      <c r="BJ600" s="9" t="s">
        <v>80</v>
      </c>
      <c r="BK600" s="101">
        <f>ROUND(I600*H600,2)</f>
        <v>0</v>
      </c>
      <c r="BL600" s="9" t="s">
        <v>172</v>
      </c>
      <c r="BM600" s="100" t="s">
        <v>504</v>
      </c>
    </row>
    <row r="601" spans="2:65" s="17" customFormat="1">
      <c r="B601" s="16"/>
      <c r="D601" s="102" t="s">
        <v>173</v>
      </c>
      <c r="F601" s="103" t="s">
        <v>503</v>
      </c>
      <c r="I601" s="5"/>
      <c r="L601" s="16"/>
      <c r="M601" s="104"/>
      <c r="T601" s="105"/>
      <c r="AT601" s="9" t="s">
        <v>173</v>
      </c>
      <c r="AU601" s="9" t="s">
        <v>82</v>
      </c>
    </row>
    <row r="602" spans="2:65" s="113" customFormat="1">
      <c r="B602" s="112"/>
      <c r="D602" s="102" t="s">
        <v>176</v>
      </c>
      <c r="E602" s="114" t="s">
        <v>1</v>
      </c>
      <c r="F602" s="115" t="s">
        <v>505</v>
      </c>
      <c r="H602" s="116">
        <v>6.4619999999999997</v>
      </c>
      <c r="I602" s="7"/>
      <c r="L602" s="112"/>
      <c r="M602" s="117"/>
      <c r="T602" s="118"/>
      <c r="AT602" s="114" t="s">
        <v>176</v>
      </c>
      <c r="AU602" s="114" t="s">
        <v>82</v>
      </c>
      <c r="AV602" s="113" t="s">
        <v>82</v>
      </c>
      <c r="AW602" s="113" t="s">
        <v>30</v>
      </c>
      <c r="AX602" s="113" t="s">
        <v>73</v>
      </c>
      <c r="AY602" s="114" t="s">
        <v>165</v>
      </c>
    </row>
    <row r="603" spans="2:65" s="120" customFormat="1">
      <c r="B603" s="119"/>
      <c r="D603" s="102" t="s">
        <v>176</v>
      </c>
      <c r="E603" s="121" t="s">
        <v>1</v>
      </c>
      <c r="F603" s="122" t="s">
        <v>181</v>
      </c>
      <c r="H603" s="123">
        <v>6.4619999999999997</v>
      </c>
      <c r="I603" s="8"/>
      <c r="L603" s="119"/>
      <c r="M603" s="124"/>
      <c r="T603" s="125"/>
      <c r="AT603" s="121" t="s">
        <v>176</v>
      </c>
      <c r="AU603" s="121" t="s">
        <v>82</v>
      </c>
      <c r="AV603" s="120" t="s">
        <v>172</v>
      </c>
      <c r="AW603" s="120" t="s">
        <v>30</v>
      </c>
      <c r="AX603" s="120" t="s">
        <v>80</v>
      </c>
      <c r="AY603" s="121" t="s">
        <v>165</v>
      </c>
    </row>
    <row r="604" spans="2:65" s="17" customFormat="1" ht="33" customHeight="1">
      <c r="B604" s="16"/>
      <c r="C604" s="88" t="s">
        <v>338</v>
      </c>
      <c r="D604" s="88" t="s">
        <v>168</v>
      </c>
      <c r="E604" s="89" t="s">
        <v>506</v>
      </c>
      <c r="F604" s="90" t="s">
        <v>507</v>
      </c>
      <c r="G604" s="91" t="s">
        <v>171</v>
      </c>
      <c r="H604" s="92">
        <v>28.72</v>
      </c>
      <c r="I604" s="4"/>
      <c r="J604" s="94">
        <f>ROUND(I604*H604,2)</f>
        <v>0</v>
      </c>
      <c r="K604" s="95"/>
      <c r="L604" s="16"/>
      <c r="M604" s="96" t="s">
        <v>1</v>
      </c>
      <c r="N604" s="97" t="s">
        <v>38</v>
      </c>
      <c r="P604" s="98">
        <f>O604*H604</f>
        <v>0</v>
      </c>
      <c r="Q604" s="98">
        <v>1.63</v>
      </c>
      <c r="R604" s="98">
        <f>Q604*H604</f>
        <v>46.813599999999994</v>
      </c>
      <c r="S604" s="98">
        <v>0</v>
      </c>
      <c r="T604" s="99">
        <f>S604*H604</f>
        <v>0</v>
      </c>
      <c r="AR604" s="100" t="s">
        <v>172</v>
      </c>
      <c r="AT604" s="100" t="s">
        <v>168</v>
      </c>
      <c r="AU604" s="100" t="s">
        <v>82</v>
      </c>
      <c r="AY604" s="9" t="s">
        <v>165</v>
      </c>
      <c r="BE604" s="101">
        <f>IF(N604="základní",J604,0)</f>
        <v>0</v>
      </c>
      <c r="BF604" s="101">
        <f>IF(N604="snížená",J604,0)</f>
        <v>0</v>
      </c>
      <c r="BG604" s="101">
        <f>IF(N604="zákl. přenesená",J604,0)</f>
        <v>0</v>
      </c>
      <c r="BH604" s="101">
        <f>IF(N604="sníž. přenesená",J604,0)</f>
        <v>0</v>
      </c>
      <c r="BI604" s="101">
        <f>IF(N604="nulová",J604,0)</f>
        <v>0</v>
      </c>
      <c r="BJ604" s="9" t="s">
        <v>80</v>
      </c>
      <c r="BK604" s="101">
        <f>ROUND(I604*H604,2)</f>
        <v>0</v>
      </c>
      <c r="BL604" s="9" t="s">
        <v>172</v>
      </c>
      <c r="BM604" s="100" t="s">
        <v>508</v>
      </c>
    </row>
    <row r="605" spans="2:65" s="17" customFormat="1" ht="29.25">
      <c r="B605" s="16"/>
      <c r="D605" s="102" t="s">
        <v>173</v>
      </c>
      <c r="F605" s="103" t="s">
        <v>509</v>
      </c>
      <c r="I605" s="5"/>
      <c r="L605" s="16"/>
      <c r="M605" s="104"/>
      <c r="T605" s="105"/>
      <c r="AT605" s="9" t="s">
        <v>173</v>
      </c>
      <c r="AU605" s="9" t="s">
        <v>82</v>
      </c>
    </row>
    <row r="606" spans="2:65" s="113" customFormat="1">
      <c r="B606" s="112"/>
      <c r="D606" s="102" t="s">
        <v>176</v>
      </c>
      <c r="E606" s="114" t="s">
        <v>1</v>
      </c>
      <c r="F606" s="115" t="s">
        <v>510</v>
      </c>
      <c r="H606" s="116">
        <v>28.72</v>
      </c>
      <c r="I606" s="7"/>
      <c r="L606" s="112"/>
      <c r="M606" s="117"/>
      <c r="T606" s="118"/>
      <c r="AT606" s="114" t="s">
        <v>176</v>
      </c>
      <c r="AU606" s="114" t="s">
        <v>82</v>
      </c>
      <c r="AV606" s="113" t="s">
        <v>82</v>
      </c>
      <c r="AW606" s="113" t="s">
        <v>30</v>
      </c>
      <c r="AX606" s="113" t="s">
        <v>73</v>
      </c>
      <c r="AY606" s="114" t="s">
        <v>165</v>
      </c>
    </row>
    <row r="607" spans="2:65" s="120" customFormat="1">
      <c r="B607" s="119"/>
      <c r="D607" s="102" t="s">
        <v>176</v>
      </c>
      <c r="E607" s="121" t="s">
        <v>1</v>
      </c>
      <c r="F607" s="122" t="s">
        <v>181</v>
      </c>
      <c r="H607" s="123">
        <v>28.72</v>
      </c>
      <c r="I607" s="8"/>
      <c r="L607" s="119"/>
      <c r="M607" s="124"/>
      <c r="T607" s="125"/>
      <c r="AT607" s="121" t="s">
        <v>176</v>
      </c>
      <c r="AU607" s="121" t="s">
        <v>82</v>
      </c>
      <c r="AV607" s="120" t="s">
        <v>172</v>
      </c>
      <c r="AW607" s="120" t="s">
        <v>30</v>
      </c>
      <c r="AX607" s="120" t="s">
        <v>80</v>
      </c>
      <c r="AY607" s="121" t="s">
        <v>165</v>
      </c>
    </row>
    <row r="608" spans="2:65" s="17" customFormat="1" ht="33" customHeight="1">
      <c r="B608" s="16"/>
      <c r="C608" s="88" t="s">
        <v>511</v>
      </c>
      <c r="D608" s="88" t="s">
        <v>168</v>
      </c>
      <c r="E608" s="89" t="s">
        <v>512</v>
      </c>
      <c r="F608" s="90" t="s">
        <v>513</v>
      </c>
      <c r="G608" s="91" t="s">
        <v>202</v>
      </c>
      <c r="H608" s="92">
        <v>258.48</v>
      </c>
      <c r="I608" s="4"/>
      <c r="J608" s="94">
        <f>ROUND(I608*H608,2)</f>
        <v>0</v>
      </c>
      <c r="K608" s="95"/>
      <c r="L608" s="16"/>
      <c r="M608" s="96" t="s">
        <v>1</v>
      </c>
      <c r="N608" s="97" t="s">
        <v>38</v>
      </c>
      <c r="P608" s="98">
        <f>O608*H608</f>
        <v>0</v>
      </c>
      <c r="Q608" s="98">
        <v>3.0945000000000001E-4</v>
      </c>
      <c r="R608" s="98">
        <f>Q608*H608</f>
        <v>7.9986636000000014E-2</v>
      </c>
      <c r="S608" s="98">
        <v>0</v>
      </c>
      <c r="T608" s="99">
        <f>S608*H608</f>
        <v>0</v>
      </c>
      <c r="AR608" s="100" t="s">
        <v>172</v>
      </c>
      <c r="AT608" s="100" t="s">
        <v>168</v>
      </c>
      <c r="AU608" s="100" t="s">
        <v>82</v>
      </c>
      <c r="AY608" s="9" t="s">
        <v>165</v>
      </c>
      <c r="BE608" s="101">
        <f>IF(N608="základní",J608,0)</f>
        <v>0</v>
      </c>
      <c r="BF608" s="101">
        <f>IF(N608="snížená",J608,0)</f>
        <v>0</v>
      </c>
      <c r="BG608" s="101">
        <f>IF(N608="zákl. přenesená",J608,0)</f>
        <v>0</v>
      </c>
      <c r="BH608" s="101">
        <f>IF(N608="sníž. přenesená",J608,0)</f>
        <v>0</v>
      </c>
      <c r="BI608" s="101">
        <f>IF(N608="nulová",J608,0)</f>
        <v>0</v>
      </c>
      <c r="BJ608" s="9" t="s">
        <v>80</v>
      </c>
      <c r="BK608" s="101">
        <f>ROUND(I608*H608,2)</f>
        <v>0</v>
      </c>
      <c r="BL608" s="9" t="s">
        <v>172</v>
      </c>
      <c r="BM608" s="100" t="s">
        <v>514</v>
      </c>
    </row>
    <row r="609" spans="2:65" s="17" customFormat="1" ht="29.25">
      <c r="B609" s="16"/>
      <c r="D609" s="102" t="s">
        <v>173</v>
      </c>
      <c r="F609" s="103" t="s">
        <v>515</v>
      </c>
      <c r="I609" s="5"/>
      <c r="L609" s="16"/>
      <c r="M609" s="104"/>
      <c r="T609" s="105"/>
      <c r="AT609" s="9" t="s">
        <v>173</v>
      </c>
      <c r="AU609" s="9" t="s">
        <v>82</v>
      </c>
    </row>
    <row r="610" spans="2:65" s="113" customFormat="1">
      <c r="B610" s="112"/>
      <c r="D610" s="102" t="s">
        <v>176</v>
      </c>
      <c r="E610" s="114" t="s">
        <v>1</v>
      </c>
      <c r="F610" s="115" t="s">
        <v>516</v>
      </c>
      <c r="H610" s="116">
        <v>258.48</v>
      </c>
      <c r="I610" s="7"/>
      <c r="L610" s="112"/>
      <c r="M610" s="117"/>
      <c r="T610" s="118"/>
      <c r="AT610" s="114" t="s">
        <v>176</v>
      </c>
      <c r="AU610" s="114" t="s">
        <v>82</v>
      </c>
      <c r="AV610" s="113" t="s">
        <v>82</v>
      </c>
      <c r="AW610" s="113" t="s">
        <v>30</v>
      </c>
      <c r="AX610" s="113" t="s">
        <v>73</v>
      </c>
      <c r="AY610" s="114" t="s">
        <v>165</v>
      </c>
    </row>
    <row r="611" spans="2:65" s="120" customFormat="1">
      <c r="B611" s="119"/>
      <c r="D611" s="102" t="s">
        <v>176</v>
      </c>
      <c r="E611" s="121" t="s">
        <v>1</v>
      </c>
      <c r="F611" s="122" t="s">
        <v>181</v>
      </c>
      <c r="H611" s="123">
        <v>258.48</v>
      </c>
      <c r="I611" s="8"/>
      <c r="L611" s="119"/>
      <c r="M611" s="124"/>
      <c r="T611" s="125"/>
      <c r="AT611" s="121" t="s">
        <v>176</v>
      </c>
      <c r="AU611" s="121" t="s">
        <v>82</v>
      </c>
      <c r="AV611" s="120" t="s">
        <v>172</v>
      </c>
      <c r="AW611" s="120" t="s">
        <v>30</v>
      </c>
      <c r="AX611" s="120" t="s">
        <v>80</v>
      </c>
      <c r="AY611" s="121" t="s">
        <v>165</v>
      </c>
    </row>
    <row r="612" spans="2:65" s="17" customFormat="1" ht="21.75" customHeight="1">
      <c r="B612" s="16"/>
      <c r="C612" s="88" t="s">
        <v>343</v>
      </c>
      <c r="D612" s="88" t="s">
        <v>168</v>
      </c>
      <c r="E612" s="89" t="s">
        <v>517</v>
      </c>
      <c r="F612" s="90" t="s">
        <v>518</v>
      </c>
      <c r="G612" s="91" t="s">
        <v>202</v>
      </c>
      <c r="H612" s="92">
        <v>310.17599999999999</v>
      </c>
      <c r="I612" s="4"/>
      <c r="J612" s="94">
        <f>ROUND(I612*H612,2)</f>
        <v>0</v>
      </c>
      <c r="K612" s="95"/>
      <c r="L612" s="16"/>
      <c r="M612" s="96" t="s">
        <v>1</v>
      </c>
      <c r="N612" s="97" t="s">
        <v>38</v>
      </c>
      <c r="P612" s="98">
        <f>O612*H612</f>
        <v>0</v>
      </c>
      <c r="Q612" s="98">
        <v>0</v>
      </c>
      <c r="R612" s="98">
        <f>Q612*H612</f>
        <v>0</v>
      </c>
      <c r="S612" s="98">
        <v>0</v>
      </c>
      <c r="T612" s="99">
        <f>S612*H612</f>
        <v>0</v>
      </c>
      <c r="AR612" s="100" t="s">
        <v>172</v>
      </c>
      <c r="AT612" s="100" t="s">
        <v>168</v>
      </c>
      <c r="AU612" s="100" t="s">
        <v>82</v>
      </c>
      <c r="AY612" s="9" t="s">
        <v>165</v>
      </c>
      <c r="BE612" s="101">
        <f>IF(N612="základní",J612,0)</f>
        <v>0</v>
      </c>
      <c r="BF612" s="101">
        <f>IF(N612="snížená",J612,0)</f>
        <v>0</v>
      </c>
      <c r="BG612" s="101">
        <f>IF(N612="zákl. přenesená",J612,0)</f>
        <v>0</v>
      </c>
      <c r="BH612" s="101">
        <f>IF(N612="sníž. přenesená",J612,0)</f>
        <v>0</v>
      </c>
      <c r="BI612" s="101">
        <f>IF(N612="nulová",J612,0)</f>
        <v>0</v>
      </c>
      <c r="BJ612" s="9" t="s">
        <v>80</v>
      </c>
      <c r="BK612" s="101">
        <f>ROUND(I612*H612,2)</f>
        <v>0</v>
      </c>
      <c r="BL612" s="9" t="s">
        <v>172</v>
      </c>
      <c r="BM612" s="100" t="s">
        <v>519</v>
      </c>
    </row>
    <row r="613" spans="2:65" s="17" customFormat="1">
      <c r="B613" s="16"/>
      <c r="D613" s="102" t="s">
        <v>173</v>
      </c>
      <c r="F613" s="103" t="s">
        <v>518</v>
      </c>
      <c r="I613" s="5"/>
      <c r="L613" s="16"/>
      <c r="M613" s="104"/>
      <c r="T613" s="105"/>
      <c r="AT613" s="9" t="s">
        <v>173</v>
      </c>
      <c r="AU613" s="9" t="s">
        <v>82</v>
      </c>
    </row>
    <row r="614" spans="2:65" s="113" customFormat="1">
      <c r="B614" s="112"/>
      <c r="D614" s="102" t="s">
        <v>176</v>
      </c>
      <c r="E614" s="114" t="s">
        <v>1</v>
      </c>
      <c r="F614" s="115" t="s">
        <v>9931</v>
      </c>
      <c r="H614" s="116">
        <v>310.17599999999999</v>
      </c>
      <c r="I614" s="7"/>
      <c r="L614" s="112"/>
      <c r="M614" s="117"/>
      <c r="T614" s="118"/>
      <c r="AT614" s="114" t="s">
        <v>176</v>
      </c>
      <c r="AU614" s="114" t="s">
        <v>82</v>
      </c>
      <c r="AV614" s="113" t="s">
        <v>82</v>
      </c>
      <c r="AW614" s="113" t="s">
        <v>30</v>
      </c>
      <c r="AX614" s="113" t="s">
        <v>73</v>
      </c>
      <c r="AY614" s="114" t="s">
        <v>165</v>
      </c>
    </row>
    <row r="615" spans="2:65" s="120" customFormat="1">
      <c r="B615" s="119"/>
      <c r="D615" s="102" t="s">
        <v>176</v>
      </c>
      <c r="E615" s="121" t="s">
        <v>1</v>
      </c>
      <c r="F615" s="122" t="s">
        <v>181</v>
      </c>
      <c r="H615" s="123">
        <v>310.17599999999999</v>
      </c>
      <c r="I615" s="8"/>
      <c r="L615" s="119"/>
      <c r="M615" s="124"/>
      <c r="T615" s="125"/>
      <c r="AT615" s="121" t="s">
        <v>176</v>
      </c>
      <c r="AU615" s="121" t="s">
        <v>82</v>
      </c>
      <c r="AV615" s="120" t="s">
        <v>172</v>
      </c>
      <c r="AW615" s="120" t="s">
        <v>30</v>
      </c>
      <c r="AX615" s="120" t="s">
        <v>80</v>
      </c>
      <c r="AY615" s="121" t="s">
        <v>165</v>
      </c>
    </row>
    <row r="616" spans="2:65" s="77" customFormat="1" ht="22.9" customHeight="1">
      <c r="B616" s="76"/>
      <c r="D616" s="78" t="s">
        <v>72</v>
      </c>
      <c r="E616" s="86" t="s">
        <v>520</v>
      </c>
      <c r="F616" s="86" t="s">
        <v>521</v>
      </c>
      <c r="I616" s="3"/>
      <c r="J616" s="87">
        <f>BK616</f>
        <v>0</v>
      </c>
      <c r="L616" s="76"/>
      <c r="M616" s="81"/>
      <c r="P616" s="82">
        <f>SUM(P617:P621)</f>
        <v>0</v>
      </c>
      <c r="R616" s="82">
        <f>SUM(R617:R621)</f>
        <v>4.2382800000000005E-2</v>
      </c>
      <c r="T616" s="83">
        <f>SUM(T617:T621)</f>
        <v>0</v>
      </c>
      <c r="AR616" s="78" t="s">
        <v>80</v>
      </c>
      <c r="AT616" s="84" t="s">
        <v>72</v>
      </c>
      <c r="AU616" s="84" t="s">
        <v>80</v>
      </c>
      <c r="AY616" s="78" t="s">
        <v>165</v>
      </c>
      <c r="BK616" s="85">
        <f>SUM(BK617:BK621)</f>
        <v>0</v>
      </c>
    </row>
    <row r="617" spans="2:65" s="17" customFormat="1" ht="24.2" customHeight="1">
      <c r="B617" s="16"/>
      <c r="C617" s="88" t="s">
        <v>522</v>
      </c>
      <c r="D617" s="88" t="s">
        <v>168</v>
      </c>
      <c r="E617" s="89" t="s">
        <v>523</v>
      </c>
      <c r="F617" s="90" t="s">
        <v>524</v>
      </c>
      <c r="G617" s="91" t="s">
        <v>254</v>
      </c>
      <c r="H617" s="92">
        <v>1158</v>
      </c>
      <c r="I617" s="4"/>
      <c r="J617" s="94">
        <f>ROUND(I617*H617,2)</f>
        <v>0</v>
      </c>
      <c r="K617" s="95"/>
      <c r="L617" s="16"/>
      <c r="M617" s="96" t="s">
        <v>1</v>
      </c>
      <c r="N617" s="97" t="s">
        <v>38</v>
      </c>
      <c r="P617" s="98">
        <f>O617*H617</f>
        <v>0</v>
      </c>
      <c r="Q617" s="98">
        <v>3.6600000000000002E-5</v>
      </c>
      <c r="R617" s="98">
        <f>Q617*H617</f>
        <v>4.2382800000000005E-2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525</v>
      </c>
    </row>
    <row r="618" spans="2:65" s="17" customFormat="1" ht="19.5">
      <c r="B618" s="16"/>
      <c r="D618" s="102" t="s">
        <v>173</v>
      </c>
      <c r="F618" s="103" t="s">
        <v>526</v>
      </c>
      <c r="I618" s="5"/>
      <c r="L618" s="16"/>
      <c r="M618" s="104"/>
      <c r="T618" s="105"/>
      <c r="AT618" s="9" t="s">
        <v>173</v>
      </c>
      <c r="AU618" s="9" t="s">
        <v>82</v>
      </c>
    </row>
    <row r="619" spans="2:65" s="107" customFormat="1">
      <c r="B619" s="106"/>
      <c r="D619" s="102" t="s">
        <v>176</v>
      </c>
      <c r="E619" s="108" t="s">
        <v>1</v>
      </c>
      <c r="F619" s="109" t="s">
        <v>527</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528</v>
      </c>
      <c r="H620" s="116">
        <v>1158</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1158</v>
      </c>
      <c r="I621" s="8"/>
      <c r="L621" s="119"/>
      <c r="M621" s="124"/>
      <c r="T621" s="125"/>
      <c r="AT621" s="121" t="s">
        <v>176</v>
      </c>
      <c r="AU621" s="121" t="s">
        <v>82</v>
      </c>
      <c r="AV621" s="120" t="s">
        <v>172</v>
      </c>
      <c r="AW621" s="120" t="s">
        <v>30</v>
      </c>
      <c r="AX621" s="120" t="s">
        <v>80</v>
      </c>
      <c r="AY621" s="121" t="s">
        <v>165</v>
      </c>
    </row>
    <row r="622" spans="2:65" s="77" customFormat="1" ht="22.9" customHeight="1">
      <c r="B622" s="76"/>
      <c r="D622" s="78" t="s">
        <v>72</v>
      </c>
      <c r="E622" s="86" t="s">
        <v>529</v>
      </c>
      <c r="F622" s="86" t="s">
        <v>530</v>
      </c>
      <c r="I622" s="3"/>
      <c r="J622" s="87">
        <f>BK622</f>
        <v>0</v>
      </c>
      <c r="L622" s="76"/>
      <c r="M622" s="81"/>
      <c r="P622" s="82">
        <f>SUM(P623:P639)</f>
        <v>0</v>
      </c>
      <c r="R622" s="82">
        <f>SUM(R623:R639)</f>
        <v>23.390014787999998</v>
      </c>
      <c r="T622" s="83">
        <f>SUM(T623:T639)</f>
        <v>16.472549999999998</v>
      </c>
      <c r="AR622" s="78" t="s">
        <v>80</v>
      </c>
      <c r="AT622" s="84" t="s">
        <v>72</v>
      </c>
      <c r="AU622" s="84" t="s">
        <v>80</v>
      </c>
      <c r="AY622" s="78" t="s">
        <v>165</v>
      </c>
      <c r="BK622" s="85">
        <f>SUM(BK623:BK639)</f>
        <v>0</v>
      </c>
    </row>
    <row r="623" spans="2:65" s="17" customFormat="1" ht="24.2" customHeight="1">
      <c r="B623" s="16"/>
      <c r="C623" s="88" t="s">
        <v>349</v>
      </c>
      <c r="D623" s="88" t="s">
        <v>168</v>
      </c>
      <c r="E623" s="89" t="s">
        <v>531</v>
      </c>
      <c r="F623" s="90" t="s">
        <v>532</v>
      </c>
      <c r="G623" s="91" t="s">
        <v>254</v>
      </c>
      <c r="H623" s="92">
        <v>1158</v>
      </c>
      <c r="I623" s="4"/>
      <c r="J623" s="94">
        <f>ROUND(I623*H623,2)</f>
        <v>0</v>
      </c>
      <c r="K623" s="95"/>
      <c r="L623" s="16"/>
      <c r="M623" s="96" t="s">
        <v>1</v>
      </c>
      <c r="N623" s="97" t="s">
        <v>38</v>
      </c>
      <c r="P623" s="98">
        <f>O623*H623</f>
        <v>0</v>
      </c>
      <c r="Q623" s="98">
        <v>0</v>
      </c>
      <c r="R623" s="98">
        <f>Q623*H623</f>
        <v>0</v>
      </c>
      <c r="S623" s="98">
        <v>0</v>
      </c>
      <c r="T623" s="99">
        <f>S623*H623</f>
        <v>0</v>
      </c>
      <c r="AR623" s="100" t="s">
        <v>172</v>
      </c>
      <c r="AT623" s="100" t="s">
        <v>168</v>
      </c>
      <c r="AU623" s="100" t="s">
        <v>82</v>
      </c>
      <c r="AY623" s="9" t="s">
        <v>165</v>
      </c>
      <c r="BE623" s="101">
        <f>IF(N623="základní",J623,0)</f>
        <v>0</v>
      </c>
      <c r="BF623" s="101">
        <f>IF(N623="snížená",J623,0)</f>
        <v>0</v>
      </c>
      <c r="BG623" s="101">
        <f>IF(N623="zákl. přenesená",J623,0)</f>
        <v>0</v>
      </c>
      <c r="BH623" s="101">
        <f>IF(N623="sníž. přenesená",J623,0)</f>
        <v>0</v>
      </c>
      <c r="BI623" s="101">
        <f>IF(N623="nulová",J623,0)</f>
        <v>0</v>
      </c>
      <c r="BJ623" s="9" t="s">
        <v>80</v>
      </c>
      <c r="BK623" s="101">
        <f>ROUND(I623*H623,2)</f>
        <v>0</v>
      </c>
      <c r="BL623" s="9" t="s">
        <v>172</v>
      </c>
      <c r="BM623" s="100" t="s">
        <v>533</v>
      </c>
    </row>
    <row r="624" spans="2:65" s="17" customFormat="1" ht="29.25">
      <c r="B624" s="16"/>
      <c r="D624" s="102" t="s">
        <v>173</v>
      </c>
      <c r="F624" s="103" t="s">
        <v>534</v>
      </c>
      <c r="I624" s="5"/>
      <c r="L624" s="16"/>
      <c r="M624" s="104"/>
      <c r="T624" s="105"/>
      <c r="AT624" s="9" t="s">
        <v>173</v>
      </c>
      <c r="AU624" s="9" t="s">
        <v>82</v>
      </c>
    </row>
    <row r="625" spans="2:65" s="113" customFormat="1">
      <c r="B625" s="112"/>
      <c r="D625" s="102" t="s">
        <v>176</v>
      </c>
      <c r="E625" s="114" t="s">
        <v>1</v>
      </c>
      <c r="F625" s="115" t="s">
        <v>528</v>
      </c>
      <c r="H625" s="116">
        <v>1158</v>
      </c>
      <c r="I625" s="7"/>
      <c r="L625" s="112"/>
      <c r="M625" s="117"/>
      <c r="T625" s="118"/>
      <c r="AT625" s="114" t="s">
        <v>176</v>
      </c>
      <c r="AU625" s="114" t="s">
        <v>82</v>
      </c>
      <c r="AV625" s="113" t="s">
        <v>82</v>
      </c>
      <c r="AW625" s="113" t="s">
        <v>30</v>
      </c>
      <c r="AX625" s="113" t="s">
        <v>73</v>
      </c>
      <c r="AY625" s="114" t="s">
        <v>165</v>
      </c>
    </row>
    <row r="626" spans="2:65" s="120" customFormat="1">
      <c r="B626" s="119"/>
      <c r="D626" s="102" t="s">
        <v>176</v>
      </c>
      <c r="E626" s="121" t="s">
        <v>1</v>
      </c>
      <c r="F626" s="122" t="s">
        <v>181</v>
      </c>
      <c r="H626" s="123">
        <v>1158</v>
      </c>
      <c r="I626" s="8"/>
      <c r="L626" s="119"/>
      <c r="M626" s="124"/>
      <c r="T626" s="125"/>
      <c r="AT626" s="121" t="s">
        <v>176</v>
      </c>
      <c r="AU626" s="121" t="s">
        <v>82</v>
      </c>
      <c r="AV626" s="120" t="s">
        <v>172</v>
      </c>
      <c r="AW626" s="120" t="s">
        <v>30</v>
      </c>
      <c r="AX626" s="120" t="s">
        <v>80</v>
      </c>
      <c r="AY626" s="121" t="s">
        <v>165</v>
      </c>
    </row>
    <row r="627" spans="2:65" s="17" customFormat="1" ht="21.75" customHeight="1">
      <c r="B627" s="16"/>
      <c r="C627" s="88" t="s">
        <v>535</v>
      </c>
      <c r="D627" s="88" t="s">
        <v>168</v>
      </c>
      <c r="E627" s="89" t="s">
        <v>536</v>
      </c>
      <c r="F627" s="90" t="s">
        <v>537</v>
      </c>
      <c r="G627" s="91" t="s">
        <v>171</v>
      </c>
      <c r="H627" s="92">
        <v>384.37400000000002</v>
      </c>
      <c r="I627" s="4"/>
      <c r="J627" s="94">
        <f>ROUND(I627*H627,2)</f>
        <v>0</v>
      </c>
      <c r="K627" s="95"/>
      <c r="L627" s="16"/>
      <c r="M627" s="96" t="s">
        <v>1</v>
      </c>
      <c r="N627" s="97" t="s">
        <v>38</v>
      </c>
      <c r="P627" s="98">
        <f>O627*H627</f>
        <v>0</v>
      </c>
      <c r="Q627" s="98">
        <v>0</v>
      </c>
      <c r="R627" s="98">
        <f>Q627*H627</f>
        <v>0</v>
      </c>
      <c r="S627" s="98">
        <v>0</v>
      </c>
      <c r="T627" s="99">
        <f>S627*H627</f>
        <v>0</v>
      </c>
      <c r="AR627" s="100" t="s">
        <v>172</v>
      </c>
      <c r="AT627" s="100" t="s">
        <v>168</v>
      </c>
      <c r="AU627" s="100" t="s">
        <v>82</v>
      </c>
      <c r="AY627" s="9" t="s">
        <v>165</v>
      </c>
      <c r="BE627" s="101">
        <f>IF(N627="základní",J627,0)</f>
        <v>0</v>
      </c>
      <c r="BF627" s="101">
        <f>IF(N627="snížená",J627,0)</f>
        <v>0</v>
      </c>
      <c r="BG627" s="101">
        <f>IF(N627="zákl. přenesená",J627,0)</f>
        <v>0</v>
      </c>
      <c r="BH627" s="101">
        <f>IF(N627="sníž. přenesená",J627,0)</f>
        <v>0</v>
      </c>
      <c r="BI627" s="101">
        <f>IF(N627="nulová",J627,0)</f>
        <v>0</v>
      </c>
      <c r="BJ627" s="9" t="s">
        <v>80</v>
      </c>
      <c r="BK627" s="101">
        <f>ROUND(I627*H627,2)</f>
        <v>0</v>
      </c>
      <c r="BL627" s="9" t="s">
        <v>172</v>
      </c>
      <c r="BM627" s="100" t="s">
        <v>538</v>
      </c>
    </row>
    <row r="628" spans="2:65" s="17" customFormat="1">
      <c r="B628" s="16"/>
      <c r="D628" s="102" t="s">
        <v>173</v>
      </c>
      <c r="F628" s="103" t="s">
        <v>537</v>
      </c>
      <c r="I628" s="5"/>
      <c r="L628" s="16"/>
      <c r="M628" s="104"/>
      <c r="T628" s="105"/>
      <c r="AT628" s="9" t="s">
        <v>173</v>
      </c>
      <c r="AU628" s="9" t="s">
        <v>82</v>
      </c>
    </row>
    <row r="629" spans="2:65" s="113" customFormat="1">
      <c r="B629" s="112"/>
      <c r="D629" s="102" t="s">
        <v>176</v>
      </c>
      <c r="E629" s="114" t="s">
        <v>1</v>
      </c>
      <c r="F629" s="115" t="s">
        <v>539</v>
      </c>
      <c r="H629" s="116">
        <v>384.37400000000002</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384.37400000000002</v>
      </c>
      <c r="I630" s="8"/>
      <c r="L630" s="119"/>
      <c r="M630" s="124"/>
      <c r="T630" s="125"/>
      <c r="AT630" s="121" t="s">
        <v>176</v>
      </c>
      <c r="AU630" s="121" t="s">
        <v>82</v>
      </c>
      <c r="AV630" s="120" t="s">
        <v>172</v>
      </c>
      <c r="AW630" s="120" t="s">
        <v>30</v>
      </c>
      <c r="AX630" s="120" t="s">
        <v>80</v>
      </c>
      <c r="AY630" s="121" t="s">
        <v>165</v>
      </c>
    </row>
    <row r="631" spans="2:65" s="17" customFormat="1" ht="24.2" customHeight="1">
      <c r="B631" s="16"/>
      <c r="C631" s="88" t="s">
        <v>353</v>
      </c>
      <c r="D631" s="88" t="s">
        <v>168</v>
      </c>
      <c r="E631" s="89" t="s">
        <v>540</v>
      </c>
      <c r="F631" s="90" t="s">
        <v>541</v>
      </c>
      <c r="G631" s="91" t="s">
        <v>195</v>
      </c>
      <c r="H631" s="92">
        <v>21</v>
      </c>
      <c r="I631" s="4"/>
      <c r="J631" s="94">
        <f>ROUND(I631*H631,2)</f>
        <v>0</v>
      </c>
      <c r="K631" s="95"/>
      <c r="L631" s="16"/>
      <c r="M631" s="96" t="s">
        <v>1</v>
      </c>
      <c r="N631" s="97" t="s">
        <v>38</v>
      </c>
      <c r="P631" s="98">
        <f>O631*H631</f>
        <v>0</v>
      </c>
      <c r="Q631" s="98">
        <v>1.113810228</v>
      </c>
      <c r="R631" s="98">
        <f>Q631*H631</f>
        <v>23.390014787999998</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542</v>
      </c>
    </row>
    <row r="632" spans="2:65" s="17" customFormat="1">
      <c r="B632" s="16"/>
      <c r="D632" s="102" t="s">
        <v>173</v>
      </c>
      <c r="F632" s="103" t="s">
        <v>543</v>
      </c>
      <c r="I632" s="5"/>
      <c r="L632" s="16"/>
      <c r="M632" s="104"/>
      <c r="T632" s="105"/>
      <c r="AT632" s="9" t="s">
        <v>173</v>
      </c>
      <c r="AU632" s="9" t="s">
        <v>82</v>
      </c>
    </row>
    <row r="633" spans="2:65" s="113" customFormat="1">
      <c r="B633" s="112"/>
      <c r="D633" s="102" t="s">
        <v>176</v>
      </c>
      <c r="E633" s="114" t="s">
        <v>1</v>
      </c>
      <c r="F633" s="115" t="s">
        <v>9932</v>
      </c>
      <c r="H633" s="116">
        <v>21</v>
      </c>
      <c r="I633" s="7"/>
      <c r="L633" s="112"/>
      <c r="M633" s="117"/>
      <c r="T633" s="118"/>
      <c r="AT633" s="114" t="s">
        <v>176</v>
      </c>
      <c r="AU633" s="114" t="s">
        <v>82</v>
      </c>
      <c r="AV633" s="113" t="s">
        <v>82</v>
      </c>
      <c r="AW633" s="113" t="s">
        <v>30</v>
      </c>
      <c r="AX633" s="113" t="s">
        <v>73</v>
      </c>
      <c r="AY633" s="114" t="s">
        <v>165</v>
      </c>
    </row>
    <row r="634" spans="2:65" s="120" customFormat="1">
      <c r="B634" s="119"/>
      <c r="D634" s="102" t="s">
        <v>176</v>
      </c>
      <c r="E634" s="121" t="s">
        <v>1</v>
      </c>
      <c r="F634" s="122" t="s">
        <v>181</v>
      </c>
      <c r="H634" s="123">
        <v>21</v>
      </c>
      <c r="I634" s="8"/>
      <c r="L634" s="119"/>
      <c r="M634" s="124"/>
      <c r="T634" s="125"/>
      <c r="AT634" s="121" t="s">
        <v>176</v>
      </c>
      <c r="AU634" s="121" t="s">
        <v>82</v>
      </c>
      <c r="AV634" s="120" t="s">
        <v>172</v>
      </c>
      <c r="AW634" s="120" t="s">
        <v>30</v>
      </c>
      <c r="AX634" s="120" t="s">
        <v>80</v>
      </c>
      <c r="AY634" s="121" t="s">
        <v>165</v>
      </c>
    </row>
    <row r="635" spans="2:65" s="17" customFormat="1" ht="24.2" customHeight="1">
      <c r="B635" s="16"/>
      <c r="C635" s="88" t="s">
        <v>544</v>
      </c>
      <c r="D635" s="88" t="s">
        <v>168</v>
      </c>
      <c r="E635" s="89" t="s">
        <v>545</v>
      </c>
      <c r="F635" s="90" t="s">
        <v>546</v>
      </c>
      <c r="G635" s="91" t="s">
        <v>254</v>
      </c>
      <c r="H635" s="92">
        <v>28.95</v>
      </c>
      <c r="I635" s="4"/>
      <c r="J635" s="94">
        <f>ROUND(I635*H635,2)</f>
        <v>0</v>
      </c>
      <c r="K635" s="95"/>
      <c r="L635" s="16"/>
      <c r="M635" s="96" t="s">
        <v>1</v>
      </c>
      <c r="N635" s="97" t="s">
        <v>38</v>
      </c>
      <c r="P635" s="98">
        <f>O635*H635</f>
        <v>0</v>
      </c>
      <c r="Q635" s="98">
        <v>0</v>
      </c>
      <c r="R635" s="98">
        <f>Q635*H635</f>
        <v>0</v>
      </c>
      <c r="S635" s="98">
        <v>0.56899999999999995</v>
      </c>
      <c r="T635" s="99">
        <f>S635*H635</f>
        <v>16.472549999999998</v>
      </c>
      <c r="AR635" s="100" t="s">
        <v>172</v>
      </c>
      <c r="AT635" s="100" t="s">
        <v>168</v>
      </c>
      <c r="AU635" s="100" t="s">
        <v>82</v>
      </c>
      <c r="AY635" s="9" t="s">
        <v>165</v>
      </c>
      <c r="BE635" s="101">
        <f>IF(N635="základní",J635,0)</f>
        <v>0</v>
      </c>
      <c r="BF635" s="101">
        <f>IF(N635="snížená",J635,0)</f>
        <v>0</v>
      </c>
      <c r="BG635" s="101">
        <f>IF(N635="zákl. přenesená",J635,0)</f>
        <v>0</v>
      </c>
      <c r="BH635" s="101">
        <f>IF(N635="sníž. přenesená",J635,0)</f>
        <v>0</v>
      </c>
      <c r="BI635" s="101">
        <f>IF(N635="nulová",J635,0)</f>
        <v>0</v>
      </c>
      <c r="BJ635" s="9" t="s">
        <v>80</v>
      </c>
      <c r="BK635" s="101">
        <f>ROUND(I635*H635,2)</f>
        <v>0</v>
      </c>
      <c r="BL635" s="9" t="s">
        <v>172</v>
      </c>
      <c r="BM635" s="100" t="s">
        <v>547</v>
      </c>
    </row>
    <row r="636" spans="2:65" s="17" customFormat="1" ht="19.5">
      <c r="B636" s="16"/>
      <c r="D636" s="102" t="s">
        <v>173</v>
      </c>
      <c r="F636" s="103" t="s">
        <v>548</v>
      </c>
      <c r="I636" s="5"/>
      <c r="L636" s="16"/>
      <c r="M636" s="104"/>
      <c r="T636" s="105"/>
      <c r="AT636" s="9" t="s">
        <v>173</v>
      </c>
      <c r="AU636" s="9" t="s">
        <v>82</v>
      </c>
    </row>
    <row r="637" spans="2:65" s="107" customFormat="1">
      <c r="B637" s="106"/>
      <c r="D637" s="102" t="s">
        <v>176</v>
      </c>
      <c r="E637" s="108" t="s">
        <v>1</v>
      </c>
      <c r="F637" s="109" t="s">
        <v>549</v>
      </c>
      <c r="H637" s="108" t="s">
        <v>1</v>
      </c>
      <c r="I637" s="6"/>
      <c r="L637" s="106"/>
      <c r="M637" s="110"/>
      <c r="T637" s="111"/>
      <c r="AT637" s="108" t="s">
        <v>176</v>
      </c>
      <c r="AU637" s="108" t="s">
        <v>82</v>
      </c>
      <c r="AV637" s="107" t="s">
        <v>80</v>
      </c>
      <c r="AW637" s="107" t="s">
        <v>30</v>
      </c>
      <c r="AX637" s="107" t="s">
        <v>73</v>
      </c>
      <c r="AY637" s="108" t="s">
        <v>165</v>
      </c>
    </row>
    <row r="638" spans="2:65" s="113" customFormat="1">
      <c r="B638" s="112"/>
      <c r="D638" s="102" t="s">
        <v>176</v>
      </c>
      <c r="E638" s="114" t="s">
        <v>1</v>
      </c>
      <c r="F638" s="115" t="s">
        <v>550</v>
      </c>
      <c r="H638" s="116">
        <v>28.95</v>
      </c>
      <c r="I638" s="7"/>
      <c r="L638" s="112"/>
      <c r="M638" s="117"/>
      <c r="T638" s="118"/>
      <c r="AT638" s="114" t="s">
        <v>176</v>
      </c>
      <c r="AU638" s="114" t="s">
        <v>82</v>
      </c>
      <c r="AV638" s="113" t="s">
        <v>82</v>
      </c>
      <c r="AW638" s="113" t="s">
        <v>30</v>
      </c>
      <c r="AX638" s="113" t="s">
        <v>73</v>
      </c>
      <c r="AY638" s="114" t="s">
        <v>165</v>
      </c>
    </row>
    <row r="639" spans="2:65" s="120" customFormat="1">
      <c r="B639" s="119"/>
      <c r="D639" s="102" t="s">
        <v>176</v>
      </c>
      <c r="E639" s="121" t="s">
        <v>1</v>
      </c>
      <c r="F639" s="122" t="s">
        <v>181</v>
      </c>
      <c r="H639" s="123">
        <v>28.95</v>
      </c>
      <c r="I639" s="8"/>
      <c r="L639" s="119"/>
      <c r="M639" s="124"/>
      <c r="T639" s="125"/>
      <c r="AT639" s="121" t="s">
        <v>176</v>
      </c>
      <c r="AU639" s="121" t="s">
        <v>82</v>
      </c>
      <c r="AV639" s="120" t="s">
        <v>172</v>
      </c>
      <c r="AW639" s="120" t="s">
        <v>30</v>
      </c>
      <c r="AX639" s="120" t="s">
        <v>80</v>
      </c>
      <c r="AY639" s="121" t="s">
        <v>165</v>
      </c>
    </row>
    <row r="640" spans="2:65" s="77" customFormat="1" ht="22.9" customHeight="1">
      <c r="B640" s="76"/>
      <c r="D640" s="78" t="s">
        <v>72</v>
      </c>
      <c r="E640" s="86" t="s">
        <v>551</v>
      </c>
      <c r="F640" s="86" t="s">
        <v>552</v>
      </c>
      <c r="I640" s="3"/>
      <c r="J640" s="87">
        <f>BK640</f>
        <v>0</v>
      </c>
      <c r="L640" s="76"/>
      <c r="M640" s="81"/>
      <c r="P640" s="82">
        <f>SUM(P641:P728)</f>
        <v>0</v>
      </c>
      <c r="R640" s="82">
        <f>SUM(R641:R728)</f>
        <v>3038.2871419982034</v>
      </c>
      <c r="T640" s="83">
        <f>SUM(T641:T728)</f>
        <v>0</v>
      </c>
      <c r="AR640" s="78" t="s">
        <v>80</v>
      </c>
      <c r="AT640" s="84" t="s">
        <v>72</v>
      </c>
      <c r="AU640" s="84" t="s">
        <v>80</v>
      </c>
      <c r="AY640" s="78" t="s">
        <v>165</v>
      </c>
      <c r="BK640" s="85">
        <f>SUM(BK641:BK728)</f>
        <v>0</v>
      </c>
    </row>
    <row r="641" spans="2:65" s="17" customFormat="1" ht="24.2" customHeight="1">
      <c r="B641" s="16"/>
      <c r="C641" s="88" t="s">
        <v>358</v>
      </c>
      <c r="D641" s="88" t="s">
        <v>168</v>
      </c>
      <c r="E641" s="89" t="s">
        <v>553</v>
      </c>
      <c r="F641" s="90" t="s">
        <v>554</v>
      </c>
      <c r="G641" s="91" t="s">
        <v>171</v>
      </c>
      <c r="H641" s="92">
        <v>67.748000000000005</v>
      </c>
      <c r="I641" s="4"/>
      <c r="J641" s="94">
        <f>ROUND(I641*H641,2)</f>
        <v>0</v>
      </c>
      <c r="K641" s="95"/>
      <c r="L641" s="16"/>
      <c r="M641" s="96" t="s">
        <v>1</v>
      </c>
      <c r="N641" s="97" t="s">
        <v>38</v>
      </c>
      <c r="P641" s="98">
        <f>O641*H641</f>
        <v>0</v>
      </c>
      <c r="Q641" s="98">
        <v>2.16</v>
      </c>
      <c r="R641" s="98">
        <f>Q641*H641</f>
        <v>146.33568000000002</v>
      </c>
      <c r="S641" s="98">
        <v>0</v>
      </c>
      <c r="T641" s="99">
        <f>S641*H641</f>
        <v>0</v>
      </c>
      <c r="AR641" s="100" t="s">
        <v>172</v>
      </c>
      <c r="AT641" s="100" t="s">
        <v>168</v>
      </c>
      <c r="AU641" s="100" t="s">
        <v>82</v>
      </c>
      <c r="AY641" s="9" t="s">
        <v>165</v>
      </c>
      <c r="BE641" s="101">
        <f>IF(N641="základní",J641,0)</f>
        <v>0</v>
      </c>
      <c r="BF641" s="101">
        <f>IF(N641="snížená",J641,0)</f>
        <v>0</v>
      </c>
      <c r="BG641" s="101">
        <f>IF(N641="zákl. přenesená",J641,0)</f>
        <v>0</v>
      </c>
      <c r="BH641" s="101">
        <f>IF(N641="sníž. přenesená",J641,0)</f>
        <v>0</v>
      </c>
      <c r="BI641" s="101">
        <f>IF(N641="nulová",J641,0)</f>
        <v>0</v>
      </c>
      <c r="BJ641" s="9" t="s">
        <v>80</v>
      </c>
      <c r="BK641" s="101">
        <f>ROUND(I641*H641,2)</f>
        <v>0</v>
      </c>
      <c r="BL641" s="9" t="s">
        <v>172</v>
      </c>
      <c r="BM641" s="100" t="s">
        <v>555</v>
      </c>
    </row>
    <row r="642" spans="2:65" s="17" customFormat="1" ht="19.5">
      <c r="B642" s="16"/>
      <c r="D642" s="102" t="s">
        <v>173</v>
      </c>
      <c r="F642" s="103" t="s">
        <v>556</v>
      </c>
      <c r="I642" s="5"/>
      <c r="L642" s="16"/>
      <c r="M642" s="104"/>
      <c r="T642" s="105"/>
      <c r="AT642" s="9" t="s">
        <v>173</v>
      </c>
      <c r="AU642" s="9" t="s">
        <v>82</v>
      </c>
    </row>
    <row r="643" spans="2:65" s="107" customFormat="1">
      <c r="B643" s="106"/>
      <c r="D643" s="102" t="s">
        <v>176</v>
      </c>
      <c r="E643" s="108" t="s">
        <v>1</v>
      </c>
      <c r="F643" s="109" t="s">
        <v>557</v>
      </c>
      <c r="H643" s="108" t="s">
        <v>1</v>
      </c>
      <c r="I643" s="6"/>
      <c r="L643" s="106"/>
      <c r="M643" s="110"/>
      <c r="T643" s="111"/>
      <c r="AT643" s="108" t="s">
        <v>176</v>
      </c>
      <c r="AU643" s="108" t="s">
        <v>82</v>
      </c>
      <c r="AV643" s="107" t="s">
        <v>80</v>
      </c>
      <c r="AW643" s="107" t="s">
        <v>30</v>
      </c>
      <c r="AX643" s="107" t="s">
        <v>73</v>
      </c>
      <c r="AY643" s="108" t="s">
        <v>165</v>
      </c>
    </row>
    <row r="644" spans="2:65" s="113" customFormat="1">
      <c r="B644" s="112"/>
      <c r="D644" s="102" t="s">
        <v>176</v>
      </c>
      <c r="E644" s="114" t="s">
        <v>1</v>
      </c>
      <c r="F644" s="115" t="s">
        <v>558</v>
      </c>
      <c r="H644" s="116">
        <v>67.748000000000005</v>
      </c>
      <c r="I644" s="7"/>
      <c r="L644" s="112"/>
      <c r="M644" s="117"/>
      <c r="T644" s="118"/>
      <c r="AT644" s="114" t="s">
        <v>176</v>
      </c>
      <c r="AU644" s="114" t="s">
        <v>82</v>
      </c>
      <c r="AV644" s="113" t="s">
        <v>82</v>
      </c>
      <c r="AW644" s="113" t="s">
        <v>30</v>
      </c>
      <c r="AX644" s="113" t="s">
        <v>73</v>
      </c>
      <c r="AY644" s="114" t="s">
        <v>165</v>
      </c>
    </row>
    <row r="645" spans="2:65" s="120" customFormat="1">
      <c r="B645" s="119"/>
      <c r="D645" s="102" t="s">
        <v>176</v>
      </c>
      <c r="E645" s="121" t="s">
        <v>1</v>
      </c>
      <c r="F645" s="122" t="s">
        <v>181</v>
      </c>
      <c r="H645" s="123">
        <v>67.748000000000005</v>
      </c>
      <c r="I645" s="8"/>
      <c r="L645" s="119"/>
      <c r="M645" s="124"/>
      <c r="T645" s="125"/>
      <c r="AT645" s="121" t="s">
        <v>176</v>
      </c>
      <c r="AU645" s="121" t="s">
        <v>82</v>
      </c>
      <c r="AV645" s="120" t="s">
        <v>172</v>
      </c>
      <c r="AW645" s="120" t="s">
        <v>30</v>
      </c>
      <c r="AX645" s="120" t="s">
        <v>80</v>
      </c>
      <c r="AY645" s="121" t="s">
        <v>165</v>
      </c>
    </row>
    <row r="646" spans="2:65" s="17" customFormat="1" ht="24.2" customHeight="1">
      <c r="B646" s="16"/>
      <c r="C646" s="88" t="s">
        <v>559</v>
      </c>
      <c r="D646" s="88" t="s">
        <v>168</v>
      </c>
      <c r="E646" s="89" t="s">
        <v>560</v>
      </c>
      <c r="F646" s="90" t="s">
        <v>561</v>
      </c>
      <c r="G646" s="91" t="s">
        <v>171</v>
      </c>
      <c r="H646" s="92">
        <v>3.4510000000000001</v>
      </c>
      <c r="I646" s="4"/>
      <c r="J646" s="94">
        <f>ROUND(I646*H646,2)</f>
        <v>0</v>
      </c>
      <c r="K646" s="95"/>
      <c r="L646" s="16"/>
      <c r="M646" s="96" t="s">
        <v>1</v>
      </c>
      <c r="N646" s="97" t="s">
        <v>38</v>
      </c>
      <c r="P646" s="98">
        <f>O646*H646</f>
        <v>0</v>
      </c>
      <c r="Q646" s="98">
        <v>2.4532922039999998</v>
      </c>
      <c r="R646" s="98">
        <f>Q646*H646</f>
        <v>8.4663113960039986</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562</v>
      </c>
    </row>
    <row r="647" spans="2:65" s="17" customFormat="1">
      <c r="B647" s="16"/>
      <c r="D647" s="102" t="s">
        <v>173</v>
      </c>
      <c r="F647" s="103" t="s">
        <v>561</v>
      </c>
      <c r="I647" s="5"/>
      <c r="L647" s="16"/>
      <c r="M647" s="104"/>
      <c r="T647" s="105"/>
      <c r="AT647" s="9" t="s">
        <v>173</v>
      </c>
      <c r="AU647" s="9" t="s">
        <v>82</v>
      </c>
    </row>
    <row r="648" spans="2:65" s="107" customFormat="1">
      <c r="B648" s="106"/>
      <c r="D648" s="102" t="s">
        <v>176</v>
      </c>
      <c r="E648" s="108" t="s">
        <v>1</v>
      </c>
      <c r="F648" s="109" t="s">
        <v>563</v>
      </c>
      <c r="H648" s="108" t="s">
        <v>1</v>
      </c>
      <c r="I648" s="6"/>
      <c r="L648" s="106"/>
      <c r="M648" s="110"/>
      <c r="T648" s="111"/>
      <c r="AT648" s="108" t="s">
        <v>176</v>
      </c>
      <c r="AU648" s="108" t="s">
        <v>82</v>
      </c>
      <c r="AV648" s="107" t="s">
        <v>80</v>
      </c>
      <c r="AW648" s="107" t="s">
        <v>30</v>
      </c>
      <c r="AX648" s="107" t="s">
        <v>73</v>
      </c>
      <c r="AY648" s="108" t="s">
        <v>165</v>
      </c>
    </row>
    <row r="649" spans="2:65" s="113" customFormat="1">
      <c r="B649" s="112"/>
      <c r="D649" s="102" t="s">
        <v>176</v>
      </c>
      <c r="E649" s="114" t="s">
        <v>1</v>
      </c>
      <c r="F649" s="115" t="s">
        <v>564</v>
      </c>
      <c r="H649" s="116">
        <v>2.14</v>
      </c>
      <c r="I649" s="7"/>
      <c r="L649" s="112"/>
      <c r="M649" s="117"/>
      <c r="T649" s="118"/>
      <c r="AT649" s="114" t="s">
        <v>176</v>
      </c>
      <c r="AU649" s="114" t="s">
        <v>82</v>
      </c>
      <c r="AV649" s="113" t="s">
        <v>82</v>
      </c>
      <c r="AW649" s="113" t="s">
        <v>30</v>
      </c>
      <c r="AX649" s="113" t="s">
        <v>73</v>
      </c>
      <c r="AY649" s="114" t="s">
        <v>165</v>
      </c>
    </row>
    <row r="650" spans="2:65" s="107" customFormat="1">
      <c r="B650" s="106"/>
      <c r="D650" s="102" t="s">
        <v>176</v>
      </c>
      <c r="E650" s="108" t="s">
        <v>1</v>
      </c>
      <c r="F650" s="109" t="s">
        <v>565</v>
      </c>
      <c r="H650" s="108" t="s">
        <v>1</v>
      </c>
      <c r="I650" s="6"/>
      <c r="L650" s="106"/>
      <c r="M650" s="110"/>
      <c r="T650" s="111"/>
      <c r="AT650" s="108" t="s">
        <v>176</v>
      </c>
      <c r="AU650" s="108" t="s">
        <v>82</v>
      </c>
      <c r="AV650" s="107" t="s">
        <v>80</v>
      </c>
      <c r="AW650" s="107" t="s">
        <v>30</v>
      </c>
      <c r="AX650" s="107" t="s">
        <v>73</v>
      </c>
      <c r="AY650" s="108" t="s">
        <v>165</v>
      </c>
    </row>
    <row r="651" spans="2:65" s="113" customFormat="1">
      <c r="B651" s="112"/>
      <c r="D651" s="102" t="s">
        <v>176</v>
      </c>
      <c r="E651" s="114" t="s">
        <v>1</v>
      </c>
      <c r="F651" s="115" t="s">
        <v>566</v>
      </c>
      <c r="H651" s="116">
        <v>1.3109999999999999</v>
      </c>
      <c r="I651" s="7"/>
      <c r="L651" s="112"/>
      <c r="M651" s="117"/>
      <c r="T651" s="118"/>
      <c r="AT651" s="114" t="s">
        <v>176</v>
      </c>
      <c r="AU651" s="114" t="s">
        <v>82</v>
      </c>
      <c r="AV651" s="113" t="s">
        <v>82</v>
      </c>
      <c r="AW651" s="113" t="s">
        <v>30</v>
      </c>
      <c r="AX651" s="113" t="s">
        <v>73</v>
      </c>
      <c r="AY651" s="114" t="s">
        <v>165</v>
      </c>
    </row>
    <row r="652" spans="2:65" s="120" customFormat="1">
      <c r="B652" s="119"/>
      <c r="D652" s="102" t="s">
        <v>176</v>
      </c>
      <c r="E652" s="121" t="s">
        <v>1</v>
      </c>
      <c r="F652" s="122" t="s">
        <v>181</v>
      </c>
      <c r="H652" s="123">
        <v>3.4510000000000001</v>
      </c>
      <c r="I652" s="8"/>
      <c r="L652" s="119"/>
      <c r="M652" s="124"/>
      <c r="T652" s="125"/>
      <c r="AT652" s="121" t="s">
        <v>176</v>
      </c>
      <c r="AU652" s="121" t="s">
        <v>82</v>
      </c>
      <c r="AV652" s="120" t="s">
        <v>172</v>
      </c>
      <c r="AW652" s="120" t="s">
        <v>30</v>
      </c>
      <c r="AX652" s="120" t="s">
        <v>80</v>
      </c>
      <c r="AY652" s="121" t="s">
        <v>165</v>
      </c>
    </row>
    <row r="653" spans="2:65" s="17" customFormat="1" ht="24.2" customHeight="1">
      <c r="B653" s="16"/>
      <c r="C653" s="88" t="s">
        <v>362</v>
      </c>
      <c r="D653" s="88" t="s">
        <v>168</v>
      </c>
      <c r="E653" s="89" t="s">
        <v>567</v>
      </c>
      <c r="F653" s="90" t="s">
        <v>568</v>
      </c>
      <c r="G653" s="91" t="s">
        <v>195</v>
      </c>
      <c r="H653" s="92">
        <v>0</v>
      </c>
      <c r="I653" s="94"/>
      <c r="J653" s="94">
        <f>ROUND(I653*H653,2)</f>
        <v>0</v>
      </c>
      <c r="K653" s="95"/>
      <c r="L653" s="16"/>
      <c r="M653" s="96" t="s">
        <v>1</v>
      </c>
      <c r="N653" s="97" t="s">
        <v>38</v>
      </c>
      <c r="P653" s="98">
        <f>O653*H653</f>
        <v>0</v>
      </c>
      <c r="Q653" s="98">
        <v>1.0606207999999999</v>
      </c>
      <c r="R653" s="98">
        <f>Q653*H653</f>
        <v>0</v>
      </c>
      <c r="S653" s="98">
        <v>0</v>
      </c>
      <c r="T653" s="99">
        <f>S653*H653</f>
        <v>0</v>
      </c>
      <c r="AR653" s="100" t="s">
        <v>172</v>
      </c>
      <c r="AT653" s="100" t="s">
        <v>168</v>
      </c>
      <c r="AU653" s="100" t="s">
        <v>82</v>
      </c>
      <c r="AY653" s="9" t="s">
        <v>165</v>
      </c>
      <c r="BE653" s="101">
        <f>IF(N653="základní",J653,0)</f>
        <v>0</v>
      </c>
      <c r="BF653" s="101">
        <f>IF(N653="snížená",J653,0)</f>
        <v>0</v>
      </c>
      <c r="BG653" s="101">
        <f>IF(N653="zákl. přenesená",J653,0)</f>
        <v>0</v>
      </c>
      <c r="BH653" s="101">
        <f>IF(N653="sníž. přenesená",J653,0)</f>
        <v>0</v>
      </c>
      <c r="BI653" s="101">
        <f>IF(N653="nulová",J653,0)</f>
        <v>0</v>
      </c>
      <c r="BJ653" s="9" t="s">
        <v>80</v>
      </c>
      <c r="BK653" s="101">
        <f>ROUND(I653*H653,2)</f>
        <v>0</v>
      </c>
      <c r="BL653" s="9" t="s">
        <v>172</v>
      </c>
      <c r="BM653" s="100" t="s">
        <v>569</v>
      </c>
    </row>
    <row r="654" spans="2:65" s="17" customFormat="1">
      <c r="B654" s="16"/>
      <c r="D654" s="102" t="s">
        <v>173</v>
      </c>
      <c r="F654" s="103" t="s">
        <v>570</v>
      </c>
      <c r="I654" s="5"/>
      <c r="L654" s="16"/>
      <c r="M654" s="104"/>
      <c r="T654" s="105"/>
      <c r="AT654" s="9" t="s">
        <v>173</v>
      </c>
      <c r="AU654" s="9" t="s">
        <v>82</v>
      </c>
    </row>
    <row r="655" spans="2:65" s="107" customFormat="1">
      <c r="B655" s="106"/>
      <c r="D655" s="102" t="s">
        <v>176</v>
      </c>
      <c r="E655" s="108" t="s">
        <v>1</v>
      </c>
      <c r="F655" s="109" t="s">
        <v>571</v>
      </c>
      <c r="H655" s="108" t="s">
        <v>1</v>
      </c>
      <c r="I655" s="6"/>
      <c r="L655" s="106"/>
      <c r="M655" s="110"/>
      <c r="T655" s="111"/>
      <c r="AT655" s="108" t="s">
        <v>176</v>
      </c>
      <c r="AU655" s="108" t="s">
        <v>82</v>
      </c>
      <c r="AV655" s="107" t="s">
        <v>80</v>
      </c>
      <c r="AW655" s="107" t="s">
        <v>30</v>
      </c>
      <c r="AX655" s="107" t="s">
        <v>73</v>
      </c>
      <c r="AY655" s="108" t="s">
        <v>165</v>
      </c>
    </row>
    <row r="656" spans="2:65" s="120" customFormat="1">
      <c r="B656" s="119"/>
      <c r="D656" s="102" t="s">
        <v>176</v>
      </c>
      <c r="E656" s="121" t="s">
        <v>1</v>
      </c>
      <c r="F656" s="122" t="s">
        <v>181</v>
      </c>
      <c r="H656" s="123">
        <v>0</v>
      </c>
      <c r="I656" s="8"/>
      <c r="L656" s="119"/>
      <c r="M656" s="124"/>
      <c r="T656" s="125"/>
      <c r="AT656" s="121" t="s">
        <v>176</v>
      </c>
      <c r="AU656" s="121" t="s">
        <v>82</v>
      </c>
      <c r="AV656" s="120" t="s">
        <v>172</v>
      </c>
      <c r="AW656" s="120" t="s">
        <v>30</v>
      </c>
      <c r="AX656" s="120" t="s">
        <v>80</v>
      </c>
      <c r="AY656" s="121" t="s">
        <v>165</v>
      </c>
    </row>
    <row r="657" spans="2:65" s="17" customFormat="1" ht="16.5" customHeight="1">
      <c r="B657" s="16"/>
      <c r="C657" s="88" t="s">
        <v>572</v>
      </c>
      <c r="D657" s="88" t="s">
        <v>168</v>
      </c>
      <c r="E657" s="89" t="s">
        <v>573</v>
      </c>
      <c r="F657" s="90" t="s">
        <v>574</v>
      </c>
      <c r="G657" s="91" t="s">
        <v>202</v>
      </c>
      <c r="H657" s="92">
        <v>14.57</v>
      </c>
      <c r="I657" s="4"/>
      <c r="J657" s="94">
        <f>ROUND(I657*H657,2)</f>
        <v>0</v>
      </c>
      <c r="K657" s="95"/>
      <c r="L657" s="16"/>
      <c r="M657" s="96" t="s">
        <v>1</v>
      </c>
      <c r="N657" s="97" t="s">
        <v>38</v>
      </c>
      <c r="P657" s="98">
        <f>O657*H657</f>
        <v>0</v>
      </c>
      <c r="Q657" s="98">
        <v>0</v>
      </c>
      <c r="R657" s="98">
        <f>Q657*H657</f>
        <v>0</v>
      </c>
      <c r="S657" s="98">
        <v>0</v>
      </c>
      <c r="T657" s="99">
        <f>S657*H657</f>
        <v>0</v>
      </c>
      <c r="AR657" s="100" t="s">
        <v>172</v>
      </c>
      <c r="AT657" s="100" t="s">
        <v>168</v>
      </c>
      <c r="AU657" s="100" t="s">
        <v>82</v>
      </c>
      <c r="AY657" s="9" t="s">
        <v>165</v>
      </c>
      <c r="BE657" s="101">
        <f>IF(N657="základní",J657,0)</f>
        <v>0</v>
      </c>
      <c r="BF657" s="101">
        <f>IF(N657="snížená",J657,0)</f>
        <v>0</v>
      </c>
      <c r="BG657" s="101">
        <f>IF(N657="zákl. přenesená",J657,0)</f>
        <v>0</v>
      </c>
      <c r="BH657" s="101">
        <f>IF(N657="sníž. přenesená",J657,0)</f>
        <v>0</v>
      </c>
      <c r="BI657" s="101">
        <f>IF(N657="nulová",J657,0)</f>
        <v>0</v>
      </c>
      <c r="BJ657" s="9" t="s">
        <v>80</v>
      </c>
      <c r="BK657" s="101">
        <f>ROUND(I657*H657,2)</f>
        <v>0</v>
      </c>
      <c r="BL657" s="9" t="s">
        <v>172</v>
      </c>
      <c r="BM657" s="100" t="s">
        <v>575</v>
      </c>
    </row>
    <row r="658" spans="2:65" s="17" customFormat="1">
      <c r="B658" s="16"/>
      <c r="D658" s="102" t="s">
        <v>173</v>
      </c>
      <c r="F658" s="103" t="s">
        <v>574</v>
      </c>
      <c r="I658" s="5"/>
      <c r="L658" s="16"/>
      <c r="M658" s="104"/>
      <c r="T658" s="105"/>
      <c r="AT658" s="9" t="s">
        <v>173</v>
      </c>
      <c r="AU658" s="9" t="s">
        <v>82</v>
      </c>
    </row>
    <row r="659" spans="2:65" s="113" customFormat="1">
      <c r="B659" s="112"/>
      <c r="D659" s="102" t="s">
        <v>176</v>
      </c>
      <c r="E659" s="114" t="s">
        <v>1</v>
      </c>
      <c r="F659" s="115" t="s">
        <v>576</v>
      </c>
      <c r="H659" s="116">
        <v>9.06</v>
      </c>
      <c r="I659" s="7"/>
      <c r="L659" s="112"/>
      <c r="M659" s="117"/>
      <c r="T659" s="118"/>
      <c r="AT659" s="114" t="s">
        <v>176</v>
      </c>
      <c r="AU659" s="114" t="s">
        <v>82</v>
      </c>
      <c r="AV659" s="113" t="s">
        <v>82</v>
      </c>
      <c r="AW659" s="113" t="s">
        <v>30</v>
      </c>
      <c r="AX659" s="113" t="s">
        <v>73</v>
      </c>
      <c r="AY659" s="114" t="s">
        <v>165</v>
      </c>
    </row>
    <row r="660" spans="2:65" s="113" customFormat="1">
      <c r="B660" s="112"/>
      <c r="D660" s="102" t="s">
        <v>176</v>
      </c>
      <c r="E660" s="114" t="s">
        <v>1</v>
      </c>
      <c r="F660" s="115" t="s">
        <v>577</v>
      </c>
      <c r="H660" s="116">
        <v>5.51</v>
      </c>
      <c r="I660" s="7"/>
      <c r="L660" s="112"/>
      <c r="M660" s="117"/>
      <c r="T660" s="118"/>
      <c r="AT660" s="114" t="s">
        <v>176</v>
      </c>
      <c r="AU660" s="114" t="s">
        <v>82</v>
      </c>
      <c r="AV660" s="113" t="s">
        <v>82</v>
      </c>
      <c r="AW660" s="113" t="s">
        <v>30</v>
      </c>
      <c r="AX660" s="113" t="s">
        <v>73</v>
      </c>
      <c r="AY660" s="114" t="s">
        <v>165</v>
      </c>
    </row>
    <row r="661" spans="2:65" s="120" customFormat="1">
      <c r="B661" s="119"/>
      <c r="D661" s="102" t="s">
        <v>176</v>
      </c>
      <c r="E661" s="121" t="s">
        <v>1</v>
      </c>
      <c r="F661" s="122" t="s">
        <v>181</v>
      </c>
      <c r="H661" s="123">
        <v>14.57</v>
      </c>
      <c r="I661" s="8"/>
      <c r="L661" s="119"/>
      <c r="M661" s="124"/>
      <c r="T661" s="125"/>
      <c r="AT661" s="121" t="s">
        <v>176</v>
      </c>
      <c r="AU661" s="121" t="s">
        <v>82</v>
      </c>
      <c r="AV661" s="120" t="s">
        <v>172</v>
      </c>
      <c r="AW661" s="120" t="s">
        <v>30</v>
      </c>
      <c r="AX661" s="120" t="s">
        <v>80</v>
      </c>
      <c r="AY661" s="121" t="s">
        <v>165</v>
      </c>
    </row>
    <row r="662" spans="2:65" s="17" customFormat="1" ht="16.5" customHeight="1">
      <c r="B662" s="16"/>
      <c r="C662" s="88" t="s">
        <v>367</v>
      </c>
      <c r="D662" s="88" t="s">
        <v>168</v>
      </c>
      <c r="E662" s="89" t="s">
        <v>578</v>
      </c>
      <c r="F662" s="90" t="s">
        <v>579</v>
      </c>
      <c r="G662" s="91" t="s">
        <v>202</v>
      </c>
      <c r="H662" s="92">
        <v>14.57</v>
      </c>
      <c r="I662" s="4"/>
      <c r="J662" s="94">
        <f>ROUND(I662*H662,2)</f>
        <v>0</v>
      </c>
      <c r="K662" s="95"/>
      <c r="L662" s="16"/>
      <c r="M662" s="96" t="s">
        <v>1</v>
      </c>
      <c r="N662" s="97" t="s">
        <v>38</v>
      </c>
      <c r="P662" s="98">
        <f>O662*H662</f>
        <v>0</v>
      </c>
      <c r="Q662" s="98">
        <v>0</v>
      </c>
      <c r="R662" s="98">
        <f>Q662*H662</f>
        <v>0</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580</v>
      </c>
    </row>
    <row r="663" spans="2:65" s="17" customFormat="1">
      <c r="B663" s="16"/>
      <c r="D663" s="102" t="s">
        <v>173</v>
      </c>
      <c r="F663" s="103" t="s">
        <v>579</v>
      </c>
      <c r="I663" s="5"/>
      <c r="L663" s="16"/>
      <c r="M663" s="104"/>
      <c r="T663" s="105"/>
      <c r="AT663" s="9" t="s">
        <v>173</v>
      </c>
      <c r="AU663" s="9" t="s">
        <v>82</v>
      </c>
    </row>
    <row r="664" spans="2:65" s="113" customFormat="1">
      <c r="B664" s="112"/>
      <c r="D664" s="102" t="s">
        <v>176</v>
      </c>
      <c r="E664" s="114" t="s">
        <v>1</v>
      </c>
      <c r="F664" s="115" t="s">
        <v>576</v>
      </c>
      <c r="H664" s="116">
        <v>9.06</v>
      </c>
      <c r="I664" s="7"/>
      <c r="L664" s="112"/>
      <c r="M664" s="117"/>
      <c r="T664" s="118"/>
      <c r="AT664" s="114" t="s">
        <v>176</v>
      </c>
      <c r="AU664" s="114" t="s">
        <v>82</v>
      </c>
      <c r="AV664" s="113" t="s">
        <v>82</v>
      </c>
      <c r="AW664" s="113" t="s">
        <v>30</v>
      </c>
      <c r="AX664" s="113" t="s">
        <v>73</v>
      </c>
      <c r="AY664" s="114" t="s">
        <v>165</v>
      </c>
    </row>
    <row r="665" spans="2:65" s="113" customFormat="1">
      <c r="B665" s="112"/>
      <c r="D665" s="102" t="s">
        <v>176</v>
      </c>
      <c r="E665" s="114" t="s">
        <v>1</v>
      </c>
      <c r="F665" s="115" t="s">
        <v>577</v>
      </c>
      <c r="H665" s="116">
        <v>5.51</v>
      </c>
      <c r="I665" s="7"/>
      <c r="L665" s="112"/>
      <c r="M665" s="117"/>
      <c r="T665" s="118"/>
      <c r="AT665" s="114" t="s">
        <v>176</v>
      </c>
      <c r="AU665" s="114" t="s">
        <v>82</v>
      </c>
      <c r="AV665" s="113" t="s">
        <v>82</v>
      </c>
      <c r="AW665" s="113" t="s">
        <v>30</v>
      </c>
      <c r="AX665" s="113" t="s">
        <v>73</v>
      </c>
      <c r="AY665" s="114" t="s">
        <v>165</v>
      </c>
    </row>
    <row r="666" spans="2:65" s="120" customFormat="1">
      <c r="B666" s="119"/>
      <c r="D666" s="102" t="s">
        <v>176</v>
      </c>
      <c r="E666" s="121" t="s">
        <v>1</v>
      </c>
      <c r="F666" s="122" t="s">
        <v>181</v>
      </c>
      <c r="H666" s="123">
        <v>14.57</v>
      </c>
      <c r="I666" s="8"/>
      <c r="L666" s="119"/>
      <c r="M666" s="124"/>
      <c r="T666" s="125"/>
      <c r="AT666" s="121" t="s">
        <v>176</v>
      </c>
      <c r="AU666" s="121" t="s">
        <v>82</v>
      </c>
      <c r="AV666" s="120" t="s">
        <v>172</v>
      </c>
      <c r="AW666" s="120" t="s">
        <v>30</v>
      </c>
      <c r="AX666" s="120" t="s">
        <v>80</v>
      </c>
      <c r="AY666" s="121" t="s">
        <v>165</v>
      </c>
    </row>
    <row r="667" spans="2:65" s="17" customFormat="1" ht="24.2" customHeight="1">
      <c r="B667" s="16"/>
      <c r="C667" s="88" t="s">
        <v>581</v>
      </c>
      <c r="D667" s="88" t="s">
        <v>168</v>
      </c>
      <c r="E667" s="89" t="s">
        <v>582</v>
      </c>
      <c r="F667" s="90" t="s">
        <v>583</v>
      </c>
      <c r="G667" s="91" t="s">
        <v>171</v>
      </c>
      <c r="H667" s="92">
        <v>562.30799999999999</v>
      </c>
      <c r="I667" s="4"/>
      <c r="J667" s="94">
        <f>ROUND(I667*H667,2)</f>
        <v>0</v>
      </c>
      <c r="K667" s="95"/>
      <c r="L667" s="16"/>
      <c r="M667" s="96" t="s">
        <v>1</v>
      </c>
      <c r="N667" s="97" t="s">
        <v>38</v>
      </c>
      <c r="P667" s="98">
        <f>O667*H667</f>
        <v>0</v>
      </c>
      <c r="Q667" s="98">
        <v>2.4532922039999998</v>
      </c>
      <c r="R667" s="98">
        <f>Q667*H667</f>
        <v>1379.5058326468318</v>
      </c>
      <c r="S667" s="98">
        <v>0</v>
      </c>
      <c r="T667" s="99">
        <f>S667*H667</f>
        <v>0</v>
      </c>
      <c r="AR667" s="100" t="s">
        <v>172</v>
      </c>
      <c r="AT667" s="100" t="s">
        <v>168</v>
      </c>
      <c r="AU667" s="100" t="s">
        <v>82</v>
      </c>
      <c r="AY667" s="9" t="s">
        <v>165</v>
      </c>
      <c r="BE667" s="101">
        <f>IF(N667="základní",J667,0)</f>
        <v>0</v>
      </c>
      <c r="BF667" s="101">
        <f>IF(N667="snížená",J667,0)</f>
        <v>0</v>
      </c>
      <c r="BG667" s="101">
        <f>IF(N667="zákl. přenesená",J667,0)</f>
        <v>0</v>
      </c>
      <c r="BH667" s="101">
        <f>IF(N667="sníž. přenesená",J667,0)</f>
        <v>0</v>
      </c>
      <c r="BI667" s="101">
        <f>IF(N667="nulová",J667,0)</f>
        <v>0</v>
      </c>
      <c r="BJ667" s="9" t="s">
        <v>80</v>
      </c>
      <c r="BK667" s="101">
        <f>ROUND(I667*H667,2)</f>
        <v>0</v>
      </c>
      <c r="BL667" s="9" t="s">
        <v>172</v>
      </c>
      <c r="BM667" s="100" t="s">
        <v>584</v>
      </c>
    </row>
    <row r="668" spans="2:65" s="17" customFormat="1">
      <c r="B668" s="16"/>
      <c r="D668" s="102" t="s">
        <v>173</v>
      </c>
      <c r="F668" s="103" t="s">
        <v>583</v>
      </c>
      <c r="I668" s="5"/>
      <c r="L668" s="16"/>
      <c r="M668" s="104"/>
      <c r="T668" s="105"/>
      <c r="AT668" s="9" t="s">
        <v>173</v>
      </c>
      <c r="AU668" s="9" t="s">
        <v>82</v>
      </c>
    </row>
    <row r="669" spans="2:65" s="107" customFormat="1">
      <c r="B669" s="106"/>
      <c r="D669" s="102" t="s">
        <v>176</v>
      </c>
      <c r="E669" s="108" t="s">
        <v>1</v>
      </c>
      <c r="F669" s="109" t="s">
        <v>585</v>
      </c>
      <c r="H669" s="108" t="s">
        <v>1</v>
      </c>
      <c r="I669" s="6"/>
      <c r="L669" s="106"/>
      <c r="M669" s="110"/>
      <c r="T669" s="111"/>
      <c r="AT669" s="108" t="s">
        <v>176</v>
      </c>
      <c r="AU669" s="108" t="s">
        <v>82</v>
      </c>
      <c r="AV669" s="107" t="s">
        <v>80</v>
      </c>
      <c r="AW669" s="107" t="s">
        <v>30</v>
      </c>
      <c r="AX669" s="107" t="s">
        <v>73</v>
      </c>
      <c r="AY669" s="108" t="s">
        <v>165</v>
      </c>
    </row>
    <row r="670" spans="2:65" s="113" customFormat="1">
      <c r="B670" s="112"/>
      <c r="D670" s="102" t="s">
        <v>176</v>
      </c>
      <c r="E670" s="114" t="s">
        <v>1</v>
      </c>
      <c r="F670" s="115" t="s">
        <v>586</v>
      </c>
      <c r="H670" s="116">
        <v>545.31600000000003</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587</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588</v>
      </c>
      <c r="H672" s="116">
        <v>15.474</v>
      </c>
      <c r="I672" s="7"/>
      <c r="L672" s="112"/>
      <c r="M672" s="117"/>
      <c r="T672" s="118"/>
      <c r="AT672" s="114" t="s">
        <v>176</v>
      </c>
      <c r="AU672" s="114" t="s">
        <v>82</v>
      </c>
      <c r="AV672" s="113" t="s">
        <v>82</v>
      </c>
      <c r="AW672" s="113" t="s">
        <v>30</v>
      </c>
      <c r="AX672" s="113" t="s">
        <v>73</v>
      </c>
      <c r="AY672" s="114" t="s">
        <v>165</v>
      </c>
    </row>
    <row r="673" spans="2:65" s="107" customFormat="1">
      <c r="B673" s="106"/>
      <c r="D673" s="102" t="s">
        <v>176</v>
      </c>
      <c r="E673" s="108" t="s">
        <v>1</v>
      </c>
      <c r="F673" s="109" t="s">
        <v>589</v>
      </c>
      <c r="H673" s="108" t="s">
        <v>1</v>
      </c>
      <c r="I673" s="6"/>
      <c r="L673" s="106"/>
      <c r="M673" s="110"/>
      <c r="T673" s="111"/>
      <c r="AT673" s="108" t="s">
        <v>176</v>
      </c>
      <c r="AU673" s="108" t="s">
        <v>82</v>
      </c>
      <c r="AV673" s="107" t="s">
        <v>80</v>
      </c>
      <c r="AW673" s="107" t="s">
        <v>30</v>
      </c>
      <c r="AX673" s="107" t="s">
        <v>73</v>
      </c>
      <c r="AY673" s="108" t="s">
        <v>165</v>
      </c>
    </row>
    <row r="674" spans="2:65" s="113" customFormat="1">
      <c r="B674" s="112"/>
      <c r="D674" s="102" t="s">
        <v>176</v>
      </c>
      <c r="E674" s="114" t="s">
        <v>1</v>
      </c>
      <c r="F674" s="115" t="s">
        <v>590</v>
      </c>
      <c r="H674" s="116">
        <v>1.518</v>
      </c>
      <c r="I674" s="7"/>
      <c r="L674" s="112"/>
      <c r="M674" s="117"/>
      <c r="T674" s="118"/>
      <c r="AT674" s="114" t="s">
        <v>176</v>
      </c>
      <c r="AU674" s="114" t="s">
        <v>82</v>
      </c>
      <c r="AV674" s="113" t="s">
        <v>82</v>
      </c>
      <c r="AW674" s="113" t="s">
        <v>30</v>
      </c>
      <c r="AX674" s="113" t="s">
        <v>73</v>
      </c>
      <c r="AY674" s="114" t="s">
        <v>165</v>
      </c>
    </row>
    <row r="675" spans="2:65" s="120" customFormat="1">
      <c r="B675" s="119"/>
      <c r="D675" s="102" t="s">
        <v>176</v>
      </c>
      <c r="E675" s="121" t="s">
        <v>1</v>
      </c>
      <c r="F675" s="122" t="s">
        <v>181</v>
      </c>
      <c r="H675" s="123">
        <v>562.30800000000011</v>
      </c>
      <c r="I675" s="8"/>
      <c r="L675" s="119"/>
      <c r="M675" s="124"/>
      <c r="T675" s="125"/>
      <c r="AT675" s="121" t="s">
        <v>176</v>
      </c>
      <c r="AU675" s="121" t="s">
        <v>82</v>
      </c>
      <c r="AV675" s="120" t="s">
        <v>172</v>
      </c>
      <c r="AW675" s="120" t="s">
        <v>30</v>
      </c>
      <c r="AX675" s="120" t="s">
        <v>80</v>
      </c>
      <c r="AY675" s="121" t="s">
        <v>165</v>
      </c>
    </row>
    <row r="676" spans="2:65" s="17" customFormat="1" ht="24.2" customHeight="1">
      <c r="B676" s="16"/>
      <c r="C676" s="88" t="s">
        <v>9757</v>
      </c>
      <c r="D676" s="88" t="s">
        <v>168</v>
      </c>
      <c r="E676" s="89" t="s">
        <v>9758</v>
      </c>
      <c r="F676" s="90" t="s">
        <v>9759</v>
      </c>
      <c r="G676" s="91" t="s">
        <v>171</v>
      </c>
      <c r="H676" s="92">
        <v>545.31600000000003</v>
      </c>
      <c r="I676" s="4"/>
      <c r="J676" s="94">
        <f>ROUND(I676*H676,2)</f>
        <v>0</v>
      </c>
      <c r="K676" s="95"/>
      <c r="L676" s="16"/>
      <c r="M676" s="96" t="s">
        <v>1</v>
      </c>
      <c r="N676" s="97" t="s">
        <v>38</v>
      </c>
      <c r="P676" s="98">
        <f>O676*H676</f>
        <v>0</v>
      </c>
      <c r="Q676" s="98">
        <v>2.4532922039999998</v>
      </c>
      <c r="R676" s="98">
        <f>Q676*H676</f>
        <v>1337.819491516464</v>
      </c>
      <c r="S676" s="98">
        <v>0</v>
      </c>
      <c r="T676" s="99">
        <f>S676*H676</f>
        <v>0</v>
      </c>
      <c r="AR676" s="100" t="s">
        <v>172</v>
      </c>
      <c r="AT676" s="100" t="s">
        <v>168</v>
      </c>
      <c r="AU676" s="100" t="s">
        <v>82</v>
      </c>
      <c r="AY676" s="9" t="s">
        <v>165</v>
      </c>
      <c r="BE676" s="101">
        <f>IF(N676="základní",J676,0)</f>
        <v>0</v>
      </c>
      <c r="BF676" s="101">
        <f>IF(N676="snížená",J676,0)</f>
        <v>0</v>
      </c>
      <c r="BG676" s="101">
        <f>IF(N676="zákl. přenesená",J676,0)</f>
        <v>0</v>
      </c>
      <c r="BH676" s="101">
        <f>IF(N676="sníž. přenesená",J676,0)</f>
        <v>0</v>
      </c>
      <c r="BI676" s="101">
        <f>IF(N676="nulová",J676,0)</f>
        <v>0</v>
      </c>
      <c r="BJ676" s="9" t="s">
        <v>80</v>
      </c>
      <c r="BK676" s="101">
        <f>ROUND(I676*H676,2)</f>
        <v>0</v>
      </c>
      <c r="BL676" s="9" t="s">
        <v>172</v>
      </c>
      <c r="BM676" s="100" t="s">
        <v>584</v>
      </c>
    </row>
    <row r="677" spans="2:65" s="17" customFormat="1">
      <c r="B677" s="16"/>
      <c r="D677" s="102" t="s">
        <v>173</v>
      </c>
      <c r="F677" s="103" t="s">
        <v>9760</v>
      </c>
      <c r="I677" s="5"/>
      <c r="L677" s="16"/>
      <c r="M677" s="104"/>
      <c r="T677" s="105"/>
      <c r="AT677" s="9" t="s">
        <v>173</v>
      </c>
      <c r="AU677" s="9" t="s">
        <v>82</v>
      </c>
    </row>
    <row r="678" spans="2:65" s="107" customFormat="1">
      <c r="B678" s="106"/>
      <c r="D678" s="102" t="s">
        <v>176</v>
      </c>
      <c r="E678" s="108" t="s">
        <v>1</v>
      </c>
      <c r="F678" s="109" t="s">
        <v>9761</v>
      </c>
      <c r="H678" s="108" t="s">
        <v>1</v>
      </c>
      <c r="I678" s="6"/>
      <c r="L678" s="106"/>
      <c r="M678" s="110"/>
      <c r="T678" s="111"/>
      <c r="AT678" s="108" t="s">
        <v>176</v>
      </c>
      <c r="AU678" s="108" t="s">
        <v>82</v>
      </c>
      <c r="AV678" s="107" t="s">
        <v>80</v>
      </c>
      <c r="AW678" s="107" t="s">
        <v>30</v>
      </c>
      <c r="AX678" s="107" t="s">
        <v>73</v>
      </c>
      <c r="AY678" s="108" t="s">
        <v>165</v>
      </c>
    </row>
    <row r="679" spans="2:65" s="113" customFormat="1">
      <c r="B679" s="112"/>
      <c r="D679" s="102" t="s">
        <v>176</v>
      </c>
      <c r="E679" s="114" t="s">
        <v>1</v>
      </c>
      <c r="F679" s="115">
        <v>545.31600000000003</v>
      </c>
      <c r="H679" s="116">
        <v>545.31600000000003</v>
      </c>
      <c r="I679" s="7"/>
      <c r="L679" s="112"/>
      <c r="M679" s="117"/>
      <c r="T679" s="118"/>
      <c r="AT679" s="114" t="s">
        <v>176</v>
      </c>
      <c r="AU679" s="114" t="s">
        <v>82</v>
      </c>
      <c r="AV679" s="113" t="s">
        <v>82</v>
      </c>
      <c r="AW679" s="113" t="s">
        <v>30</v>
      </c>
      <c r="AX679" s="113" t="s">
        <v>73</v>
      </c>
      <c r="AY679" s="114" t="s">
        <v>165</v>
      </c>
    </row>
    <row r="680" spans="2:65" s="120" customFormat="1">
      <c r="B680" s="119"/>
      <c r="D680" s="102" t="s">
        <v>176</v>
      </c>
      <c r="E680" s="121" t="s">
        <v>1</v>
      </c>
      <c r="F680" s="122" t="s">
        <v>181</v>
      </c>
      <c r="H680" s="123">
        <v>545.31600000000003</v>
      </c>
      <c r="I680" s="8"/>
      <c r="L680" s="119"/>
      <c r="M680" s="124"/>
      <c r="T680" s="125"/>
      <c r="AT680" s="121" t="s">
        <v>176</v>
      </c>
      <c r="AU680" s="121" t="s">
        <v>82</v>
      </c>
      <c r="AV680" s="120" t="s">
        <v>172</v>
      </c>
      <c r="AW680" s="120" t="s">
        <v>30</v>
      </c>
      <c r="AX680" s="120" t="s">
        <v>80</v>
      </c>
      <c r="AY680" s="121" t="s">
        <v>165</v>
      </c>
    </row>
    <row r="681" spans="2:65" s="17" customFormat="1" ht="21.75" customHeight="1">
      <c r="B681" s="16"/>
      <c r="C681" s="88" t="s">
        <v>371</v>
      </c>
      <c r="D681" s="88" t="s">
        <v>168</v>
      </c>
      <c r="E681" s="89" t="s">
        <v>591</v>
      </c>
      <c r="F681" s="90" t="s">
        <v>592</v>
      </c>
      <c r="G681" s="91" t="s">
        <v>195</v>
      </c>
      <c r="H681" s="92">
        <v>115</v>
      </c>
      <c r="I681" s="4"/>
      <c r="J681" s="94">
        <f>ROUND(I681*H681,2)</f>
        <v>0</v>
      </c>
      <c r="K681" s="95"/>
      <c r="L681" s="16"/>
      <c r="M681" s="96" t="s">
        <v>1</v>
      </c>
      <c r="N681" s="97" t="s">
        <v>38</v>
      </c>
      <c r="P681" s="98">
        <f>O681*H681</f>
        <v>0</v>
      </c>
      <c r="Q681" s="98">
        <v>1.0606207999999999</v>
      </c>
      <c r="R681" s="98">
        <f>Q681*H681</f>
        <v>121.97139199999999</v>
      </c>
      <c r="S681" s="98">
        <v>0</v>
      </c>
      <c r="T681" s="99">
        <f>S681*H681</f>
        <v>0</v>
      </c>
      <c r="AR681" s="100" t="s">
        <v>172</v>
      </c>
      <c r="AT681" s="100" t="s">
        <v>168</v>
      </c>
      <c r="AU681" s="100" t="s">
        <v>82</v>
      </c>
      <c r="AY681" s="9" t="s">
        <v>165</v>
      </c>
      <c r="BE681" s="101">
        <f>IF(N681="základní",J681,0)</f>
        <v>0</v>
      </c>
      <c r="BF681" s="101">
        <f>IF(N681="snížená",J681,0)</f>
        <v>0</v>
      </c>
      <c r="BG681" s="101">
        <f>IF(N681="zákl. přenesená",J681,0)</f>
        <v>0</v>
      </c>
      <c r="BH681" s="101">
        <f>IF(N681="sníž. přenesená",J681,0)</f>
        <v>0</v>
      </c>
      <c r="BI681" s="101">
        <f>IF(N681="nulová",J681,0)</f>
        <v>0</v>
      </c>
      <c r="BJ681" s="9" t="s">
        <v>80</v>
      </c>
      <c r="BK681" s="101">
        <f>ROUND(I681*H681,2)</f>
        <v>0</v>
      </c>
      <c r="BL681" s="9" t="s">
        <v>172</v>
      </c>
      <c r="BM681" s="100" t="s">
        <v>593</v>
      </c>
    </row>
    <row r="682" spans="2:65" s="17" customFormat="1">
      <c r="B682" s="16"/>
      <c r="D682" s="102" t="s">
        <v>173</v>
      </c>
      <c r="F682" s="103" t="s">
        <v>594</v>
      </c>
      <c r="I682" s="5"/>
      <c r="L682" s="16"/>
      <c r="M682" s="104"/>
      <c r="T682" s="105"/>
      <c r="AT682" s="9" t="s">
        <v>173</v>
      </c>
      <c r="AU682" s="9" t="s">
        <v>82</v>
      </c>
    </row>
    <row r="683" spans="2:65" s="113" customFormat="1">
      <c r="B683" s="112"/>
      <c r="D683" s="102" t="s">
        <v>176</v>
      </c>
      <c r="E683" s="114" t="s">
        <v>1</v>
      </c>
      <c r="F683" s="115" t="s">
        <v>9933</v>
      </c>
      <c r="H683" s="116">
        <v>115</v>
      </c>
      <c r="I683" s="7"/>
      <c r="L683" s="112"/>
      <c r="M683" s="117"/>
      <c r="T683" s="118"/>
      <c r="AT683" s="114" t="s">
        <v>176</v>
      </c>
      <c r="AU683" s="114" t="s">
        <v>82</v>
      </c>
      <c r="AV683" s="113" t="s">
        <v>82</v>
      </c>
      <c r="AW683" s="113" t="s">
        <v>30</v>
      </c>
      <c r="AX683" s="113" t="s">
        <v>73</v>
      </c>
      <c r="AY683" s="114" t="s">
        <v>165</v>
      </c>
    </row>
    <row r="684" spans="2:65" s="120" customFormat="1">
      <c r="B684" s="119"/>
      <c r="D684" s="102" t="s">
        <v>176</v>
      </c>
      <c r="E684" s="121" t="s">
        <v>1</v>
      </c>
      <c r="F684" s="122" t="s">
        <v>181</v>
      </c>
      <c r="H684" s="123">
        <v>115</v>
      </c>
      <c r="I684" s="8"/>
      <c r="L684" s="119"/>
      <c r="M684" s="124"/>
      <c r="T684" s="125"/>
      <c r="AT684" s="121" t="s">
        <v>176</v>
      </c>
      <c r="AU684" s="121" t="s">
        <v>82</v>
      </c>
      <c r="AV684" s="120" t="s">
        <v>172</v>
      </c>
      <c r="AW684" s="120" t="s">
        <v>30</v>
      </c>
      <c r="AX684" s="120" t="s">
        <v>80</v>
      </c>
      <c r="AY684" s="121" t="s">
        <v>165</v>
      </c>
    </row>
    <row r="685" spans="2:65" s="17" customFormat="1" ht="16.5" customHeight="1">
      <c r="B685" s="16"/>
      <c r="C685" s="88" t="s">
        <v>595</v>
      </c>
      <c r="D685" s="88" t="s">
        <v>168</v>
      </c>
      <c r="E685" s="89" t="s">
        <v>596</v>
      </c>
      <c r="F685" s="90" t="s">
        <v>597</v>
      </c>
      <c r="G685" s="91" t="s">
        <v>202</v>
      </c>
      <c r="H685" s="92">
        <v>76.037000000000006</v>
      </c>
      <c r="I685" s="4"/>
      <c r="J685" s="94">
        <f>ROUND(I685*H685,2)</f>
        <v>0</v>
      </c>
      <c r="K685" s="95"/>
      <c r="L685" s="16"/>
      <c r="M685" s="96" t="s">
        <v>1</v>
      </c>
      <c r="N685" s="97" t="s">
        <v>38</v>
      </c>
      <c r="P685" s="98">
        <f>O685*H685</f>
        <v>0</v>
      </c>
      <c r="Q685" s="98">
        <v>0</v>
      </c>
      <c r="R685" s="98">
        <f>Q685*H685</f>
        <v>0</v>
      </c>
      <c r="S685" s="98">
        <v>0</v>
      </c>
      <c r="T685" s="99">
        <f>S685*H685</f>
        <v>0</v>
      </c>
      <c r="AR685" s="100" t="s">
        <v>172</v>
      </c>
      <c r="AT685" s="100" t="s">
        <v>168</v>
      </c>
      <c r="AU685" s="100" t="s">
        <v>82</v>
      </c>
      <c r="AY685" s="9" t="s">
        <v>165</v>
      </c>
      <c r="BE685" s="101">
        <f>IF(N685="základní",J685,0)</f>
        <v>0</v>
      </c>
      <c r="BF685" s="101">
        <f>IF(N685="snížená",J685,0)</f>
        <v>0</v>
      </c>
      <c r="BG685" s="101">
        <f>IF(N685="zákl. přenesená",J685,0)</f>
        <v>0</v>
      </c>
      <c r="BH685" s="101">
        <f>IF(N685="sníž. přenesená",J685,0)</f>
        <v>0</v>
      </c>
      <c r="BI685" s="101">
        <f>IF(N685="nulová",J685,0)</f>
        <v>0</v>
      </c>
      <c r="BJ685" s="9" t="s">
        <v>80</v>
      </c>
      <c r="BK685" s="101">
        <f>ROUND(I685*H685,2)</f>
        <v>0</v>
      </c>
      <c r="BL685" s="9" t="s">
        <v>172</v>
      </c>
      <c r="BM685" s="100" t="s">
        <v>598</v>
      </c>
    </row>
    <row r="686" spans="2:65" s="17" customFormat="1">
      <c r="B686" s="16"/>
      <c r="D686" s="102" t="s">
        <v>173</v>
      </c>
      <c r="F686" s="103" t="s">
        <v>597</v>
      </c>
      <c r="I686" s="5"/>
      <c r="L686" s="16"/>
      <c r="M686" s="104"/>
      <c r="T686" s="105"/>
      <c r="AT686" s="9" t="s">
        <v>173</v>
      </c>
      <c r="AU686" s="9" t="s">
        <v>82</v>
      </c>
    </row>
    <row r="687" spans="2:65" s="113" customFormat="1">
      <c r="B687" s="112"/>
      <c r="D687" s="102" t="s">
        <v>176</v>
      </c>
      <c r="E687" s="114" t="s">
        <v>1</v>
      </c>
      <c r="F687" s="115" t="s">
        <v>599</v>
      </c>
      <c r="H687" s="116">
        <v>54.27</v>
      </c>
      <c r="I687" s="7"/>
      <c r="L687" s="112"/>
      <c r="M687" s="117"/>
      <c r="T687" s="118"/>
      <c r="AT687" s="114" t="s">
        <v>176</v>
      </c>
      <c r="AU687" s="114" t="s">
        <v>82</v>
      </c>
      <c r="AV687" s="113" t="s">
        <v>82</v>
      </c>
      <c r="AW687" s="113" t="s">
        <v>30</v>
      </c>
      <c r="AX687" s="113" t="s">
        <v>73</v>
      </c>
      <c r="AY687" s="114" t="s">
        <v>165</v>
      </c>
    </row>
    <row r="688" spans="2:65" s="113" customFormat="1">
      <c r="B688" s="112"/>
      <c r="D688" s="102" t="s">
        <v>176</v>
      </c>
      <c r="E688" s="114" t="s">
        <v>1</v>
      </c>
      <c r="F688" s="115" t="s">
        <v>600</v>
      </c>
      <c r="H688" s="116">
        <v>9.6750000000000007</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601</v>
      </c>
      <c r="H689" s="116">
        <v>9.8520000000000003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602</v>
      </c>
      <c r="H690" s="116">
        <v>2.2400000000000002</v>
      </c>
      <c r="I690" s="7"/>
      <c r="L690" s="112"/>
      <c r="M690" s="117"/>
      <c r="T690" s="118"/>
      <c r="AT690" s="114" t="s">
        <v>176</v>
      </c>
      <c r="AU690" s="114" t="s">
        <v>82</v>
      </c>
      <c r="AV690" s="113" t="s">
        <v>82</v>
      </c>
      <c r="AW690" s="113" t="s">
        <v>30</v>
      </c>
      <c r="AX690" s="113" t="s">
        <v>73</v>
      </c>
      <c r="AY690" s="114" t="s">
        <v>165</v>
      </c>
    </row>
    <row r="691" spans="2:65" s="120" customFormat="1">
      <c r="B691" s="119"/>
      <c r="D691" s="102" t="s">
        <v>176</v>
      </c>
      <c r="E691" s="121" t="s">
        <v>1</v>
      </c>
      <c r="F691" s="122" t="s">
        <v>181</v>
      </c>
      <c r="H691" s="123">
        <v>76.037000000000006</v>
      </c>
      <c r="I691" s="8"/>
      <c r="L691" s="119"/>
      <c r="M691" s="124"/>
      <c r="T691" s="125"/>
      <c r="AT691" s="121" t="s">
        <v>176</v>
      </c>
      <c r="AU691" s="121" t="s">
        <v>82</v>
      </c>
      <c r="AV691" s="120" t="s">
        <v>172</v>
      </c>
      <c r="AW691" s="120" t="s">
        <v>30</v>
      </c>
      <c r="AX691" s="120" t="s">
        <v>80</v>
      </c>
      <c r="AY691" s="121" t="s">
        <v>165</v>
      </c>
    </row>
    <row r="692" spans="2:65" s="17" customFormat="1" ht="16.5" customHeight="1">
      <c r="B692" s="16"/>
      <c r="C692" s="88" t="s">
        <v>376</v>
      </c>
      <c r="D692" s="88" t="s">
        <v>168</v>
      </c>
      <c r="E692" s="89" t="s">
        <v>603</v>
      </c>
      <c r="F692" s="90" t="s">
        <v>604</v>
      </c>
      <c r="G692" s="91" t="s">
        <v>202</v>
      </c>
      <c r="H692" s="92">
        <v>76.037000000000006</v>
      </c>
      <c r="I692" s="4"/>
      <c r="J692" s="94">
        <f>ROUND(I692*H692,2)</f>
        <v>0</v>
      </c>
      <c r="K692" s="95"/>
      <c r="L692" s="16"/>
      <c r="M692" s="96" t="s">
        <v>1</v>
      </c>
      <c r="N692" s="97" t="s">
        <v>38</v>
      </c>
      <c r="P692" s="98">
        <f>O692*H692</f>
        <v>0</v>
      </c>
      <c r="Q692" s="98">
        <v>0</v>
      </c>
      <c r="R692" s="98">
        <f>Q692*H692</f>
        <v>0</v>
      </c>
      <c r="S692" s="98">
        <v>0</v>
      </c>
      <c r="T692" s="99">
        <f>S692*H692</f>
        <v>0</v>
      </c>
      <c r="AR692" s="100" t="s">
        <v>172</v>
      </c>
      <c r="AT692" s="100" t="s">
        <v>168</v>
      </c>
      <c r="AU692" s="100" t="s">
        <v>82</v>
      </c>
      <c r="AY692" s="9" t="s">
        <v>165</v>
      </c>
      <c r="BE692" s="101">
        <f>IF(N692="základní",J692,0)</f>
        <v>0</v>
      </c>
      <c r="BF692" s="101">
        <f>IF(N692="snížená",J692,0)</f>
        <v>0</v>
      </c>
      <c r="BG692" s="101">
        <f>IF(N692="zákl. přenesená",J692,0)</f>
        <v>0</v>
      </c>
      <c r="BH692" s="101">
        <f>IF(N692="sníž. přenesená",J692,0)</f>
        <v>0</v>
      </c>
      <c r="BI692" s="101">
        <f>IF(N692="nulová",J692,0)</f>
        <v>0</v>
      </c>
      <c r="BJ692" s="9" t="s">
        <v>80</v>
      </c>
      <c r="BK692" s="101">
        <f>ROUND(I692*H692,2)</f>
        <v>0</v>
      </c>
      <c r="BL692" s="9" t="s">
        <v>172</v>
      </c>
      <c r="BM692" s="100" t="s">
        <v>605</v>
      </c>
    </row>
    <row r="693" spans="2:65" s="17" customFormat="1">
      <c r="B693" s="16"/>
      <c r="D693" s="102" t="s">
        <v>173</v>
      </c>
      <c r="F693" s="103" t="s">
        <v>604</v>
      </c>
      <c r="I693" s="5"/>
      <c r="L693" s="16"/>
      <c r="M693" s="104"/>
      <c r="T693" s="105"/>
      <c r="AT693" s="9" t="s">
        <v>173</v>
      </c>
      <c r="AU693" s="9" t="s">
        <v>82</v>
      </c>
    </row>
    <row r="694" spans="2:65" s="113" customFormat="1">
      <c r="B694" s="112"/>
      <c r="D694" s="102" t="s">
        <v>176</v>
      </c>
      <c r="E694" s="114" t="s">
        <v>1</v>
      </c>
      <c r="F694" s="115" t="s">
        <v>599</v>
      </c>
      <c r="H694" s="116">
        <v>54.27</v>
      </c>
      <c r="I694" s="7"/>
      <c r="L694" s="112"/>
      <c r="M694" s="117"/>
      <c r="T694" s="118"/>
      <c r="AT694" s="114" t="s">
        <v>176</v>
      </c>
      <c r="AU694" s="114" t="s">
        <v>82</v>
      </c>
      <c r="AV694" s="113" t="s">
        <v>82</v>
      </c>
      <c r="AW694" s="113" t="s">
        <v>30</v>
      </c>
      <c r="AX694" s="113" t="s">
        <v>73</v>
      </c>
      <c r="AY694" s="114" t="s">
        <v>165</v>
      </c>
    </row>
    <row r="695" spans="2:65" s="113" customFormat="1">
      <c r="B695" s="112"/>
      <c r="D695" s="102" t="s">
        <v>176</v>
      </c>
      <c r="E695" s="114" t="s">
        <v>1</v>
      </c>
      <c r="F695" s="115" t="s">
        <v>600</v>
      </c>
      <c r="H695" s="116">
        <v>9.6750000000000007</v>
      </c>
      <c r="I695" s="7"/>
      <c r="L695" s="112"/>
      <c r="M695" s="117"/>
      <c r="T695" s="118"/>
      <c r="AT695" s="114" t="s">
        <v>176</v>
      </c>
      <c r="AU695" s="114" t="s">
        <v>82</v>
      </c>
      <c r="AV695" s="113" t="s">
        <v>82</v>
      </c>
      <c r="AW695" s="113" t="s">
        <v>30</v>
      </c>
      <c r="AX695" s="113" t="s">
        <v>73</v>
      </c>
      <c r="AY695" s="114" t="s">
        <v>165</v>
      </c>
    </row>
    <row r="696" spans="2:65" s="113" customFormat="1">
      <c r="B696" s="112"/>
      <c r="D696" s="102" t="s">
        <v>176</v>
      </c>
      <c r="E696" s="114" t="s">
        <v>1</v>
      </c>
      <c r="F696" s="115" t="s">
        <v>601</v>
      </c>
      <c r="H696" s="116">
        <v>9.8520000000000003</v>
      </c>
      <c r="I696" s="7"/>
      <c r="L696" s="112"/>
      <c r="M696" s="117"/>
      <c r="T696" s="118"/>
      <c r="AT696" s="114" t="s">
        <v>176</v>
      </c>
      <c r="AU696" s="114" t="s">
        <v>82</v>
      </c>
      <c r="AV696" s="113" t="s">
        <v>82</v>
      </c>
      <c r="AW696" s="113" t="s">
        <v>30</v>
      </c>
      <c r="AX696" s="113" t="s">
        <v>73</v>
      </c>
      <c r="AY696" s="114" t="s">
        <v>165</v>
      </c>
    </row>
    <row r="697" spans="2:65" s="113" customFormat="1">
      <c r="B697" s="112"/>
      <c r="D697" s="102" t="s">
        <v>176</v>
      </c>
      <c r="E697" s="114" t="s">
        <v>1</v>
      </c>
      <c r="F697" s="115" t="s">
        <v>602</v>
      </c>
      <c r="H697" s="116">
        <v>2.2400000000000002</v>
      </c>
      <c r="I697" s="7"/>
      <c r="L697" s="112"/>
      <c r="M697" s="117"/>
      <c r="T697" s="118"/>
      <c r="AT697" s="114" t="s">
        <v>176</v>
      </c>
      <c r="AU697" s="114" t="s">
        <v>82</v>
      </c>
      <c r="AV697" s="113" t="s">
        <v>82</v>
      </c>
      <c r="AW697" s="113" t="s">
        <v>30</v>
      </c>
      <c r="AX697" s="113" t="s">
        <v>73</v>
      </c>
      <c r="AY697" s="114" t="s">
        <v>165</v>
      </c>
    </row>
    <row r="698" spans="2:65" s="120" customFormat="1">
      <c r="B698" s="119"/>
      <c r="D698" s="102" t="s">
        <v>176</v>
      </c>
      <c r="E698" s="121" t="s">
        <v>1</v>
      </c>
      <c r="F698" s="122" t="s">
        <v>181</v>
      </c>
      <c r="H698" s="123">
        <v>76.037000000000006</v>
      </c>
      <c r="I698" s="8"/>
      <c r="L698" s="119"/>
      <c r="M698" s="124"/>
      <c r="T698" s="125"/>
      <c r="AT698" s="121" t="s">
        <v>176</v>
      </c>
      <c r="AU698" s="121" t="s">
        <v>82</v>
      </c>
      <c r="AV698" s="120" t="s">
        <v>172</v>
      </c>
      <c r="AW698" s="120" t="s">
        <v>30</v>
      </c>
      <c r="AX698" s="120" t="s">
        <v>80</v>
      </c>
      <c r="AY698" s="121" t="s">
        <v>165</v>
      </c>
    </row>
    <row r="699" spans="2:65" s="17" customFormat="1" ht="24.2" customHeight="1">
      <c r="B699" s="16"/>
      <c r="C699" s="88" t="s">
        <v>606</v>
      </c>
      <c r="D699" s="88" t="s">
        <v>168</v>
      </c>
      <c r="E699" s="89" t="s">
        <v>607</v>
      </c>
      <c r="F699" s="90" t="s">
        <v>608</v>
      </c>
      <c r="G699" s="91" t="s">
        <v>171</v>
      </c>
      <c r="H699" s="92">
        <v>5.0199999999999996</v>
      </c>
      <c r="I699" s="4"/>
      <c r="J699" s="94">
        <f>ROUND(I699*H699,2)</f>
        <v>0</v>
      </c>
      <c r="K699" s="95"/>
      <c r="L699" s="16"/>
      <c r="M699" s="96" t="s">
        <v>1</v>
      </c>
      <c r="N699" s="97" t="s">
        <v>38</v>
      </c>
      <c r="P699" s="98">
        <f>O699*H699</f>
        <v>0</v>
      </c>
      <c r="Q699" s="98">
        <v>2.4532922039999998</v>
      </c>
      <c r="R699" s="98">
        <f>Q699*H699</f>
        <v>12.315526864079999</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609</v>
      </c>
    </row>
    <row r="700" spans="2:65" s="17" customFormat="1">
      <c r="B700" s="16"/>
      <c r="D700" s="102" t="s">
        <v>173</v>
      </c>
      <c r="F700" s="103" t="s">
        <v>608</v>
      </c>
      <c r="I700" s="5"/>
      <c r="L700" s="16"/>
      <c r="M700" s="104"/>
      <c r="T700" s="105"/>
      <c r="AT700" s="9" t="s">
        <v>173</v>
      </c>
      <c r="AU700" s="9" t="s">
        <v>82</v>
      </c>
    </row>
    <row r="701" spans="2:65" s="107" customFormat="1">
      <c r="B701" s="106"/>
      <c r="D701" s="102" t="s">
        <v>176</v>
      </c>
      <c r="E701" s="108" t="s">
        <v>1</v>
      </c>
      <c r="F701" s="109" t="s">
        <v>610</v>
      </c>
      <c r="H701" s="108" t="s">
        <v>1</v>
      </c>
      <c r="I701" s="6"/>
      <c r="L701" s="106"/>
      <c r="M701" s="110"/>
      <c r="T701" s="111"/>
      <c r="AT701" s="108" t="s">
        <v>176</v>
      </c>
      <c r="AU701" s="108" t="s">
        <v>82</v>
      </c>
      <c r="AV701" s="107" t="s">
        <v>80</v>
      </c>
      <c r="AW701" s="107" t="s">
        <v>30</v>
      </c>
      <c r="AX701" s="107" t="s">
        <v>73</v>
      </c>
      <c r="AY701" s="108" t="s">
        <v>165</v>
      </c>
    </row>
    <row r="702" spans="2:65" s="107" customFormat="1">
      <c r="B702" s="106"/>
      <c r="D702" s="102" t="s">
        <v>176</v>
      </c>
      <c r="E702" s="108" t="s">
        <v>1</v>
      </c>
      <c r="F702" s="109" t="s">
        <v>611</v>
      </c>
      <c r="H702" s="108" t="s">
        <v>1</v>
      </c>
      <c r="I702" s="6"/>
      <c r="L702" s="106"/>
      <c r="M702" s="110"/>
      <c r="T702" s="111"/>
      <c r="AT702" s="108" t="s">
        <v>176</v>
      </c>
      <c r="AU702" s="108" t="s">
        <v>82</v>
      </c>
      <c r="AV702" s="107" t="s">
        <v>80</v>
      </c>
      <c r="AW702" s="107" t="s">
        <v>30</v>
      </c>
      <c r="AX702" s="107" t="s">
        <v>73</v>
      </c>
      <c r="AY702" s="108" t="s">
        <v>165</v>
      </c>
    </row>
    <row r="703" spans="2:65" s="113" customFormat="1">
      <c r="B703" s="112"/>
      <c r="D703" s="102" t="s">
        <v>176</v>
      </c>
      <c r="E703" s="114" t="s">
        <v>1</v>
      </c>
      <c r="F703" s="115" t="s">
        <v>612</v>
      </c>
      <c r="H703" s="116">
        <v>4.1580000000000004</v>
      </c>
      <c r="I703" s="7"/>
      <c r="L703" s="112"/>
      <c r="M703" s="117"/>
      <c r="T703" s="118"/>
      <c r="AT703" s="114" t="s">
        <v>176</v>
      </c>
      <c r="AU703" s="114" t="s">
        <v>82</v>
      </c>
      <c r="AV703" s="113" t="s">
        <v>82</v>
      </c>
      <c r="AW703" s="113" t="s">
        <v>30</v>
      </c>
      <c r="AX703" s="113" t="s">
        <v>73</v>
      </c>
      <c r="AY703" s="114" t="s">
        <v>165</v>
      </c>
    </row>
    <row r="704" spans="2:65" s="107" customFormat="1">
      <c r="B704" s="106"/>
      <c r="D704" s="102" t="s">
        <v>176</v>
      </c>
      <c r="E704" s="108" t="s">
        <v>1</v>
      </c>
      <c r="F704" s="109" t="s">
        <v>613</v>
      </c>
      <c r="H704" s="108" t="s">
        <v>1</v>
      </c>
      <c r="I704" s="6"/>
      <c r="L704" s="106"/>
      <c r="M704" s="110"/>
      <c r="T704" s="111"/>
      <c r="AT704" s="108" t="s">
        <v>176</v>
      </c>
      <c r="AU704" s="108" t="s">
        <v>82</v>
      </c>
      <c r="AV704" s="107" t="s">
        <v>80</v>
      </c>
      <c r="AW704" s="107" t="s">
        <v>30</v>
      </c>
      <c r="AX704" s="107" t="s">
        <v>73</v>
      </c>
      <c r="AY704" s="108" t="s">
        <v>165</v>
      </c>
    </row>
    <row r="705" spans="2:65" s="113" customFormat="1">
      <c r="B705" s="112"/>
      <c r="D705" s="102" t="s">
        <v>176</v>
      </c>
      <c r="E705" s="114" t="s">
        <v>1</v>
      </c>
      <c r="F705" s="115" t="s">
        <v>614</v>
      </c>
      <c r="H705" s="116">
        <v>0.86199999999999999</v>
      </c>
      <c r="I705" s="7"/>
      <c r="L705" s="112"/>
      <c r="M705" s="117"/>
      <c r="T705" s="118"/>
      <c r="AT705" s="114" t="s">
        <v>176</v>
      </c>
      <c r="AU705" s="114" t="s">
        <v>82</v>
      </c>
      <c r="AV705" s="113" t="s">
        <v>82</v>
      </c>
      <c r="AW705" s="113" t="s">
        <v>30</v>
      </c>
      <c r="AX705" s="113" t="s">
        <v>73</v>
      </c>
      <c r="AY705" s="114" t="s">
        <v>165</v>
      </c>
    </row>
    <row r="706" spans="2:65" s="120" customFormat="1">
      <c r="B706" s="119"/>
      <c r="D706" s="102" t="s">
        <v>176</v>
      </c>
      <c r="E706" s="121" t="s">
        <v>1</v>
      </c>
      <c r="F706" s="122" t="s">
        <v>181</v>
      </c>
      <c r="H706" s="123">
        <v>5.0200000000000005</v>
      </c>
      <c r="I706" s="8"/>
      <c r="L706" s="119"/>
      <c r="M706" s="124"/>
      <c r="T706" s="125"/>
      <c r="AT706" s="121" t="s">
        <v>176</v>
      </c>
      <c r="AU706" s="121" t="s">
        <v>82</v>
      </c>
      <c r="AV706" s="120" t="s">
        <v>172</v>
      </c>
      <c r="AW706" s="120" t="s">
        <v>30</v>
      </c>
      <c r="AX706" s="120" t="s">
        <v>80</v>
      </c>
      <c r="AY706" s="121" t="s">
        <v>165</v>
      </c>
    </row>
    <row r="707" spans="2:65" s="17" customFormat="1" ht="24.2" customHeight="1">
      <c r="B707" s="16"/>
      <c r="C707" s="88" t="s">
        <v>9762</v>
      </c>
      <c r="D707" s="88" t="s">
        <v>168</v>
      </c>
      <c r="E707" s="89" t="s">
        <v>9763</v>
      </c>
      <c r="F707" s="90" t="s">
        <v>9764</v>
      </c>
      <c r="G707" s="91" t="s">
        <v>171</v>
      </c>
      <c r="H707" s="92">
        <v>5.0199999999999996</v>
      </c>
      <c r="I707" s="4"/>
      <c r="J707" s="94">
        <f>ROUND(I707*H707,2)</f>
        <v>0</v>
      </c>
      <c r="K707" s="95"/>
      <c r="L707" s="16"/>
      <c r="M707" s="96" t="s">
        <v>1</v>
      </c>
      <c r="N707" s="97" t="s">
        <v>38</v>
      </c>
      <c r="P707" s="98">
        <f>O707*H707</f>
        <v>0</v>
      </c>
      <c r="Q707" s="98">
        <v>2.4532922039999998</v>
      </c>
      <c r="R707" s="98">
        <f>Q707*H707</f>
        <v>12.315526864079999</v>
      </c>
      <c r="S707" s="98">
        <v>0</v>
      </c>
      <c r="T707" s="99">
        <f>S707*H707</f>
        <v>0</v>
      </c>
      <c r="AR707" s="100" t="s">
        <v>172</v>
      </c>
      <c r="AT707" s="100" t="s">
        <v>168</v>
      </c>
      <c r="AU707" s="100" t="s">
        <v>82</v>
      </c>
      <c r="AY707" s="9" t="s">
        <v>165</v>
      </c>
      <c r="BE707" s="101">
        <f>IF(N707="základní",J707,0)</f>
        <v>0</v>
      </c>
      <c r="BF707" s="101">
        <f>IF(N707="snížená",J707,0)</f>
        <v>0</v>
      </c>
      <c r="BG707" s="101">
        <f>IF(N707="zákl. přenesená",J707,0)</f>
        <v>0</v>
      </c>
      <c r="BH707" s="101">
        <f>IF(N707="sníž. přenesená",J707,0)</f>
        <v>0</v>
      </c>
      <c r="BI707" s="101">
        <f>IF(N707="nulová",J707,0)</f>
        <v>0</v>
      </c>
      <c r="BJ707" s="9" t="s">
        <v>80</v>
      </c>
      <c r="BK707" s="101">
        <f>ROUND(I707*H707,2)</f>
        <v>0</v>
      </c>
      <c r="BL707" s="9" t="s">
        <v>172</v>
      </c>
      <c r="BM707" s="100" t="s">
        <v>584</v>
      </c>
    </row>
    <row r="708" spans="2:65" s="17" customFormat="1">
      <c r="B708" s="16"/>
      <c r="D708" s="102" t="s">
        <v>173</v>
      </c>
      <c r="F708" s="103" t="s">
        <v>9764</v>
      </c>
      <c r="I708" s="5"/>
      <c r="L708" s="16"/>
      <c r="M708" s="104"/>
      <c r="T708" s="105"/>
      <c r="AT708" s="9" t="s">
        <v>173</v>
      </c>
      <c r="AU708" s="9" t="s">
        <v>82</v>
      </c>
    </row>
    <row r="709" spans="2:65" s="107" customFormat="1">
      <c r="B709" s="106"/>
      <c r="D709" s="102" t="s">
        <v>176</v>
      </c>
      <c r="E709" s="108" t="s">
        <v>1</v>
      </c>
      <c r="F709" s="109" t="s">
        <v>610</v>
      </c>
      <c r="H709" s="108" t="s">
        <v>1</v>
      </c>
      <c r="I709" s="6"/>
      <c r="L709" s="106"/>
      <c r="M709" s="110"/>
      <c r="T709" s="111"/>
      <c r="AT709" s="108" t="s">
        <v>176</v>
      </c>
      <c r="AU709" s="108" t="s">
        <v>82</v>
      </c>
      <c r="AV709" s="107" t="s">
        <v>80</v>
      </c>
      <c r="AW709" s="107" t="s">
        <v>30</v>
      </c>
      <c r="AX709" s="107" t="s">
        <v>73</v>
      </c>
      <c r="AY709" s="108" t="s">
        <v>165</v>
      </c>
    </row>
    <row r="710" spans="2:65" s="113" customFormat="1">
      <c r="B710" s="112"/>
      <c r="D710" s="102" t="s">
        <v>176</v>
      </c>
      <c r="E710" s="114" t="s">
        <v>1</v>
      </c>
      <c r="F710" s="115">
        <v>5.0199999999999996</v>
      </c>
      <c r="H710" s="116">
        <v>5.0199999999999996</v>
      </c>
      <c r="I710" s="7"/>
      <c r="L710" s="112"/>
      <c r="M710" s="117"/>
      <c r="T710" s="118"/>
      <c r="AT710" s="114" t="s">
        <v>176</v>
      </c>
      <c r="AU710" s="114" t="s">
        <v>82</v>
      </c>
      <c r="AV710" s="113" t="s">
        <v>82</v>
      </c>
      <c r="AW710" s="113" t="s">
        <v>30</v>
      </c>
      <c r="AX710" s="113" t="s">
        <v>73</v>
      </c>
      <c r="AY710" s="114" t="s">
        <v>165</v>
      </c>
    </row>
    <row r="711" spans="2:65" s="120" customFormat="1">
      <c r="B711" s="119"/>
      <c r="D711" s="102" t="s">
        <v>176</v>
      </c>
      <c r="E711" s="121" t="s">
        <v>1</v>
      </c>
      <c r="F711" s="122" t="s">
        <v>181</v>
      </c>
      <c r="H711" s="123">
        <v>5.0200000000000005</v>
      </c>
      <c r="I711" s="8"/>
      <c r="L711" s="119"/>
      <c r="M711" s="124"/>
      <c r="T711" s="125"/>
      <c r="AT711" s="121" t="s">
        <v>176</v>
      </c>
      <c r="AU711" s="121" t="s">
        <v>82</v>
      </c>
      <c r="AV711" s="120" t="s">
        <v>172</v>
      </c>
      <c r="AW711" s="120" t="s">
        <v>30</v>
      </c>
      <c r="AX711" s="120" t="s">
        <v>80</v>
      </c>
      <c r="AY711" s="121" t="s">
        <v>165</v>
      </c>
    </row>
    <row r="712" spans="2:65" s="17" customFormat="1" ht="24.2" customHeight="1">
      <c r="B712" s="16"/>
      <c r="C712" s="88" t="s">
        <v>380</v>
      </c>
      <c r="D712" s="88" t="s">
        <v>168</v>
      </c>
      <c r="E712" s="89" t="s">
        <v>615</v>
      </c>
      <c r="F712" s="90" t="s">
        <v>9934</v>
      </c>
      <c r="G712" s="91" t="s">
        <v>195</v>
      </c>
      <c r="H712" s="92">
        <v>0</v>
      </c>
      <c r="I712" s="94"/>
      <c r="J712" s="94">
        <f>ROUND(I712*H712,2)</f>
        <v>0</v>
      </c>
      <c r="K712" s="95"/>
      <c r="L712" s="16"/>
      <c r="M712" s="96" t="s">
        <v>1</v>
      </c>
      <c r="N712" s="97" t="s">
        <v>38</v>
      </c>
      <c r="P712" s="98">
        <f>O712*H712</f>
        <v>0</v>
      </c>
      <c r="Q712" s="98">
        <v>1.05940312</v>
      </c>
      <c r="R712" s="98">
        <f>Q712*H712</f>
        <v>0</v>
      </c>
      <c r="S712" s="98">
        <v>0</v>
      </c>
      <c r="T712" s="99">
        <f>S712*H712</f>
        <v>0</v>
      </c>
      <c r="AR712" s="100" t="s">
        <v>172</v>
      </c>
      <c r="AT712" s="100" t="s">
        <v>168</v>
      </c>
      <c r="AU712" s="100" t="s">
        <v>82</v>
      </c>
      <c r="AY712" s="9" t="s">
        <v>165</v>
      </c>
      <c r="BE712" s="101">
        <f>IF(N712="základní",J712,0)</f>
        <v>0</v>
      </c>
      <c r="BF712" s="101">
        <f>IF(N712="snížená",J712,0)</f>
        <v>0</v>
      </c>
      <c r="BG712" s="101">
        <f>IF(N712="zákl. přenesená",J712,0)</f>
        <v>0</v>
      </c>
      <c r="BH712" s="101">
        <f>IF(N712="sníž. přenesená",J712,0)</f>
        <v>0</v>
      </c>
      <c r="BI712" s="101">
        <f>IF(N712="nulová",J712,0)</f>
        <v>0</v>
      </c>
      <c r="BJ712" s="9" t="s">
        <v>80</v>
      </c>
      <c r="BK712" s="101">
        <f>ROUND(I712*H712,2)</f>
        <v>0</v>
      </c>
      <c r="BL712" s="9" t="s">
        <v>172</v>
      </c>
      <c r="BM712" s="100" t="s">
        <v>616</v>
      </c>
    </row>
    <row r="713" spans="2:65" s="17" customFormat="1" ht="29.25">
      <c r="B713" s="16"/>
      <c r="D713" s="102" t="s">
        <v>173</v>
      </c>
      <c r="F713" s="103" t="s">
        <v>617</v>
      </c>
      <c r="I713" s="5"/>
      <c r="L713" s="16"/>
      <c r="M713" s="104"/>
      <c r="T713" s="105"/>
      <c r="AT713" s="9" t="s">
        <v>173</v>
      </c>
      <c r="AU713" s="9" t="s">
        <v>82</v>
      </c>
    </row>
    <row r="714" spans="2:65" s="107" customFormat="1">
      <c r="B714" s="106"/>
      <c r="D714" s="102" t="s">
        <v>176</v>
      </c>
      <c r="E714" s="108" t="s">
        <v>1</v>
      </c>
      <c r="F714" s="109" t="s">
        <v>571</v>
      </c>
      <c r="H714" s="108" t="s">
        <v>1</v>
      </c>
      <c r="I714" s="6"/>
      <c r="L714" s="106"/>
      <c r="M714" s="110"/>
      <c r="T714" s="111"/>
      <c r="AT714" s="108" t="s">
        <v>176</v>
      </c>
      <c r="AU714" s="108" t="s">
        <v>82</v>
      </c>
      <c r="AV714" s="107" t="s">
        <v>80</v>
      </c>
      <c r="AW714" s="107" t="s">
        <v>30</v>
      </c>
      <c r="AX714" s="107" t="s">
        <v>73</v>
      </c>
      <c r="AY714" s="108" t="s">
        <v>165</v>
      </c>
    </row>
    <row r="715" spans="2:65" s="120" customFormat="1">
      <c r="B715" s="119"/>
      <c r="D715" s="102" t="s">
        <v>176</v>
      </c>
      <c r="E715" s="121" t="s">
        <v>1</v>
      </c>
      <c r="F715" s="122" t="s">
        <v>181</v>
      </c>
      <c r="H715" s="123">
        <v>0</v>
      </c>
      <c r="I715" s="8"/>
      <c r="L715" s="119"/>
      <c r="M715" s="124"/>
      <c r="T715" s="125"/>
      <c r="AT715" s="121" t="s">
        <v>176</v>
      </c>
      <c r="AU715" s="121" t="s">
        <v>82</v>
      </c>
      <c r="AV715" s="120" t="s">
        <v>172</v>
      </c>
      <c r="AW715" s="120" t="s">
        <v>30</v>
      </c>
      <c r="AX715" s="120" t="s">
        <v>80</v>
      </c>
      <c r="AY715" s="121" t="s">
        <v>165</v>
      </c>
    </row>
    <row r="716" spans="2:65" s="17" customFormat="1" ht="16.5" customHeight="1">
      <c r="B716" s="16"/>
      <c r="C716" s="88" t="s">
        <v>618</v>
      </c>
      <c r="D716" s="88" t="s">
        <v>168</v>
      </c>
      <c r="E716" s="89" t="s">
        <v>619</v>
      </c>
      <c r="F716" s="90" t="s">
        <v>620</v>
      </c>
      <c r="G716" s="91" t="s">
        <v>202</v>
      </c>
      <c r="H716" s="92">
        <v>36.792000000000002</v>
      </c>
      <c r="I716" s="4"/>
      <c r="J716" s="94">
        <f>ROUND(I716*H716,2)</f>
        <v>0</v>
      </c>
      <c r="K716" s="95"/>
      <c r="L716" s="16"/>
      <c r="M716" s="96" t="s">
        <v>1</v>
      </c>
      <c r="N716" s="97" t="s">
        <v>38</v>
      </c>
      <c r="P716" s="98">
        <f>O716*H716</f>
        <v>0</v>
      </c>
      <c r="Q716" s="98">
        <v>0</v>
      </c>
      <c r="R716" s="98">
        <f>Q716*H716</f>
        <v>0</v>
      </c>
      <c r="S716" s="98">
        <v>0</v>
      </c>
      <c r="T716" s="99">
        <f>S716*H716</f>
        <v>0</v>
      </c>
      <c r="AR716" s="100" t="s">
        <v>172</v>
      </c>
      <c r="AT716" s="100" t="s">
        <v>168</v>
      </c>
      <c r="AU716" s="100" t="s">
        <v>82</v>
      </c>
      <c r="AY716" s="9" t="s">
        <v>165</v>
      </c>
      <c r="BE716" s="101">
        <f>IF(N716="základní",J716,0)</f>
        <v>0</v>
      </c>
      <c r="BF716" s="101">
        <f>IF(N716="snížená",J716,0)</f>
        <v>0</v>
      </c>
      <c r="BG716" s="101">
        <f>IF(N716="zákl. přenesená",J716,0)</f>
        <v>0</v>
      </c>
      <c r="BH716" s="101">
        <f>IF(N716="sníž. přenesená",J716,0)</f>
        <v>0</v>
      </c>
      <c r="BI716" s="101">
        <f>IF(N716="nulová",J716,0)</f>
        <v>0</v>
      </c>
      <c r="BJ716" s="9" t="s">
        <v>80</v>
      </c>
      <c r="BK716" s="101">
        <f>ROUND(I716*H716,2)</f>
        <v>0</v>
      </c>
      <c r="BL716" s="9" t="s">
        <v>172</v>
      </c>
      <c r="BM716" s="100" t="s">
        <v>621</v>
      </c>
    </row>
    <row r="717" spans="2:65" s="17" customFormat="1">
      <c r="B717" s="16"/>
      <c r="D717" s="102" t="s">
        <v>173</v>
      </c>
      <c r="F717" s="103" t="s">
        <v>620</v>
      </c>
      <c r="I717" s="5"/>
      <c r="L717" s="16"/>
      <c r="M717" s="104"/>
      <c r="T717" s="105"/>
      <c r="AT717" s="9" t="s">
        <v>173</v>
      </c>
      <c r="AU717" s="9" t="s">
        <v>82</v>
      </c>
    </row>
    <row r="718" spans="2:65" s="113" customFormat="1">
      <c r="B718" s="112"/>
      <c r="D718" s="102" t="s">
        <v>176</v>
      </c>
      <c r="E718" s="114" t="s">
        <v>1</v>
      </c>
      <c r="F718" s="115" t="s">
        <v>622</v>
      </c>
      <c r="H718" s="116">
        <v>11.087999999999999</v>
      </c>
      <c r="I718" s="7"/>
      <c r="L718" s="112"/>
      <c r="M718" s="117"/>
      <c r="T718" s="118"/>
      <c r="AT718" s="114" t="s">
        <v>176</v>
      </c>
      <c r="AU718" s="114" t="s">
        <v>82</v>
      </c>
      <c r="AV718" s="113" t="s">
        <v>82</v>
      </c>
      <c r="AW718" s="113" t="s">
        <v>30</v>
      </c>
      <c r="AX718" s="113" t="s">
        <v>73</v>
      </c>
      <c r="AY718" s="114" t="s">
        <v>165</v>
      </c>
    </row>
    <row r="719" spans="2:65" s="113" customFormat="1">
      <c r="B719" s="112"/>
      <c r="D719" s="102" t="s">
        <v>176</v>
      </c>
      <c r="E719" s="114" t="s">
        <v>1</v>
      </c>
      <c r="F719" s="115" t="s">
        <v>623</v>
      </c>
      <c r="H719" s="116">
        <v>16.632000000000001</v>
      </c>
      <c r="I719" s="7"/>
      <c r="L719" s="112"/>
      <c r="M719" s="117"/>
      <c r="T719" s="118"/>
      <c r="AT719" s="114" t="s">
        <v>176</v>
      </c>
      <c r="AU719" s="114" t="s">
        <v>82</v>
      </c>
      <c r="AV719" s="113" t="s">
        <v>82</v>
      </c>
      <c r="AW719" s="113" t="s">
        <v>30</v>
      </c>
      <c r="AX719" s="113" t="s">
        <v>73</v>
      </c>
      <c r="AY719" s="114" t="s">
        <v>165</v>
      </c>
    </row>
    <row r="720" spans="2:65" s="113" customFormat="1">
      <c r="B720" s="112"/>
      <c r="D720" s="102" t="s">
        <v>176</v>
      </c>
      <c r="E720" s="114" t="s">
        <v>1</v>
      </c>
      <c r="F720" s="115" t="s">
        <v>624</v>
      </c>
      <c r="H720" s="116">
        <v>4.08</v>
      </c>
      <c r="I720" s="7"/>
      <c r="L720" s="112"/>
      <c r="M720" s="117"/>
      <c r="T720" s="118"/>
      <c r="AT720" s="114" t="s">
        <v>176</v>
      </c>
      <c r="AU720" s="114" t="s">
        <v>82</v>
      </c>
      <c r="AV720" s="113" t="s">
        <v>82</v>
      </c>
      <c r="AW720" s="113" t="s">
        <v>30</v>
      </c>
      <c r="AX720" s="113" t="s">
        <v>73</v>
      </c>
      <c r="AY720" s="114" t="s">
        <v>165</v>
      </c>
    </row>
    <row r="721" spans="2:65" s="113" customFormat="1">
      <c r="B721" s="112"/>
      <c r="D721" s="102" t="s">
        <v>176</v>
      </c>
      <c r="E721" s="114" t="s">
        <v>1</v>
      </c>
      <c r="F721" s="115" t="s">
        <v>625</v>
      </c>
      <c r="H721" s="116">
        <v>4.992</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36.791999999999994</v>
      </c>
      <c r="I722" s="8"/>
      <c r="L722" s="119"/>
      <c r="M722" s="124"/>
      <c r="T722" s="125"/>
      <c r="AT722" s="121" t="s">
        <v>176</v>
      </c>
      <c r="AU722" s="121" t="s">
        <v>82</v>
      </c>
      <c r="AV722" s="120" t="s">
        <v>172</v>
      </c>
      <c r="AW722" s="120" t="s">
        <v>30</v>
      </c>
      <c r="AX722" s="120" t="s">
        <v>80</v>
      </c>
      <c r="AY722" s="121" t="s">
        <v>165</v>
      </c>
    </row>
    <row r="723" spans="2:65" s="17" customFormat="1" ht="16.5" customHeight="1">
      <c r="B723" s="16"/>
      <c r="C723" s="88" t="s">
        <v>385</v>
      </c>
      <c r="D723" s="88" t="s">
        <v>168</v>
      </c>
      <c r="E723" s="89" t="s">
        <v>626</v>
      </c>
      <c r="F723" s="90" t="s">
        <v>627</v>
      </c>
      <c r="G723" s="91" t="s">
        <v>202</v>
      </c>
      <c r="H723" s="92">
        <v>36.792000000000002</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628</v>
      </c>
    </row>
    <row r="724" spans="2:65" s="17" customFormat="1">
      <c r="B724" s="16"/>
      <c r="D724" s="102" t="s">
        <v>173</v>
      </c>
      <c r="F724" s="103" t="s">
        <v>627</v>
      </c>
      <c r="I724" s="5"/>
      <c r="L724" s="16"/>
      <c r="M724" s="104"/>
      <c r="T724" s="105"/>
      <c r="AT724" s="9" t="s">
        <v>173</v>
      </c>
      <c r="AU724" s="9" t="s">
        <v>82</v>
      </c>
    </row>
    <row r="725" spans="2:65" s="113" customFormat="1">
      <c r="B725" s="112"/>
      <c r="D725" s="102" t="s">
        <v>176</v>
      </c>
      <c r="E725" s="114" t="s">
        <v>1</v>
      </c>
      <c r="F725" s="115" t="s">
        <v>9935</v>
      </c>
      <c r="H725" s="116">
        <v>36.792000000000002</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36.791999999999994</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629</v>
      </c>
      <c r="D727" s="88" t="s">
        <v>168</v>
      </c>
      <c r="E727" s="89" t="s">
        <v>630</v>
      </c>
      <c r="F727" s="90" t="s">
        <v>631</v>
      </c>
      <c r="G727" s="91" t="s">
        <v>171</v>
      </c>
      <c r="H727" s="92">
        <v>7.6909999999999998</v>
      </c>
      <c r="I727" s="4"/>
      <c r="J727" s="94">
        <f>ROUND(I727*H727,2)</f>
        <v>0</v>
      </c>
      <c r="K727" s="95"/>
      <c r="L727" s="16"/>
      <c r="M727" s="96" t="s">
        <v>1</v>
      </c>
      <c r="N727" s="97" t="s">
        <v>38</v>
      </c>
      <c r="P727" s="98">
        <f>O727*H727</f>
        <v>0</v>
      </c>
      <c r="Q727" s="98">
        <v>2.542891784</v>
      </c>
      <c r="R727" s="98">
        <f>Q727*H727</f>
        <v>19.557380710743999</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632</v>
      </c>
    </row>
    <row r="728" spans="2:65" s="17" customFormat="1" ht="39">
      <c r="B728" s="16"/>
      <c r="D728" s="102" t="s">
        <v>173</v>
      </c>
      <c r="F728" s="103" t="s">
        <v>633</v>
      </c>
      <c r="I728" s="5"/>
      <c r="L728" s="16"/>
      <c r="M728" s="104"/>
      <c r="T728" s="105"/>
      <c r="AT728" s="9" t="s">
        <v>173</v>
      </c>
      <c r="AU728" s="9" t="s">
        <v>82</v>
      </c>
    </row>
    <row r="729" spans="2:65" s="107" customFormat="1">
      <c r="B729" s="106"/>
      <c r="D729" s="102" t="s">
        <v>176</v>
      </c>
      <c r="E729" s="108" t="s">
        <v>1</v>
      </c>
      <c r="F729" s="109" t="s">
        <v>705</v>
      </c>
      <c r="H729" s="108"/>
      <c r="I729" s="6"/>
      <c r="L729" s="106"/>
      <c r="M729" s="110"/>
      <c r="T729" s="111"/>
      <c r="AT729" s="108" t="s">
        <v>176</v>
      </c>
      <c r="AU729" s="108" t="s">
        <v>82</v>
      </c>
      <c r="AV729" s="107" t="s">
        <v>82</v>
      </c>
      <c r="AW729" s="107" t="s">
        <v>30</v>
      </c>
      <c r="AX729" s="107" t="s">
        <v>73</v>
      </c>
      <c r="AY729" s="108" t="s">
        <v>165</v>
      </c>
    </row>
    <row r="730" spans="2:65" s="113" customFormat="1">
      <c r="B730" s="112"/>
      <c r="D730" s="102" t="s">
        <v>176</v>
      </c>
      <c r="E730" s="114" t="s">
        <v>1</v>
      </c>
      <c r="F730" s="115" t="s">
        <v>9936</v>
      </c>
      <c r="H730" s="116">
        <v>1.5008000000000004</v>
      </c>
      <c r="I730" s="7"/>
      <c r="L730" s="112"/>
      <c r="M730" s="117"/>
      <c r="T730" s="118"/>
      <c r="AT730" s="114" t="s">
        <v>176</v>
      </c>
      <c r="AU730" s="114" t="s">
        <v>82</v>
      </c>
      <c r="AV730" s="113" t="s">
        <v>82</v>
      </c>
      <c r="AW730" s="113" t="s">
        <v>30</v>
      </c>
      <c r="AX730" s="113" t="s">
        <v>73</v>
      </c>
      <c r="AY730" s="114" t="s">
        <v>165</v>
      </c>
    </row>
    <row r="731" spans="2:65" s="113" customFormat="1">
      <c r="B731" s="112"/>
      <c r="D731" s="102" t="s">
        <v>176</v>
      </c>
      <c r="E731" s="114" t="s">
        <v>1</v>
      </c>
      <c r="F731" s="115" t="s">
        <v>9937</v>
      </c>
      <c r="H731" s="116">
        <v>0.252</v>
      </c>
      <c r="I731" s="7"/>
      <c r="L731" s="112"/>
      <c r="M731" s="117"/>
      <c r="T731" s="118"/>
      <c r="AT731" s="114" t="s">
        <v>176</v>
      </c>
      <c r="AU731" s="114" t="s">
        <v>82</v>
      </c>
      <c r="AV731" s="113" t="s">
        <v>82</v>
      </c>
      <c r="AW731" s="113" t="s">
        <v>30</v>
      </c>
      <c r="AX731" s="113" t="s">
        <v>73</v>
      </c>
      <c r="AY731" s="114" t="s">
        <v>165</v>
      </c>
    </row>
    <row r="732" spans="2:65" s="113" customFormat="1">
      <c r="B732" s="112"/>
      <c r="D732" s="102" t="s">
        <v>176</v>
      </c>
      <c r="E732" s="114" t="s">
        <v>1</v>
      </c>
      <c r="F732" s="115" t="s">
        <v>9938</v>
      </c>
      <c r="H732" s="116">
        <v>0.432</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9939</v>
      </c>
      <c r="H733" s="116">
        <v>1.08</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9940</v>
      </c>
      <c r="H734" s="116">
        <v>0.24</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9941</v>
      </c>
      <c r="H735" s="116">
        <v>0.58960000000000012</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9942</v>
      </c>
      <c r="H736" s="116">
        <v>0.64080000000000004</v>
      </c>
      <c r="I736" s="7"/>
      <c r="L736" s="112"/>
      <c r="M736" s="117"/>
      <c r="T736" s="118"/>
      <c r="AT736" s="114" t="s">
        <v>176</v>
      </c>
      <c r="AU736" s="114" t="s">
        <v>82</v>
      </c>
      <c r="AV736" s="113" t="s">
        <v>82</v>
      </c>
      <c r="AW736" s="113" t="s">
        <v>30</v>
      </c>
      <c r="AX736" s="113" t="s">
        <v>73</v>
      </c>
      <c r="AY736" s="114" t="s">
        <v>165</v>
      </c>
    </row>
    <row r="737" spans="2:65" s="107" customFormat="1">
      <c r="B737" s="106"/>
      <c r="D737" s="102" t="s">
        <v>176</v>
      </c>
      <c r="E737" s="108" t="s">
        <v>1</v>
      </c>
      <c r="F737" s="109" t="s">
        <v>9943</v>
      </c>
      <c r="H737" s="108"/>
      <c r="I737" s="6"/>
      <c r="L737" s="106"/>
      <c r="M737" s="110"/>
      <c r="T737" s="111"/>
      <c r="AT737" s="108" t="s">
        <v>176</v>
      </c>
      <c r="AU737" s="108" t="s">
        <v>82</v>
      </c>
      <c r="AV737" s="107" t="s">
        <v>82</v>
      </c>
      <c r="AW737" s="107" t="s">
        <v>30</v>
      </c>
      <c r="AX737" s="107" t="s">
        <v>73</v>
      </c>
      <c r="AY737" s="108" t="s">
        <v>165</v>
      </c>
    </row>
    <row r="738" spans="2:65" s="113" customFormat="1">
      <c r="B738" s="112"/>
      <c r="D738" s="102" t="s">
        <v>176</v>
      </c>
      <c r="E738" s="114" t="s">
        <v>1</v>
      </c>
      <c r="F738" s="115" t="s">
        <v>9944</v>
      </c>
      <c r="H738" s="116">
        <v>0.60125000000000006</v>
      </c>
      <c r="I738" s="7"/>
      <c r="L738" s="112"/>
      <c r="M738" s="117"/>
      <c r="T738" s="118"/>
      <c r="AT738" s="114" t="s">
        <v>176</v>
      </c>
      <c r="AU738" s="114" t="s">
        <v>82</v>
      </c>
      <c r="AV738" s="113" t="s">
        <v>82</v>
      </c>
      <c r="AW738" s="113" t="s">
        <v>30</v>
      </c>
      <c r="AX738" s="113" t="s">
        <v>73</v>
      </c>
      <c r="AY738" s="114" t="s">
        <v>165</v>
      </c>
    </row>
    <row r="739" spans="2:65" s="107" customFormat="1">
      <c r="B739" s="106"/>
      <c r="D739" s="102" t="s">
        <v>176</v>
      </c>
      <c r="E739" s="108" t="s">
        <v>1</v>
      </c>
      <c r="F739" s="109" t="s">
        <v>9945</v>
      </c>
      <c r="H739" s="108"/>
      <c r="I739" s="6"/>
      <c r="L739" s="106"/>
      <c r="M739" s="110"/>
      <c r="T739" s="111"/>
      <c r="AT739" s="108" t="s">
        <v>176</v>
      </c>
      <c r="AU739" s="108" t="s">
        <v>82</v>
      </c>
      <c r="AV739" s="107" t="s">
        <v>82</v>
      </c>
      <c r="AW739" s="107" t="s">
        <v>30</v>
      </c>
      <c r="AX739" s="107" t="s">
        <v>73</v>
      </c>
      <c r="AY739" s="108" t="s">
        <v>165</v>
      </c>
    </row>
    <row r="740" spans="2:65" s="113" customFormat="1">
      <c r="B740" s="112"/>
      <c r="D740" s="102" t="s">
        <v>176</v>
      </c>
      <c r="E740" s="114" t="s">
        <v>1</v>
      </c>
      <c r="F740" s="115" t="s">
        <v>9946</v>
      </c>
      <c r="H740" s="116">
        <v>5.3999999999999999E-2</v>
      </c>
      <c r="I740" s="7"/>
      <c r="L740" s="112"/>
      <c r="M740" s="117"/>
      <c r="T740" s="118"/>
      <c r="AT740" s="114" t="s">
        <v>176</v>
      </c>
      <c r="AU740" s="114" t="s">
        <v>82</v>
      </c>
      <c r="AV740" s="113" t="s">
        <v>82</v>
      </c>
      <c r="AW740" s="113" t="s">
        <v>30</v>
      </c>
      <c r="AX740" s="113" t="s">
        <v>73</v>
      </c>
      <c r="AY740" s="114" t="s">
        <v>165</v>
      </c>
    </row>
    <row r="741" spans="2:65" s="107" customFormat="1">
      <c r="B741" s="106"/>
      <c r="D741" s="102" t="s">
        <v>176</v>
      </c>
      <c r="E741" s="108" t="s">
        <v>1</v>
      </c>
      <c r="F741" s="109" t="s">
        <v>9947</v>
      </c>
      <c r="H741" s="108"/>
      <c r="I741" s="6"/>
      <c r="L741" s="106"/>
      <c r="M741" s="110"/>
      <c r="T741" s="111"/>
      <c r="AT741" s="108" t="s">
        <v>176</v>
      </c>
      <c r="AU741" s="108" t="s">
        <v>82</v>
      </c>
      <c r="AV741" s="107" t="s">
        <v>82</v>
      </c>
      <c r="AW741" s="107" t="s">
        <v>30</v>
      </c>
      <c r="AX741" s="107" t="s">
        <v>73</v>
      </c>
      <c r="AY741" s="108" t="s">
        <v>165</v>
      </c>
    </row>
    <row r="742" spans="2:65" s="113" customFormat="1">
      <c r="B742" s="112"/>
      <c r="D742" s="102" t="s">
        <v>176</v>
      </c>
      <c r="E742" s="114" t="s">
        <v>1</v>
      </c>
      <c r="F742" s="115" t="s">
        <v>9948</v>
      </c>
      <c r="H742" s="116">
        <v>1.6508250000000002</v>
      </c>
      <c r="I742" s="7"/>
      <c r="L742" s="112"/>
      <c r="M742" s="117"/>
      <c r="T742" s="118"/>
      <c r="AT742" s="114" t="s">
        <v>176</v>
      </c>
      <c r="AU742" s="114" t="s">
        <v>82</v>
      </c>
      <c r="AV742" s="113" t="s">
        <v>82</v>
      </c>
      <c r="AW742" s="113" t="s">
        <v>30</v>
      </c>
      <c r="AX742" s="113" t="s">
        <v>73</v>
      </c>
      <c r="AY742" s="114" t="s">
        <v>165</v>
      </c>
    </row>
    <row r="743" spans="2:65" s="107" customFormat="1">
      <c r="B743" s="106"/>
      <c r="D743" s="102" t="s">
        <v>176</v>
      </c>
      <c r="E743" s="108" t="s">
        <v>1</v>
      </c>
      <c r="F743" s="109" t="s">
        <v>9949</v>
      </c>
      <c r="H743" s="108"/>
      <c r="I743" s="6"/>
      <c r="L743" s="106"/>
      <c r="M743" s="110"/>
      <c r="T743" s="111"/>
      <c r="AT743" s="108" t="s">
        <v>176</v>
      </c>
      <c r="AU743" s="108" t="s">
        <v>82</v>
      </c>
      <c r="AV743" s="107" t="s">
        <v>82</v>
      </c>
      <c r="AW743" s="107" t="s">
        <v>30</v>
      </c>
      <c r="AX743" s="107" t="s">
        <v>73</v>
      </c>
      <c r="AY743" s="108" t="s">
        <v>165</v>
      </c>
    </row>
    <row r="744" spans="2:65" s="113" customFormat="1">
      <c r="B744" s="112"/>
      <c r="D744" s="102" t="s">
        <v>176</v>
      </c>
      <c r="E744" s="114" t="s">
        <v>1</v>
      </c>
      <c r="F744" s="115" t="s">
        <v>9950</v>
      </c>
      <c r="H744" s="116">
        <v>0.2</v>
      </c>
      <c r="I744" s="7"/>
      <c r="L744" s="112"/>
      <c r="M744" s="117"/>
      <c r="T744" s="118"/>
      <c r="AT744" s="114" t="s">
        <v>176</v>
      </c>
      <c r="AU744" s="114" t="s">
        <v>82</v>
      </c>
      <c r="AV744" s="113" t="s">
        <v>82</v>
      </c>
      <c r="AW744" s="113" t="s">
        <v>30</v>
      </c>
      <c r="AX744" s="113" t="s">
        <v>73</v>
      </c>
      <c r="AY744" s="114" t="s">
        <v>165</v>
      </c>
    </row>
    <row r="745" spans="2:65" s="107" customFormat="1">
      <c r="B745" s="106"/>
      <c r="D745" s="102" t="s">
        <v>176</v>
      </c>
      <c r="E745" s="108" t="s">
        <v>1</v>
      </c>
      <c r="F745" s="109" t="s">
        <v>9951</v>
      </c>
      <c r="H745" s="108"/>
      <c r="I745" s="6"/>
      <c r="L745" s="106"/>
      <c r="M745" s="110"/>
      <c r="T745" s="111"/>
      <c r="AT745" s="108" t="s">
        <v>176</v>
      </c>
      <c r="AU745" s="108" t="s">
        <v>82</v>
      </c>
      <c r="AV745" s="107" t="s">
        <v>82</v>
      </c>
      <c r="AW745" s="107" t="s">
        <v>30</v>
      </c>
      <c r="AX745" s="107" t="s">
        <v>73</v>
      </c>
      <c r="AY745" s="108" t="s">
        <v>165</v>
      </c>
    </row>
    <row r="746" spans="2:65" s="113" customFormat="1">
      <c r="B746" s="112"/>
      <c r="D746" s="102" t="s">
        <v>176</v>
      </c>
      <c r="E746" s="114" t="s">
        <v>1</v>
      </c>
      <c r="F746" s="115" t="s">
        <v>9952</v>
      </c>
      <c r="H746" s="116">
        <v>0.45</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7.6909999999999998</v>
      </c>
      <c r="I747" s="8"/>
      <c r="L747" s="119"/>
      <c r="M747" s="124"/>
      <c r="T747" s="125"/>
      <c r="AT747" s="121" t="s">
        <v>176</v>
      </c>
      <c r="AU747" s="121" t="s">
        <v>82</v>
      </c>
      <c r="AV747" s="120" t="s">
        <v>172</v>
      </c>
      <c r="AW747" s="120" t="s">
        <v>30</v>
      </c>
      <c r="AX747" s="120" t="s">
        <v>80</v>
      </c>
      <c r="AY747" s="121" t="s">
        <v>165</v>
      </c>
    </row>
    <row r="748" spans="2:65" s="77" customFormat="1" ht="22.9" customHeight="1">
      <c r="B748" s="76"/>
      <c r="D748" s="78" t="s">
        <v>72</v>
      </c>
      <c r="E748" s="86" t="s">
        <v>634</v>
      </c>
      <c r="F748" s="86" t="s">
        <v>635</v>
      </c>
      <c r="I748" s="3"/>
      <c r="J748" s="87">
        <f>BK748</f>
        <v>0</v>
      </c>
      <c r="L748" s="76"/>
      <c r="M748" s="81"/>
      <c r="P748" s="82">
        <f>SUM(P749:P1020)</f>
        <v>0</v>
      </c>
      <c r="R748" s="82">
        <f>SUM(R749:R1020)</f>
        <v>590.82123544347598</v>
      </c>
      <c r="T748" s="83">
        <f>SUM(T749:T1020)</f>
        <v>0</v>
      </c>
      <c r="AR748" s="78" t="s">
        <v>80</v>
      </c>
      <c r="AT748" s="84" t="s">
        <v>72</v>
      </c>
      <c r="AU748" s="84" t="s">
        <v>80</v>
      </c>
      <c r="AY748" s="78" t="s">
        <v>165</v>
      </c>
      <c r="BK748" s="85">
        <f>SUM(BK749:BK1020)</f>
        <v>0</v>
      </c>
    </row>
    <row r="749" spans="2:65" s="17" customFormat="1" ht="24.2" customHeight="1">
      <c r="B749" s="16"/>
      <c r="C749" s="88" t="s">
        <v>389</v>
      </c>
      <c r="D749" s="88" t="s">
        <v>168</v>
      </c>
      <c r="E749" s="89" t="s">
        <v>636</v>
      </c>
      <c r="F749" s="90" t="s">
        <v>9824</v>
      </c>
      <c r="G749" s="91" t="s">
        <v>171</v>
      </c>
      <c r="H749" s="92">
        <v>351.00400000000002</v>
      </c>
      <c r="I749" s="4"/>
      <c r="J749" s="94">
        <f>ROUND(I749*H749,2)</f>
        <v>0</v>
      </c>
      <c r="K749" s="95"/>
      <c r="L749" s="16"/>
      <c r="M749" s="96" t="s">
        <v>1</v>
      </c>
      <c r="N749" s="97" t="s">
        <v>38</v>
      </c>
      <c r="P749" s="98">
        <f>O749*H749</f>
        <v>0</v>
      </c>
      <c r="Q749" s="98">
        <v>0</v>
      </c>
      <c r="R749" s="98">
        <f>Q749*H749</f>
        <v>0</v>
      </c>
      <c r="S749" s="98">
        <v>0</v>
      </c>
      <c r="T749" s="99">
        <f>S749*H749</f>
        <v>0</v>
      </c>
      <c r="AR749" s="100" t="s">
        <v>172</v>
      </c>
      <c r="AT749" s="100" t="s">
        <v>168</v>
      </c>
      <c r="AU749" s="100" t="s">
        <v>82</v>
      </c>
      <c r="AY749" s="9" t="s">
        <v>165</v>
      </c>
      <c r="BE749" s="101">
        <f>IF(N749="základní",J749,0)</f>
        <v>0</v>
      </c>
      <c r="BF749" s="101">
        <f>IF(N749="snížená",J749,0)</f>
        <v>0</v>
      </c>
      <c r="BG749" s="101">
        <f>IF(N749="zákl. přenesená",J749,0)</f>
        <v>0</v>
      </c>
      <c r="BH749" s="101">
        <f>IF(N749="sníž. přenesená",J749,0)</f>
        <v>0</v>
      </c>
      <c r="BI749" s="101">
        <f>IF(N749="nulová",J749,0)</f>
        <v>0</v>
      </c>
      <c r="BJ749" s="9" t="s">
        <v>80</v>
      </c>
      <c r="BK749" s="101">
        <f>ROUND(I749*H749,2)</f>
        <v>0</v>
      </c>
      <c r="BL749" s="9" t="s">
        <v>172</v>
      </c>
      <c r="BM749" s="100" t="s">
        <v>637</v>
      </c>
    </row>
    <row r="750" spans="2:65" s="17" customFormat="1">
      <c r="B750" s="16"/>
      <c r="D750" s="102" t="s">
        <v>173</v>
      </c>
      <c r="F750" s="103" t="s">
        <v>9824</v>
      </c>
      <c r="I750" s="5"/>
      <c r="L750" s="16"/>
      <c r="M750" s="104"/>
      <c r="T750" s="105"/>
      <c r="AT750" s="9" t="s">
        <v>173</v>
      </c>
      <c r="AU750" s="9" t="s">
        <v>82</v>
      </c>
    </row>
    <row r="751" spans="2:65" s="107" customFormat="1">
      <c r="B751" s="106"/>
      <c r="D751" s="102" t="s">
        <v>176</v>
      </c>
      <c r="E751" s="108" t="s">
        <v>1</v>
      </c>
      <c r="F751" s="109" t="s">
        <v>9953</v>
      </c>
      <c r="H751" s="108"/>
      <c r="I751" s="6"/>
      <c r="L751" s="106"/>
      <c r="M751" s="110"/>
      <c r="T751" s="111"/>
      <c r="AT751" s="108" t="s">
        <v>176</v>
      </c>
      <c r="AU751" s="108" t="s">
        <v>82</v>
      </c>
      <c r="AV751" s="107" t="s">
        <v>82</v>
      </c>
      <c r="AW751" s="107" t="s">
        <v>30</v>
      </c>
      <c r="AX751" s="107" t="s">
        <v>73</v>
      </c>
      <c r="AY751" s="108" t="s">
        <v>165</v>
      </c>
    </row>
    <row r="752" spans="2:65" s="107" customFormat="1">
      <c r="B752" s="106"/>
      <c r="D752" s="102" t="s">
        <v>176</v>
      </c>
      <c r="E752" s="108" t="s">
        <v>1</v>
      </c>
      <c r="F752" s="109" t="s">
        <v>705</v>
      </c>
      <c r="H752" s="108"/>
      <c r="I752" s="6"/>
      <c r="L752" s="106"/>
      <c r="M752" s="110"/>
      <c r="T752" s="111"/>
      <c r="AT752" s="108" t="s">
        <v>176</v>
      </c>
      <c r="AU752" s="108" t="s">
        <v>82</v>
      </c>
      <c r="AV752" s="107" t="s">
        <v>82</v>
      </c>
      <c r="AW752" s="107" t="s">
        <v>30</v>
      </c>
      <c r="AX752" s="107" t="s">
        <v>73</v>
      </c>
      <c r="AY752" s="108" t="s">
        <v>165</v>
      </c>
    </row>
    <row r="753" spans="2:51" s="107" customFormat="1">
      <c r="B753" s="106"/>
      <c r="D753" s="102" t="s">
        <v>176</v>
      </c>
      <c r="E753" s="108" t="s">
        <v>1</v>
      </c>
      <c r="F753" s="109" t="s">
        <v>9954</v>
      </c>
      <c r="H753" s="108"/>
      <c r="I753" s="6"/>
      <c r="L753" s="106"/>
      <c r="M753" s="110"/>
      <c r="T753" s="111"/>
      <c r="AT753" s="108" t="s">
        <v>176</v>
      </c>
      <c r="AU753" s="108" t="s">
        <v>82</v>
      </c>
      <c r="AV753" s="107" t="s">
        <v>82</v>
      </c>
      <c r="AW753" s="107" t="s">
        <v>30</v>
      </c>
      <c r="AX753" s="107" t="s">
        <v>73</v>
      </c>
      <c r="AY753" s="108" t="s">
        <v>165</v>
      </c>
    </row>
    <row r="754" spans="2:51" s="113" customFormat="1">
      <c r="B754" s="112"/>
      <c r="D754" s="102" t="s">
        <v>176</v>
      </c>
      <c r="E754" s="114" t="s">
        <v>1</v>
      </c>
      <c r="F754" s="115" t="s">
        <v>9955</v>
      </c>
      <c r="H754" s="116">
        <v>50.96875</v>
      </c>
      <c r="I754" s="7"/>
      <c r="L754" s="112"/>
      <c r="M754" s="117"/>
      <c r="T754" s="118"/>
      <c r="AT754" s="114" t="s">
        <v>176</v>
      </c>
      <c r="AU754" s="114" t="s">
        <v>82</v>
      </c>
      <c r="AV754" s="113" t="s">
        <v>82</v>
      </c>
      <c r="AW754" s="113" t="s">
        <v>30</v>
      </c>
      <c r="AX754" s="113" t="s">
        <v>73</v>
      </c>
      <c r="AY754" s="114" t="s">
        <v>165</v>
      </c>
    </row>
    <row r="755" spans="2:51" s="113" customFormat="1">
      <c r="B755" s="112"/>
      <c r="D755" s="102" t="s">
        <v>176</v>
      </c>
      <c r="E755" s="114" t="s">
        <v>1</v>
      </c>
      <c r="F755" s="115" t="s">
        <v>9956</v>
      </c>
      <c r="H755" s="116">
        <v>-1.125</v>
      </c>
      <c r="I755" s="7"/>
      <c r="L755" s="112"/>
      <c r="M755" s="117"/>
      <c r="T755" s="118"/>
      <c r="AT755" s="114" t="s">
        <v>176</v>
      </c>
      <c r="AU755" s="114" t="s">
        <v>82</v>
      </c>
      <c r="AV755" s="113" t="s">
        <v>82</v>
      </c>
      <c r="AW755" s="113" t="s">
        <v>30</v>
      </c>
      <c r="AX755" s="113" t="s">
        <v>73</v>
      </c>
      <c r="AY755" s="114" t="s">
        <v>165</v>
      </c>
    </row>
    <row r="756" spans="2:51" s="113" customFormat="1">
      <c r="B756" s="112"/>
      <c r="D756" s="102" t="s">
        <v>176</v>
      </c>
      <c r="E756" s="114" t="s">
        <v>1</v>
      </c>
      <c r="F756" s="115" t="s">
        <v>9957</v>
      </c>
      <c r="H756" s="116">
        <v>-0.875</v>
      </c>
      <c r="I756" s="7"/>
      <c r="L756" s="112"/>
      <c r="M756" s="117"/>
      <c r="T756" s="118"/>
      <c r="AT756" s="114" t="s">
        <v>176</v>
      </c>
      <c r="AU756" s="114" t="s">
        <v>82</v>
      </c>
      <c r="AV756" s="113" t="s">
        <v>82</v>
      </c>
      <c r="AW756" s="113" t="s">
        <v>30</v>
      </c>
      <c r="AX756" s="113" t="s">
        <v>73</v>
      </c>
      <c r="AY756" s="114" t="s">
        <v>165</v>
      </c>
    </row>
    <row r="757" spans="2:51" s="113" customFormat="1">
      <c r="B757" s="112"/>
      <c r="D757" s="102" t="s">
        <v>176</v>
      </c>
      <c r="E757" s="114" t="s">
        <v>1</v>
      </c>
      <c r="F757" s="115" t="s">
        <v>9958</v>
      </c>
      <c r="H757" s="116">
        <v>-0.27500000000000002</v>
      </c>
      <c r="I757" s="7"/>
      <c r="L757" s="112"/>
      <c r="M757" s="117"/>
      <c r="T757" s="118"/>
      <c r="AT757" s="114" t="s">
        <v>176</v>
      </c>
      <c r="AU757" s="114" t="s">
        <v>82</v>
      </c>
      <c r="AV757" s="113" t="s">
        <v>82</v>
      </c>
      <c r="AW757" s="113" t="s">
        <v>30</v>
      </c>
      <c r="AX757" s="113" t="s">
        <v>73</v>
      </c>
      <c r="AY757" s="114" t="s">
        <v>165</v>
      </c>
    </row>
    <row r="758" spans="2:51" s="113" customFormat="1">
      <c r="B758" s="112"/>
      <c r="D758" s="102" t="s">
        <v>176</v>
      </c>
      <c r="E758" s="114" t="s">
        <v>1</v>
      </c>
      <c r="F758" s="115" t="s">
        <v>9959</v>
      </c>
      <c r="H758" s="116">
        <v>-1.875</v>
      </c>
      <c r="I758" s="7"/>
      <c r="L758" s="112"/>
      <c r="M758" s="117"/>
      <c r="T758" s="118"/>
      <c r="AT758" s="114" t="s">
        <v>176</v>
      </c>
      <c r="AU758" s="114" t="s">
        <v>82</v>
      </c>
      <c r="AV758" s="113" t="s">
        <v>82</v>
      </c>
      <c r="AW758" s="113" t="s">
        <v>30</v>
      </c>
      <c r="AX758" s="113" t="s">
        <v>73</v>
      </c>
      <c r="AY758" s="114" t="s">
        <v>165</v>
      </c>
    </row>
    <row r="759" spans="2:51" s="113" customFormat="1">
      <c r="B759" s="112"/>
      <c r="D759" s="102" t="s">
        <v>176</v>
      </c>
      <c r="E759" s="114" t="s">
        <v>1</v>
      </c>
      <c r="F759" s="115" t="s">
        <v>9960</v>
      </c>
      <c r="H759" s="116">
        <v>-1.96875</v>
      </c>
      <c r="I759" s="7"/>
      <c r="L759" s="112"/>
      <c r="M759" s="117"/>
      <c r="T759" s="118"/>
      <c r="AT759" s="114" t="s">
        <v>176</v>
      </c>
      <c r="AU759" s="114" t="s">
        <v>82</v>
      </c>
      <c r="AV759" s="113" t="s">
        <v>82</v>
      </c>
      <c r="AW759" s="113" t="s">
        <v>30</v>
      </c>
      <c r="AX759" s="113" t="s">
        <v>73</v>
      </c>
      <c r="AY759" s="114" t="s">
        <v>165</v>
      </c>
    </row>
    <row r="760" spans="2:51" s="113" customFormat="1">
      <c r="B760" s="112"/>
      <c r="D760" s="102" t="s">
        <v>176</v>
      </c>
      <c r="E760" s="114" t="s">
        <v>1</v>
      </c>
      <c r="F760" s="115" t="s">
        <v>9961</v>
      </c>
      <c r="H760" s="116">
        <v>-1</v>
      </c>
      <c r="I760" s="7"/>
      <c r="L760" s="112"/>
      <c r="M760" s="117"/>
      <c r="T760" s="118"/>
      <c r="AT760" s="114" t="s">
        <v>176</v>
      </c>
      <c r="AU760" s="114" t="s">
        <v>82</v>
      </c>
      <c r="AV760" s="113" t="s">
        <v>82</v>
      </c>
      <c r="AW760" s="113" t="s">
        <v>30</v>
      </c>
      <c r="AX760" s="113" t="s">
        <v>73</v>
      </c>
      <c r="AY760" s="114" t="s">
        <v>165</v>
      </c>
    </row>
    <row r="761" spans="2:51" s="113" customFormat="1">
      <c r="B761" s="112"/>
      <c r="D761" s="102" t="s">
        <v>176</v>
      </c>
      <c r="E761" s="114" t="s">
        <v>1</v>
      </c>
      <c r="F761" s="115" t="s">
        <v>9962</v>
      </c>
      <c r="H761" s="116">
        <v>-1.3325</v>
      </c>
      <c r="I761" s="7"/>
      <c r="L761" s="112"/>
      <c r="M761" s="117"/>
      <c r="T761" s="118"/>
      <c r="AT761" s="114" t="s">
        <v>176</v>
      </c>
      <c r="AU761" s="114" t="s">
        <v>82</v>
      </c>
      <c r="AV761" s="113" t="s">
        <v>82</v>
      </c>
      <c r="AW761" s="113" t="s">
        <v>30</v>
      </c>
      <c r="AX761" s="113" t="s">
        <v>73</v>
      </c>
      <c r="AY761" s="114" t="s">
        <v>165</v>
      </c>
    </row>
    <row r="762" spans="2:51" s="107" customFormat="1">
      <c r="B762" s="106"/>
      <c r="D762" s="102" t="s">
        <v>176</v>
      </c>
      <c r="E762" s="108" t="s">
        <v>1</v>
      </c>
      <c r="F762" s="109" t="s">
        <v>9963</v>
      </c>
      <c r="H762" s="108"/>
      <c r="I762" s="6"/>
      <c r="L762" s="106"/>
      <c r="M762" s="110"/>
      <c r="T762" s="111"/>
      <c r="AT762" s="108" t="s">
        <v>176</v>
      </c>
      <c r="AU762" s="108" t="s">
        <v>82</v>
      </c>
      <c r="AV762" s="107" t="s">
        <v>82</v>
      </c>
      <c r="AW762" s="107" t="s">
        <v>30</v>
      </c>
      <c r="AX762" s="107" t="s">
        <v>73</v>
      </c>
      <c r="AY762" s="108" t="s">
        <v>165</v>
      </c>
    </row>
    <row r="763" spans="2:51" s="113" customFormat="1">
      <c r="B763" s="112"/>
      <c r="D763" s="102" t="s">
        <v>176</v>
      </c>
      <c r="E763" s="114" t="s">
        <v>1</v>
      </c>
      <c r="F763" s="115" t="s">
        <v>9964</v>
      </c>
      <c r="H763" s="116">
        <v>33.337499999999999</v>
      </c>
      <c r="I763" s="7"/>
      <c r="L763" s="112"/>
      <c r="M763" s="117"/>
      <c r="T763" s="118"/>
      <c r="AT763" s="114" t="s">
        <v>176</v>
      </c>
      <c r="AU763" s="114" t="s">
        <v>82</v>
      </c>
      <c r="AV763" s="113" t="s">
        <v>82</v>
      </c>
      <c r="AW763" s="113" t="s">
        <v>30</v>
      </c>
      <c r="AX763" s="113" t="s">
        <v>73</v>
      </c>
      <c r="AY763" s="114" t="s">
        <v>165</v>
      </c>
    </row>
    <row r="764" spans="2:51" s="113" customFormat="1">
      <c r="B764" s="112"/>
      <c r="D764" s="102" t="s">
        <v>176</v>
      </c>
      <c r="E764" s="114" t="s">
        <v>1</v>
      </c>
      <c r="F764" s="115" t="s">
        <v>9965</v>
      </c>
      <c r="H764" s="116">
        <v>-1.4976000000000003</v>
      </c>
      <c r="I764" s="7"/>
      <c r="L764" s="112"/>
      <c r="M764" s="117"/>
      <c r="T764" s="118"/>
      <c r="AT764" s="114" t="s">
        <v>176</v>
      </c>
      <c r="AU764" s="114" t="s">
        <v>82</v>
      </c>
      <c r="AV764" s="113" t="s">
        <v>82</v>
      </c>
      <c r="AW764" s="113" t="s">
        <v>30</v>
      </c>
      <c r="AX764" s="113" t="s">
        <v>73</v>
      </c>
      <c r="AY764" s="114" t="s">
        <v>165</v>
      </c>
    </row>
    <row r="765" spans="2:51" s="113" customFormat="1">
      <c r="B765" s="112"/>
      <c r="D765" s="102" t="s">
        <v>176</v>
      </c>
      <c r="E765" s="114" t="s">
        <v>1</v>
      </c>
      <c r="F765" s="115" t="s">
        <v>9966</v>
      </c>
      <c r="H765" s="116">
        <v>-0.81900000000000006</v>
      </c>
      <c r="I765" s="7"/>
      <c r="L765" s="112"/>
      <c r="M765" s="117"/>
      <c r="T765" s="118"/>
      <c r="AT765" s="114" t="s">
        <v>176</v>
      </c>
      <c r="AU765" s="114" t="s">
        <v>82</v>
      </c>
      <c r="AV765" s="113" t="s">
        <v>82</v>
      </c>
      <c r="AW765" s="113" t="s">
        <v>30</v>
      </c>
      <c r="AX765" s="113" t="s">
        <v>73</v>
      </c>
      <c r="AY765" s="114" t="s">
        <v>165</v>
      </c>
    </row>
    <row r="766" spans="2:51" s="113" customFormat="1">
      <c r="B766" s="112"/>
      <c r="D766" s="102" t="s">
        <v>176</v>
      </c>
      <c r="E766" s="114" t="s">
        <v>1</v>
      </c>
      <c r="F766" s="115" t="s">
        <v>9967</v>
      </c>
      <c r="H766" s="116">
        <v>-0.14025000000000001</v>
      </c>
      <c r="I766" s="7"/>
      <c r="L766" s="112"/>
      <c r="M766" s="117"/>
      <c r="T766" s="118"/>
      <c r="AT766" s="114" t="s">
        <v>176</v>
      </c>
      <c r="AU766" s="114" t="s">
        <v>82</v>
      </c>
      <c r="AV766" s="113" t="s">
        <v>82</v>
      </c>
      <c r="AW766" s="113" t="s">
        <v>30</v>
      </c>
      <c r="AX766" s="113" t="s">
        <v>73</v>
      </c>
      <c r="AY766" s="114" t="s">
        <v>165</v>
      </c>
    </row>
    <row r="767" spans="2:51" s="107" customFormat="1">
      <c r="B767" s="106"/>
      <c r="D767" s="102" t="s">
        <v>176</v>
      </c>
      <c r="E767" s="108" t="s">
        <v>1</v>
      </c>
      <c r="F767" s="109" t="s">
        <v>9968</v>
      </c>
      <c r="H767" s="108"/>
      <c r="I767" s="6"/>
      <c r="L767" s="106"/>
      <c r="M767" s="110"/>
      <c r="T767" s="111"/>
      <c r="AT767" s="108" t="s">
        <v>176</v>
      </c>
      <c r="AU767" s="108" t="s">
        <v>82</v>
      </c>
      <c r="AV767" s="107" t="s">
        <v>82</v>
      </c>
      <c r="AW767" s="107" t="s">
        <v>30</v>
      </c>
      <c r="AX767" s="107" t="s">
        <v>73</v>
      </c>
      <c r="AY767" s="108" t="s">
        <v>165</v>
      </c>
    </row>
    <row r="768" spans="2:51" s="113" customFormat="1">
      <c r="B768" s="112"/>
      <c r="D768" s="102" t="s">
        <v>176</v>
      </c>
      <c r="E768" s="114" t="s">
        <v>1</v>
      </c>
      <c r="F768" s="115" t="s">
        <v>9969</v>
      </c>
      <c r="H768" s="116">
        <v>50.893499999999996</v>
      </c>
      <c r="I768" s="7"/>
      <c r="L768" s="112"/>
      <c r="M768" s="117"/>
      <c r="T768" s="118"/>
      <c r="AT768" s="114" t="s">
        <v>176</v>
      </c>
      <c r="AU768" s="114" t="s">
        <v>82</v>
      </c>
      <c r="AV768" s="113" t="s">
        <v>82</v>
      </c>
      <c r="AW768" s="113" t="s">
        <v>30</v>
      </c>
      <c r="AX768" s="113" t="s">
        <v>73</v>
      </c>
      <c r="AY768" s="114" t="s">
        <v>165</v>
      </c>
    </row>
    <row r="769" spans="2:51" s="113" customFormat="1">
      <c r="B769" s="112"/>
      <c r="D769" s="102" t="s">
        <v>176</v>
      </c>
      <c r="E769" s="114" t="s">
        <v>1</v>
      </c>
      <c r="F769" s="115" t="s">
        <v>9970</v>
      </c>
      <c r="H769" s="116">
        <v>-1.4363999999999997</v>
      </c>
      <c r="I769" s="7"/>
      <c r="L769" s="112"/>
      <c r="M769" s="117"/>
      <c r="T769" s="118"/>
      <c r="AT769" s="114" t="s">
        <v>176</v>
      </c>
      <c r="AU769" s="114" t="s">
        <v>82</v>
      </c>
      <c r="AV769" s="113" t="s">
        <v>82</v>
      </c>
      <c r="AW769" s="113" t="s">
        <v>30</v>
      </c>
      <c r="AX769" s="113" t="s">
        <v>73</v>
      </c>
      <c r="AY769" s="114" t="s">
        <v>165</v>
      </c>
    </row>
    <row r="770" spans="2:51" s="113" customFormat="1">
      <c r="B770" s="112"/>
      <c r="D770" s="102" t="s">
        <v>176</v>
      </c>
      <c r="E770" s="114" t="s">
        <v>1</v>
      </c>
      <c r="F770" s="115" t="s">
        <v>9971</v>
      </c>
      <c r="H770" s="116">
        <v>-4.1580000000000013</v>
      </c>
      <c r="I770" s="7"/>
      <c r="L770" s="112"/>
      <c r="M770" s="117"/>
      <c r="T770" s="118"/>
      <c r="AT770" s="114" t="s">
        <v>176</v>
      </c>
      <c r="AU770" s="114" t="s">
        <v>82</v>
      </c>
      <c r="AV770" s="113" t="s">
        <v>82</v>
      </c>
      <c r="AW770" s="113" t="s">
        <v>30</v>
      </c>
      <c r="AX770" s="113" t="s">
        <v>73</v>
      </c>
      <c r="AY770" s="114" t="s">
        <v>165</v>
      </c>
    </row>
    <row r="771" spans="2:51" s="113" customFormat="1">
      <c r="B771" s="112"/>
      <c r="D771" s="102" t="s">
        <v>176</v>
      </c>
      <c r="E771" s="114" t="s">
        <v>1</v>
      </c>
      <c r="F771" s="115" t="s">
        <v>9972</v>
      </c>
      <c r="H771" s="116">
        <v>-1.32</v>
      </c>
      <c r="I771" s="7"/>
      <c r="L771" s="112"/>
      <c r="M771" s="117"/>
      <c r="T771" s="118"/>
      <c r="AT771" s="114" t="s">
        <v>176</v>
      </c>
      <c r="AU771" s="114" t="s">
        <v>82</v>
      </c>
      <c r="AV771" s="113" t="s">
        <v>82</v>
      </c>
      <c r="AW771" s="113" t="s">
        <v>30</v>
      </c>
      <c r="AX771" s="113" t="s">
        <v>73</v>
      </c>
      <c r="AY771" s="114" t="s">
        <v>165</v>
      </c>
    </row>
    <row r="772" spans="2:51" s="113" customFormat="1">
      <c r="B772" s="112"/>
      <c r="D772" s="102" t="s">
        <v>176</v>
      </c>
      <c r="E772" s="114" t="s">
        <v>1</v>
      </c>
      <c r="F772" s="115" t="s">
        <v>9973</v>
      </c>
      <c r="H772" s="116">
        <v>-0.75600000000000001</v>
      </c>
      <c r="I772" s="7"/>
      <c r="L772" s="112"/>
      <c r="M772" s="117"/>
      <c r="T772" s="118"/>
      <c r="AT772" s="114" t="s">
        <v>176</v>
      </c>
      <c r="AU772" s="114" t="s">
        <v>82</v>
      </c>
      <c r="AV772" s="113" t="s">
        <v>82</v>
      </c>
      <c r="AW772" s="113" t="s">
        <v>30</v>
      </c>
      <c r="AX772" s="113" t="s">
        <v>73</v>
      </c>
      <c r="AY772" s="114" t="s">
        <v>165</v>
      </c>
    </row>
    <row r="773" spans="2:51" s="107" customFormat="1">
      <c r="B773" s="106"/>
      <c r="D773" s="102" t="s">
        <v>176</v>
      </c>
      <c r="E773" s="108" t="s">
        <v>1</v>
      </c>
      <c r="F773" s="109" t="s">
        <v>1215</v>
      </c>
      <c r="H773" s="108"/>
      <c r="I773" s="6"/>
      <c r="L773" s="106"/>
      <c r="M773" s="110"/>
      <c r="T773" s="111"/>
      <c r="AT773" s="108" t="s">
        <v>176</v>
      </c>
      <c r="AU773" s="108" t="s">
        <v>82</v>
      </c>
      <c r="AV773" s="107" t="s">
        <v>82</v>
      </c>
      <c r="AW773" s="107" t="s">
        <v>30</v>
      </c>
      <c r="AX773" s="107" t="s">
        <v>73</v>
      </c>
      <c r="AY773" s="108" t="s">
        <v>165</v>
      </c>
    </row>
    <row r="774" spans="2:51" s="113" customFormat="1">
      <c r="B774" s="112"/>
      <c r="D774" s="102" t="s">
        <v>176</v>
      </c>
      <c r="E774" s="114" t="s">
        <v>1</v>
      </c>
      <c r="F774" s="115" t="s">
        <v>9974</v>
      </c>
      <c r="H774" s="116">
        <v>6.3525</v>
      </c>
      <c r="I774" s="7"/>
      <c r="L774" s="112"/>
      <c r="M774" s="117"/>
      <c r="T774" s="118"/>
      <c r="AT774" s="114" t="s">
        <v>176</v>
      </c>
      <c r="AU774" s="114" t="s">
        <v>82</v>
      </c>
      <c r="AV774" s="113" t="s">
        <v>82</v>
      </c>
      <c r="AW774" s="113" t="s">
        <v>30</v>
      </c>
      <c r="AX774" s="113" t="s">
        <v>73</v>
      </c>
      <c r="AY774" s="114" t="s">
        <v>165</v>
      </c>
    </row>
    <row r="775" spans="2:51" s="107" customFormat="1">
      <c r="B775" s="106"/>
      <c r="D775" s="102" t="s">
        <v>176</v>
      </c>
      <c r="E775" s="108" t="s">
        <v>1</v>
      </c>
      <c r="F775" s="109" t="s">
        <v>9975</v>
      </c>
      <c r="H775" s="108"/>
      <c r="I775" s="6"/>
      <c r="L775" s="106"/>
      <c r="M775" s="110"/>
      <c r="T775" s="111"/>
      <c r="AT775" s="108" t="s">
        <v>176</v>
      </c>
      <c r="AU775" s="108" t="s">
        <v>82</v>
      </c>
      <c r="AV775" s="107" t="s">
        <v>82</v>
      </c>
      <c r="AW775" s="107" t="s">
        <v>30</v>
      </c>
      <c r="AX775" s="107" t="s">
        <v>73</v>
      </c>
      <c r="AY775" s="108" t="s">
        <v>165</v>
      </c>
    </row>
    <row r="776" spans="2:51" s="113" customFormat="1">
      <c r="B776" s="112"/>
      <c r="D776" s="102" t="s">
        <v>176</v>
      </c>
      <c r="E776" s="114" t="s">
        <v>1</v>
      </c>
      <c r="F776" s="115" t="s">
        <v>9976</v>
      </c>
      <c r="H776" s="116">
        <v>8.8287499999999994</v>
      </c>
      <c r="I776" s="7"/>
      <c r="L776" s="112"/>
      <c r="M776" s="117"/>
      <c r="T776" s="118"/>
      <c r="AT776" s="114" t="s">
        <v>176</v>
      </c>
      <c r="AU776" s="114" t="s">
        <v>82</v>
      </c>
      <c r="AV776" s="113" t="s">
        <v>82</v>
      </c>
      <c r="AW776" s="113" t="s">
        <v>30</v>
      </c>
      <c r="AX776" s="113" t="s">
        <v>73</v>
      </c>
      <c r="AY776" s="114" t="s">
        <v>165</v>
      </c>
    </row>
    <row r="777" spans="2:51" s="113" customFormat="1">
      <c r="B777" s="112"/>
      <c r="D777" s="102" t="s">
        <v>176</v>
      </c>
      <c r="E777" s="114" t="s">
        <v>1</v>
      </c>
      <c r="F777" s="115" t="s">
        <v>9977</v>
      </c>
      <c r="H777" s="116">
        <v>-2.5056249999999998</v>
      </c>
      <c r="I777" s="7"/>
      <c r="L777" s="112"/>
      <c r="M777" s="117"/>
      <c r="T777" s="118"/>
      <c r="AT777" s="114" t="s">
        <v>176</v>
      </c>
      <c r="AU777" s="114" t="s">
        <v>82</v>
      </c>
      <c r="AV777" s="113" t="s">
        <v>82</v>
      </c>
      <c r="AW777" s="113" t="s">
        <v>30</v>
      </c>
      <c r="AX777" s="113" t="s">
        <v>73</v>
      </c>
      <c r="AY777" s="114" t="s">
        <v>165</v>
      </c>
    </row>
    <row r="778" spans="2:51" s="107" customFormat="1">
      <c r="B778" s="106"/>
      <c r="D778" s="102" t="s">
        <v>176</v>
      </c>
      <c r="E778" s="108" t="s">
        <v>1</v>
      </c>
      <c r="F778" s="109" t="s">
        <v>9978</v>
      </c>
      <c r="H778" s="108"/>
      <c r="I778" s="6"/>
      <c r="L778" s="106"/>
      <c r="M778" s="110"/>
      <c r="T778" s="111"/>
      <c r="AT778" s="108" t="s">
        <v>176</v>
      </c>
      <c r="AU778" s="108" t="s">
        <v>82</v>
      </c>
      <c r="AV778" s="107" t="s">
        <v>82</v>
      </c>
      <c r="AW778" s="107" t="s">
        <v>30</v>
      </c>
      <c r="AX778" s="107" t="s">
        <v>73</v>
      </c>
      <c r="AY778" s="108" t="s">
        <v>165</v>
      </c>
    </row>
    <row r="779" spans="2:51" s="113" customFormat="1">
      <c r="B779" s="112"/>
      <c r="D779" s="102" t="s">
        <v>176</v>
      </c>
      <c r="E779" s="114" t="s">
        <v>1</v>
      </c>
      <c r="F779" s="115" t="s">
        <v>9979</v>
      </c>
      <c r="H779" s="116">
        <v>22.487500000000001</v>
      </c>
      <c r="I779" s="7"/>
      <c r="L779" s="112"/>
      <c r="M779" s="117"/>
      <c r="T779" s="118"/>
      <c r="AT779" s="114" t="s">
        <v>176</v>
      </c>
      <c r="AU779" s="114" t="s">
        <v>82</v>
      </c>
      <c r="AV779" s="113" t="s">
        <v>82</v>
      </c>
      <c r="AW779" s="113" t="s">
        <v>30</v>
      </c>
      <c r="AX779" s="113" t="s">
        <v>73</v>
      </c>
      <c r="AY779" s="114" t="s">
        <v>165</v>
      </c>
    </row>
    <row r="780" spans="2:51" s="113" customFormat="1">
      <c r="B780" s="112"/>
      <c r="D780" s="102" t="s">
        <v>176</v>
      </c>
      <c r="E780" s="114" t="s">
        <v>1</v>
      </c>
      <c r="F780" s="115" t="s">
        <v>9980</v>
      </c>
      <c r="H780" s="116">
        <v>151.78437499999998</v>
      </c>
      <c r="I780" s="7"/>
      <c r="L780" s="112"/>
      <c r="M780" s="117"/>
      <c r="T780" s="118"/>
      <c r="AT780" s="114" t="s">
        <v>176</v>
      </c>
      <c r="AU780" s="114" t="s">
        <v>82</v>
      </c>
      <c r="AV780" s="113" t="s">
        <v>82</v>
      </c>
      <c r="AW780" s="113" t="s">
        <v>30</v>
      </c>
      <c r="AX780" s="113" t="s">
        <v>73</v>
      </c>
      <c r="AY780" s="114" t="s">
        <v>165</v>
      </c>
    </row>
    <row r="781" spans="2:51" s="107" customFormat="1">
      <c r="B781" s="106"/>
      <c r="D781" s="102" t="s">
        <v>176</v>
      </c>
      <c r="E781" s="108" t="s">
        <v>1</v>
      </c>
      <c r="F781" s="109" t="s">
        <v>9981</v>
      </c>
      <c r="H781" s="108"/>
      <c r="I781" s="6"/>
      <c r="L781" s="106"/>
      <c r="M781" s="110"/>
      <c r="T781" s="111"/>
      <c r="AT781" s="108" t="s">
        <v>176</v>
      </c>
      <c r="AU781" s="108" t="s">
        <v>82</v>
      </c>
      <c r="AV781" s="107" t="s">
        <v>82</v>
      </c>
      <c r="AW781" s="107" t="s">
        <v>30</v>
      </c>
      <c r="AX781" s="107" t="s">
        <v>73</v>
      </c>
      <c r="AY781" s="108" t="s">
        <v>165</v>
      </c>
    </row>
    <row r="782" spans="2:51" s="107" customFormat="1">
      <c r="B782" s="106"/>
      <c r="D782" s="102" t="s">
        <v>176</v>
      </c>
      <c r="E782" s="108" t="s">
        <v>1</v>
      </c>
      <c r="F782" s="109" t="s">
        <v>705</v>
      </c>
      <c r="H782" s="108"/>
      <c r="I782" s="6"/>
      <c r="L782" s="106"/>
      <c r="M782" s="110"/>
      <c r="T782" s="111"/>
      <c r="AT782" s="108" t="s">
        <v>176</v>
      </c>
      <c r="AU782" s="108" t="s">
        <v>82</v>
      </c>
      <c r="AV782" s="107" t="s">
        <v>82</v>
      </c>
      <c r="AW782" s="107" t="s">
        <v>30</v>
      </c>
      <c r="AX782" s="107" t="s">
        <v>73</v>
      </c>
      <c r="AY782" s="108" t="s">
        <v>165</v>
      </c>
    </row>
    <row r="783" spans="2:51" s="107" customFormat="1">
      <c r="B783" s="106"/>
      <c r="D783" s="102" t="s">
        <v>176</v>
      </c>
      <c r="E783" s="108" t="s">
        <v>1</v>
      </c>
      <c r="F783" s="109" t="s">
        <v>9982</v>
      </c>
      <c r="H783" s="108"/>
      <c r="I783" s="6"/>
      <c r="L783" s="106"/>
      <c r="M783" s="110"/>
      <c r="T783" s="111"/>
      <c r="AT783" s="108" t="s">
        <v>176</v>
      </c>
      <c r="AU783" s="108" t="s">
        <v>82</v>
      </c>
      <c r="AV783" s="107" t="s">
        <v>82</v>
      </c>
      <c r="AW783" s="107" t="s">
        <v>30</v>
      </c>
      <c r="AX783" s="107" t="s">
        <v>73</v>
      </c>
      <c r="AY783" s="108" t="s">
        <v>165</v>
      </c>
    </row>
    <row r="784" spans="2:51" s="113" customFormat="1">
      <c r="B784" s="112"/>
      <c r="D784" s="102" t="s">
        <v>176</v>
      </c>
      <c r="E784" s="114" t="s">
        <v>1</v>
      </c>
      <c r="F784" s="115" t="s">
        <v>9983</v>
      </c>
      <c r="H784" s="116">
        <v>4.1124999999999998</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9984</v>
      </c>
      <c r="H785" s="116">
        <v>5.1870000000000003</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9985</v>
      </c>
      <c r="H786" s="116">
        <v>9.3449999999999989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9986</v>
      </c>
      <c r="H787" s="116">
        <v>-0.432</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9987</v>
      </c>
      <c r="H788" s="116">
        <v>1.4910000000000001</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9988</v>
      </c>
      <c r="H789" s="116"/>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9989</v>
      </c>
      <c r="H790" s="116">
        <v>0.58419999999999994</v>
      </c>
      <c r="I790" s="7"/>
      <c r="L790" s="112"/>
      <c r="M790" s="117"/>
      <c r="T790" s="118"/>
      <c r="AT790" s="114" t="s">
        <v>176</v>
      </c>
      <c r="AU790" s="114" t="s">
        <v>82</v>
      </c>
      <c r="AV790" s="113" t="s">
        <v>82</v>
      </c>
      <c r="AW790" s="113" t="s">
        <v>30</v>
      </c>
      <c r="AX790" s="113" t="s">
        <v>73</v>
      </c>
      <c r="AY790" s="114" t="s">
        <v>165</v>
      </c>
    </row>
    <row r="791" spans="2:51" s="107" customFormat="1">
      <c r="B791" s="106"/>
      <c r="D791" s="102" t="s">
        <v>176</v>
      </c>
      <c r="E791" s="108" t="s">
        <v>1</v>
      </c>
      <c r="F791" s="109" t="s">
        <v>9990</v>
      </c>
      <c r="H791" s="108"/>
      <c r="I791" s="6"/>
      <c r="L791" s="106"/>
      <c r="M791" s="110"/>
      <c r="T791" s="111"/>
      <c r="AT791" s="108" t="s">
        <v>176</v>
      </c>
      <c r="AU791" s="108" t="s">
        <v>82</v>
      </c>
      <c r="AV791" s="107" t="s">
        <v>82</v>
      </c>
      <c r="AW791" s="107" t="s">
        <v>30</v>
      </c>
      <c r="AX791" s="107" t="s">
        <v>73</v>
      </c>
      <c r="AY791" s="108" t="s">
        <v>165</v>
      </c>
    </row>
    <row r="792" spans="2:51" s="113" customFormat="1">
      <c r="B792" s="112"/>
      <c r="D792" s="102" t="s">
        <v>176</v>
      </c>
      <c r="E792" s="114" t="s">
        <v>1</v>
      </c>
      <c r="F792" s="115" t="s">
        <v>9991</v>
      </c>
      <c r="H792" s="116">
        <v>5.3865000000000007</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9992</v>
      </c>
      <c r="H793" s="116">
        <v>-0.51117599999999985</v>
      </c>
      <c r="I793" s="7"/>
      <c r="L793" s="112"/>
      <c r="M793" s="117"/>
      <c r="T793" s="118"/>
      <c r="AT793" s="114" t="s">
        <v>176</v>
      </c>
      <c r="AU793" s="114" t="s">
        <v>82</v>
      </c>
      <c r="AV793" s="113" t="s">
        <v>82</v>
      </c>
      <c r="AW793" s="113" t="s">
        <v>30</v>
      </c>
      <c r="AX793" s="113" t="s">
        <v>73</v>
      </c>
      <c r="AY793" s="114" t="s">
        <v>165</v>
      </c>
    </row>
    <row r="794" spans="2:51" s="107" customFormat="1">
      <c r="B794" s="106"/>
      <c r="D794" s="102" t="s">
        <v>176</v>
      </c>
      <c r="E794" s="108" t="s">
        <v>1</v>
      </c>
      <c r="F794" s="109" t="s">
        <v>9769</v>
      </c>
      <c r="H794" s="108"/>
      <c r="I794" s="6"/>
      <c r="L794" s="106"/>
      <c r="M794" s="110"/>
      <c r="T794" s="111"/>
      <c r="AT794" s="108" t="s">
        <v>176</v>
      </c>
      <c r="AU794" s="108" t="s">
        <v>82</v>
      </c>
      <c r="AV794" s="107" t="s">
        <v>82</v>
      </c>
      <c r="AW794" s="107" t="s">
        <v>30</v>
      </c>
      <c r="AX794" s="107" t="s">
        <v>73</v>
      </c>
      <c r="AY794" s="108" t="s">
        <v>165</v>
      </c>
    </row>
    <row r="795" spans="2:51" s="113" customFormat="1">
      <c r="B795" s="112"/>
      <c r="D795" s="102" t="s">
        <v>176</v>
      </c>
      <c r="E795" s="114" t="s">
        <v>1</v>
      </c>
      <c r="F795" s="115" t="s">
        <v>9993</v>
      </c>
      <c r="H795" s="116"/>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9994</v>
      </c>
      <c r="H796" s="116">
        <v>22.342769999999998</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9995</v>
      </c>
      <c r="H797" s="116">
        <v>-0.72225000000000006</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9996</v>
      </c>
      <c r="H798" s="116">
        <v>-0.81</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9997</v>
      </c>
      <c r="H799" s="116">
        <v>1.8265499999999997</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9998</v>
      </c>
      <c r="H800" s="116">
        <v>1.9064999999999999</v>
      </c>
      <c r="I800" s="7"/>
      <c r="L800" s="112"/>
      <c r="M800" s="117"/>
      <c r="T800" s="118"/>
      <c r="AT800" s="114" t="s">
        <v>176</v>
      </c>
      <c r="AU800" s="114" t="s">
        <v>82</v>
      </c>
      <c r="AV800" s="113" t="s">
        <v>82</v>
      </c>
      <c r="AW800" s="113" t="s">
        <v>30</v>
      </c>
      <c r="AX800" s="113" t="s">
        <v>73</v>
      </c>
      <c r="AY800" s="114" t="s">
        <v>165</v>
      </c>
    </row>
    <row r="801" spans="2:51" s="107" customFormat="1">
      <c r="B801" s="106"/>
      <c r="D801" s="102" t="s">
        <v>176</v>
      </c>
      <c r="E801" s="108" t="s">
        <v>1</v>
      </c>
      <c r="F801" s="109" t="s">
        <v>9999</v>
      </c>
      <c r="H801" s="108"/>
      <c r="I801" s="6"/>
      <c r="L801" s="106"/>
      <c r="M801" s="110"/>
      <c r="T801" s="111"/>
      <c r="AT801" s="108" t="s">
        <v>176</v>
      </c>
      <c r="AU801" s="108" t="s">
        <v>82</v>
      </c>
      <c r="AV801" s="107" t="s">
        <v>82</v>
      </c>
      <c r="AW801" s="107" t="s">
        <v>30</v>
      </c>
      <c r="AX801" s="107" t="s">
        <v>73</v>
      </c>
      <c r="AY801" s="108" t="s">
        <v>165</v>
      </c>
    </row>
    <row r="802" spans="2:51" s="113" customFormat="1">
      <c r="B802" s="112"/>
      <c r="D802" s="102" t="s">
        <v>176</v>
      </c>
      <c r="E802" s="114" t="s">
        <v>1</v>
      </c>
      <c r="F802" s="115" t="s">
        <v>10000</v>
      </c>
      <c r="H802" s="116">
        <v>12.16215</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10001</v>
      </c>
      <c r="H803" s="116">
        <v>7.7385000000000002</v>
      </c>
      <c r="I803" s="7"/>
      <c r="L803" s="112"/>
      <c r="M803" s="117"/>
      <c r="T803" s="118"/>
      <c r="AT803" s="114" t="s">
        <v>176</v>
      </c>
      <c r="AU803" s="114" t="s">
        <v>82</v>
      </c>
      <c r="AV803" s="113" t="s">
        <v>82</v>
      </c>
      <c r="AW803" s="113" t="s">
        <v>30</v>
      </c>
      <c r="AX803" s="113" t="s">
        <v>73</v>
      </c>
      <c r="AY803" s="114" t="s">
        <v>165</v>
      </c>
    </row>
    <row r="804" spans="2:51" s="107" customFormat="1">
      <c r="B804" s="106"/>
      <c r="D804" s="102" t="s">
        <v>176</v>
      </c>
      <c r="E804" s="108" t="s">
        <v>1</v>
      </c>
      <c r="F804" s="109" t="s">
        <v>3857</v>
      </c>
      <c r="H804" s="108"/>
      <c r="I804" s="6"/>
      <c r="L804" s="106"/>
      <c r="M804" s="110"/>
      <c r="T804" s="111"/>
      <c r="AT804" s="108" t="s">
        <v>176</v>
      </c>
      <c r="AU804" s="108" t="s">
        <v>82</v>
      </c>
      <c r="AV804" s="107" t="s">
        <v>82</v>
      </c>
      <c r="AW804" s="107" t="s">
        <v>30</v>
      </c>
      <c r="AX804" s="107" t="s">
        <v>73</v>
      </c>
      <c r="AY804" s="108" t="s">
        <v>165</v>
      </c>
    </row>
    <row r="805" spans="2:51" s="113" customFormat="1">
      <c r="B805" s="112"/>
      <c r="D805" s="102" t="s">
        <v>176</v>
      </c>
      <c r="E805" s="114" t="s">
        <v>1</v>
      </c>
      <c r="F805" s="115" t="s">
        <v>10002</v>
      </c>
      <c r="H805" s="116">
        <v>19.702679999999997</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10003</v>
      </c>
      <c r="H806" s="116">
        <v>5.0171999999999999</v>
      </c>
      <c r="I806" s="7"/>
      <c r="L806" s="112"/>
      <c r="M806" s="117"/>
      <c r="T806" s="118"/>
      <c r="AT806" s="114" t="s">
        <v>176</v>
      </c>
      <c r="AU806" s="114" t="s">
        <v>82</v>
      </c>
      <c r="AV806" s="113" t="s">
        <v>82</v>
      </c>
      <c r="AW806" s="113" t="s">
        <v>30</v>
      </c>
      <c r="AX806" s="113" t="s">
        <v>73</v>
      </c>
      <c r="AY806" s="114" t="s">
        <v>165</v>
      </c>
    </row>
    <row r="807" spans="2:51" s="107" customFormat="1">
      <c r="B807" s="106"/>
      <c r="D807" s="102" t="s">
        <v>176</v>
      </c>
      <c r="E807" s="108" t="s">
        <v>1</v>
      </c>
      <c r="F807" s="109" t="s">
        <v>3850</v>
      </c>
      <c r="H807" s="108"/>
      <c r="I807" s="6"/>
      <c r="L807" s="106"/>
      <c r="M807" s="110"/>
      <c r="T807" s="111"/>
      <c r="AT807" s="108" t="s">
        <v>176</v>
      </c>
      <c r="AU807" s="108" t="s">
        <v>82</v>
      </c>
      <c r="AV807" s="107" t="s">
        <v>82</v>
      </c>
      <c r="AW807" s="107" t="s">
        <v>30</v>
      </c>
      <c r="AX807" s="107" t="s">
        <v>73</v>
      </c>
      <c r="AY807" s="108" t="s">
        <v>165</v>
      </c>
    </row>
    <row r="808" spans="2:51" s="113" customFormat="1">
      <c r="B808" s="112"/>
      <c r="D808" s="102" t="s">
        <v>176</v>
      </c>
      <c r="E808" s="114" t="s">
        <v>1</v>
      </c>
      <c r="F808" s="115" t="s">
        <v>10004</v>
      </c>
      <c r="H808" s="116">
        <v>2.625</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10005</v>
      </c>
      <c r="H809" s="116">
        <v>3.2759999999999998</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9986</v>
      </c>
      <c r="H810" s="116">
        <v>-0.432</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10006</v>
      </c>
      <c r="H811" s="108"/>
      <c r="I811" s="6"/>
      <c r="L811" s="106"/>
      <c r="M811" s="110"/>
      <c r="T811" s="111"/>
      <c r="AT811" s="108" t="s">
        <v>176</v>
      </c>
      <c r="AU811" s="108" t="s">
        <v>82</v>
      </c>
      <c r="AV811" s="107" t="s">
        <v>82</v>
      </c>
      <c r="AW811" s="107" t="s">
        <v>30</v>
      </c>
      <c r="AX811" s="107" t="s">
        <v>73</v>
      </c>
      <c r="AY811" s="108" t="s">
        <v>165</v>
      </c>
    </row>
    <row r="812" spans="2:51" s="107" customFormat="1">
      <c r="B812" s="106"/>
      <c r="D812" s="102" t="s">
        <v>176</v>
      </c>
      <c r="E812" s="108" t="s">
        <v>1</v>
      </c>
      <c r="F812" s="109" t="s">
        <v>10007</v>
      </c>
      <c r="H812" s="108"/>
      <c r="I812" s="6"/>
      <c r="L812" s="106"/>
      <c r="M812" s="110"/>
      <c r="T812" s="111"/>
      <c r="AT812" s="108" t="s">
        <v>176</v>
      </c>
      <c r="AU812" s="108" t="s">
        <v>82</v>
      </c>
      <c r="AV812" s="107" t="s">
        <v>82</v>
      </c>
      <c r="AW812" s="107" t="s">
        <v>30</v>
      </c>
      <c r="AX812" s="107" t="s">
        <v>73</v>
      </c>
      <c r="AY812" s="108" t="s">
        <v>165</v>
      </c>
    </row>
    <row r="813" spans="2:51" s="113" customFormat="1">
      <c r="B813" s="112"/>
      <c r="D813" s="102" t="s">
        <v>176</v>
      </c>
      <c r="E813" s="114" t="s">
        <v>1</v>
      </c>
      <c r="F813" s="115" t="s">
        <v>10008</v>
      </c>
      <c r="H813" s="116">
        <v>41.279399999999988</v>
      </c>
      <c r="I813" s="7"/>
      <c r="L813" s="112"/>
      <c r="M813" s="117"/>
      <c r="T813" s="118"/>
      <c r="AT813" s="114" t="s">
        <v>176</v>
      </c>
      <c r="AU813" s="114" t="s">
        <v>82</v>
      </c>
      <c r="AV813" s="113" t="s">
        <v>82</v>
      </c>
      <c r="AW813" s="113" t="s">
        <v>30</v>
      </c>
      <c r="AX813" s="113" t="s">
        <v>73</v>
      </c>
      <c r="AY813" s="114" t="s">
        <v>165</v>
      </c>
    </row>
    <row r="814" spans="2:51" s="113" customFormat="1">
      <c r="B814" s="112"/>
      <c r="D814" s="102" t="s">
        <v>176</v>
      </c>
      <c r="E814" s="114" t="s">
        <v>1</v>
      </c>
      <c r="F814" s="115" t="s">
        <v>10009</v>
      </c>
      <c r="H814" s="116">
        <v>-0.72</v>
      </c>
      <c r="I814" s="7"/>
      <c r="L814" s="112"/>
      <c r="M814" s="117"/>
      <c r="T814" s="118"/>
      <c r="AT814" s="114" t="s">
        <v>176</v>
      </c>
      <c r="AU814" s="114" t="s">
        <v>82</v>
      </c>
      <c r="AV814" s="113" t="s">
        <v>82</v>
      </c>
      <c r="AW814" s="113" t="s">
        <v>30</v>
      </c>
      <c r="AX814" s="113" t="s">
        <v>73</v>
      </c>
      <c r="AY814" s="114" t="s">
        <v>165</v>
      </c>
    </row>
    <row r="815" spans="2:51" s="113" customFormat="1">
      <c r="B815" s="112"/>
      <c r="D815" s="102" t="s">
        <v>176</v>
      </c>
      <c r="E815" s="114" t="s">
        <v>1</v>
      </c>
      <c r="F815" s="115" t="s">
        <v>10010</v>
      </c>
      <c r="H815" s="116">
        <v>-0.89999999999999991</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10011</v>
      </c>
      <c r="H816" s="116">
        <v>-1.6698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10012</v>
      </c>
      <c r="H817" s="116">
        <v>-2.8082999999999996</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10013</v>
      </c>
      <c r="H818" s="116">
        <v>-0.68309999999999993</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10014</v>
      </c>
      <c r="H819" s="116">
        <v>-0.91838999999999982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10015</v>
      </c>
      <c r="H820" s="116">
        <v>-1.8215999999999997</v>
      </c>
      <c r="I820" s="7"/>
      <c r="L820" s="112"/>
      <c r="M820" s="117"/>
      <c r="T820" s="118"/>
      <c r="AT820" s="114" t="s">
        <v>176</v>
      </c>
      <c r="AU820" s="114" t="s">
        <v>82</v>
      </c>
      <c r="AV820" s="113" t="s">
        <v>82</v>
      </c>
      <c r="AW820" s="113" t="s">
        <v>30</v>
      </c>
      <c r="AX820" s="113" t="s">
        <v>73</v>
      </c>
      <c r="AY820" s="114" t="s">
        <v>165</v>
      </c>
    </row>
    <row r="821" spans="2:51" s="107" customFormat="1">
      <c r="B821" s="106"/>
      <c r="D821" s="102" t="s">
        <v>176</v>
      </c>
      <c r="E821" s="108" t="s">
        <v>1</v>
      </c>
      <c r="F821" s="109" t="s">
        <v>10016</v>
      </c>
      <c r="H821" s="108"/>
      <c r="I821" s="6"/>
      <c r="L821" s="106"/>
      <c r="M821" s="110"/>
      <c r="T821" s="111"/>
      <c r="AT821" s="108" t="s">
        <v>176</v>
      </c>
      <c r="AU821" s="108" t="s">
        <v>82</v>
      </c>
      <c r="AV821" s="107" t="s">
        <v>82</v>
      </c>
      <c r="AW821" s="107" t="s">
        <v>30</v>
      </c>
      <c r="AX821" s="107" t="s">
        <v>73</v>
      </c>
      <c r="AY821" s="108" t="s">
        <v>165</v>
      </c>
    </row>
    <row r="822" spans="2:51" s="113" customFormat="1">
      <c r="B822" s="112"/>
      <c r="D822" s="102" t="s">
        <v>176</v>
      </c>
      <c r="E822" s="114" t="s">
        <v>1</v>
      </c>
      <c r="F822" s="115" t="s">
        <v>10017</v>
      </c>
      <c r="H822" s="116">
        <v>3.1960000000000002</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10018</v>
      </c>
      <c r="H823" s="116">
        <v>2.3867999999999996</v>
      </c>
      <c r="I823" s="7"/>
      <c r="L823" s="112"/>
      <c r="M823" s="117"/>
      <c r="T823" s="118"/>
      <c r="AT823" s="114" t="s">
        <v>176</v>
      </c>
      <c r="AU823" s="114" t="s">
        <v>82</v>
      </c>
      <c r="AV823" s="113" t="s">
        <v>82</v>
      </c>
      <c r="AW823" s="113" t="s">
        <v>30</v>
      </c>
      <c r="AX823" s="113" t="s">
        <v>73</v>
      </c>
      <c r="AY823" s="114" t="s">
        <v>165</v>
      </c>
    </row>
    <row r="824" spans="2:51" s="107" customFormat="1">
      <c r="B824" s="106"/>
      <c r="D824" s="102" t="s">
        <v>176</v>
      </c>
      <c r="E824" s="108" t="s">
        <v>1</v>
      </c>
      <c r="F824" s="109" t="s">
        <v>10019</v>
      </c>
      <c r="H824" s="108"/>
      <c r="I824" s="6"/>
      <c r="L824" s="106"/>
      <c r="M824" s="110"/>
      <c r="T824" s="111"/>
      <c r="AT824" s="108" t="s">
        <v>176</v>
      </c>
      <c r="AU824" s="108" t="s">
        <v>82</v>
      </c>
      <c r="AV824" s="107" t="s">
        <v>82</v>
      </c>
      <c r="AW824" s="107" t="s">
        <v>30</v>
      </c>
      <c r="AX824" s="107" t="s">
        <v>73</v>
      </c>
      <c r="AY824" s="108" t="s">
        <v>165</v>
      </c>
    </row>
    <row r="825" spans="2:51" s="113" customFormat="1">
      <c r="B825" s="112"/>
      <c r="D825" s="102" t="s">
        <v>176</v>
      </c>
      <c r="E825" s="114" t="s">
        <v>1</v>
      </c>
      <c r="F825" s="115" t="s">
        <v>10020</v>
      </c>
      <c r="H825" s="116">
        <v>4.556</v>
      </c>
      <c r="I825" s="7"/>
      <c r="L825" s="112"/>
      <c r="M825" s="117"/>
      <c r="T825" s="118"/>
      <c r="AT825" s="114" t="s">
        <v>176</v>
      </c>
      <c r="AU825" s="114" t="s">
        <v>82</v>
      </c>
      <c r="AV825" s="113" t="s">
        <v>82</v>
      </c>
      <c r="AW825" s="113" t="s">
        <v>30</v>
      </c>
      <c r="AX825" s="113" t="s">
        <v>73</v>
      </c>
      <c r="AY825" s="114" t="s">
        <v>165</v>
      </c>
    </row>
    <row r="826" spans="2:51" s="107" customFormat="1">
      <c r="B826" s="106"/>
      <c r="D826" s="102" t="s">
        <v>176</v>
      </c>
      <c r="E826" s="108" t="s">
        <v>1</v>
      </c>
      <c r="F826" s="109" t="s">
        <v>10021</v>
      </c>
      <c r="H826" s="108"/>
      <c r="I826" s="6"/>
      <c r="L826" s="106"/>
      <c r="M826" s="110"/>
      <c r="T826" s="111"/>
      <c r="AT826" s="108" t="s">
        <v>176</v>
      </c>
      <c r="AU826" s="108" t="s">
        <v>82</v>
      </c>
      <c r="AV826" s="107" t="s">
        <v>82</v>
      </c>
      <c r="AW826" s="107" t="s">
        <v>30</v>
      </c>
      <c r="AX826" s="107" t="s">
        <v>73</v>
      </c>
      <c r="AY826" s="108" t="s">
        <v>165</v>
      </c>
    </row>
    <row r="827" spans="2:51" s="113" customFormat="1">
      <c r="B827" s="112"/>
      <c r="D827" s="102" t="s">
        <v>176</v>
      </c>
      <c r="E827" s="114" t="s">
        <v>1</v>
      </c>
      <c r="F827" s="115" t="s">
        <v>10022</v>
      </c>
      <c r="H827" s="116">
        <v>5.2428600000000003</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9992</v>
      </c>
      <c r="H828" s="116">
        <v>-0.51117599999999985</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10023</v>
      </c>
      <c r="H829" s="108"/>
      <c r="I829" s="6"/>
      <c r="L829" s="106"/>
      <c r="M829" s="110"/>
      <c r="T829" s="111"/>
      <c r="AT829" s="108" t="s">
        <v>176</v>
      </c>
      <c r="AU829" s="108" t="s">
        <v>82</v>
      </c>
      <c r="AV829" s="107" t="s">
        <v>82</v>
      </c>
      <c r="AW829" s="107" t="s">
        <v>30</v>
      </c>
      <c r="AX829" s="107" t="s">
        <v>73</v>
      </c>
      <c r="AY829" s="108" t="s">
        <v>165</v>
      </c>
    </row>
    <row r="830" spans="2:51" s="113" customFormat="1">
      <c r="B830" s="112"/>
      <c r="D830" s="102" t="s">
        <v>176</v>
      </c>
      <c r="E830" s="114" t="s">
        <v>1</v>
      </c>
      <c r="F830" s="115" t="s">
        <v>10024</v>
      </c>
      <c r="H830" s="116">
        <v>1.92</v>
      </c>
      <c r="I830" s="7"/>
      <c r="L830" s="112"/>
      <c r="M830" s="117"/>
      <c r="T830" s="118"/>
      <c r="AT830" s="114" t="s">
        <v>176</v>
      </c>
      <c r="AU830" s="114" t="s">
        <v>82</v>
      </c>
      <c r="AV830" s="113" t="s">
        <v>82</v>
      </c>
      <c r="AW830" s="113" t="s">
        <v>30</v>
      </c>
      <c r="AX830" s="113" t="s">
        <v>73</v>
      </c>
      <c r="AY830" s="114" t="s">
        <v>165</v>
      </c>
    </row>
    <row r="831" spans="2:51" s="107" customFormat="1">
      <c r="B831" s="106"/>
      <c r="D831" s="102" t="s">
        <v>176</v>
      </c>
      <c r="E831" s="108" t="s">
        <v>1</v>
      </c>
      <c r="F831" s="109" t="s">
        <v>709</v>
      </c>
      <c r="H831" s="108"/>
      <c r="I831" s="6"/>
      <c r="L831" s="106"/>
      <c r="M831" s="110"/>
      <c r="T831" s="111"/>
      <c r="AT831" s="108" t="s">
        <v>176</v>
      </c>
      <c r="AU831" s="108" t="s">
        <v>82</v>
      </c>
      <c r="AV831" s="107" t="s">
        <v>82</v>
      </c>
      <c r="AW831" s="107" t="s">
        <v>30</v>
      </c>
      <c r="AX831" s="107" t="s">
        <v>73</v>
      </c>
      <c r="AY831" s="108" t="s">
        <v>165</v>
      </c>
    </row>
    <row r="832" spans="2:51" s="107" customFormat="1">
      <c r="B832" s="106"/>
      <c r="D832" s="102" t="s">
        <v>176</v>
      </c>
      <c r="E832" s="108" t="s">
        <v>1</v>
      </c>
      <c r="F832" s="109" t="s">
        <v>10025</v>
      </c>
      <c r="H832" s="108"/>
      <c r="I832" s="6"/>
      <c r="L832" s="106"/>
      <c r="M832" s="110"/>
      <c r="T832" s="111"/>
      <c r="AT832" s="108" t="s">
        <v>176</v>
      </c>
      <c r="AU832" s="108" t="s">
        <v>82</v>
      </c>
      <c r="AV832" s="107" t="s">
        <v>82</v>
      </c>
      <c r="AW832" s="107" t="s">
        <v>30</v>
      </c>
      <c r="AX832" s="107" t="s">
        <v>73</v>
      </c>
      <c r="AY832" s="108" t="s">
        <v>165</v>
      </c>
    </row>
    <row r="833" spans="2:51" s="107" customFormat="1">
      <c r="B833" s="106"/>
      <c r="D833" s="102" t="s">
        <v>176</v>
      </c>
      <c r="E833" s="108" t="s">
        <v>1</v>
      </c>
      <c r="F833" s="109" t="s">
        <v>10016</v>
      </c>
      <c r="H833" s="108"/>
      <c r="I833" s="6"/>
      <c r="L833" s="106"/>
      <c r="M833" s="110"/>
      <c r="T833" s="111"/>
      <c r="AT833" s="108" t="s">
        <v>176</v>
      </c>
      <c r="AU833" s="108" t="s">
        <v>82</v>
      </c>
      <c r="AV833" s="107" t="s">
        <v>82</v>
      </c>
      <c r="AW833" s="107" t="s">
        <v>30</v>
      </c>
      <c r="AX833" s="107" t="s">
        <v>73</v>
      </c>
      <c r="AY833" s="108" t="s">
        <v>165</v>
      </c>
    </row>
    <row r="834" spans="2:51" s="113" customFormat="1">
      <c r="B834" s="112"/>
      <c r="D834" s="102" t="s">
        <v>176</v>
      </c>
      <c r="E834" s="114" t="s">
        <v>1</v>
      </c>
      <c r="F834" s="115" t="s">
        <v>10026</v>
      </c>
      <c r="H834" s="116">
        <v>3.6378000000000004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10027</v>
      </c>
      <c r="H835" s="116">
        <v>2.48454</v>
      </c>
      <c r="I835" s="7"/>
      <c r="L835" s="112"/>
      <c r="M835" s="117"/>
      <c r="T835" s="118"/>
      <c r="AT835" s="114" t="s">
        <v>176</v>
      </c>
      <c r="AU835" s="114" t="s">
        <v>82</v>
      </c>
      <c r="AV835" s="113" t="s">
        <v>82</v>
      </c>
      <c r="AW835" s="113" t="s">
        <v>30</v>
      </c>
      <c r="AX835" s="113" t="s">
        <v>73</v>
      </c>
      <c r="AY835" s="114" t="s">
        <v>165</v>
      </c>
    </row>
    <row r="836" spans="2:51" s="107" customFormat="1">
      <c r="B836" s="106"/>
      <c r="D836" s="102" t="s">
        <v>176</v>
      </c>
      <c r="E836" s="108" t="s">
        <v>1</v>
      </c>
      <c r="F836" s="109" t="s">
        <v>10019</v>
      </c>
      <c r="H836" s="108"/>
      <c r="I836" s="6"/>
      <c r="L836" s="106"/>
      <c r="M836" s="110"/>
      <c r="T836" s="111"/>
      <c r="AT836" s="108" t="s">
        <v>176</v>
      </c>
      <c r="AU836" s="108" t="s">
        <v>82</v>
      </c>
      <c r="AV836" s="107" t="s">
        <v>82</v>
      </c>
      <c r="AW836" s="107" t="s">
        <v>30</v>
      </c>
      <c r="AX836" s="107" t="s">
        <v>73</v>
      </c>
      <c r="AY836" s="108" t="s">
        <v>165</v>
      </c>
    </row>
    <row r="837" spans="2:51" s="113" customFormat="1">
      <c r="B837" s="112"/>
      <c r="D837" s="102" t="s">
        <v>176</v>
      </c>
      <c r="E837" s="114" t="s">
        <v>1</v>
      </c>
      <c r="F837" s="115" t="s">
        <v>10028</v>
      </c>
      <c r="H837" s="116">
        <v>9.4041000000000015</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10029</v>
      </c>
      <c r="H838" s="116">
        <v>-0.32300000000000001</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10030</v>
      </c>
      <c r="H839" s="116">
        <v>-0.14280000000000001</v>
      </c>
      <c r="I839" s="7"/>
      <c r="L839" s="112"/>
      <c r="M839" s="117"/>
      <c r="T839" s="118"/>
      <c r="AT839" s="114" t="s">
        <v>176</v>
      </c>
      <c r="AU839" s="114" t="s">
        <v>82</v>
      </c>
      <c r="AV839" s="113" t="s">
        <v>82</v>
      </c>
      <c r="AW839" s="113" t="s">
        <v>30</v>
      </c>
      <c r="AX839" s="113" t="s">
        <v>73</v>
      </c>
      <c r="AY839" s="114" t="s">
        <v>165</v>
      </c>
    </row>
    <row r="840" spans="2:51" s="107" customFormat="1">
      <c r="B840" s="106"/>
      <c r="D840" s="102" t="s">
        <v>176</v>
      </c>
      <c r="E840" s="108" t="s">
        <v>1</v>
      </c>
      <c r="F840" s="109" t="s">
        <v>10031</v>
      </c>
      <c r="H840" s="108"/>
      <c r="I840" s="6"/>
      <c r="L840" s="106"/>
      <c r="M840" s="110"/>
      <c r="T840" s="111"/>
      <c r="AT840" s="108" t="s">
        <v>176</v>
      </c>
      <c r="AU840" s="108" t="s">
        <v>82</v>
      </c>
      <c r="AV840" s="107" t="s">
        <v>82</v>
      </c>
      <c r="AW840" s="107" t="s">
        <v>30</v>
      </c>
      <c r="AX840" s="107" t="s">
        <v>73</v>
      </c>
      <c r="AY840" s="108" t="s">
        <v>165</v>
      </c>
    </row>
    <row r="841" spans="2:51" s="113" customFormat="1">
      <c r="B841" s="112"/>
      <c r="D841" s="102" t="s">
        <v>176</v>
      </c>
      <c r="E841" s="114" t="s">
        <v>1</v>
      </c>
      <c r="F841" s="115" t="s">
        <v>10032</v>
      </c>
      <c r="H841" s="116">
        <v>5.6594160000000002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9992</v>
      </c>
      <c r="H842" s="116">
        <v>-0.51117599999999985</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10033</v>
      </c>
      <c r="H843" s="116">
        <v>168.55369799999997</v>
      </c>
      <c r="I843" s="7"/>
      <c r="L843" s="112"/>
      <c r="M843" s="117"/>
      <c r="T843" s="118"/>
      <c r="AT843" s="114" t="s">
        <v>176</v>
      </c>
      <c r="AU843" s="114" t="s">
        <v>82</v>
      </c>
      <c r="AV843" s="113" t="s">
        <v>82</v>
      </c>
      <c r="AW843" s="113" t="s">
        <v>30</v>
      </c>
      <c r="AX843" s="113" t="s">
        <v>73</v>
      </c>
      <c r="AY843" s="114" t="s">
        <v>165</v>
      </c>
    </row>
    <row r="844" spans="2:51" s="107" customFormat="1">
      <c r="B844" s="106"/>
      <c r="D844" s="102" t="s">
        <v>176</v>
      </c>
      <c r="E844" s="108" t="s">
        <v>1</v>
      </c>
      <c r="F844" s="109" t="s">
        <v>10034</v>
      </c>
      <c r="H844" s="108"/>
      <c r="I844" s="6"/>
      <c r="L844" s="106"/>
      <c r="M844" s="110"/>
      <c r="T844" s="111"/>
      <c r="AT844" s="108" t="s">
        <v>176</v>
      </c>
      <c r="AU844" s="108" t="s">
        <v>82</v>
      </c>
      <c r="AV844" s="107" t="s">
        <v>82</v>
      </c>
      <c r="AW844" s="107" t="s">
        <v>30</v>
      </c>
      <c r="AX844" s="107" t="s">
        <v>73</v>
      </c>
      <c r="AY844" s="108" t="s">
        <v>165</v>
      </c>
    </row>
    <row r="845" spans="2:51" s="107" customFormat="1">
      <c r="B845" s="106"/>
      <c r="D845" s="102" t="s">
        <v>176</v>
      </c>
      <c r="E845" s="108" t="s">
        <v>1</v>
      </c>
      <c r="F845" s="109" t="s">
        <v>10035</v>
      </c>
      <c r="H845" s="108"/>
      <c r="I845" s="6"/>
      <c r="L845" s="106"/>
      <c r="M845" s="110"/>
      <c r="T845" s="111"/>
      <c r="AT845" s="108" t="s">
        <v>176</v>
      </c>
      <c r="AU845" s="108" t="s">
        <v>82</v>
      </c>
      <c r="AV845" s="107" t="s">
        <v>82</v>
      </c>
      <c r="AW845" s="107" t="s">
        <v>30</v>
      </c>
      <c r="AX845" s="107" t="s">
        <v>73</v>
      </c>
      <c r="AY845" s="108" t="s">
        <v>165</v>
      </c>
    </row>
    <row r="846" spans="2:51" s="113" customFormat="1">
      <c r="B846" s="112"/>
      <c r="D846" s="102" t="s">
        <v>176</v>
      </c>
      <c r="E846" s="114" t="s">
        <v>1</v>
      </c>
      <c r="F846" s="115" t="s">
        <v>10036</v>
      </c>
      <c r="H846" s="116">
        <v>3.6728999999999998</v>
      </c>
      <c r="I846" s="7"/>
      <c r="L846" s="112"/>
      <c r="M846" s="117"/>
      <c r="T846" s="118"/>
      <c r="AT846" s="114" t="s">
        <v>176</v>
      </c>
      <c r="AU846" s="114" t="s">
        <v>82</v>
      </c>
      <c r="AV846" s="113" t="s">
        <v>82</v>
      </c>
      <c r="AW846" s="113" t="s">
        <v>30</v>
      </c>
      <c r="AX846" s="113" t="s">
        <v>73</v>
      </c>
      <c r="AY846" s="114" t="s">
        <v>165</v>
      </c>
    </row>
    <row r="847" spans="2:51" s="107" customFormat="1">
      <c r="B847" s="106"/>
      <c r="D847" s="102" t="s">
        <v>176</v>
      </c>
      <c r="E847" s="108" t="s">
        <v>1</v>
      </c>
      <c r="F847" s="109" t="s">
        <v>10037</v>
      </c>
      <c r="H847" s="108"/>
      <c r="I847" s="6"/>
      <c r="L847" s="106"/>
      <c r="M847" s="110"/>
      <c r="T847" s="111"/>
      <c r="AT847" s="108" t="s">
        <v>176</v>
      </c>
      <c r="AU847" s="108" t="s">
        <v>82</v>
      </c>
      <c r="AV847" s="107" t="s">
        <v>82</v>
      </c>
      <c r="AW847" s="107" t="s">
        <v>30</v>
      </c>
      <c r="AX847" s="107" t="s">
        <v>73</v>
      </c>
      <c r="AY847" s="108" t="s">
        <v>165</v>
      </c>
    </row>
    <row r="848" spans="2:51" s="107" customFormat="1">
      <c r="B848" s="106"/>
      <c r="D848" s="102" t="s">
        <v>176</v>
      </c>
      <c r="E848" s="108" t="s">
        <v>1</v>
      </c>
      <c r="F848" s="109" t="s">
        <v>10038</v>
      </c>
      <c r="H848" s="108"/>
      <c r="I848" s="6"/>
      <c r="L848" s="106"/>
      <c r="M848" s="110"/>
      <c r="T848" s="111"/>
      <c r="AT848" s="108" t="s">
        <v>176</v>
      </c>
      <c r="AU848" s="108" t="s">
        <v>82</v>
      </c>
      <c r="AV848" s="107" t="s">
        <v>82</v>
      </c>
      <c r="AW848" s="107" t="s">
        <v>30</v>
      </c>
      <c r="AX848" s="107" t="s">
        <v>73</v>
      </c>
      <c r="AY848" s="108" t="s">
        <v>165</v>
      </c>
    </row>
    <row r="849" spans="2:51" s="113" customFormat="1">
      <c r="B849" s="112"/>
      <c r="D849" s="102" t="s">
        <v>176</v>
      </c>
      <c r="E849" s="114" t="s">
        <v>1</v>
      </c>
      <c r="F849" s="115" t="s">
        <v>10039</v>
      </c>
      <c r="H849" s="116">
        <v>9.5936400000000006</v>
      </c>
      <c r="I849" s="7"/>
      <c r="L849" s="112"/>
      <c r="M849" s="117"/>
      <c r="T849" s="118"/>
      <c r="AT849" s="114" t="s">
        <v>176</v>
      </c>
      <c r="AU849" s="114" t="s">
        <v>82</v>
      </c>
      <c r="AV849" s="113" t="s">
        <v>82</v>
      </c>
      <c r="AW849" s="113" t="s">
        <v>30</v>
      </c>
      <c r="AX849" s="113" t="s">
        <v>73</v>
      </c>
      <c r="AY849" s="114" t="s">
        <v>165</v>
      </c>
    </row>
    <row r="850" spans="2:51" s="107" customFormat="1">
      <c r="B850" s="106"/>
      <c r="D850" s="102" t="s">
        <v>176</v>
      </c>
      <c r="E850" s="108" t="s">
        <v>1</v>
      </c>
      <c r="F850" s="109" t="s">
        <v>10040</v>
      </c>
      <c r="H850" s="108"/>
      <c r="I850" s="6"/>
      <c r="L850" s="106"/>
      <c r="M850" s="110"/>
      <c r="T850" s="111"/>
      <c r="AT850" s="108" t="s">
        <v>176</v>
      </c>
      <c r="AU850" s="108" t="s">
        <v>82</v>
      </c>
      <c r="AV850" s="107" t="s">
        <v>82</v>
      </c>
      <c r="AW850" s="107" t="s">
        <v>30</v>
      </c>
      <c r="AX850" s="107" t="s">
        <v>73</v>
      </c>
      <c r="AY850" s="108" t="s">
        <v>165</v>
      </c>
    </row>
    <row r="851" spans="2:51" s="113" customFormat="1">
      <c r="B851" s="112"/>
      <c r="D851" s="102" t="s">
        <v>176</v>
      </c>
      <c r="E851" s="114" t="s">
        <v>1</v>
      </c>
      <c r="F851" s="115" t="s">
        <v>10041</v>
      </c>
      <c r="H851" s="116">
        <v>2.8170000000000002</v>
      </c>
      <c r="I851" s="7"/>
      <c r="L851" s="112"/>
      <c r="M851" s="117"/>
      <c r="T851" s="118"/>
      <c r="AT851" s="114" t="s">
        <v>176</v>
      </c>
      <c r="AU851" s="114" t="s">
        <v>82</v>
      </c>
      <c r="AV851" s="113" t="s">
        <v>82</v>
      </c>
      <c r="AW851" s="113" t="s">
        <v>30</v>
      </c>
      <c r="AX851" s="113" t="s">
        <v>73</v>
      </c>
      <c r="AY851" s="114" t="s">
        <v>165</v>
      </c>
    </row>
    <row r="852" spans="2:51" s="107" customFormat="1">
      <c r="B852" s="106"/>
      <c r="D852" s="102" t="s">
        <v>176</v>
      </c>
      <c r="E852" s="108" t="s">
        <v>1</v>
      </c>
      <c r="F852" s="109" t="s">
        <v>10042</v>
      </c>
      <c r="H852" s="108"/>
      <c r="I852" s="6"/>
      <c r="L852" s="106"/>
      <c r="M852" s="110"/>
      <c r="T852" s="111"/>
      <c r="AT852" s="108" t="s">
        <v>176</v>
      </c>
      <c r="AU852" s="108" t="s">
        <v>82</v>
      </c>
      <c r="AV852" s="107" t="s">
        <v>82</v>
      </c>
      <c r="AW852" s="107" t="s">
        <v>30</v>
      </c>
      <c r="AX852" s="107" t="s">
        <v>73</v>
      </c>
      <c r="AY852" s="108" t="s">
        <v>165</v>
      </c>
    </row>
    <row r="853" spans="2:51" s="113" customFormat="1">
      <c r="B853" s="112"/>
      <c r="D853" s="102" t="s">
        <v>176</v>
      </c>
      <c r="E853" s="114" t="s">
        <v>1</v>
      </c>
      <c r="F853" s="115" t="s">
        <v>10043</v>
      </c>
      <c r="H853" s="116">
        <v>6.0785100000000005</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10044</v>
      </c>
      <c r="H854" s="116">
        <v>-0.48509999999999998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10045</v>
      </c>
      <c r="H855" s="116">
        <v>-0.72</v>
      </c>
      <c r="I855" s="7"/>
      <c r="L855" s="112"/>
      <c r="M855" s="117"/>
      <c r="T855" s="118"/>
      <c r="AT855" s="114" t="s">
        <v>176</v>
      </c>
      <c r="AU855" s="114" t="s">
        <v>82</v>
      </c>
      <c r="AV855" s="113" t="s">
        <v>82</v>
      </c>
      <c r="AW855" s="113" t="s">
        <v>30</v>
      </c>
      <c r="AX855" s="113" t="s">
        <v>73</v>
      </c>
      <c r="AY855" s="114" t="s">
        <v>165</v>
      </c>
    </row>
    <row r="856" spans="2:51" s="107" customFormat="1">
      <c r="B856" s="106"/>
      <c r="D856" s="102" t="s">
        <v>176</v>
      </c>
      <c r="E856" s="108" t="s">
        <v>1</v>
      </c>
      <c r="F856" s="109" t="s">
        <v>10046</v>
      </c>
      <c r="H856" s="108"/>
      <c r="I856" s="6"/>
      <c r="L856" s="106"/>
      <c r="M856" s="110"/>
      <c r="T856" s="111"/>
      <c r="AT856" s="108" t="s">
        <v>176</v>
      </c>
      <c r="AU856" s="108" t="s">
        <v>82</v>
      </c>
      <c r="AV856" s="107" t="s">
        <v>82</v>
      </c>
      <c r="AW856" s="107" t="s">
        <v>30</v>
      </c>
      <c r="AX856" s="107" t="s">
        <v>73</v>
      </c>
      <c r="AY856" s="108" t="s">
        <v>165</v>
      </c>
    </row>
    <row r="857" spans="2:51" s="113" customFormat="1">
      <c r="B857" s="112"/>
      <c r="D857" s="102" t="s">
        <v>176</v>
      </c>
      <c r="E857" s="114" t="s">
        <v>1</v>
      </c>
      <c r="F857" s="115" t="s">
        <v>10047</v>
      </c>
      <c r="H857" s="116">
        <v>2.2079999999999997</v>
      </c>
      <c r="I857" s="7"/>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10048</v>
      </c>
      <c r="H858" s="108"/>
      <c r="I858" s="6"/>
      <c r="L858" s="106"/>
      <c r="M858" s="110"/>
      <c r="T858" s="111"/>
      <c r="AT858" s="108" t="s">
        <v>176</v>
      </c>
      <c r="AU858" s="108" t="s">
        <v>82</v>
      </c>
      <c r="AV858" s="107" t="s">
        <v>82</v>
      </c>
      <c r="AW858" s="107" t="s">
        <v>30</v>
      </c>
      <c r="AX858" s="107" t="s">
        <v>73</v>
      </c>
      <c r="AY858" s="108" t="s">
        <v>165</v>
      </c>
    </row>
    <row r="859" spans="2:51" s="113" customFormat="1">
      <c r="B859" s="112"/>
      <c r="D859" s="102" t="s">
        <v>176</v>
      </c>
      <c r="E859" s="114" t="s">
        <v>1</v>
      </c>
      <c r="F859" s="115" t="s">
        <v>10049</v>
      </c>
      <c r="H859" s="116">
        <v>3.7268849999999998</v>
      </c>
      <c r="I859" s="7"/>
      <c r="L859" s="112"/>
      <c r="M859" s="117"/>
      <c r="T859" s="118"/>
      <c r="AT859" s="114" t="s">
        <v>176</v>
      </c>
      <c r="AU859" s="114" t="s">
        <v>82</v>
      </c>
      <c r="AV859" s="113" t="s">
        <v>82</v>
      </c>
      <c r="AW859" s="113" t="s">
        <v>30</v>
      </c>
      <c r="AX859" s="113" t="s">
        <v>73</v>
      </c>
      <c r="AY859" s="114" t="s">
        <v>165</v>
      </c>
    </row>
    <row r="860" spans="2:51" s="107" customFormat="1">
      <c r="B860" s="106"/>
      <c r="D860" s="102" t="s">
        <v>176</v>
      </c>
      <c r="E860" s="108" t="s">
        <v>1</v>
      </c>
      <c r="F860" s="109" t="s">
        <v>10050</v>
      </c>
      <c r="H860" s="108"/>
      <c r="I860" s="6"/>
      <c r="L860" s="106"/>
      <c r="M860" s="110"/>
      <c r="T860" s="111"/>
      <c r="AT860" s="108" t="s">
        <v>176</v>
      </c>
      <c r="AU860" s="108" t="s">
        <v>82</v>
      </c>
      <c r="AV860" s="107" t="s">
        <v>82</v>
      </c>
      <c r="AW860" s="107" t="s">
        <v>30</v>
      </c>
      <c r="AX860" s="107" t="s">
        <v>73</v>
      </c>
      <c r="AY860" s="108" t="s">
        <v>165</v>
      </c>
    </row>
    <row r="861" spans="2:51" s="113" customFormat="1">
      <c r="B861" s="112"/>
      <c r="D861" s="102" t="s">
        <v>176</v>
      </c>
      <c r="E861" s="114" t="s">
        <v>1</v>
      </c>
      <c r="F861" s="115" t="s">
        <v>10051</v>
      </c>
      <c r="H861" s="116">
        <v>0.47243999999999997</v>
      </c>
      <c r="I861" s="7"/>
      <c r="L861" s="112"/>
      <c r="M861" s="117"/>
      <c r="T861" s="118"/>
      <c r="AT861" s="114" t="s">
        <v>176</v>
      </c>
      <c r="AU861" s="114" t="s">
        <v>82</v>
      </c>
      <c r="AV861" s="113" t="s">
        <v>82</v>
      </c>
      <c r="AW861" s="113" t="s">
        <v>30</v>
      </c>
      <c r="AX861" s="113" t="s">
        <v>73</v>
      </c>
      <c r="AY861" s="114" t="s">
        <v>165</v>
      </c>
    </row>
    <row r="862" spans="2:51" s="107" customFormat="1">
      <c r="B862" s="106"/>
      <c r="D862" s="102" t="s">
        <v>176</v>
      </c>
      <c r="E862" s="108" t="s">
        <v>1</v>
      </c>
      <c r="F862" s="109" t="s">
        <v>10052</v>
      </c>
      <c r="H862" s="108"/>
      <c r="I862" s="6"/>
      <c r="L862" s="106"/>
      <c r="M862" s="110"/>
      <c r="T862" s="111"/>
      <c r="AT862" s="108" t="s">
        <v>176</v>
      </c>
      <c r="AU862" s="108" t="s">
        <v>82</v>
      </c>
      <c r="AV862" s="107" t="s">
        <v>82</v>
      </c>
      <c r="AW862" s="107" t="s">
        <v>30</v>
      </c>
      <c r="AX862" s="107" t="s">
        <v>73</v>
      </c>
      <c r="AY862" s="108" t="s">
        <v>165</v>
      </c>
    </row>
    <row r="863" spans="2:51" s="113" customFormat="1">
      <c r="B863" s="112"/>
      <c r="D863" s="102" t="s">
        <v>176</v>
      </c>
      <c r="E863" s="114" t="s">
        <v>1</v>
      </c>
      <c r="F863" s="115" t="s">
        <v>10053</v>
      </c>
      <c r="H863" s="116">
        <v>1.5770700000000002</v>
      </c>
      <c r="I863" s="7"/>
      <c r="L863" s="112"/>
      <c r="M863" s="117"/>
      <c r="T863" s="118"/>
      <c r="AT863" s="114" t="s">
        <v>176</v>
      </c>
      <c r="AU863" s="114" t="s">
        <v>82</v>
      </c>
      <c r="AV863" s="113" t="s">
        <v>82</v>
      </c>
      <c r="AW863" s="113" t="s">
        <v>30</v>
      </c>
      <c r="AX863" s="113" t="s">
        <v>73</v>
      </c>
      <c r="AY863" s="114" t="s">
        <v>165</v>
      </c>
    </row>
    <row r="864" spans="2:51" s="107" customFormat="1">
      <c r="B864" s="106"/>
      <c r="D864" s="102" t="s">
        <v>176</v>
      </c>
      <c r="E864" s="108" t="s">
        <v>1</v>
      </c>
      <c r="F864" s="109" t="s">
        <v>10054</v>
      </c>
      <c r="H864" s="108"/>
      <c r="I864" s="6"/>
      <c r="L864" s="106"/>
      <c r="M864" s="110"/>
      <c r="T864" s="111"/>
      <c r="AT864" s="108" t="s">
        <v>176</v>
      </c>
      <c r="AU864" s="108" t="s">
        <v>82</v>
      </c>
      <c r="AV864" s="107" t="s">
        <v>82</v>
      </c>
      <c r="AW864" s="107" t="s">
        <v>30</v>
      </c>
      <c r="AX864" s="107" t="s">
        <v>73</v>
      </c>
      <c r="AY864" s="108" t="s">
        <v>165</v>
      </c>
    </row>
    <row r="865" spans="2:65" s="113" customFormat="1">
      <c r="B865" s="112"/>
      <c r="D865" s="102" t="s">
        <v>176</v>
      </c>
      <c r="E865" s="114" t="s">
        <v>1</v>
      </c>
      <c r="F865" s="115" t="s">
        <v>10055</v>
      </c>
      <c r="H865" s="116">
        <v>1.7250000000000001</v>
      </c>
      <c r="I865" s="7"/>
      <c r="L865" s="112"/>
      <c r="M865" s="117"/>
      <c r="T865" s="118"/>
      <c r="AT865" s="114" t="s">
        <v>176</v>
      </c>
      <c r="AU865" s="114" t="s">
        <v>82</v>
      </c>
      <c r="AV865" s="113" t="s">
        <v>82</v>
      </c>
      <c r="AW865" s="113" t="s">
        <v>30</v>
      </c>
      <c r="AX865" s="113" t="s">
        <v>73</v>
      </c>
      <c r="AY865" s="114" t="s">
        <v>165</v>
      </c>
    </row>
    <row r="866" spans="2:65" s="113" customFormat="1">
      <c r="B866" s="112"/>
      <c r="D866" s="102" t="s">
        <v>176</v>
      </c>
      <c r="E866" s="114" t="s">
        <v>1</v>
      </c>
      <c r="F866" s="115" t="s">
        <v>10056</v>
      </c>
      <c r="H866" s="116">
        <v>30.666345</v>
      </c>
      <c r="I866" s="7"/>
      <c r="L866" s="112"/>
      <c r="M866" s="117"/>
      <c r="T866" s="118"/>
      <c r="AT866" s="114" t="s">
        <v>176</v>
      </c>
      <c r="AU866" s="114" t="s">
        <v>82</v>
      </c>
      <c r="AV866" s="113" t="s">
        <v>82</v>
      </c>
      <c r="AW866" s="113" t="s">
        <v>30</v>
      </c>
      <c r="AX866" s="113" t="s">
        <v>73</v>
      </c>
      <c r="AY866" s="114" t="s">
        <v>165</v>
      </c>
    </row>
    <row r="867" spans="2:65" s="120" customFormat="1">
      <c r="B867" s="119"/>
      <c r="D867" s="102" t="s">
        <v>176</v>
      </c>
      <c r="E867" s="121" t="s">
        <v>1</v>
      </c>
      <c r="F867" s="122" t="s">
        <v>181</v>
      </c>
      <c r="H867" s="123">
        <v>351.00400000000002</v>
      </c>
      <c r="I867" s="8"/>
      <c r="L867" s="119"/>
      <c r="M867" s="124"/>
      <c r="T867" s="125"/>
      <c r="AT867" s="121" t="s">
        <v>176</v>
      </c>
      <c r="AU867" s="121" t="s">
        <v>82</v>
      </c>
      <c r="AV867" s="120" t="s">
        <v>172</v>
      </c>
      <c r="AW867" s="120" t="s">
        <v>30</v>
      </c>
      <c r="AX867" s="120" t="s">
        <v>80</v>
      </c>
      <c r="AY867" s="121" t="s">
        <v>165</v>
      </c>
    </row>
    <row r="868" spans="2:65" s="17" customFormat="1" ht="24.2" customHeight="1">
      <c r="B868" s="16"/>
      <c r="C868" s="88" t="s">
        <v>9765</v>
      </c>
      <c r="D868" s="88" t="s">
        <v>168</v>
      </c>
      <c r="E868" s="89" t="s">
        <v>9766</v>
      </c>
      <c r="F868" s="90" t="s">
        <v>9767</v>
      </c>
      <c r="G868" s="91" t="s">
        <v>171</v>
      </c>
      <c r="H868" s="92">
        <v>226.41900000000001</v>
      </c>
      <c r="I868" s="4"/>
      <c r="J868" s="94">
        <f>ROUND(I868*H868,2)</f>
        <v>0</v>
      </c>
      <c r="K868" s="95"/>
      <c r="L868" s="16"/>
      <c r="M868" s="96" t="s">
        <v>1</v>
      </c>
      <c r="N868" s="97" t="s">
        <v>38</v>
      </c>
      <c r="P868" s="98">
        <f>O868*H868</f>
        <v>0</v>
      </c>
      <c r="Q868" s="98">
        <v>2.4532922039999998</v>
      </c>
      <c r="R868" s="98">
        <f>Q868*H868</f>
        <v>555.47196753747596</v>
      </c>
      <c r="S868" s="98">
        <v>0</v>
      </c>
      <c r="T868" s="99">
        <f>S868*H868</f>
        <v>0</v>
      </c>
      <c r="AR868" s="100" t="s">
        <v>172</v>
      </c>
      <c r="AT868" s="100" t="s">
        <v>168</v>
      </c>
      <c r="AU868" s="100" t="s">
        <v>82</v>
      </c>
      <c r="AY868" s="9" t="s">
        <v>165</v>
      </c>
      <c r="BE868" s="101">
        <f>IF(N868="základní",J868,0)</f>
        <v>0</v>
      </c>
      <c r="BF868" s="101">
        <f>IF(N868="snížená",J868,0)</f>
        <v>0</v>
      </c>
      <c r="BG868" s="101">
        <f>IF(N868="zákl. přenesená",J868,0)</f>
        <v>0</v>
      </c>
      <c r="BH868" s="101">
        <f>IF(N868="sníž. přenesená",J868,0)</f>
        <v>0</v>
      </c>
      <c r="BI868" s="101">
        <f>IF(N868="nulová",J868,0)</f>
        <v>0</v>
      </c>
      <c r="BJ868" s="9" t="s">
        <v>80</v>
      </c>
      <c r="BK868" s="101">
        <f>ROUND(I868*H868,2)</f>
        <v>0</v>
      </c>
      <c r="BL868" s="9" t="s">
        <v>172</v>
      </c>
      <c r="BM868" s="100" t="s">
        <v>584</v>
      </c>
    </row>
    <row r="869" spans="2:65" s="17" customFormat="1">
      <c r="B869" s="16"/>
      <c r="D869" s="102" t="s">
        <v>173</v>
      </c>
      <c r="F869" s="103" t="s">
        <v>9767</v>
      </c>
      <c r="I869" s="5"/>
      <c r="L869" s="16"/>
      <c r="M869" s="104"/>
      <c r="T869" s="105"/>
      <c r="AT869" s="9" t="s">
        <v>173</v>
      </c>
      <c r="AU869" s="9" t="s">
        <v>82</v>
      </c>
    </row>
    <row r="870" spans="2:65" s="107" customFormat="1">
      <c r="B870" s="106"/>
      <c r="D870" s="102" t="s">
        <v>176</v>
      </c>
      <c r="E870" s="108" t="s">
        <v>1</v>
      </c>
      <c r="F870" s="109" t="s">
        <v>9768</v>
      </c>
      <c r="H870" s="108" t="s">
        <v>1</v>
      </c>
      <c r="I870" s="6"/>
      <c r="L870" s="106"/>
      <c r="M870" s="110"/>
      <c r="T870" s="111"/>
      <c r="AT870" s="108" t="s">
        <v>176</v>
      </c>
      <c r="AU870" s="108" t="s">
        <v>82</v>
      </c>
      <c r="AV870" s="107" t="s">
        <v>80</v>
      </c>
      <c r="AW870" s="107" t="s">
        <v>30</v>
      </c>
      <c r="AX870" s="107" t="s">
        <v>73</v>
      </c>
      <c r="AY870" s="108" t="s">
        <v>165</v>
      </c>
    </row>
    <row r="871" spans="2:65" s="113" customFormat="1">
      <c r="B871" s="112"/>
      <c r="D871" s="102" t="s">
        <v>176</v>
      </c>
      <c r="E871" s="114" t="s">
        <v>1</v>
      </c>
      <c r="F871" s="115">
        <v>151.78399999999999</v>
      </c>
      <c r="H871" s="116">
        <v>151.78399999999999</v>
      </c>
      <c r="I871" s="7"/>
      <c r="L871" s="112"/>
      <c r="M871" s="117"/>
      <c r="T871" s="118"/>
      <c r="AT871" s="114" t="s">
        <v>176</v>
      </c>
      <c r="AU871" s="114" t="s">
        <v>82</v>
      </c>
      <c r="AV871" s="113" t="s">
        <v>82</v>
      </c>
      <c r="AW871" s="113" t="s">
        <v>30</v>
      </c>
      <c r="AX871" s="113" t="s">
        <v>73</v>
      </c>
      <c r="AY871" s="114" t="s">
        <v>165</v>
      </c>
    </row>
    <row r="872" spans="2:65" s="113" customFormat="1">
      <c r="B872" s="112"/>
      <c r="D872" s="102" t="s">
        <v>176</v>
      </c>
      <c r="E872" s="114" t="s">
        <v>1</v>
      </c>
      <c r="F872" s="109" t="s">
        <v>9769</v>
      </c>
      <c r="H872" s="116"/>
      <c r="I872" s="7"/>
      <c r="L872" s="112"/>
      <c r="M872" s="117"/>
      <c r="T872" s="118"/>
      <c r="AT872" s="114" t="s">
        <v>176</v>
      </c>
      <c r="AU872" s="114" t="s">
        <v>82</v>
      </c>
      <c r="AV872" s="113" t="s">
        <v>82</v>
      </c>
      <c r="AW872" s="113" t="s">
        <v>30</v>
      </c>
      <c r="AX872" s="113" t="s">
        <v>73</v>
      </c>
      <c r="AY872" s="114" t="s">
        <v>165</v>
      </c>
    </row>
    <row r="873" spans="2:65" s="113" customFormat="1">
      <c r="B873" s="112"/>
      <c r="D873" s="102" t="s">
        <v>176</v>
      </c>
      <c r="E873" s="114" t="s">
        <v>1</v>
      </c>
      <c r="F873" s="115">
        <v>74.635000000000005</v>
      </c>
      <c r="H873" s="116">
        <v>74.635000000000005</v>
      </c>
      <c r="I873" s="7"/>
      <c r="L873" s="112"/>
      <c r="M873" s="117"/>
      <c r="T873" s="118"/>
      <c r="AT873" s="114" t="s">
        <v>176</v>
      </c>
      <c r="AU873" s="114" t="s">
        <v>82</v>
      </c>
      <c r="AV873" s="113" t="s">
        <v>82</v>
      </c>
      <c r="AW873" s="113" t="s">
        <v>30</v>
      </c>
      <c r="AX873" s="113" t="s">
        <v>73</v>
      </c>
      <c r="AY873" s="114" t="s">
        <v>165</v>
      </c>
    </row>
    <row r="874" spans="2:65" s="120" customFormat="1">
      <c r="B874" s="119"/>
      <c r="D874" s="102" t="s">
        <v>176</v>
      </c>
      <c r="E874" s="121" t="s">
        <v>1</v>
      </c>
      <c r="F874" s="122" t="s">
        <v>181</v>
      </c>
      <c r="H874" s="123">
        <v>226.41900000000001</v>
      </c>
      <c r="I874" s="8"/>
      <c r="L874" s="119"/>
      <c r="M874" s="124"/>
      <c r="T874" s="125"/>
      <c r="AT874" s="121" t="s">
        <v>176</v>
      </c>
      <c r="AU874" s="121" t="s">
        <v>82</v>
      </c>
      <c r="AV874" s="120" t="s">
        <v>172</v>
      </c>
      <c r="AW874" s="120" t="s">
        <v>30</v>
      </c>
      <c r="AX874" s="120" t="s">
        <v>80</v>
      </c>
      <c r="AY874" s="121" t="s">
        <v>165</v>
      </c>
    </row>
    <row r="875" spans="2:65" s="17" customFormat="1" ht="16.5" customHeight="1">
      <c r="B875" s="16"/>
      <c r="C875" s="88" t="s">
        <v>638</v>
      </c>
      <c r="D875" s="88" t="s">
        <v>168</v>
      </c>
      <c r="E875" s="89" t="s">
        <v>639</v>
      </c>
      <c r="F875" s="90" t="s">
        <v>640</v>
      </c>
      <c r="G875" s="91" t="s">
        <v>195</v>
      </c>
      <c r="H875" s="92">
        <v>31.59</v>
      </c>
      <c r="I875" s="4"/>
      <c r="J875" s="94">
        <f>ROUND(I875*H875,2)</f>
        <v>0</v>
      </c>
      <c r="K875" s="95"/>
      <c r="L875" s="16"/>
      <c r="M875" s="96" t="s">
        <v>1</v>
      </c>
      <c r="N875" s="97" t="s">
        <v>38</v>
      </c>
      <c r="P875" s="98">
        <f>O875*H875</f>
        <v>0</v>
      </c>
      <c r="Q875" s="98">
        <v>1.0492218</v>
      </c>
      <c r="R875" s="98">
        <f>Q875*H875</f>
        <v>33.144916662</v>
      </c>
      <c r="S875" s="98">
        <v>0</v>
      </c>
      <c r="T875" s="99">
        <f>S875*H875</f>
        <v>0</v>
      </c>
      <c r="AR875" s="100" t="s">
        <v>172</v>
      </c>
      <c r="AT875" s="100" t="s">
        <v>168</v>
      </c>
      <c r="AU875" s="100" t="s">
        <v>82</v>
      </c>
      <c r="AY875" s="9" t="s">
        <v>165</v>
      </c>
      <c r="BE875" s="101">
        <f>IF(N875="základní",J875,0)</f>
        <v>0</v>
      </c>
      <c r="BF875" s="101">
        <f>IF(N875="snížená",J875,0)</f>
        <v>0</v>
      </c>
      <c r="BG875" s="101">
        <f>IF(N875="zákl. přenesená",J875,0)</f>
        <v>0</v>
      </c>
      <c r="BH875" s="101">
        <f>IF(N875="sníž. přenesená",J875,0)</f>
        <v>0</v>
      </c>
      <c r="BI875" s="101">
        <f>IF(N875="nulová",J875,0)</f>
        <v>0</v>
      </c>
      <c r="BJ875" s="9" t="s">
        <v>80</v>
      </c>
      <c r="BK875" s="101">
        <f>ROUND(I875*H875,2)</f>
        <v>0</v>
      </c>
      <c r="BL875" s="9" t="s">
        <v>172</v>
      </c>
      <c r="BM875" s="100" t="s">
        <v>641</v>
      </c>
    </row>
    <row r="876" spans="2:65" s="17" customFormat="1" ht="29.25">
      <c r="B876" s="16"/>
      <c r="D876" s="102" t="s">
        <v>173</v>
      </c>
      <c r="F876" s="103" t="s">
        <v>642</v>
      </c>
      <c r="I876" s="5"/>
      <c r="L876" s="16"/>
      <c r="M876" s="104"/>
      <c r="T876" s="105"/>
      <c r="AT876" s="9" t="s">
        <v>173</v>
      </c>
      <c r="AU876" s="9" t="s">
        <v>82</v>
      </c>
    </row>
    <row r="877" spans="2:65" s="113" customFormat="1" ht="22.5">
      <c r="B877" s="112"/>
      <c r="D877" s="102" t="s">
        <v>176</v>
      </c>
      <c r="E877" s="114" t="s">
        <v>1</v>
      </c>
      <c r="F877" s="109" t="s">
        <v>10057</v>
      </c>
      <c r="H877" s="116"/>
      <c r="I877" s="7"/>
      <c r="L877" s="112"/>
      <c r="M877" s="117"/>
      <c r="T877" s="118"/>
      <c r="AT877" s="114" t="s">
        <v>176</v>
      </c>
      <c r="AU877" s="114" t="s">
        <v>82</v>
      </c>
      <c r="AV877" s="113" t="s">
        <v>82</v>
      </c>
      <c r="AW877" s="113" t="s">
        <v>30</v>
      </c>
      <c r="AX877" s="113" t="s">
        <v>73</v>
      </c>
      <c r="AY877" s="114" t="s">
        <v>165</v>
      </c>
    </row>
    <row r="878" spans="2:65" s="113" customFormat="1">
      <c r="B878" s="112"/>
      <c r="D878" s="102" t="s">
        <v>176</v>
      </c>
      <c r="E878" s="114" t="s">
        <v>1</v>
      </c>
      <c r="F878" s="115" t="s">
        <v>10058</v>
      </c>
      <c r="H878" s="116">
        <v>31.59036</v>
      </c>
      <c r="I878" s="7"/>
      <c r="L878" s="112"/>
      <c r="M878" s="117"/>
      <c r="T878" s="118"/>
      <c r="AT878" s="114" t="s">
        <v>176</v>
      </c>
      <c r="AU878" s="114" t="s">
        <v>82</v>
      </c>
      <c r="AV878" s="113" t="s">
        <v>82</v>
      </c>
      <c r="AW878" s="113" t="s">
        <v>30</v>
      </c>
      <c r="AX878" s="113" t="s">
        <v>73</v>
      </c>
      <c r="AY878" s="114" t="s">
        <v>165</v>
      </c>
    </row>
    <row r="879" spans="2:65" s="120" customFormat="1">
      <c r="B879" s="119"/>
      <c r="D879" s="102" t="s">
        <v>176</v>
      </c>
      <c r="E879" s="121" t="s">
        <v>1</v>
      </c>
      <c r="F879" s="122" t="s">
        <v>181</v>
      </c>
      <c r="H879" s="123">
        <v>31.59</v>
      </c>
      <c r="I879" s="8"/>
      <c r="L879" s="119"/>
      <c r="M879" s="124"/>
      <c r="T879" s="125"/>
      <c r="AT879" s="121" t="s">
        <v>176</v>
      </c>
      <c r="AU879" s="121" t="s">
        <v>82</v>
      </c>
      <c r="AV879" s="120" t="s">
        <v>172</v>
      </c>
      <c r="AW879" s="120" t="s">
        <v>30</v>
      </c>
      <c r="AX879" s="120" t="s">
        <v>80</v>
      </c>
      <c r="AY879" s="121" t="s">
        <v>165</v>
      </c>
    </row>
    <row r="880" spans="2:65" s="17" customFormat="1" ht="24.2" customHeight="1">
      <c r="B880" s="16"/>
      <c r="C880" s="88" t="s">
        <v>395</v>
      </c>
      <c r="D880" s="88" t="s">
        <v>168</v>
      </c>
      <c r="E880" s="89" t="s">
        <v>643</v>
      </c>
      <c r="F880" s="90" t="s">
        <v>9825</v>
      </c>
      <c r="G880" s="91" t="s">
        <v>202</v>
      </c>
      <c r="H880" s="92">
        <v>2656.97</v>
      </c>
      <c r="I880" s="4"/>
      <c r="J880" s="94">
        <f>ROUND(I880*H880,2)</f>
        <v>0</v>
      </c>
      <c r="K880" s="95"/>
      <c r="L880" s="16"/>
      <c r="M880" s="96" t="s">
        <v>1</v>
      </c>
      <c r="N880" s="97" t="s">
        <v>38</v>
      </c>
      <c r="P880" s="98">
        <f>O880*H880</f>
        <v>0</v>
      </c>
      <c r="Q880" s="98">
        <v>0</v>
      </c>
      <c r="R880" s="98">
        <f>Q880*H880</f>
        <v>0</v>
      </c>
      <c r="S880" s="98">
        <v>0</v>
      </c>
      <c r="T880" s="99">
        <f>S880*H880</f>
        <v>0</v>
      </c>
      <c r="AR880" s="100" t="s">
        <v>172</v>
      </c>
      <c r="AT880" s="100" t="s">
        <v>168</v>
      </c>
      <c r="AU880" s="100" t="s">
        <v>82</v>
      </c>
      <c r="AY880" s="9" t="s">
        <v>165</v>
      </c>
      <c r="BE880" s="101">
        <f>IF(N880="základní",J880,0)</f>
        <v>0</v>
      </c>
      <c r="BF880" s="101">
        <f>IF(N880="snížená",J880,0)</f>
        <v>0</v>
      </c>
      <c r="BG880" s="101">
        <f>IF(N880="zákl. přenesená",J880,0)</f>
        <v>0</v>
      </c>
      <c r="BH880" s="101">
        <f>IF(N880="sníž. přenesená",J880,0)</f>
        <v>0</v>
      </c>
      <c r="BI880" s="101">
        <f>IF(N880="nulová",J880,0)</f>
        <v>0</v>
      </c>
      <c r="BJ880" s="9" t="s">
        <v>80</v>
      </c>
      <c r="BK880" s="101">
        <f>ROUND(I880*H880,2)</f>
        <v>0</v>
      </c>
      <c r="BL880" s="9" t="s">
        <v>172</v>
      </c>
      <c r="BM880" s="100" t="s">
        <v>644</v>
      </c>
    </row>
    <row r="881" spans="2:51" s="17" customFormat="1">
      <c r="B881" s="16"/>
      <c r="D881" s="102" t="s">
        <v>173</v>
      </c>
      <c r="F881" s="103" t="s">
        <v>9825</v>
      </c>
      <c r="I881" s="5"/>
      <c r="L881" s="16"/>
      <c r="M881" s="104"/>
      <c r="T881" s="105"/>
      <c r="AT881" s="9" t="s">
        <v>173</v>
      </c>
      <c r="AU881" s="9" t="s">
        <v>82</v>
      </c>
    </row>
    <row r="882" spans="2:51" s="107" customFormat="1">
      <c r="B882" s="106"/>
      <c r="D882" s="102" t="s">
        <v>176</v>
      </c>
      <c r="E882" s="108" t="s">
        <v>1</v>
      </c>
      <c r="F882" s="109" t="s">
        <v>10059</v>
      </c>
      <c r="H882" s="108"/>
      <c r="I882" s="6"/>
      <c r="L882" s="106"/>
      <c r="M882" s="110"/>
      <c r="T882" s="111"/>
      <c r="AT882" s="108" t="s">
        <v>176</v>
      </c>
      <c r="AU882" s="108" t="s">
        <v>82</v>
      </c>
      <c r="AV882" s="107" t="s">
        <v>82</v>
      </c>
      <c r="AW882" s="107" t="s">
        <v>30</v>
      </c>
      <c r="AX882" s="107" t="s">
        <v>73</v>
      </c>
      <c r="AY882" s="108" t="s">
        <v>165</v>
      </c>
    </row>
    <row r="883" spans="2:51" s="107" customFormat="1">
      <c r="B883" s="106"/>
      <c r="D883" s="102" t="s">
        <v>176</v>
      </c>
      <c r="E883" s="108" t="s">
        <v>1</v>
      </c>
      <c r="F883" s="109" t="s">
        <v>705</v>
      </c>
      <c r="H883" s="108"/>
      <c r="I883" s="6"/>
      <c r="L883" s="106"/>
      <c r="M883" s="110"/>
      <c r="T883" s="111"/>
      <c r="AT883" s="108" t="s">
        <v>176</v>
      </c>
      <c r="AU883" s="108" t="s">
        <v>82</v>
      </c>
      <c r="AV883" s="107" t="s">
        <v>82</v>
      </c>
      <c r="AW883" s="107" t="s">
        <v>30</v>
      </c>
      <c r="AX883" s="107" t="s">
        <v>73</v>
      </c>
      <c r="AY883" s="108" t="s">
        <v>165</v>
      </c>
    </row>
    <row r="884" spans="2:51" s="113" customFormat="1">
      <c r="B884" s="112"/>
      <c r="D884" s="102" t="s">
        <v>176</v>
      </c>
      <c r="E884" s="114" t="s">
        <v>1</v>
      </c>
      <c r="F884" s="115" t="s">
        <v>10060</v>
      </c>
      <c r="H884" s="116">
        <v>407.75</v>
      </c>
      <c r="I884" s="7"/>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10061</v>
      </c>
      <c r="H885" s="116">
        <v>-9</v>
      </c>
      <c r="I885" s="7"/>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10062</v>
      </c>
      <c r="H886" s="116">
        <v>-7</v>
      </c>
      <c r="I886" s="7"/>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10063</v>
      </c>
      <c r="H887" s="116">
        <v>-2.2000000000000002</v>
      </c>
      <c r="I887" s="7"/>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10064</v>
      </c>
      <c r="H888" s="116">
        <v>-16.5</v>
      </c>
      <c r="I888" s="7"/>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10065</v>
      </c>
      <c r="H889" s="116">
        <v>-15.75</v>
      </c>
      <c r="I889" s="7"/>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10066</v>
      </c>
      <c r="H890" s="116">
        <v>-8</v>
      </c>
      <c r="I890" s="7"/>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10067</v>
      </c>
      <c r="H891" s="116">
        <v>-10.66</v>
      </c>
      <c r="I891" s="7"/>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10068</v>
      </c>
      <c r="H892" s="116">
        <v>222.25</v>
      </c>
      <c r="I892" s="7"/>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10069</v>
      </c>
      <c r="H893" s="116">
        <v>-9.9840000000000018</v>
      </c>
      <c r="I893" s="7"/>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10070</v>
      </c>
      <c r="H894" s="116">
        <v>-5.4600000000000009</v>
      </c>
      <c r="I894" s="7"/>
      <c r="L894" s="112"/>
      <c r="M894" s="117"/>
      <c r="T894" s="118"/>
      <c r="AT894" s="114" t="s">
        <v>176</v>
      </c>
      <c r="AU894" s="114" t="s">
        <v>82</v>
      </c>
      <c r="AV894" s="113" t="s">
        <v>82</v>
      </c>
      <c r="AW894" s="113" t="s">
        <v>30</v>
      </c>
      <c r="AX894" s="113" t="s">
        <v>73</v>
      </c>
      <c r="AY894" s="114" t="s">
        <v>165</v>
      </c>
    </row>
    <row r="895" spans="2:51" s="113" customFormat="1">
      <c r="B895" s="112"/>
      <c r="D895" s="102" t="s">
        <v>176</v>
      </c>
      <c r="E895" s="114" t="s">
        <v>1</v>
      </c>
      <c r="F895" s="115" t="s">
        <v>10071</v>
      </c>
      <c r="H895" s="116">
        <v>-0.93500000000000005</v>
      </c>
      <c r="I895" s="7"/>
      <c r="L895" s="112"/>
      <c r="M895" s="117"/>
      <c r="T895" s="118"/>
      <c r="AT895" s="114" t="s">
        <v>176</v>
      </c>
      <c r="AU895" s="114" t="s">
        <v>82</v>
      </c>
      <c r="AV895" s="113" t="s">
        <v>82</v>
      </c>
      <c r="AW895" s="113" t="s">
        <v>30</v>
      </c>
      <c r="AX895" s="113" t="s">
        <v>73</v>
      </c>
      <c r="AY895" s="114" t="s">
        <v>165</v>
      </c>
    </row>
    <row r="896" spans="2:51" s="113" customFormat="1">
      <c r="B896" s="112"/>
      <c r="D896" s="102" t="s">
        <v>176</v>
      </c>
      <c r="E896" s="114" t="s">
        <v>1</v>
      </c>
      <c r="F896" s="115" t="s">
        <v>10072</v>
      </c>
      <c r="H896" s="116">
        <v>339.29</v>
      </c>
      <c r="I896" s="7"/>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10073</v>
      </c>
      <c r="H897" s="116">
        <v>-9.5759999999999987</v>
      </c>
      <c r="I897" s="7"/>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10074</v>
      </c>
      <c r="H898" s="116">
        <v>-27.720000000000006</v>
      </c>
      <c r="I898" s="7"/>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10075</v>
      </c>
      <c r="H899" s="116">
        <v>-8.8000000000000007</v>
      </c>
      <c r="I899" s="7"/>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10076</v>
      </c>
      <c r="H900" s="116">
        <v>-5.04</v>
      </c>
      <c r="I900" s="7"/>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10077</v>
      </c>
      <c r="H901" s="116">
        <v>42.35</v>
      </c>
      <c r="I901" s="7"/>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10078</v>
      </c>
      <c r="H902" s="116">
        <v>70.63</v>
      </c>
      <c r="I902" s="7"/>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10079</v>
      </c>
      <c r="H903" s="116">
        <v>-20.044999999999998</v>
      </c>
      <c r="I903" s="7"/>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10080</v>
      </c>
      <c r="H904" s="116">
        <v>179.9</v>
      </c>
      <c r="I904" s="7"/>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10081</v>
      </c>
      <c r="H905" s="116">
        <v>1105.5</v>
      </c>
      <c r="I905" s="7"/>
      <c r="L905" s="112"/>
      <c r="M905" s="117"/>
      <c r="T905" s="118"/>
      <c r="AT905" s="114" t="s">
        <v>176</v>
      </c>
      <c r="AU905" s="114" t="s">
        <v>82</v>
      </c>
      <c r="AV905" s="113" t="s">
        <v>82</v>
      </c>
      <c r="AW905" s="113" t="s">
        <v>30</v>
      </c>
      <c r="AX905" s="113" t="s">
        <v>73</v>
      </c>
      <c r="AY905" s="114" t="s">
        <v>165</v>
      </c>
    </row>
    <row r="906" spans="2:51" s="107" customFormat="1">
      <c r="B906" s="106"/>
      <c r="D906" s="102" t="s">
        <v>176</v>
      </c>
      <c r="E906" s="108" t="s">
        <v>1</v>
      </c>
      <c r="F906" s="109" t="s">
        <v>9981</v>
      </c>
      <c r="H906" s="108"/>
      <c r="I906" s="6"/>
      <c r="L906" s="106"/>
      <c r="M906" s="110"/>
      <c r="T906" s="111"/>
      <c r="AT906" s="108" t="s">
        <v>176</v>
      </c>
      <c r="AU906" s="108" t="s">
        <v>82</v>
      </c>
      <c r="AV906" s="107" t="s">
        <v>82</v>
      </c>
      <c r="AW906" s="107" t="s">
        <v>30</v>
      </c>
      <c r="AX906" s="107" t="s">
        <v>73</v>
      </c>
      <c r="AY906" s="108" t="s">
        <v>165</v>
      </c>
    </row>
    <row r="907" spans="2:51" s="107" customFormat="1">
      <c r="B907" s="106"/>
      <c r="D907" s="102" t="s">
        <v>176</v>
      </c>
      <c r="E907" s="108" t="s">
        <v>1</v>
      </c>
      <c r="F907" s="109" t="s">
        <v>705</v>
      </c>
      <c r="H907" s="108"/>
      <c r="I907" s="6"/>
      <c r="L907" s="106"/>
      <c r="M907" s="110"/>
      <c r="T907" s="111"/>
      <c r="AT907" s="108" t="s">
        <v>176</v>
      </c>
      <c r="AU907" s="108" t="s">
        <v>82</v>
      </c>
      <c r="AV907" s="107" t="s">
        <v>82</v>
      </c>
      <c r="AW907" s="107" t="s">
        <v>30</v>
      </c>
      <c r="AX907" s="107" t="s">
        <v>73</v>
      </c>
      <c r="AY907" s="108" t="s">
        <v>165</v>
      </c>
    </row>
    <row r="908" spans="2:51" s="113" customFormat="1">
      <c r="B908" s="112"/>
      <c r="D908" s="102" t="s">
        <v>176</v>
      </c>
      <c r="E908" s="114" t="s">
        <v>1</v>
      </c>
      <c r="F908" s="115" t="s">
        <v>10082</v>
      </c>
      <c r="H908" s="116">
        <v>32.9</v>
      </c>
      <c r="I908" s="7"/>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10083</v>
      </c>
      <c r="H909" s="116">
        <v>34.580000000000005</v>
      </c>
      <c r="I909" s="7"/>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10084</v>
      </c>
      <c r="H910" s="116">
        <v>62.29999999999999</v>
      </c>
      <c r="I910" s="7"/>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10085</v>
      </c>
      <c r="H911" s="116">
        <v>-2.88</v>
      </c>
      <c r="I911" s="7"/>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10086</v>
      </c>
      <c r="H912" s="116">
        <v>14.91</v>
      </c>
      <c r="I912" s="7"/>
      <c r="L912" s="112"/>
      <c r="M912" s="117"/>
      <c r="T912" s="118"/>
      <c r="AT912" s="114" t="s">
        <v>176</v>
      </c>
      <c r="AU912" s="114" t="s">
        <v>82</v>
      </c>
      <c r="AV912" s="113" t="s">
        <v>82</v>
      </c>
      <c r="AW912" s="113" t="s">
        <v>30</v>
      </c>
      <c r="AX912" s="113" t="s">
        <v>73</v>
      </c>
      <c r="AY912" s="114" t="s">
        <v>165</v>
      </c>
    </row>
    <row r="913" spans="2:51" s="113" customFormat="1">
      <c r="B913" s="112"/>
      <c r="D913" s="102" t="s">
        <v>176</v>
      </c>
      <c r="E913" s="114" t="s">
        <v>1</v>
      </c>
      <c r="F913" s="115" t="s">
        <v>10087</v>
      </c>
      <c r="H913" s="116">
        <v>5.8419999999999996</v>
      </c>
      <c r="I913" s="7"/>
      <c r="L913" s="112"/>
      <c r="M913" s="117"/>
      <c r="T913" s="118"/>
      <c r="AT913" s="114" t="s">
        <v>176</v>
      </c>
      <c r="AU913" s="114" t="s">
        <v>82</v>
      </c>
      <c r="AV913" s="113" t="s">
        <v>82</v>
      </c>
      <c r="AW913" s="113" t="s">
        <v>30</v>
      </c>
      <c r="AX913" s="113" t="s">
        <v>73</v>
      </c>
      <c r="AY913" s="114" t="s">
        <v>165</v>
      </c>
    </row>
    <row r="914" spans="2:51" s="107" customFormat="1">
      <c r="B914" s="106"/>
      <c r="D914" s="102" t="s">
        <v>176</v>
      </c>
      <c r="E914" s="108" t="s">
        <v>1</v>
      </c>
      <c r="F914" s="109" t="s">
        <v>9769</v>
      </c>
      <c r="H914" s="108"/>
      <c r="I914" s="6"/>
      <c r="L914" s="106"/>
      <c r="M914" s="110"/>
      <c r="T914" s="111"/>
      <c r="AT914" s="108" t="s">
        <v>176</v>
      </c>
      <c r="AU914" s="108" t="s">
        <v>82</v>
      </c>
      <c r="AV914" s="107" t="s">
        <v>82</v>
      </c>
      <c r="AW914" s="107" t="s">
        <v>30</v>
      </c>
      <c r="AX914" s="107" t="s">
        <v>73</v>
      </c>
      <c r="AY914" s="108" t="s">
        <v>165</v>
      </c>
    </row>
    <row r="915" spans="2:51" s="107" customFormat="1">
      <c r="B915" s="106"/>
      <c r="D915" s="102" t="s">
        <v>176</v>
      </c>
      <c r="E915" s="108" t="s">
        <v>1</v>
      </c>
      <c r="F915" s="109" t="s">
        <v>10088</v>
      </c>
      <c r="H915" s="108"/>
      <c r="I915" s="6"/>
      <c r="L915" s="106"/>
      <c r="M915" s="110"/>
      <c r="T915" s="111"/>
      <c r="AT915" s="108" t="s">
        <v>176</v>
      </c>
      <c r="AU915" s="108" t="s">
        <v>82</v>
      </c>
      <c r="AV915" s="107" t="s">
        <v>82</v>
      </c>
      <c r="AW915" s="107" t="s">
        <v>30</v>
      </c>
      <c r="AX915" s="107" t="s">
        <v>73</v>
      </c>
      <c r="AY915" s="108" t="s">
        <v>165</v>
      </c>
    </row>
    <row r="916" spans="2:51" s="113" customFormat="1">
      <c r="B916" s="112"/>
      <c r="D916" s="102" t="s">
        <v>176</v>
      </c>
      <c r="E916" s="114" t="s">
        <v>1</v>
      </c>
      <c r="F916" s="115" t="s">
        <v>10089</v>
      </c>
      <c r="H916" s="116">
        <v>148.95179999999999</v>
      </c>
      <c r="I916" s="7"/>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10090</v>
      </c>
      <c r="H917" s="116">
        <v>-4.8150000000000004</v>
      </c>
      <c r="I917" s="7"/>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10091</v>
      </c>
      <c r="H918" s="116">
        <v>-5.4</v>
      </c>
      <c r="I918" s="7"/>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10092</v>
      </c>
      <c r="H919" s="116">
        <v>12.176999999999998</v>
      </c>
      <c r="I919" s="7"/>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10093</v>
      </c>
      <c r="H920" s="116">
        <v>12.71</v>
      </c>
      <c r="I920" s="7"/>
      <c r="L920" s="112"/>
      <c r="M920" s="117"/>
      <c r="T920" s="118"/>
      <c r="AT920" s="114" t="s">
        <v>176</v>
      </c>
      <c r="AU920" s="114" t="s">
        <v>82</v>
      </c>
      <c r="AV920" s="113" t="s">
        <v>82</v>
      </c>
      <c r="AW920" s="113" t="s">
        <v>30</v>
      </c>
      <c r="AX920" s="113" t="s">
        <v>73</v>
      </c>
      <c r="AY920" s="114" t="s">
        <v>165</v>
      </c>
    </row>
    <row r="921" spans="2:51" s="107" customFormat="1">
      <c r="B921" s="106"/>
      <c r="D921" s="102" t="s">
        <v>176</v>
      </c>
      <c r="E921" s="108" t="s">
        <v>1</v>
      </c>
      <c r="F921" s="109" t="s">
        <v>9999</v>
      </c>
      <c r="H921" s="108"/>
      <c r="I921" s="6"/>
      <c r="L921" s="106"/>
      <c r="M921" s="110"/>
      <c r="T921" s="111"/>
      <c r="AT921" s="108" t="s">
        <v>176</v>
      </c>
      <c r="AU921" s="108" t="s">
        <v>82</v>
      </c>
      <c r="AV921" s="107" t="s">
        <v>82</v>
      </c>
      <c r="AW921" s="107" t="s">
        <v>30</v>
      </c>
      <c r="AX921" s="107" t="s">
        <v>73</v>
      </c>
      <c r="AY921" s="108" t="s">
        <v>165</v>
      </c>
    </row>
    <row r="922" spans="2:51" s="113" customFormat="1">
      <c r="B922" s="112"/>
      <c r="D922" s="102" t="s">
        <v>176</v>
      </c>
      <c r="E922" s="114" t="s">
        <v>1</v>
      </c>
      <c r="F922" s="115" t="s">
        <v>10094</v>
      </c>
      <c r="H922" s="116">
        <v>81.081000000000003</v>
      </c>
      <c r="I922" s="7"/>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10095</v>
      </c>
      <c r="H923" s="116">
        <v>51.59</v>
      </c>
      <c r="I923" s="7"/>
      <c r="L923" s="112"/>
      <c r="M923" s="117"/>
      <c r="T923" s="118"/>
      <c r="AT923" s="114" t="s">
        <v>176</v>
      </c>
      <c r="AU923" s="114" t="s">
        <v>82</v>
      </c>
      <c r="AV923" s="113" t="s">
        <v>82</v>
      </c>
      <c r="AW923" s="113" t="s">
        <v>30</v>
      </c>
      <c r="AX923" s="113" t="s">
        <v>73</v>
      </c>
      <c r="AY923" s="114" t="s">
        <v>165</v>
      </c>
    </row>
    <row r="924" spans="2:51" s="107" customFormat="1">
      <c r="B924" s="106"/>
      <c r="D924" s="102" t="s">
        <v>176</v>
      </c>
      <c r="E924" s="108" t="s">
        <v>1</v>
      </c>
      <c r="F924" s="109" t="s">
        <v>3857</v>
      </c>
      <c r="H924" s="108"/>
      <c r="I924" s="6"/>
      <c r="L924" s="106"/>
      <c r="M924" s="110"/>
      <c r="T924" s="111"/>
      <c r="AT924" s="108" t="s">
        <v>176</v>
      </c>
      <c r="AU924" s="108" t="s">
        <v>82</v>
      </c>
      <c r="AV924" s="107" t="s">
        <v>82</v>
      </c>
      <c r="AW924" s="107" t="s">
        <v>30</v>
      </c>
      <c r="AX924" s="107" t="s">
        <v>73</v>
      </c>
      <c r="AY924" s="108" t="s">
        <v>165</v>
      </c>
    </row>
    <row r="925" spans="2:51" s="113" customFormat="1">
      <c r="B925" s="112"/>
      <c r="D925" s="102" t="s">
        <v>176</v>
      </c>
      <c r="E925" s="114" t="s">
        <v>1</v>
      </c>
      <c r="F925" s="115" t="s">
        <v>10096</v>
      </c>
      <c r="H925" s="116">
        <v>131.35119999999998</v>
      </c>
      <c r="I925" s="7"/>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10097</v>
      </c>
      <c r="H926" s="116">
        <v>33.448</v>
      </c>
      <c r="I926" s="7"/>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3850</v>
      </c>
      <c r="H927" s="108"/>
      <c r="I927" s="6"/>
      <c r="L927" s="106"/>
      <c r="M927" s="110"/>
      <c r="T927" s="111"/>
      <c r="AT927" s="108" t="s">
        <v>176</v>
      </c>
      <c r="AU927" s="108" t="s">
        <v>82</v>
      </c>
      <c r="AV927" s="107" t="s">
        <v>82</v>
      </c>
      <c r="AW927" s="107" t="s">
        <v>30</v>
      </c>
      <c r="AX927" s="107" t="s">
        <v>73</v>
      </c>
      <c r="AY927" s="108" t="s">
        <v>165</v>
      </c>
    </row>
    <row r="928" spans="2:51" s="113" customFormat="1">
      <c r="B928" s="112"/>
      <c r="D928" s="102" t="s">
        <v>176</v>
      </c>
      <c r="E928" s="114" t="s">
        <v>1</v>
      </c>
      <c r="F928" s="115" t="s">
        <v>10098</v>
      </c>
      <c r="H928" s="116">
        <v>17.5</v>
      </c>
      <c r="I928" s="7"/>
      <c r="L928" s="112"/>
      <c r="M928" s="117"/>
      <c r="T928" s="118"/>
      <c r="AT928" s="114" t="s">
        <v>176</v>
      </c>
      <c r="AU928" s="114" t="s">
        <v>82</v>
      </c>
      <c r="AV928" s="113" t="s">
        <v>82</v>
      </c>
      <c r="AW928" s="113" t="s">
        <v>30</v>
      </c>
      <c r="AX928" s="113" t="s">
        <v>73</v>
      </c>
      <c r="AY928" s="114" t="s">
        <v>165</v>
      </c>
    </row>
    <row r="929" spans="2:51" s="113" customFormat="1">
      <c r="B929" s="112"/>
      <c r="D929" s="102" t="s">
        <v>176</v>
      </c>
      <c r="E929" s="114" t="s">
        <v>1</v>
      </c>
      <c r="F929" s="115" t="s">
        <v>10099</v>
      </c>
      <c r="H929" s="116">
        <v>21.84</v>
      </c>
      <c r="I929" s="7"/>
      <c r="L929" s="112"/>
      <c r="M929" s="117"/>
      <c r="T929" s="118"/>
      <c r="AT929" s="114" t="s">
        <v>176</v>
      </c>
      <c r="AU929" s="114" t="s">
        <v>82</v>
      </c>
      <c r="AV929" s="113" t="s">
        <v>82</v>
      </c>
      <c r="AW929" s="113" t="s">
        <v>30</v>
      </c>
      <c r="AX929" s="113" t="s">
        <v>73</v>
      </c>
      <c r="AY929" s="114" t="s">
        <v>165</v>
      </c>
    </row>
    <row r="930" spans="2:51" s="113" customFormat="1">
      <c r="B930" s="112"/>
      <c r="D930" s="102" t="s">
        <v>176</v>
      </c>
      <c r="E930" s="114" t="s">
        <v>1</v>
      </c>
      <c r="F930" s="115" t="s">
        <v>10085</v>
      </c>
      <c r="H930" s="116">
        <v>-2.88</v>
      </c>
      <c r="I930" s="7"/>
      <c r="L930" s="112"/>
      <c r="M930" s="117"/>
      <c r="T930" s="118"/>
      <c r="AT930" s="114" t="s">
        <v>176</v>
      </c>
      <c r="AU930" s="114" t="s">
        <v>82</v>
      </c>
      <c r="AV930" s="113" t="s">
        <v>82</v>
      </c>
      <c r="AW930" s="113" t="s">
        <v>30</v>
      </c>
      <c r="AX930" s="113" t="s">
        <v>73</v>
      </c>
      <c r="AY930" s="114" t="s">
        <v>165</v>
      </c>
    </row>
    <row r="931" spans="2:51" s="107" customFormat="1">
      <c r="B931" s="106"/>
      <c r="D931" s="102" t="s">
        <v>176</v>
      </c>
      <c r="E931" s="108" t="s">
        <v>1</v>
      </c>
      <c r="F931" s="109" t="s">
        <v>707</v>
      </c>
      <c r="H931" s="108"/>
      <c r="I931" s="6"/>
      <c r="L931" s="106"/>
      <c r="M931" s="110"/>
      <c r="T931" s="111"/>
      <c r="AT931" s="108" t="s">
        <v>176</v>
      </c>
      <c r="AU931" s="108" t="s">
        <v>82</v>
      </c>
      <c r="AV931" s="107" t="s">
        <v>82</v>
      </c>
      <c r="AW931" s="107" t="s">
        <v>30</v>
      </c>
      <c r="AX931" s="107" t="s">
        <v>73</v>
      </c>
      <c r="AY931" s="108" t="s">
        <v>165</v>
      </c>
    </row>
    <row r="932" spans="2:51" s="113" customFormat="1">
      <c r="B932" s="112"/>
      <c r="D932" s="102" t="s">
        <v>176</v>
      </c>
      <c r="E932" s="114" t="s">
        <v>1</v>
      </c>
      <c r="F932" s="115" t="s">
        <v>10100</v>
      </c>
      <c r="H932" s="116">
        <v>279.27599999999995</v>
      </c>
      <c r="I932" s="7"/>
      <c r="L932" s="112"/>
      <c r="M932" s="117"/>
      <c r="T932" s="118"/>
      <c r="AT932" s="114" t="s">
        <v>176</v>
      </c>
      <c r="AU932" s="114" t="s">
        <v>82</v>
      </c>
      <c r="AV932" s="113" t="s">
        <v>82</v>
      </c>
      <c r="AW932" s="113" t="s">
        <v>30</v>
      </c>
      <c r="AX932" s="113" t="s">
        <v>73</v>
      </c>
      <c r="AY932" s="114" t="s">
        <v>165</v>
      </c>
    </row>
    <row r="933" spans="2:51" s="113" customFormat="1">
      <c r="B933" s="112"/>
      <c r="D933" s="102" t="s">
        <v>176</v>
      </c>
      <c r="E933" s="114" t="s">
        <v>1</v>
      </c>
      <c r="F933" s="115" t="s">
        <v>10101</v>
      </c>
      <c r="H933" s="116">
        <v>-4.8</v>
      </c>
      <c r="I933" s="7"/>
      <c r="L933" s="112"/>
      <c r="M933" s="117"/>
      <c r="T933" s="118"/>
      <c r="AT933" s="114" t="s">
        <v>176</v>
      </c>
      <c r="AU933" s="114" t="s">
        <v>82</v>
      </c>
      <c r="AV933" s="113" t="s">
        <v>82</v>
      </c>
      <c r="AW933" s="113" t="s">
        <v>30</v>
      </c>
      <c r="AX933" s="113" t="s">
        <v>73</v>
      </c>
      <c r="AY933" s="114" t="s">
        <v>165</v>
      </c>
    </row>
    <row r="934" spans="2:51" s="113" customFormat="1">
      <c r="B934" s="112"/>
      <c r="D934" s="102" t="s">
        <v>176</v>
      </c>
      <c r="E934" s="114" t="s">
        <v>1</v>
      </c>
      <c r="F934" s="115" t="s">
        <v>10102</v>
      </c>
      <c r="H934" s="116">
        <v>-6</v>
      </c>
      <c r="I934" s="7"/>
      <c r="L934" s="112"/>
      <c r="M934" s="117"/>
      <c r="T934" s="118"/>
      <c r="AT934" s="114" t="s">
        <v>176</v>
      </c>
      <c r="AU934" s="114" t="s">
        <v>82</v>
      </c>
      <c r="AV934" s="113" t="s">
        <v>82</v>
      </c>
      <c r="AW934" s="113" t="s">
        <v>30</v>
      </c>
      <c r="AX934" s="113" t="s">
        <v>73</v>
      </c>
      <c r="AY934" s="114" t="s">
        <v>165</v>
      </c>
    </row>
    <row r="935" spans="2:51" s="113" customFormat="1">
      <c r="B935" s="112"/>
      <c r="D935" s="102" t="s">
        <v>176</v>
      </c>
      <c r="E935" s="114" t="s">
        <v>1</v>
      </c>
      <c r="F935" s="115" t="s">
        <v>10103</v>
      </c>
      <c r="H935" s="116">
        <v>-11.132</v>
      </c>
      <c r="I935" s="7"/>
      <c r="L935" s="112"/>
      <c r="M935" s="117"/>
      <c r="T935" s="118"/>
      <c r="AT935" s="114" t="s">
        <v>176</v>
      </c>
      <c r="AU935" s="114" t="s">
        <v>82</v>
      </c>
      <c r="AV935" s="113" t="s">
        <v>82</v>
      </c>
      <c r="AW935" s="113" t="s">
        <v>30</v>
      </c>
      <c r="AX935" s="113" t="s">
        <v>73</v>
      </c>
      <c r="AY935" s="114" t="s">
        <v>165</v>
      </c>
    </row>
    <row r="936" spans="2:51" s="113" customFormat="1">
      <c r="B936" s="112"/>
      <c r="D936" s="102" t="s">
        <v>176</v>
      </c>
      <c r="E936" s="114" t="s">
        <v>1</v>
      </c>
      <c r="F936" s="115" t="s">
        <v>10104</v>
      </c>
      <c r="H936" s="116">
        <v>-18.721999999999998</v>
      </c>
      <c r="I936" s="7"/>
      <c r="L936" s="112"/>
      <c r="M936" s="117"/>
      <c r="T936" s="118"/>
      <c r="AT936" s="114" t="s">
        <v>176</v>
      </c>
      <c r="AU936" s="114" t="s">
        <v>82</v>
      </c>
      <c r="AV936" s="113" t="s">
        <v>82</v>
      </c>
      <c r="AW936" s="113" t="s">
        <v>30</v>
      </c>
      <c r="AX936" s="113" t="s">
        <v>73</v>
      </c>
      <c r="AY936" s="114" t="s">
        <v>165</v>
      </c>
    </row>
    <row r="937" spans="2:51" s="113" customFormat="1">
      <c r="B937" s="112"/>
      <c r="D937" s="102" t="s">
        <v>176</v>
      </c>
      <c r="E937" s="114" t="s">
        <v>1</v>
      </c>
      <c r="F937" s="115" t="s">
        <v>10105</v>
      </c>
      <c r="H937" s="116">
        <v>-4.5539999999999994</v>
      </c>
      <c r="I937" s="7"/>
      <c r="L937" s="112"/>
      <c r="M937" s="117"/>
      <c r="T937" s="118"/>
      <c r="AT937" s="114" t="s">
        <v>176</v>
      </c>
      <c r="AU937" s="114" t="s">
        <v>82</v>
      </c>
      <c r="AV937" s="113" t="s">
        <v>82</v>
      </c>
      <c r="AW937" s="113" t="s">
        <v>30</v>
      </c>
      <c r="AX937" s="113" t="s">
        <v>73</v>
      </c>
      <c r="AY937" s="114" t="s">
        <v>165</v>
      </c>
    </row>
    <row r="938" spans="2:51" s="113" customFormat="1">
      <c r="B938" s="112"/>
      <c r="D938" s="102" t="s">
        <v>176</v>
      </c>
      <c r="E938" s="114" t="s">
        <v>1</v>
      </c>
      <c r="F938" s="115" t="s">
        <v>10106</v>
      </c>
      <c r="H938" s="116">
        <v>-6.1225999999999994</v>
      </c>
      <c r="I938" s="7"/>
      <c r="L938" s="112"/>
      <c r="M938" s="117"/>
      <c r="T938" s="118"/>
      <c r="AT938" s="114" t="s">
        <v>176</v>
      </c>
      <c r="AU938" s="114" t="s">
        <v>82</v>
      </c>
      <c r="AV938" s="113" t="s">
        <v>82</v>
      </c>
      <c r="AW938" s="113" t="s">
        <v>30</v>
      </c>
      <c r="AX938" s="113" t="s">
        <v>73</v>
      </c>
      <c r="AY938" s="114" t="s">
        <v>165</v>
      </c>
    </row>
    <row r="939" spans="2:51" s="113" customFormat="1">
      <c r="B939" s="112"/>
      <c r="D939" s="102" t="s">
        <v>176</v>
      </c>
      <c r="E939" s="114" t="s">
        <v>1</v>
      </c>
      <c r="F939" s="115" t="s">
        <v>10107</v>
      </c>
      <c r="H939" s="116">
        <v>-12.143999999999998</v>
      </c>
      <c r="I939" s="7"/>
      <c r="L939" s="112"/>
      <c r="M939" s="117"/>
      <c r="T939" s="118"/>
      <c r="AT939" s="114" t="s">
        <v>176</v>
      </c>
      <c r="AU939" s="114" t="s">
        <v>82</v>
      </c>
      <c r="AV939" s="113" t="s">
        <v>82</v>
      </c>
      <c r="AW939" s="113" t="s">
        <v>30</v>
      </c>
      <c r="AX939" s="113" t="s">
        <v>73</v>
      </c>
      <c r="AY939" s="114" t="s">
        <v>165</v>
      </c>
    </row>
    <row r="940" spans="2:51" s="113" customFormat="1">
      <c r="B940" s="112"/>
      <c r="D940" s="102" t="s">
        <v>176</v>
      </c>
      <c r="E940" s="114" t="s">
        <v>1</v>
      </c>
      <c r="F940" s="115" t="s">
        <v>10108</v>
      </c>
      <c r="H940" s="116">
        <v>31.96</v>
      </c>
      <c r="I940" s="7"/>
      <c r="L940" s="112"/>
      <c r="M940" s="117"/>
      <c r="T940" s="118"/>
      <c r="AT940" s="114" t="s">
        <v>176</v>
      </c>
      <c r="AU940" s="114" t="s">
        <v>82</v>
      </c>
      <c r="AV940" s="113" t="s">
        <v>82</v>
      </c>
      <c r="AW940" s="113" t="s">
        <v>30</v>
      </c>
      <c r="AX940" s="113" t="s">
        <v>73</v>
      </c>
      <c r="AY940" s="114" t="s">
        <v>165</v>
      </c>
    </row>
    <row r="941" spans="2:51" s="113" customFormat="1">
      <c r="B941" s="112"/>
      <c r="D941" s="102" t="s">
        <v>176</v>
      </c>
      <c r="E941" s="114" t="s">
        <v>1</v>
      </c>
      <c r="F941" s="115" t="s">
        <v>10109</v>
      </c>
      <c r="H941" s="116">
        <v>15.911999999999999</v>
      </c>
      <c r="I941" s="7"/>
      <c r="L941" s="112"/>
      <c r="M941" s="117"/>
      <c r="T941" s="118"/>
      <c r="AT941" s="114" t="s">
        <v>176</v>
      </c>
      <c r="AU941" s="114" t="s">
        <v>82</v>
      </c>
      <c r="AV941" s="113" t="s">
        <v>82</v>
      </c>
      <c r="AW941" s="113" t="s">
        <v>30</v>
      </c>
      <c r="AX941" s="113" t="s">
        <v>73</v>
      </c>
      <c r="AY941" s="114" t="s">
        <v>165</v>
      </c>
    </row>
    <row r="942" spans="2:51" s="113" customFormat="1">
      <c r="B942" s="112"/>
      <c r="D942" s="102" t="s">
        <v>176</v>
      </c>
      <c r="E942" s="114" t="s">
        <v>1</v>
      </c>
      <c r="F942" s="115" t="s">
        <v>10110</v>
      </c>
      <c r="H942" s="116">
        <v>45.559999999999995</v>
      </c>
      <c r="I942" s="7"/>
      <c r="L942" s="112"/>
      <c r="M942" s="117"/>
      <c r="T942" s="118"/>
      <c r="AT942" s="114" t="s">
        <v>176</v>
      </c>
      <c r="AU942" s="114" t="s">
        <v>82</v>
      </c>
      <c r="AV942" s="113" t="s">
        <v>82</v>
      </c>
      <c r="AW942" s="113" t="s">
        <v>30</v>
      </c>
      <c r="AX942" s="113" t="s">
        <v>73</v>
      </c>
      <c r="AY942" s="114" t="s">
        <v>165</v>
      </c>
    </row>
    <row r="943" spans="2:51" s="107" customFormat="1">
      <c r="B943" s="106"/>
      <c r="D943" s="102" t="s">
        <v>176</v>
      </c>
      <c r="E943" s="108" t="s">
        <v>1</v>
      </c>
      <c r="F943" s="109" t="s">
        <v>10111</v>
      </c>
      <c r="H943" s="108"/>
      <c r="I943" s="6"/>
      <c r="L943" s="106"/>
      <c r="M943" s="110"/>
      <c r="T943" s="111"/>
      <c r="AT943" s="108" t="s">
        <v>176</v>
      </c>
      <c r="AU943" s="108" t="s">
        <v>82</v>
      </c>
      <c r="AV943" s="107" t="s">
        <v>82</v>
      </c>
      <c r="AW943" s="107" t="s">
        <v>30</v>
      </c>
      <c r="AX943" s="107" t="s">
        <v>73</v>
      </c>
      <c r="AY943" s="108" t="s">
        <v>165</v>
      </c>
    </row>
    <row r="944" spans="2:51" s="113" customFormat="1">
      <c r="B944" s="112"/>
      <c r="D944" s="102" t="s">
        <v>176</v>
      </c>
      <c r="E944" s="114" t="s">
        <v>1</v>
      </c>
      <c r="F944" s="115" t="s">
        <v>10112</v>
      </c>
      <c r="H944" s="116">
        <v>14.72</v>
      </c>
      <c r="I944" s="7"/>
      <c r="L944" s="112"/>
      <c r="M944" s="117"/>
      <c r="T944" s="118"/>
      <c r="AT944" s="114" t="s">
        <v>176</v>
      </c>
      <c r="AU944" s="114" t="s">
        <v>82</v>
      </c>
      <c r="AV944" s="113" t="s">
        <v>82</v>
      </c>
      <c r="AW944" s="113" t="s">
        <v>30</v>
      </c>
      <c r="AX944" s="113" t="s">
        <v>73</v>
      </c>
      <c r="AY944" s="114" t="s">
        <v>165</v>
      </c>
    </row>
    <row r="945" spans="2:51" s="107" customFormat="1">
      <c r="B945" s="106"/>
      <c r="D945" s="102" t="s">
        <v>176</v>
      </c>
      <c r="E945" s="108" t="s">
        <v>1</v>
      </c>
      <c r="F945" s="109" t="s">
        <v>709</v>
      </c>
      <c r="H945" s="108"/>
      <c r="I945" s="6"/>
      <c r="L945" s="106"/>
      <c r="M945" s="110"/>
      <c r="T945" s="111"/>
      <c r="AT945" s="108" t="s">
        <v>176</v>
      </c>
      <c r="AU945" s="108" t="s">
        <v>82</v>
      </c>
      <c r="AV945" s="107" t="s">
        <v>82</v>
      </c>
      <c r="AW945" s="107" t="s">
        <v>30</v>
      </c>
      <c r="AX945" s="107" t="s">
        <v>73</v>
      </c>
      <c r="AY945" s="108" t="s">
        <v>165</v>
      </c>
    </row>
    <row r="946" spans="2:51" s="113" customFormat="1">
      <c r="B946" s="112"/>
      <c r="D946" s="102" t="s">
        <v>176</v>
      </c>
      <c r="E946" s="114" t="s">
        <v>1</v>
      </c>
      <c r="F946" s="115" t="s">
        <v>10113</v>
      </c>
      <c r="H946" s="116">
        <v>36.378</v>
      </c>
      <c r="I946" s="7"/>
      <c r="L946" s="112"/>
      <c r="M946" s="117"/>
      <c r="T946" s="118"/>
      <c r="AT946" s="114" t="s">
        <v>176</v>
      </c>
      <c r="AU946" s="114" t="s">
        <v>82</v>
      </c>
      <c r="AV946" s="113" t="s">
        <v>82</v>
      </c>
      <c r="AW946" s="113" t="s">
        <v>30</v>
      </c>
      <c r="AX946" s="113" t="s">
        <v>73</v>
      </c>
      <c r="AY946" s="114" t="s">
        <v>165</v>
      </c>
    </row>
    <row r="947" spans="2:51" s="113" customFormat="1">
      <c r="B947" s="112"/>
      <c r="D947" s="102" t="s">
        <v>176</v>
      </c>
      <c r="E947" s="114" t="s">
        <v>1</v>
      </c>
      <c r="F947" s="115" t="s">
        <v>10114</v>
      </c>
      <c r="H947" s="116">
        <v>16.563600000000001</v>
      </c>
      <c r="I947" s="7"/>
      <c r="L947" s="112"/>
      <c r="M947" s="117"/>
      <c r="T947" s="118"/>
      <c r="AT947" s="114" t="s">
        <v>176</v>
      </c>
      <c r="AU947" s="114" t="s">
        <v>82</v>
      </c>
      <c r="AV947" s="113" t="s">
        <v>82</v>
      </c>
      <c r="AW947" s="113" t="s">
        <v>30</v>
      </c>
      <c r="AX947" s="113" t="s">
        <v>73</v>
      </c>
      <c r="AY947" s="114" t="s">
        <v>165</v>
      </c>
    </row>
    <row r="948" spans="2:51" s="113" customFormat="1">
      <c r="B948" s="112"/>
      <c r="D948" s="102" t="s">
        <v>176</v>
      </c>
      <c r="E948" s="114" t="s">
        <v>1</v>
      </c>
      <c r="F948" s="115" t="s">
        <v>10115</v>
      </c>
      <c r="H948" s="116">
        <v>94.041000000000011</v>
      </c>
      <c r="I948" s="7"/>
      <c r="L948" s="112"/>
      <c r="M948" s="117"/>
      <c r="T948" s="118"/>
      <c r="AT948" s="114" t="s">
        <v>176</v>
      </c>
      <c r="AU948" s="114" t="s">
        <v>82</v>
      </c>
      <c r="AV948" s="113" t="s">
        <v>82</v>
      </c>
      <c r="AW948" s="113" t="s">
        <v>30</v>
      </c>
      <c r="AX948" s="113" t="s">
        <v>73</v>
      </c>
      <c r="AY948" s="114" t="s">
        <v>165</v>
      </c>
    </row>
    <row r="949" spans="2:51" s="113" customFormat="1">
      <c r="B949" s="112"/>
      <c r="D949" s="102" t="s">
        <v>176</v>
      </c>
      <c r="E949" s="114" t="s">
        <v>1</v>
      </c>
      <c r="F949" s="115" t="s">
        <v>10116</v>
      </c>
      <c r="H949" s="116">
        <v>-3.23</v>
      </c>
      <c r="I949" s="7"/>
      <c r="L949" s="112"/>
      <c r="M949" s="117"/>
      <c r="T949" s="118"/>
      <c r="AT949" s="114" t="s">
        <v>176</v>
      </c>
      <c r="AU949" s="114" t="s">
        <v>82</v>
      </c>
      <c r="AV949" s="113" t="s">
        <v>82</v>
      </c>
      <c r="AW949" s="113" t="s">
        <v>30</v>
      </c>
      <c r="AX949" s="113" t="s">
        <v>73</v>
      </c>
      <c r="AY949" s="114" t="s">
        <v>165</v>
      </c>
    </row>
    <row r="950" spans="2:51" s="113" customFormat="1">
      <c r="B950" s="112"/>
      <c r="D950" s="102" t="s">
        <v>176</v>
      </c>
      <c r="E950" s="114" t="s">
        <v>1</v>
      </c>
      <c r="F950" s="115" t="s">
        <v>10117</v>
      </c>
      <c r="H950" s="116">
        <v>-1.4279999999999999</v>
      </c>
      <c r="I950" s="7"/>
      <c r="L950" s="112"/>
      <c r="M950" s="117"/>
      <c r="T950" s="118"/>
      <c r="AT950" s="114" t="s">
        <v>176</v>
      </c>
      <c r="AU950" s="114" t="s">
        <v>82</v>
      </c>
      <c r="AV950" s="113" t="s">
        <v>82</v>
      </c>
      <c r="AW950" s="113" t="s">
        <v>30</v>
      </c>
      <c r="AX950" s="113" t="s">
        <v>73</v>
      </c>
      <c r="AY950" s="114" t="s">
        <v>165</v>
      </c>
    </row>
    <row r="951" spans="2:51" s="113" customFormat="1">
      <c r="B951" s="112"/>
      <c r="D951" s="102" t="s">
        <v>176</v>
      </c>
      <c r="E951" s="114" t="s">
        <v>1</v>
      </c>
      <c r="F951" s="115" t="s">
        <v>10118</v>
      </c>
      <c r="H951" s="116">
        <v>1111.4839999999999</v>
      </c>
      <c r="I951" s="7"/>
      <c r="L951" s="112"/>
      <c r="M951" s="117"/>
      <c r="T951" s="118"/>
      <c r="AT951" s="114" t="s">
        <v>176</v>
      </c>
      <c r="AU951" s="114" t="s">
        <v>82</v>
      </c>
      <c r="AV951" s="113" t="s">
        <v>82</v>
      </c>
      <c r="AW951" s="113" t="s">
        <v>30</v>
      </c>
      <c r="AX951" s="113" t="s">
        <v>73</v>
      </c>
      <c r="AY951" s="114" t="s">
        <v>165</v>
      </c>
    </row>
    <row r="952" spans="2:51" s="107" customFormat="1">
      <c r="B952" s="106"/>
      <c r="D952" s="102" t="s">
        <v>176</v>
      </c>
      <c r="E952" s="108" t="s">
        <v>1</v>
      </c>
      <c r="F952" s="109" t="s">
        <v>1843</v>
      </c>
      <c r="H952" s="108"/>
      <c r="I952" s="6"/>
      <c r="L952" s="106"/>
      <c r="M952" s="110"/>
      <c r="T952" s="111"/>
      <c r="AT952" s="108" t="s">
        <v>176</v>
      </c>
      <c r="AU952" s="108" t="s">
        <v>82</v>
      </c>
      <c r="AV952" s="107" t="s">
        <v>82</v>
      </c>
      <c r="AW952" s="107" t="s">
        <v>30</v>
      </c>
      <c r="AX952" s="107" t="s">
        <v>73</v>
      </c>
      <c r="AY952" s="108" t="s">
        <v>165</v>
      </c>
    </row>
    <row r="953" spans="2:51" s="113" customFormat="1">
      <c r="B953" s="112"/>
      <c r="D953" s="102" t="s">
        <v>176</v>
      </c>
      <c r="E953" s="114" t="s">
        <v>1</v>
      </c>
      <c r="F953" s="115" t="s">
        <v>10119</v>
      </c>
      <c r="H953" s="116">
        <v>171.46080000000001</v>
      </c>
      <c r="I953" s="7"/>
      <c r="L953" s="112"/>
      <c r="M953" s="117"/>
      <c r="T953" s="118"/>
      <c r="AT953" s="114" t="s">
        <v>176</v>
      </c>
      <c r="AU953" s="114" t="s">
        <v>82</v>
      </c>
      <c r="AV953" s="113" t="s">
        <v>82</v>
      </c>
      <c r="AW953" s="113" t="s">
        <v>30</v>
      </c>
      <c r="AX953" s="113" t="s">
        <v>73</v>
      </c>
      <c r="AY953" s="114" t="s">
        <v>165</v>
      </c>
    </row>
    <row r="954" spans="2:51" s="113" customFormat="1">
      <c r="B954" s="112"/>
      <c r="D954" s="102" t="s">
        <v>176</v>
      </c>
      <c r="E954" s="114" t="s">
        <v>1</v>
      </c>
      <c r="F954" s="115" t="s">
        <v>10120</v>
      </c>
      <c r="H954" s="116">
        <v>-16.142399999999995</v>
      </c>
      <c r="I954" s="7"/>
      <c r="L954" s="112"/>
      <c r="M954" s="117"/>
      <c r="T954" s="118"/>
      <c r="AT954" s="114" t="s">
        <v>176</v>
      </c>
      <c r="AU954" s="114" t="s">
        <v>82</v>
      </c>
      <c r="AV954" s="113" t="s">
        <v>82</v>
      </c>
      <c r="AW954" s="113" t="s">
        <v>30</v>
      </c>
      <c r="AX954" s="113" t="s">
        <v>73</v>
      </c>
      <c r="AY954" s="114" t="s">
        <v>165</v>
      </c>
    </row>
    <row r="955" spans="2:51" s="113" customFormat="1">
      <c r="B955" s="112"/>
      <c r="D955" s="102" t="s">
        <v>176</v>
      </c>
      <c r="E955" s="114" t="s">
        <v>1</v>
      </c>
      <c r="F955" s="115" t="s">
        <v>10121</v>
      </c>
      <c r="H955" s="116">
        <v>155.3184</v>
      </c>
      <c r="I955" s="7"/>
      <c r="L955" s="112"/>
      <c r="M955" s="117"/>
      <c r="T955" s="118"/>
      <c r="AT955" s="114" t="s">
        <v>176</v>
      </c>
      <c r="AU955" s="114" t="s">
        <v>82</v>
      </c>
      <c r="AV955" s="113" t="s">
        <v>82</v>
      </c>
      <c r="AW955" s="113" t="s">
        <v>30</v>
      </c>
      <c r="AX955" s="113" t="s">
        <v>73</v>
      </c>
      <c r="AY955" s="114" t="s">
        <v>165</v>
      </c>
    </row>
    <row r="956" spans="2:51" s="107" customFormat="1">
      <c r="B956" s="106"/>
      <c r="D956" s="102" t="s">
        <v>176</v>
      </c>
      <c r="E956" s="108" t="s">
        <v>1</v>
      </c>
      <c r="F956" s="109" t="s">
        <v>10034</v>
      </c>
      <c r="H956" s="108"/>
      <c r="I956" s="6"/>
      <c r="L956" s="106"/>
      <c r="M956" s="110"/>
      <c r="T956" s="111"/>
      <c r="AT956" s="108" t="s">
        <v>176</v>
      </c>
      <c r="AU956" s="108" t="s">
        <v>82</v>
      </c>
      <c r="AV956" s="107" t="s">
        <v>82</v>
      </c>
      <c r="AW956" s="107" t="s">
        <v>30</v>
      </c>
      <c r="AX956" s="107" t="s">
        <v>73</v>
      </c>
      <c r="AY956" s="108" t="s">
        <v>165</v>
      </c>
    </row>
    <row r="957" spans="2:51" s="113" customFormat="1">
      <c r="B957" s="112"/>
      <c r="D957" s="102" t="s">
        <v>176</v>
      </c>
      <c r="E957" s="114" t="s">
        <v>1</v>
      </c>
      <c r="F957" s="115" t="s">
        <v>10122</v>
      </c>
      <c r="H957" s="116">
        <v>24.486000000000001</v>
      </c>
      <c r="I957" s="7"/>
      <c r="L957" s="112"/>
      <c r="M957" s="117"/>
      <c r="T957" s="118"/>
      <c r="AT957" s="114" t="s">
        <v>176</v>
      </c>
      <c r="AU957" s="114" t="s">
        <v>82</v>
      </c>
      <c r="AV957" s="113" t="s">
        <v>82</v>
      </c>
      <c r="AW957" s="113" t="s">
        <v>30</v>
      </c>
      <c r="AX957" s="113" t="s">
        <v>73</v>
      </c>
      <c r="AY957" s="114" t="s">
        <v>165</v>
      </c>
    </row>
    <row r="958" spans="2:51" s="113" customFormat="1">
      <c r="B958" s="112"/>
      <c r="D958" s="102" t="s">
        <v>176</v>
      </c>
      <c r="E958" s="114" t="s">
        <v>1</v>
      </c>
      <c r="F958" s="115" t="s">
        <v>10123</v>
      </c>
      <c r="H958" s="116">
        <v>63.957600000000006</v>
      </c>
      <c r="I958" s="7"/>
      <c r="L958" s="112"/>
      <c r="M958" s="117"/>
      <c r="T958" s="118"/>
      <c r="AT958" s="114" t="s">
        <v>176</v>
      </c>
      <c r="AU958" s="114" t="s">
        <v>82</v>
      </c>
      <c r="AV958" s="113" t="s">
        <v>82</v>
      </c>
      <c r="AW958" s="113" t="s">
        <v>30</v>
      </c>
      <c r="AX958" s="113" t="s">
        <v>73</v>
      </c>
      <c r="AY958" s="114" t="s">
        <v>165</v>
      </c>
    </row>
    <row r="959" spans="2:51" s="113" customFormat="1">
      <c r="B959" s="112"/>
      <c r="D959" s="102" t="s">
        <v>176</v>
      </c>
      <c r="E959" s="114" t="s">
        <v>1</v>
      </c>
      <c r="F959" s="115" t="s">
        <v>10124</v>
      </c>
      <c r="H959" s="116">
        <v>18.78</v>
      </c>
      <c r="I959" s="7"/>
      <c r="L959" s="112"/>
      <c r="M959" s="117"/>
      <c r="T959" s="118"/>
      <c r="AT959" s="114" t="s">
        <v>176</v>
      </c>
      <c r="AU959" s="114" t="s">
        <v>82</v>
      </c>
      <c r="AV959" s="113" t="s">
        <v>82</v>
      </c>
      <c r="AW959" s="113" t="s">
        <v>30</v>
      </c>
      <c r="AX959" s="113" t="s">
        <v>73</v>
      </c>
      <c r="AY959" s="114" t="s">
        <v>165</v>
      </c>
    </row>
    <row r="960" spans="2:51" s="113" customFormat="1">
      <c r="B960" s="112"/>
      <c r="D960" s="102" t="s">
        <v>176</v>
      </c>
      <c r="E960" s="114" t="s">
        <v>1</v>
      </c>
      <c r="F960" s="115" t="s">
        <v>10125</v>
      </c>
      <c r="H960" s="116">
        <v>40.523400000000002</v>
      </c>
      <c r="I960" s="7"/>
      <c r="L960" s="112"/>
      <c r="M960" s="117"/>
      <c r="T960" s="118"/>
      <c r="AT960" s="114" t="s">
        <v>176</v>
      </c>
      <c r="AU960" s="114" t="s">
        <v>82</v>
      </c>
      <c r="AV960" s="113" t="s">
        <v>82</v>
      </c>
      <c r="AW960" s="113" t="s">
        <v>30</v>
      </c>
      <c r="AX960" s="113" t="s">
        <v>73</v>
      </c>
      <c r="AY960" s="114" t="s">
        <v>165</v>
      </c>
    </row>
    <row r="961" spans="2:51" s="113" customFormat="1">
      <c r="B961" s="112"/>
      <c r="D961" s="102" t="s">
        <v>176</v>
      </c>
      <c r="E961" s="114" t="s">
        <v>1</v>
      </c>
      <c r="F961" s="115" t="s">
        <v>10126</v>
      </c>
      <c r="H961" s="116">
        <v>-3.234</v>
      </c>
      <c r="I961" s="7"/>
      <c r="L961" s="112"/>
      <c r="M961" s="117"/>
      <c r="T961" s="118"/>
      <c r="AT961" s="114" t="s">
        <v>176</v>
      </c>
      <c r="AU961" s="114" t="s">
        <v>82</v>
      </c>
      <c r="AV961" s="113" t="s">
        <v>82</v>
      </c>
      <c r="AW961" s="113" t="s">
        <v>30</v>
      </c>
      <c r="AX961" s="113" t="s">
        <v>73</v>
      </c>
      <c r="AY961" s="114" t="s">
        <v>165</v>
      </c>
    </row>
    <row r="962" spans="2:51" s="113" customFormat="1">
      <c r="B962" s="112"/>
      <c r="D962" s="102" t="s">
        <v>176</v>
      </c>
      <c r="E962" s="114" t="s">
        <v>1</v>
      </c>
      <c r="F962" s="115" t="s">
        <v>10101</v>
      </c>
      <c r="H962" s="116">
        <v>-4.8</v>
      </c>
      <c r="I962" s="7"/>
      <c r="L962" s="112"/>
      <c r="M962" s="117"/>
      <c r="T962" s="118"/>
      <c r="AT962" s="114" t="s">
        <v>176</v>
      </c>
      <c r="AU962" s="114" t="s">
        <v>82</v>
      </c>
      <c r="AV962" s="113" t="s">
        <v>82</v>
      </c>
      <c r="AW962" s="113" t="s">
        <v>30</v>
      </c>
      <c r="AX962" s="113" t="s">
        <v>73</v>
      </c>
      <c r="AY962" s="114" t="s">
        <v>165</v>
      </c>
    </row>
    <row r="963" spans="2:51" s="113" customFormat="1">
      <c r="B963" s="112"/>
      <c r="D963" s="102" t="s">
        <v>176</v>
      </c>
      <c r="E963" s="114" t="s">
        <v>1</v>
      </c>
      <c r="F963" s="115" t="s">
        <v>10127</v>
      </c>
      <c r="H963" s="116">
        <v>14.72</v>
      </c>
      <c r="I963" s="7"/>
      <c r="L963" s="112"/>
      <c r="M963" s="117"/>
      <c r="T963" s="118"/>
      <c r="AT963" s="114" t="s">
        <v>176</v>
      </c>
      <c r="AU963" s="114" t="s">
        <v>82</v>
      </c>
      <c r="AV963" s="113" t="s">
        <v>82</v>
      </c>
      <c r="AW963" s="113" t="s">
        <v>30</v>
      </c>
      <c r="AX963" s="113" t="s">
        <v>73</v>
      </c>
      <c r="AY963" s="114" t="s">
        <v>165</v>
      </c>
    </row>
    <row r="964" spans="2:51" s="113" customFormat="1">
      <c r="B964" s="112"/>
      <c r="D964" s="102" t="s">
        <v>176</v>
      </c>
      <c r="E964" s="114" t="s">
        <v>1</v>
      </c>
      <c r="F964" s="115" t="s">
        <v>10128</v>
      </c>
      <c r="H964" s="116">
        <v>24.8459</v>
      </c>
      <c r="I964" s="7"/>
      <c r="L964" s="112"/>
      <c r="M964" s="117"/>
      <c r="T964" s="118"/>
      <c r="AT964" s="114" t="s">
        <v>176</v>
      </c>
      <c r="AU964" s="114" t="s">
        <v>82</v>
      </c>
      <c r="AV964" s="113" t="s">
        <v>82</v>
      </c>
      <c r="AW964" s="113" t="s">
        <v>30</v>
      </c>
      <c r="AX964" s="113" t="s">
        <v>73</v>
      </c>
      <c r="AY964" s="114" t="s">
        <v>165</v>
      </c>
    </row>
    <row r="965" spans="2:51" s="113" customFormat="1">
      <c r="B965" s="112"/>
      <c r="D965" s="102" t="s">
        <v>176</v>
      </c>
      <c r="E965" s="114" t="s">
        <v>1</v>
      </c>
      <c r="F965" s="115" t="s">
        <v>10129</v>
      </c>
      <c r="H965" s="116">
        <v>3.1496</v>
      </c>
      <c r="I965" s="7"/>
      <c r="L965" s="112"/>
      <c r="M965" s="117"/>
      <c r="T965" s="118"/>
      <c r="AT965" s="114" t="s">
        <v>176</v>
      </c>
      <c r="AU965" s="114" t="s">
        <v>82</v>
      </c>
      <c r="AV965" s="113" t="s">
        <v>82</v>
      </c>
      <c r="AW965" s="113" t="s">
        <v>30</v>
      </c>
      <c r="AX965" s="113" t="s">
        <v>73</v>
      </c>
      <c r="AY965" s="114" t="s">
        <v>165</v>
      </c>
    </row>
    <row r="966" spans="2:51" s="113" customFormat="1">
      <c r="B966" s="112"/>
      <c r="D966" s="102" t="s">
        <v>176</v>
      </c>
      <c r="E966" s="114" t="s">
        <v>1</v>
      </c>
      <c r="F966" s="115" t="s">
        <v>10130</v>
      </c>
      <c r="H966" s="116">
        <v>10.513800000000002</v>
      </c>
      <c r="I966" s="7"/>
      <c r="L966" s="112"/>
      <c r="M966" s="117"/>
      <c r="T966" s="118"/>
      <c r="AT966" s="114" t="s">
        <v>176</v>
      </c>
      <c r="AU966" s="114" t="s">
        <v>82</v>
      </c>
      <c r="AV966" s="113" t="s">
        <v>82</v>
      </c>
      <c r="AW966" s="113" t="s">
        <v>30</v>
      </c>
      <c r="AX966" s="113" t="s">
        <v>73</v>
      </c>
      <c r="AY966" s="114" t="s">
        <v>165</v>
      </c>
    </row>
    <row r="967" spans="2:51" s="113" customFormat="1">
      <c r="B967" s="112"/>
      <c r="D967" s="102" t="s">
        <v>176</v>
      </c>
      <c r="E967" s="114" t="s">
        <v>1</v>
      </c>
      <c r="F967" s="115" t="s">
        <v>10131</v>
      </c>
      <c r="H967" s="116">
        <v>11.5</v>
      </c>
      <c r="I967" s="7"/>
      <c r="L967" s="112"/>
      <c r="M967" s="117"/>
      <c r="T967" s="118"/>
      <c r="AT967" s="114" t="s">
        <v>176</v>
      </c>
      <c r="AU967" s="114" t="s">
        <v>82</v>
      </c>
      <c r="AV967" s="113" t="s">
        <v>82</v>
      </c>
      <c r="AW967" s="113" t="s">
        <v>30</v>
      </c>
      <c r="AX967" s="113" t="s">
        <v>73</v>
      </c>
      <c r="AY967" s="114" t="s">
        <v>165</v>
      </c>
    </row>
    <row r="968" spans="2:51" s="113" customFormat="1">
      <c r="B968" s="112"/>
      <c r="D968" s="102" t="s">
        <v>176</v>
      </c>
      <c r="E968" s="114" t="s">
        <v>1</v>
      </c>
      <c r="F968" s="115" t="s">
        <v>10132</v>
      </c>
      <c r="H968" s="116">
        <v>204.44229999999999</v>
      </c>
      <c r="I968" s="7"/>
      <c r="L968" s="112"/>
      <c r="M968" s="117"/>
      <c r="T968" s="118"/>
      <c r="AT968" s="114" t="s">
        <v>176</v>
      </c>
      <c r="AU968" s="114" t="s">
        <v>82</v>
      </c>
      <c r="AV968" s="113" t="s">
        <v>82</v>
      </c>
      <c r="AW968" s="113" t="s">
        <v>30</v>
      </c>
      <c r="AX968" s="113" t="s">
        <v>73</v>
      </c>
      <c r="AY968" s="114" t="s">
        <v>165</v>
      </c>
    </row>
    <row r="969" spans="2:51" s="107" customFormat="1">
      <c r="B969" s="106"/>
      <c r="D969" s="102" t="s">
        <v>176</v>
      </c>
      <c r="E969" s="108" t="s">
        <v>1</v>
      </c>
      <c r="F969" s="109" t="s">
        <v>10133</v>
      </c>
      <c r="H969" s="108"/>
      <c r="I969" s="6"/>
      <c r="L969" s="106"/>
      <c r="M969" s="110"/>
      <c r="T969" s="111"/>
      <c r="AT969" s="108" t="s">
        <v>176</v>
      </c>
      <c r="AU969" s="108" t="s">
        <v>82</v>
      </c>
      <c r="AV969" s="107" t="s">
        <v>82</v>
      </c>
      <c r="AW969" s="107" t="s">
        <v>30</v>
      </c>
      <c r="AX969" s="107" t="s">
        <v>73</v>
      </c>
      <c r="AY969" s="108" t="s">
        <v>165</v>
      </c>
    </row>
    <row r="970" spans="2:51" s="107" customFormat="1">
      <c r="B970" s="106"/>
      <c r="D970" s="102" t="s">
        <v>176</v>
      </c>
      <c r="E970" s="108" t="s">
        <v>1</v>
      </c>
      <c r="F970" s="109" t="s">
        <v>10134</v>
      </c>
      <c r="H970" s="108"/>
      <c r="I970" s="6"/>
      <c r="L970" s="106"/>
      <c r="M970" s="110"/>
      <c r="T970" s="111"/>
      <c r="AT970" s="108" t="s">
        <v>176</v>
      </c>
      <c r="AU970" s="108" t="s">
        <v>82</v>
      </c>
      <c r="AV970" s="107" t="s">
        <v>82</v>
      </c>
      <c r="AW970" s="107" t="s">
        <v>30</v>
      </c>
      <c r="AX970" s="107" t="s">
        <v>73</v>
      </c>
      <c r="AY970" s="108" t="s">
        <v>165</v>
      </c>
    </row>
    <row r="971" spans="2:51" s="113" customFormat="1">
      <c r="B971" s="112"/>
      <c r="D971" s="102" t="s">
        <v>176</v>
      </c>
      <c r="E971" s="114" t="s">
        <v>1</v>
      </c>
      <c r="F971" s="115" t="s">
        <v>10135</v>
      </c>
      <c r="H971" s="116">
        <v>3.75</v>
      </c>
      <c r="I971" s="7"/>
      <c r="L971" s="112"/>
      <c r="M971" s="117"/>
      <c r="T971" s="118"/>
      <c r="AT971" s="114" t="s">
        <v>176</v>
      </c>
      <c r="AU971" s="114" t="s">
        <v>82</v>
      </c>
      <c r="AV971" s="113" t="s">
        <v>82</v>
      </c>
      <c r="AW971" s="113" t="s">
        <v>30</v>
      </c>
      <c r="AX971" s="113" t="s">
        <v>73</v>
      </c>
      <c r="AY971" s="114" t="s">
        <v>165</v>
      </c>
    </row>
    <row r="972" spans="2:51" s="113" customFormat="1">
      <c r="B972" s="112"/>
      <c r="D972" s="102" t="s">
        <v>176</v>
      </c>
      <c r="E972" s="114" t="s">
        <v>1</v>
      </c>
      <c r="F972" s="115" t="s">
        <v>10136</v>
      </c>
      <c r="H972" s="116">
        <v>1.95</v>
      </c>
      <c r="I972" s="7"/>
      <c r="L972" s="112"/>
      <c r="M972" s="117"/>
      <c r="T972" s="118"/>
      <c r="AT972" s="114" t="s">
        <v>176</v>
      </c>
      <c r="AU972" s="114" t="s">
        <v>82</v>
      </c>
      <c r="AV972" s="113" t="s">
        <v>82</v>
      </c>
      <c r="AW972" s="113" t="s">
        <v>30</v>
      </c>
      <c r="AX972" s="113" t="s">
        <v>73</v>
      </c>
      <c r="AY972" s="114" t="s">
        <v>165</v>
      </c>
    </row>
    <row r="973" spans="2:51" s="113" customFormat="1">
      <c r="B973" s="112"/>
      <c r="D973" s="102" t="s">
        <v>176</v>
      </c>
      <c r="E973" s="114" t="s">
        <v>1</v>
      </c>
      <c r="F973" s="115" t="s">
        <v>10137</v>
      </c>
      <c r="H973" s="116">
        <v>1.05</v>
      </c>
      <c r="I973" s="7"/>
      <c r="L973" s="112"/>
      <c r="M973" s="117"/>
      <c r="T973" s="118"/>
      <c r="AT973" s="114" t="s">
        <v>176</v>
      </c>
      <c r="AU973" s="114" t="s">
        <v>82</v>
      </c>
      <c r="AV973" s="113" t="s">
        <v>82</v>
      </c>
      <c r="AW973" s="113" t="s">
        <v>30</v>
      </c>
      <c r="AX973" s="113" t="s">
        <v>73</v>
      </c>
      <c r="AY973" s="114" t="s">
        <v>165</v>
      </c>
    </row>
    <row r="974" spans="2:51" s="113" customFormat="1">
      <c r="B974" s="112"/>
      <c r="D974" s="102" t="s">
        <v>176</v>
      </c>
      <c r="E974" s="114" t="s">
        <v>1</v>
      </c>
      <c r="F974" s="115" t="s">
        <v>10138</v>
      </c>
      <c r="H974" s="116">
        <v>5.4</v>
      </c>
      <c r="I974" s="7"/>
      <c r="L974" s="112"/>
      <c r="M974" s="117"/>
      <c r="T974" s="118"/>
      <c r="AT974" s="114" t="s">
        <v>176</v>
      </c>
      <c r="AU974" s="114" t="s">
        <v>82</v>
      </c>
      <c r="AV974" s="113" t="s">
        <v>82</v>
      </c>
      <c r="AW974" s="113" t="s">
        <v>30</v>
      </c>
      <c r="AX974" s="113" t="s">
        <v>73</v>
      </c>
      <c r="AY974" s="114" t="s">
        <v>165</v>
      </c>
    </row>
    <row r="975" spans="2:51" s="113" customFormat="1">
      <c r="B975" s="112"/>
      <c r="D975" s="102" t="s">
        <v>176</v>
      </c>
      <c r="E975" s="114" t="s">
        <v>1</v>
      </c>
      <c r="F975" s="115" t="s">
        <v>10139</v>
      </c>
      <c r="H975" s="116">
        <v>2.8250000000000002</v>
      </c>
      <c r="I975" s="7"/>
      <c r="L975" s="112"/>
      <c r="M975" s="117"/>
      <c r="T975" s="118"/>
      <c r="AT975" s="114" t="s">
        <v>176</v>
      </c>
      <c r="AU975" s="114" t="s">
        <v>82</v>
      </c>
      <c r="AV975" s="113" t="s">
        <v>82</v>
      </c>
      <c r="AW975" s="113" t="s">
        <v>30</v>
      </c>
      <c r="AX975" s="113" t="s">
        <v>73</v>
      </c>
      <c r="AY975" s="114" t="s">
        <v>165</v>
      </c>
    </row>
    <row r="976" spans="2:51" s="113" customFormat="1">
      <c r="B976" s="112"/>
      <c r="D976" s="102" t="s">
        <v>176</v>
      </c>
      <c r="E976" s="114" t="s">
        <v>1</v>
      </c>
      <c r="F976" s="115" t="s">
        <v>10140</v>
      </c>
      <c r="H976" s="116">
        <v>2.0499999999999998</v>
      </c>
      <c r="I976" s="7"/>
      <c r="L976" s="112"/>
      <c r="M976" s="117"/>
      <c r="T976" s="118"/>
      <c r="AT976" s="114" t="s">
        <v>176</v>
      </c>
      <c r="AU976" s="114" t="s">
        <v>82</v>
      </c>
      <c r="AV976" s="113" t="s">
        <v>82</v>
      </c>
      <c r="AW976" s="113" t="s">
        <v>30</v>
      </c>
      <c r="AX976" s="113" t="s">
        <v>73</v>
      </c>
      <c r="AY976" s="114" t="s">
        <v>165</v>
      </c>
    </row>
    <row r="977" spans="2:51" s="113" customFormat="1">
      <c r="B977" s="112"/>
      <c r="D977" s="102" t="s">
        <v>176</v>
      </c>
      <c r="E977" s="114" t="s">
        <v>1</v>
      </c>
      <c r="F977" s="115" t="s">
        <v>10141</v>
      </c>
      <c r="H977" s="116">
        <v>3.3499999999999996</v>
      </c>
      <c r="I977" s="7"/>
      <c r="L977" s="112"/>
      <c r="M977" s="117"/>
      <c r="T977" s="118"/>
      <c r="AT977" s="114" t="s">
        <v>176</v>
      </c>
      <c r="AU977" s="114" t="s">
        <v>82</v>
      </c>
      <c r="AV977" s="113" t="s">
        <v>82</v>
      </c>
      <c r="AW977" s="113" t="s">
        <v>30</v>
      </c>
      <c r="AX977" s="113" t="s">
        <v>73</v>
      </c>
      <c r="AY977" s="114" t="s">
        <v>165</v>
      </c>
    </row>
    <row r="978" spans="2:51" s="113" customFormat="1">
      <c r="B978" s="112"/>
      <c r="D978" s="102" t="s">
        <v>176</v>
      </c>
      <c r="E978" s="114" t="s">
        <v>1</v>
      </c>
      <c r="F978" s="115" t="s">
        <v>10142</v>
      </c>
      <c r="H978" s="116">
        <v>2.8559999999999999</v>
      </c>
      <c r="I978" s="7"/>
      <c r="L978" s="112"/>
      <c r="M978" s="117"/>
      <c r="T978" s="118"/>
      <c r="AT978" s="114" t="s">
        <v>176</v>
      </c>
      <c r="AU978" s="114" t="s">
        <v>82</v>
      </c>
      <c r="AV978" s="113" t="s">
        <v>82</v>
      </c>
      <c r="AW978" s="113" t="s">
        <v>30</v>
      </c>
      <c r="AX978" s="113" t="s">
        <v>73</v>
      </c>
      <c r="AY978" s="114" t="s">
        <v>165</v>
      </c>
    </row>
    <row r="979" spans="2:51" s="113" customFormat="1">
      <c r="B979" s="112"/>
      <c r="D979" s="102" t="s">
        <v>176</v>
      </c>
      <c r="E979" s="114" t="s">
        <v>1</v>
      </c>
      <c r="F979" s="115" t="s">
        <v>10143</v>
      </c>
      <c r="H979" s="116">
        <v>2.04</v>
      </c>
      <c r="I979" s="7"/>
      <c r="L979" s="112"/>
      <c r="M979" s="117"/>
      <c r="T979" s="118"/>
      <c r="AT979" s="114" t="s">
        <v>176</v>
      </c>
      <c r="AU979" s="114" t="s">
        <v>82</v>
      </c>
      <c r="AV979" s="113" t="s">
        <v>82</v>
      </c>
      <c r="AW979" s="113" t="s">
        <v>30</v>
      </c>
      <c r="AX979" s="113" t="s">
        <v>73</v>
      </c>
      <c r="AY979" s="114" t="s">
        <v>165</v>
      </c>
    </row>
    <row r="980" spans="2:51" s="113" customFormat="1">
      <c r="B980" s="112"/>
      <c r="D980" s="102" t="s">
        <v>176</v>
      </c>
      <c r="E980" s="114" t="s">
        <v>1</v>
      </c>
      <c r="F980" s="115" t="s">
        <v>10144</v>
      </c>
      <c r="H980" s="116">
        <v>0.84</v>
      </c>
      <c r="I980" s="7"/>
      <c r="L980" s="112"/>
      <c r="M980" s="117"/>
      <c r="T980" s="118"/>
      <c r="AT980" s="114" t="s">
        <v>176</v>
      </c>
      <c r="AU980" s="114" t="s">
        <v>82</v>
      </c>
      <c r="AV980" s="113" t="s">
        <v>82</v>
      </c>
      <c r="AW980" s="113" t="s">
        <v>30</v>
      </c>
      <c r="AX980" s="113" t="s">
        <v>73</v>
      </c>
      <c r="AY980" s="114" t="s">
        <v>165</v>
      </c>
    </row>
    <row r="981" spans="2:51" s="113" customFormat="1">
      <c r="B981" s="112"/>
      <c r="D981" s="102" t="s">
        <v>176</v>
      </c>
      <c r="E981" s="114" t="s">
        <v>1</v>
      </c>
      <c r="F981" s="115" t="s">
        <v>10145</v>
      </c>
      <c r="H981" s="116">
        <v>2.6279999999999997</v>
      </c>
      <c r="I981" s="7"/>
      <c r="L981" s="112"/>
      <c r="M981" s="117"/>
      <c r="T981" s="118"/>
      <c r="AT981" s="114" t="s">
        <v>176</v>
      </c>
      <c r="AU981" s="114" t="s">
        <v>82</v>
      </c>
      <c r="AV981" s="113" t="s">
        <v>82</v>
      </c>
      <c r="AW981" s="113" t="s">
        <v>30</v>
      </c>
      <c r="AX981" s="113" t="s">
        <v>73</v>
      </c>
      <c r="AY981" s="114" t="s">
        <v>165</v>
      </c>
    </row>
    <row r="982" spans="2:51" s="113" customFormat="1">
      <c r="B982" s="112"/>
      <c r="D982" s="102" t="s">
        <v>176</v>
      </c>
      <c r="E982" s="114" t="s">
        <v>1</v>
      </c>
      <c r="F982" s="115" t="s">
        <v>10146</v>
      </c>
      <c r="H982" s="116">
        <v>11.52</v>
      </c>
      <c r="I982" s="7"/>
      <c r="L982" s="112"/>
      <c r="M982" s="117"/>
      <c r="T982" s="118"/>
      <c r="AT982" s="114" t="s">
        <v>176</v>
      </c>
      <c r="AU982" s="114" t="s">
        <v>82</v>
      </c>
      <c r="AV982" s="113" t="s">
        <v>82</v>
      </c>
      <c r="AW982" s="113" t="s">
        <v>30</v>
      </c>
      <c r="AX982" s="113" t="s">
        <v>73</v>
      </c>
      <c r="AY982" s="114" t="s">
        <v>165</v>
      </c>
    </row>
    <row r="983" spans="2:51" s="113" customFormat="1">
      <c r="B983" s="112"/>
      <c r="D983" s="102" t="s">
        <v>176</v>
      </c>
      <c r="E983" s="114" t="s">
        <v>1</v>
      </c>
      <c r="F983" s="115" t="s">
        <v>10147</v>
      </c>
      <c r="H983" s="116">
        <v>3.72</v>
      </c>
      <c r="I983" s="7"/>
      <c r="L983" s="112"/>
      <c r="M983" s="117"/>
      <c r="T983" s="118"/>
      <c r="AT983" s="114" t="s">
        <v>176</v>
      </c>
      <c r="AU983" s="114" t="s">
        <v>82</v>
      </c>
      <c r="AV983" s="113" t="s">
        <v>82</v>
      </c>
      <c r="AW983" s="113" t="s">
        <v>30</v>
      </c>
      <c r="AX983" s="113" t="s">
        <v>73</v>
      </c>
      <c r="AY983" s="114" t="s">
        <v>165</v>
      </c>
    </row>
    <row r="984" spans="2:51" s="113" customFormat="1">
      <c r="B984" s="112"/>
      <c r="D984" s="102" t="s">
        <v>176</v>
      </c>
      <c r="E984" s="114" t="s">
        <v>1</v>
      </c>
      <c r="F984" s="115" t="s">
        <v>10148</v>
      </c>
      <c r="H984" s="116">
        <v>1.9799999999999998</v>
      </c>
      <c r="I984" s="7"/>
      <c r="L984" s="112"/>
      <c r="M984" s="117"/>
      <c r="T984" s="118"/>
      <c r="AT984" s="114" t="s">
        <v>176</v>
      </c>
      <c r="AU984" s="114" t="s">
        <v>82</v>
      </c>
      <c r="AV984" s="113" t="s">
        <v>82</v>
      </c>
      <c r="AW984" s="113" t="s">
        <v>30</v>
      </c>
      <c r="AX984" s="113" t="s">
        <v>73</v>
      </c>
      <c r="AY984" s="114" t="s">
        <v>165</v>
      </c>
    </row>
    <row r="985" spans="2:51" s="113" customFormat="1">
      <c r="B985" s="112"/>
      <c r="D985" s="102" t="s">
        <v>176</v>
      </c>
      <c r="E985" s="114" t="s">
        <v>1</v>
      </c>
      <c r="F985" s="115" t="s">
        <v>10149</v>
      </c>
      <c r="H985" s="116">
        <v>4.1159999999999997</v>
      </c>
      <c r="I985" s="7"/>
      <c r="L985" s="112"/>
      <c r="M985" s="117"/>
      <c r="T985" s="118"/>
      <c r="AT985" s="114" t="s">
        <v>176</v>
      </c>
      <c r="AU985" s="114" t="s">
        <v>82</v>
      </c>
      <c r="AV985" s="113" t="s">
        <v>82</v>
      </c>
      <c r="AW985" s="113" t="s">
        <v>30</v>
      </c>
      <c r="AX985" s="113" t="s">
        <v>73</v>
      </c>
      <c r="AY985" s="114" t="s">
        <v>165</v>
      </c>
    </row>
    <row r="986" spans="2:51" s="107" customFormat="1">
      <c r="B986" s="106"/>
      <c r="D986" s="102" t="s">
        <v>176</v>
      </c>
      <c r="E986" s="108" t="s">
        <v>1</v>
      </c>
      <c r="F986" s="109" t="s">
        <v>10150</v>
      </c>
      <c r="H986" s="108"/>
      <c r="I986" s="6"/>
      <c r="L986" s="106"/>
      <c r="M986" s="110"/>
      <c r="T986" s="111"/>
      <c r="AT986" s="108" t="s">
        <v>176</v>
      </c>
      <c r="AU986" s="108" t="s">
        <v>82</v>
      </c>
      <c r="AV986" s="107" t="s">
        <v>82</v>
      </c>
      <c r="AW986" s="107" t="s">
        <v>30</v>
      </c>
      <c r="AX986" s="107" t="s">
        <v>73</v>
      </c>
      <c r="AY986" s="108" t="s">
        <v>165</v>
      </c>
    </row>
    <row r="987" spans="2:51" s="113" customFormat="1">
      <c r="B987" s="112"/>
      <c r="D987" s="102" t="s">
        <v>176</v>
      </c>
      <c r="E987" s="114" t="s">
        <v>1</v>
      </c>
      <c r="F987" s="115" t="s">
        <v>10151</v>
      </c>
      <c r="H987" s="116">
        <v>1.44</v>
      </c>
      <c r="I987" s="7"/>
      <c r="L987" s="112"/>
      <c r="M987" s="117"/>
      <c r="T987" s="118"/>
      <c r="AT987" s="114" t="s">
        <v>176</v>
      </c>
      <c r="AU987" s="114" t="s">
        <v>82</v>
      </c>
      <c r="AV987" s="113" t="s">
        <v>82</v>
      </c>
      <c r="AW987" s="113" t="s">
        <v>30</v>
      </c>
      <c r="AX987" s="113" t="s">
        <v>73</v>
      </c>
      <c r="AY987" s="114" t="s">
        <v>165</v>
      </c>
    </row>
    <row r="988" spans="2:51" s="113" customFormat="1">
      <c r="B988" s="112"/>
      <c r="D988" s="102" t="s">
        <v>176</v>
      </c>
      <c r="E988" s="114" t="s">
        <v>1</v>
      </c>
      <c r="F988" s="115" t="s">
        <v>10152</v>
      </c>
      <c r="H988" s="116">
        <v>3.2717999999999994</v>
      </c>
      <c r="I988" s="7"/>
      <c r="L988" s="112"/>
      <c r="M988" s="117"/>
      <c r="T988" s="118"/>
      <c r="AT988" s="114" t="s">
        <v>176</v>
      </c>
      <c r="AU988" s="114" t="s">
        <v>82</v>
      </c>
      <c r="AV988" s="113" t="s">
        <v>82</v>
      </c>
      <c r="AW988" s="113" t="s">
        <v>30</v>
      </c>
      <c r="AX988" s="113" t="s">
        <v>73</v>
      </c>
      <c r="AY988" s="114" t="s">
        <v>165</v>
      </c>
    </row>
    <row r="989" spans="2:51" s="113" customFormat="1">
      <c r="B989" s="112"/>
      <c r="D989" s="102" t="s">
        <v>176</v>
      </c>
      <c r="E989" s="114" t="s">
        <v>1</v>
      </c>
      <c r="F989" s="115" t="s">
        <v>10153</v>
      </c>
      <c r="H989" s="116">
        <v>1.671</v>
      </c>
      <c r="I989" s="7"/>
      <c r="L989" s="112"/>
      <c r="M989" s="117"/>
      <c r="T989" s="118"/>
      <c r="AT989" s="114" t="s">
        <v>176</v>
      </c>
      <c r="AU989" s="114" t="s">
        <v>82</v>
      </c>
      <c r="AV989" s="113" t="s">
        <v>82</v>
      </c>
      <c r="AW989" s="113" t="s">
        <v>30</v>
      </c>
      <c r="AX989" s="113" t="s">
        <v>73</v>
      </c>
      <c r="AY989" s="114" t="s">
        <v>165</v>
      </c>
    </row>
    <row r="990" spans="2:51" s="113" customFormat="1">
      <c r="B990" s="112"/>
      <c r="D990" s="102" t="s">
        <v>176</v>
      </c>
      <c r="E990" s="114" t="s">
        <v>1</v>
      </c>
      <c r="F990" s="115" t="s">
        <v>10154</v>
      </c>
      <c r="H990" s="116">
        <v>1.71</v>
      </c>
      <c r="I990" s="7"/>
      <c r="L990" s="112"/>
      <c r="M990" s="117"/>
      <c r="T990" s="118"/>
      <c r="AT990" s="114" t="s">
        <v>176</v>
      </c>
      <c r="AU990" s="114" t="s">
        <v>82</v>
      </c>
      <c r="AV990" s="113" t="s">
        <v>82</v>
      </c>
      <c r="AW990" s="113" t="s">
        <v>30</v>
      </c>
      <c r="AX990" s="113" t="s">
        <v>73</v>
      </c>
      <c r="AY990" s="114" t="s">
        <v>165</v>
      </c>
    </row>
    <row r="991" spans="2:51" s="113" customFormat="1">
      <c r="B991" s="112"/>
      <c r="D991" s="102" t="s">
        <v>176</v>
      </c>
      <c r="E991" s="114" t="s">
        <v>1</v>
      </c>
      <c r="F991" s="115" t="s">
        <v>10155</v>
      </c>
      <c r="H991" s="116">
        <v>1.56</v>
      </c>
      <c r="I991" s="7"/>
      <c r="L991" s="112"/>
      <c r="M991" s="117"/>
      <c r="T991" s="118"/>
      <c r="AT991" s="114" t="s">
        <v>176</v>
      </c>
      <c r="AU991" s="114" t="s">
        <v>82</v>
      </c>
      <c r="AV991" s="113" t="s">
        <v>82</v>
      </c>
      <c r="AW991" s="113" t="s">
        <v>30</v>
      </c>
      <c r="AX991" s="113" t="s">
        <v>73</v>
      </c>
      <c r="AY991" s="114" t="s">
        <v>165</v>
      </c>
    </row>
    <row r="992" spans="2:51" s="113" customFormat="1">
      <c r="B992" s="112"/>
      <c r="D992" s="102" t="s">
        <v>176</v>
      </c>
      <c r="E992" s="114" t="s">
        <v>1</v>
      </c>
      <c r="F992" s="115" t="s">
        <v>10156</v>
      </c>
      <c r="H992" s="116">
        <v>1.86</v>
      </c>
      <c r="I992" s="7"/>
      <c r="L992" s="112"/>
      <c r="M992" s="117"/>
      <c r="T992" s="118"/>
      <c r="AT992" s="114" t="s">
        <v>176</v>
      </c>
      <c r="AU992" s="114" t="s">
        <v>82</v>
      </c>
      <c r="AV992" s="113" t="s">
        <v>82</v>
      </c>
      <c r="AW992" s="113" t="s">
        <v>30</v>
      </c>
      <c r="AX992" s="113" t="s">
        <v>73</v>
      </c>
      <c r="AY992" s="114" t="s">
        <v>165</v>
      </c>
    </row>
    <row r="993" spans="2:65" s="113" customFormat="1">
      <c r="B993" s="112"/>
      <c r="D993" s="102" t="s">
        <v>176</v>
      </c>
      <c r="E993" s="114" t="s">
        <v>1</v>
      </c>
      <c r="F993" s="115" t="s">
        <v>10157</v>
      </c>
      <c r="H993" s="116">
        <v>3.6959999999999997</v>
      </c>
      <c r="I993" s="7"/>
      <c r="L993" s="112"/>
      <c r="M993" s="117"/>
      <c r="T993" s="118"/>
      <c r="AT993" s="114" t="s">
        <v>176</v>
      </c>
      <c r="AU993" s="114" t="s">
        <v>82</v>
      </c>
      <c r="AV993" s="113" t="s">
        <v>82</v>
      </c>
      <c r="AW993" s="113" t="s">
        <v>30</v>
      </c>
      <c r="AX993" s="113" t="s">
        <v>73</v>
      </c>
      <c r="AY993" s="114" t="s">
        <v>165</v>
      </c>
    </row>
    <row r="994" spans="2:65" s="113" customFormat="1">
      <c r="B994" s="112"/>
      <c r="D994" s="102" t="s">
        <v>176</v>
      </c>
      <c r="E994" s="114" t="s">
        <v>1</v>
      </c>
      <c r="F994" s="115" t="s">
        <v>10158</v>
      </c>
      <c r="H994" s="116">
        <v>2.6279999999999997</v>
      </c>
      <c r="I994" s="7"/>
      <c r="L994" s="112"/>
      <c r="M994" s="117"/>
      <c r="T994" s="118"/>
      <c r="AT994" s="114" t="s">
        <v>176</v>
      </c>
      <c r="AU994" s="114" t="s">
        <v>82</v>
      </c>
      <c r="AV994" s="113" t="s">
        <v>82</v>
      </c>
      <c r="AW994" s="113" t="s">
        <v>30</v>
      </c>
      <c r="AX994" s="113" t="s">
        <v>73</v>
      </c>
      <c r="AY994" s="114" t="s">
        <v>165</v>
      </c>
    </row>
    <row r="995" spans="2:65" s="113" customFormat="1">
      <c r="B995" s="112"/>
      <c r="D995" s="102" t="s">
        <v>176</v>
      </c>
      <c r="E995" s="114" t="s">
        <v>1</v>
      </c>
      <c r="F995" s="115" t="s">
        <v>10159</v>
      </c>
      <c r="H995" s="116">
        <v>1.788</v>
      </c>
      <c r="I995" s="7"/>
      <c r="L995" s="112"/>
      <c r="M995" s="117"/>
      <c r="T995" s="118"/>
      <c r="AT995" s="114" t="s">
        <v>176</v>
      </c>
      <c r="AU995" s="114" t="s">
        <v>82</v>
      </c>
      <c r="AV995" s="113" t="s">
        <v>82</v>
      </c>
      <c r="AW995" s="113" t="s">
        <v>30</v>
      </c>
      <c r="AX995" s="113" t="s">
        <v>73</v>
      </c>
      <c r="AY995" s="114" t="s">
        <v>165</v>
      </c>
    </row>
    <row r="996" spans="2:65" s="113" customFormat="1">
      <c r="B996" s="112"/>
      <c r="D996" s="102" t="s">
        <v>176</v>
      </c>
      <c r="E996" s="114" t="s">
        <v>1</v>
      </c>
      <c r="F996" s="115" t="s">
        <v>10160</v>
      </c>
      <c r="H996" s="116">
        <v>1.8809999999999998</v>
      </c>
      <c r="I996" s="7"/>
      <c r="L996" s="112"/>
      <c r="M996" s="117"/>
      <c r="T996" s="118"/>
      <c r="AT996" s="114" t="s">
        <v>176</v>
      </c>
      <c r="AU996" s="114" t="s">
        <v>82</v>
      </c>
      <c r="AV996" s="113" t="s">
        <v>82</v>
      </c>
      <c r="AW996" s="113" t="s">
        <v>30</v>
      </c>
      <c r="AX996" s="113" t="s">
        <v>73</v>
      </c>
      <c r="AY996" s="114" t="s">
        <v>165</v>
      </c>
    </row>
    <row r="997" spans="2:65" s="113" customFormat="1">
      <c r="B997" s="112"/>
      <c r="D997" s="102" t="s">
        <v>176</v>
      </c>
      <c r="E997" s="114" t="s">
        <v>1</v>
      </c>
      <c r="F997" s="115" t="s">
        <v>10161</v>
      </c>
      <c r="H997" s="116">
        <v>3.7559999999999998</v>
      </c>
      <c r="I997" s="7"/>
      <c r="L997" s="112"/>
      <c r="M997" s="117"/>
      <c r="T997" s="118"/>
      <c r="AT997" s="114" t="s">
        <v>176</v>
      </c>
      <c r="AU997" s="114" t="s">
        <v>82</v>
      </c>
      <c r="AV997" s="113" t="s">
        <v>82</v>
      </c>
      <c r="AW997" s="113" t="s">
        <v>30</v>
      </c>
      <c r="AX997" s="113" t="s">
        <v>73</v>
      </c>
      <c r="AY997" s="114" t="s">
        <v>165</v>
      </c>
    </row>
    <row r="998" spans="2:65" s="113" customFormat="1">
      <c r="B998" s="112"/>
      <c r="D998" s="102" t="s">
        <v>176</v>
      </c>
      <c r="E998" s="114" t="s">
        <v>1</v>
      </c>
      <c r="F998" s="115" t="s">
        <v>10162</v>
      </c>
      <c r="H998" s="116">
        <v>1.44</v>
      </c>
      <c r="I998" s="7"/>
      <c r="L998" s="112"/>
      <c r="M998" s="117"/>
      <c r="T998" s="118"/>
      <c r="AT998" s="114" t="s">
        <v>176</v>
      </c>
      <c r="AU998" s="114" t="s">
        <v>82</v>
      </c>
      <c r="AV998" s="113" t="s">
        <v>82</v>
      </c>
      <c r="AW998" s="113" t="s">
        <v>30</v>
      </c>
      <c r="AX998" s="113" t="s">
        <v>73</v>
      </c>
      <c r="AY998" s="114" t="s">
        <v>165</v>
      </c>
    </row>
    <row r="999" spans="2:65" s="113" customFormat="1">
      <c r="B999" s="112"/>
      <c r="D999" s="102" t="s">
        <v>176</v>
      </c>
      <c r="E999" s="114" t="s">
        <v>1</v>
      </c>
      <c r="F999" s="115" t="s">
        <v>10163</v>
      </c>
      <c r="H999" s="116">
        <v>0.67600000000000005</v>
      </c>
      <c r="I999" s="7"/>
      <c r="L999" s="112"/>
      <c r="M999" s="117"/>
      <c r="T999" s="118"/>
      <c r="AT999" s="114" t="s">
        <v>176</v>
      </c>
      <c r="AU999" s="114" t="s">
        <v>82</v>
      </c>
      <c r="AV999" s="113" t="s">
        <v>82</v>
      </c>
      <c r="AW999" s="113" t="s">
        <v>30</v>
      </c>
      <c r="AX999" s="113" t="s">
        <v>73</v>
      </c>
      <c r="AY999" s="114" t="s">
        <v>165</v>
      </c>
    </row>
    <row r="1000" spans="2:65" s="113" customFormat="1">
      <c r="B1000" s="112"/>
      <c r="D1000" s="102" t="s">
        <v>176</v>
      </c>
      <c r="E1000" s="114" t="s">
        <v>1</v>
      </c>
      <c r="F1000" s="115" t="s">
        <v>10164</v>
      </c>
      <c r="H1000" s="116">
        <v>1.212</v>
      </c>
      <c r="I1000" s="7"/>
      <c r="L1000" s="112"/>
      <c r="M1000" s="117"/>
      <c r="T1000" s="118"/>
      <c r="AT1000" s="114" t="s">
        <v>176</v>
      </c>
      <c r="AU1000" s="114" t="s">
        <v>82</v>
      </c>
      <c r="AV1000" s="113" t="s">
        <v>82</v>
      </c>
      <c r="AW1000" s="113" t="s">
        <v>30</v>
      </c>
      <c r="AX1000" s="113" t="s">
        <v>73</v>
      </c>
      <c r="AY1000" s="114" t="s">
        <v>165</v>
      </c>
    </row>
    <row r="1001" spans="2:65" s="113" customFormat="1">
      <c r="B1001" s="112"/>
      <c r="D1001" s="102" t="s">
        <v>176</v>
      </c>
      <c r="E1001" s="114" t="s">
        <v>1</v>
      </c>
      <c r="F1001" s="115" t="s">
        <v>10155</v>
      </c>
      <c r="H1001" s="116">
        <v>1.56</v>
      </c>
      <c r="I1001" s="7"/>
      <c r="L1001" s="112"/>
      <c r="M1001" s="117"/>
      <c r="T1001" s="118"/>
      <c r="AT1001" s="114" t="s">
        <v>176</v>
      </c>
      <c r="AU1001" s="114" t="s">
        <v>82</v>
      </c>
      <c r="AV1001" s="113" t="s">
        <v>82</v>
      </c>
      <c r="AW1001" s="113" t="s">
        <v>30</v>
      </c>
      <c r="AX1001" s="113" t="s">
        <v>73</v>
      </c>
      <c r="AY1001" s="114" t="s">
        <v>165</v>
      </c>
    </row>
    <row r="1002" spans="2:65" s="113" customFormat="1">
      <c r="B1002" s="112"/>
      <c r="D1002" s="102" t="s">
        <v>176</v>
      </c>
      <c r="E1002" s="114" t="s">
        <v>1</v>
      </c>
      <c r="F1002" s="115" t="s">
        <v>10165</v>
      </c>
      <c r="H1002" s="116">
        <v>80.224800000000002</v>
      </c>
      <c r="I1002" s="7"/>
      <c r="L1002" s="112"/>
      <c r="M1002" s="117"/>
      <c r="T1002" s="118"/>
      <c r="AT1002" s="114" t="s">
        <v>176</v>
      </c>
      <c r="AU1002" s="114" t="s">
        <v>82</v>
      </c>
      <c r="AV1002" s="113" t="s">
        <v>82</v>
      </c>
      <c r="AW1002" s="113" t="s">
        <v>30</v>
      </c>
      <c r="AX1002" s="113" t="s">
        <v>73</v>
      </c>
      <c r="AY1002" s="114" t="s">
        <v>165</v>
      </c>
    </row>
    <row r="1003" spans="2:65" s="120" customFormat="1">
      <c r="B1003" s="119"/>
      <c r="D1003" s="102" t="s">
        <v>176</v>
      </c>
      <c r="E1003" s="121" t="s">
        <v>1</v>
      </c>
      <c r="F1003" s="122" t="s">
        <v>181</v>
      </c>
      <c r="H1003" s="123">
        <v>2656.97</v>
      </c>
      <c r="I1003" s="8"/>
      <c r="L1003" s="119"/>
      <c r="M1003" s="124"/>
      <c r="T1003" s="125"/>
      <c r="AT1003" s="121" t="s">
        <v>176</v>
      </c>
      <c r="AU1003" s="121" t="s">
        <v>82</v>
      </c>
      <c r="AV1003" s="120" t="s">
        <v>172</v>
      </c>
      <c r="AW1003" s="120" t="s">
        <v>30</v>
      </c>
      <c r="AX1003" s="120" t="s">
        <v>80</v>
      </c>
      <c r="AY1003" s="121" t="s">
        <v>165</v>
      </c>
    </row>
    <row r="1004" spans="2:65" s="17" customFormat="1" ht="24.2" customHeight="1">
      <c r="B1004" s="16"/>
      <c r="C1004" s="88" t="s">
        <v>645</v>
      </c>
      <c r="D1004" s="88" t="s">
        <v>168</v>
      </c>
      <c r="E1004" s="89" t="s">
        <v>646</v>
      </c>
      <c r="F1004" s="90" t="s">
        <v>9826</v>
      </c>
      <c r="G1004" s="91" t="s">
        <v>202</v>
      </c>
      <c r="H1004" s="92">
        <v>2656.97</v>
      </c>
      <c r="I1004" s="4"/>
      <c r="J1004" s="94">
        <f>ROUND(I1004*H1004,2)</f>
        <v>0</v>
      </c>
      <c r="K1004" s="95"/>
      <c r="L1004" s="16"/>
      <c r="M1004" s="96" t="s">
        <v>1</v>
      </c>
      <c r="N1004" s="97" t="s">
        <v>38</v>
      </c>
      <c r="P1004" s="98">
        <f>O1004*H1004</f>
        <v>0</v>
      </c>
      <c r="Q1004" s="98">
        <v>0</v>
      </c>
      <c r="R1004" s="98">
        <f>Q1004*H1004</f>
        <v>0</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647</v>
      </c>
    </row>
    <row r="1005" spans="2:65" s="17" customFormat="1">
      <c r="B1005" s="16"/>
      <c r="D1005" s="102" t="s">
        <v>173</v>
      </c>
      <c r="F1005" s="103" t="s">
        <v>9826</v>
      </c>
      <c r="I1005" s="5"/>
      <c r="L1005" s="16"/>
      <c r="M1005" s="104"/>
      <c r="T1005" s="105"/>
      <c r="AT1005" s="9" t="s">
        <v>173</v>
      </c>
      <c r="AU1005" s="9" t="s">
        <v>82</v>
      </c>
    </row>
    <row r="1006" spans="2:65" s="113" customFormat="1">
      <c r="B1006" s="112"/>
      <c r="D1006" s="102" t="s">
        <v>176</v>
      </c>
      <c r="E1006" s="114" t="s">
        <v>1</v>
      </c>
      <c r="F1006" s="115" t="s">
        <v>10166</v>
      </c>
      <c r="H1006" s="116">
        <v>2656.97</v>
      </c>
      <c r="I1006" s="7"/>
      <c r="L1006" s="112"/>
      <c r="M1006" s="117"/>
      <c r="T1006" s="118"/>
      <c r="AT1006" s="114" t="s">
        <v>176</v>
      </c>
      <c r="AU1006" s="114" t="s">
        <v>82</v>
      </c>
      <c r="AV1006" s="113" t="s">
        <v>82</v>
      </c>
      <c r="AW1006" s="113" t="s">
        <v>30</v>
      </c>
      <c r="AX1006" s="113" t="s">
        <v>73</v>
      </c>
      <c r="AY1006" s="114" t="s">
        <v>165</v>
      </c>
    </row>
    <row r="1007" spans="2:65" s="120" customFormat="1">
      <c r="B1007" s="119"/>
      <c r="D1007" s="102" t="s">
        <v>176</v>
      </c>
      <c r="E1007" s="121" t="s">
        <v>1</v>
      </c>
      <c r="F1007" s="122" t="s">
        <v>181</v>
      </c>
      <c r="H1007" s="123">
        <v>2656.97</v>
      </c>
      <c r="I1007" s="8"/>
      <c r="L1007" s="119"/>
      <c r="M1007" s="124"/>
      <c r="T1007" s="125"/>
      <c r="AT1007" s="121" t="s">
        <v>176</v>
      </c>
      <c r="AU1007" s="121" t="s">
        <v>82</v>
      </c>
      <c r="AV1007" s="120" t="s">
        <v>172</v>
      </c>
      <c r="AW1007" s="120" t="s">
        <v>30</v>
      </c>
      <c r="AX1007" s="120" t="s">
        <v>80</v>
      </c>
      <c r="AY1007" s="121" t="s">
        <v>165</v>
      </c>
    </row>
    <row r="1008" spans="2:65" s="17" customFormat="1" ht="33" customHeight="1">
      <c r="B1008" s="16"/>
      <c r="C1008" s="88" t="s">
        <v>400</v>
      </c>
      <c r="D1008" s="88" t="s">
        <v>168</v>
      </c>
      <c r="E1008" s="89" t="s">
        <v>648</v>
      </c>
      <c r="F1008" s="90" t="s">
        <v>649</v>
      </c>
      <c r="G1008" s="91" t="s">
        <v>202</v>
      </c>
      <c r="H1008" s="92">
        <v>6.3</v>
      </c>
      <c r="I1008" s="4"/>
      <c r="J1008" s="94">
        <f>ROUND(I1008*H1008,2)</f>
        <v>0</v>
      </c>
      <c r="K1008" s="95"/>
      <c r="L1008" s="16"/>
      <c r="M1008" s="96" t="s">
        <v>1</v>
      </c>
      <c r="N1008" s="97" t="s">
        <v>38</v>
      </c>
      <c r="P1008" s="98">
        <f>O1008*H1008</f>
        <v>0</v>
      </c>
      <c r="Q1008" s="98">
        <v>0.34661987999999999</v>
      </c>
      <c r="R1008" s="98">
        <f>Q1008*H1008</f>
        <v>2.183705244</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650</v>
      </c>
    </row>
    <row r="1009" spans="2:65" s="17" customFormat="1" ht="19.5">
      <c r="B1009" s="16"/>
      <c r="D1009" s="102" t="s">
        <v>173</v>
      </c>
      <c r="F1009" s="103" t="s">
        <v>651</v>
      </c>
      <c r="I1009" s="5"/>
      <c r="L1009" s="16"/>
      <c r="M1009" s="104"/>
      <c r="T1009" s="105"/>
      <c r="AT1009" s="9" t="s">
        <v>173</v>
      </c>
      <c r="AU1009" s="9" t="s">
        <v>82</v>
      </c>
    </row>
    <row r="1010" spans="2:65" s="107" customFormat="1">
      <c r="B1010" s="106"/>
      <c r="D1010" s="102" t="s">
        <v>176</v>
      </c>
      <c r="E1010" s="108" t="s">
        <v>1</v>
      </c>
      <c r="F1010" s="109" t="s">
        <v>652</v>
      </c>
      <c r="H1010" s="108" t="s">
        <v>1</v>
      </c>
      <c r="I1010" s="6"/>
      <c r="L1010" s="106"/>
      <c r="M1010" s="110"/>
      <c r="T1010" s="111"/>
      <c r="AT1010" s="108" t="s">
        <v>176</v>
      </c>
      <c r="AU1010" s="108" t="s">
        <v>82</v>
      </c>
      <c r="AV1010" s="107" t="s">
        <v>80</v>
      </c>
      <c r="AW1010" s="107" t="s">
        <v>30</v>
      </c>
      <c r="AX1010" s="107" t="s">
        <v>73</v>
      </c>
      <c r="AY1010" s="108" t="s">
        <v>165</v>
      </c>
    </row>
    <row r="1011" spans="2:65" s="113" customFormat="1">
      <c r="B1011" s="112"/>
      <c r="D1011" s="102" t="s">
        <v>176</v>
      </c>
      <c r="E1011" s="114" t="s">
        <v>1</v>
      </c>
      <c r="F1011" s="115" t="s">
        <v>653</v>
      </c>
      <c r="H1011" s="116">
        <v>6.3</v>
      </c>
      <c r="I1011" s="7"/>
      <c r="L1011" s="112"/>
      <c r="M1011" s="117"/>
      <c r="T1011" s="118"/>
      <c r="AT1011" s="114" t="s">
        <v>176</v>
      </c>
      <c r="AU1011" s="114" t="s">
        <v>82</v>
      </c>
      <c r="AV1011" s="113" t="s">
        <v>82</v>
      </c>
      <c r="AW1011" s="113" t="s">
        <v>30</v>
      </c>
      <c r="AX1011" s="113" t="s">
        <v>73</v>
      </c>
      <c r="AY1011" s="114" t="s">
        <v>165</v>
      </c>
    </row>
    <row r="1012" spans="2:65" s="120" customFormat="1">
      <c r="B1012" s="119"/>
      <c r="D1012" s="102" t="s">
        <v>176</v>
      </c>
      <c r="E1012" s="121" t="s">
        <v>1</v>
      </c>
      <c r="F1012" s="122" t="s">
        <v>181</v>
      </c>
      <c r="H1012" s="123">
        <v>6.3</v>
      </c>
      <c r="I1012" s="8"/>
      <c r="L1012" s="119"/>
      <c r="M1012" s="124"/>
      <c r="T1012" s="125"/>
      <c r="AT1012" s="121" t="s">
        <v>176</v>
      </c>
      <c r="AU1012" s="121" t="s">
        <v>82</v>
      </c>
      <c r="AV1012" s="120" t="s">
        <v>172</v>
      </c>
      <c r="AW1012" s="120" t="s">
        <v>30</v>
      </c>
      <c r="AX1012" s="120" t="s">
        <v>80</v>
      </c>
      <c r="AY1012" s="121" t="s">
        <v>165</v>
      </c>
    </row>
    <row r="1013" spans="2:65" s="17" customFormat="1" ht="21.75" customHeight="1">
      <c r="B1013" s="16"/>
      <c r="C1013" s="88" t="s">
        <v>654</v>
      </c>
      <c r="D1013" s="88" t="s">
        <v>168</v>
      </c>
      <c r="E1013" s="89" t="s">
        <v>655</v>
      </c>
      <c r="F1013" s="90" t="s">
        <v>656</v>
      </c>
      <c r="G1013" s="91" t="s">
        <v>259</v>
      </c>
      <c r="H1013" s="92">
        <v>3</v>
      </c>
      <c r="I1013" s="4"/>
      <c r="J1013" s="94">
        <f>ROUND(I1013*H1013,2)</f>
        <v>0</v>
      </c>
      <c r="K1013" s="95"/>
      <c r="L1013" s="16"/>
      <c r="M1013" s="96" t="s">
        <v>1</v>
      </c>
      <c r="N1013" s="97" t="s">
        <v>38</v>
      </c>
      <c r="P1013" s="98">
        <f>O1013*H1013</f>
        <v>0</v>
      </c>
      <c r="Q1013" s="98">
        <v>6.8820000000000001E-3</v>
      </c>
      <c r="R1013" s="98">
        <f>Q1013*H1013</f>
        <v>2.0646000000000001E-2</v>
      </c>
      <c r="S1013" s="98">
        <v>0</v>
      </c>
      <c r="T1013" s="99">
        <f>S1013*H1013</f>
        <v>0</v>
      </c>
      <c r="AR1013" s="100" t="s">
        <v>172</v>
      </c>
      <c r="AT1013" s="100" t="s">
        <v>168</v>
      </c>
      <c r="AU1013" s="100" t="s">
        <v>82</v>
      </c>
      <c r="AY1013" s="9" t="s">
        <v>165</v>
      </c>
      <c r="BE1013" s="101">
        <f>IF(N1013="základní",J1013,0)</f>
        <v>0</v>
      </c>
      <c r="BF1013" s="101">
        <f>IF(N1013="snížená",J1013,0)</f>
        <v>0</v>
      </c>
      <c r="BG1013" s="101">
        <f>IF(N1013="zákl. přenesená",J1013,0)</f>
        <v>0</v>
      </c>
      <c r="BH1013" s="101">
        <f>IF(N1013="sníž. přenesená",J1013,0)</f>
        <v>0</v>
      </c>
      <c r="BI1013" s="101">
        <f>IF(N1013="nulová",J1013,0)</f>
        <v>0</v>
      </c>
      <c r="BJ1013" s="9" t="s">
        <v>80</v>
      </c>
      <c r="BK1013" s="101">
        <f>ROUND(I1013*H1013,2)</f>
        <v>0</v>
      </c>
      <c r="BL1013" s="9" t="s">
        <v>172</v>
      </c>
      <c r="BM1013" s="100" t="s">
        <v>657</v>
      </c>
    </row>
    <row r="1014" spans="2:65" s="17" customFormat="1">
      <c r="B1014" s="16"/>
      <c r="D1014" s="102" t="s">
        <v>173</v>
      </c>
      <c r="F1014" s="103" t="s">
        <v>658</v>
      </c>
      <c r="I1014" s="5"/>
      <c r="L1014" s="16"/>
      <c r="M1014" s="104"/>
      <c r="T1014" s="105"/>
      <c r="AT1014" s="9" t="s">
        <v>173</v>
      </c>
      <c r="AU1014" s="9" t="s">
        <v>82</v>
      </c>
    </row>
    <row r="1015" spans="2:65" s="113" customFormat="1">
      <c r="B1015" s="112"/>
      <c r="D1015" s="102" t="s">
        <v>176</v>
      </c>
      <c r="E1015" s="114" t="s">
        <v>1</v>
      </c>
      <c r="F1015" s="115" t="s">
        <v>10167</v>
      </c>
      <c r="H1015" s="116">
        <v>3</v>
      </c>
      <c r="I1015" s="7"/>
      <c r="L1015" s="112"/>
      <c r="M1015" s="117"/>
      <c r="T1015" s="118"/>
      <c r="AT1015" s="114" t="s">
        <v>176</v>
      </c>
      <c r="AU1015" s="114" t="s">
        <v>82</v>
      </c>
      <c r="AV1015" s="113" t="s">
        <v>82</v>
      </c>
      <c r="AW1015" s="113" t="s">
        <v>30</v>
      </c>
      <c r="AX1015" s="113" t="s">
        <v>73</v>
      </c>
      <c r="AY1015" s="114" t="s">
        <v>165</v>
      </c>
    </row>
    <row r="1016" spans="2:65" s="120" customFormat="1">
      <c r="B1016" s="119"/>
      <c r="D1016" s="102" t="s">
        <v>176</v>
      </c>
      <c r="E1016" s="121" t="s">
        <v>1</v>
      </c>
      <c r="F1016" s="122" t="s">
        <v>181</v>
      </c>
      <c r="H1016" s="123">
        <v>3</v>
      </c>
      <c r="I1016" s="8"/>
      <c r="L1016" s="119"/>
      <c r="M1016" s="124"/>
      <c r="T1016" s="125"/>
      <c r="AT1016" s="121" t="s">
        <v>176</v>
      </c>
      <c r="AU1016" s="121" t="s">
        <v>82</v>
      </c>
      <c r="AV1016" s="120" t="s">
        <v>172</v>
      </c>
      <c r="AW1016" s="120" t="s">
        <v>30</v>
      </c>
      <c r="AX1016" s="120" t="s">
        <v>80</v>
      </c>
      <c r="AY1016" s="121" t="s">
        <v>165</v>
      </c>
    </row>
    <row r="1017" spans="2:65" s="17" customFormat="1" ht="16.5" customHeight="1">
      <c r="B1017" s="16"/>
      <c r="C1017" s="88" t="s">
        <v>404</v>
      </c>
      <c r="D1017" s="88" t="s">
        <v>168</v>
      </c>
      <c r="E1017" s="89" t="s">
        <v>659</v>
      </c>
      <c r="F1017" s="90" t="s">
        <v>660</v>
      </c>
      <c r="G1017" s="91" t="s">
        <v>259</v>
      </c>
      <c r="H1017" s="92">
        <v>3</v>
      </c>
      <c r="I1017" s="4"/>
      <c r="J1017" s="94">
        <f>ROUND(I1017*H1017,2)</f>
        <v>0</v>
      </c>
      <c r="K1017" s="95"/>
      <c r="L1017" s="16"/>
      <c r="M1017" s="96" t="s">
        <v>1</v>
      </c>
      <c r="N1017" s="97" t="s">
        <v>38</v>
      </c>
      <c r="P1017" s="98">
        <f>O1017*H1017</f>
        <v>0</v>
      </c>
      <c r="Q1017" s="98">
        <v>0</v>
      </c>
      <c r="R1017" s="98">
        <f>Q1017*H1017</f>
        <v>0</v>
      </c>
      <c r="S1017" s="98">
        <v>0</v>
      </c>
      <c r="T1017" s="99">
        <f>S1017*H1017</f>
        <v>0</v>
      </c>
      <c r="AR1017" s="100" t="s">
        <v>172</v>
      </c>
      <c r="AT1017" s="100" t="s">
        <v>168</v>
      </c>
      <c r="AU1017" s="100" t="s">
        <v>82</v>
      </c>
      <c r="AY1017" s="9" t="s">
        <v>165</v>
      </c>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c r="BM1017" s="100" t="s">
        <v>661</v>
      </c>
    </row>
    <row r="1018" spans="2:65" s="17" customFormat="1">
      <c r="B1018" s="16"/>
      <c r="D1018" s="102" t="s">
        <v>173</v>
      </c>
      <c r="F1018" s="103" t="s">
        <v>660</v>
      </c>
      <c r="I1018" s="5"/>
      <c r="L1018" s="16"/>
      <c r="M1018" s="104"/>
      <c r="T1018" s="105"/>
      <c r="AT1018" s="9" t="s">
        <v>173</v>
      </c>
      <c r="AU1018" s="9" t="s">
        <v>82</v>
      </c>
    </row>
    <row r="1019" spans="2:65" s="113" customFormat="1">
      <c r="B1019" s="112"/>
      <c r="D1019" s="102" t="s">
        <v>176</v>
      </c>
      <c r="E1019" s="114" t="s">
        <v>1</v>
      </c>
      <c r="F1019" s="115" t="s">
        <v>182</v>
      </c>
      <c r="H1019" s="116">
        <v>3</v>
      </c>
      <c r="I1019" s="7"/>
      <c r="L1019" s="112"/>
      <c r="M1019" s="117"/>
      <c r="T1019" s="118"/>
      <c r="AT1019" s="114" t="s">
        <v>176</v>
      </c>
      <c r="AU1019" s="114" t="s">
        <v>82</v>
      </c>
      <c r="AV1019" s="113" t="s">
        <v>82</v>
      </c>
      <c r="AW1019" s="113" t="s">
        <v>30</v>
      </c>
      <c r="AX1019" s="113" t="s">
        <v>73</v>
      </c>
      <c r="AY1019" s="114" t="s">
        <v>165</v>
      </c>
    </row>
    <row r="1020" spans="2:65" s="120" customFormat="1">
      <c r="B1020" s="119"/>
      <c r="D1020" s="102" t="s">
        <v>176</v>
      </c>
      <c r="E1020" s="121" t="s">
        <v>1</v>
      </c>
      <c r="F1020" s="122" t="s">
        <v>181</v>
      </c>
      <c r="H1020" s="123">
        <v>3</v>
      </c>
      <c r="I1020" s="8"/>
      <c r="L1020" s="119"/>
      <c r="M1020" s="124"/>
      <c r="T1020" s="125"/>
      <c r="AT1020" s="121" t="s">
        <v>176</v>
      </c>
      <c r="AU1020" s="121" t="s">
        <v>82</v>
      </c>
      <c r="AV1020" s="120" t="s">
        <v>172</v>
      </c>
      <c r="AW1020" s="120" t="s">
        <v>30</v>
      </c>
      <c r="AX1020" s="120" t="s">
        <v>80</v>
      </c>
      <c r="AY1020" s="121" t="s">
        <v>165</v>
      </c>
    </row>
    <row r="1021" spans="2:65" s="77" customFormat="1" ht="22.9" customHeight="1">
      <c r="B1021" s="76"/>
      <c r="D1021" s="78" t="s">
        <v>72</v>
      </c>
      <c r="E1021" s="86" t="s">
        <v>662</v>
      </c>
      <c r="F1021" s="86" t="s">
        <v>663</v>
      </c>
      <c r="I1021" s="3"/>
      <c r="J1021" s="87">
        <f>BK1021</f>
        <v>0</v>
      </c>
      <c r="L1021" s="76"/>
      <c r="M1021" s="81"/>
      <c r="P1021" s="82">
        <f>SUM(P1022:P1293)</f>
        <v>0</v>
      </c>
      <c r="R1021" s="82">
        <f>SUM(R1022:R1293)</f>
        <v>505.61387984459998</v>
      </c>
      <c r="T1021" s="83">
        <f>SUM(T1022:T1293)</f>
        <v>0</v>
      </c>
      <c r="AR1021" s="78" t="s">
        <v>80</v>
      </c>
      <c r="AT1021" s="84" t="s">
        <v>72</v>
      </c>
      <c r="AU1021" s="84" t="s">
        <v>80</v>
      </c>
      <c r="AY1021" s="78" t="s">
        <v>165</v>
      </c>
      <c r="BK1021" s="85">
        <f>SUM(BK1022:BK1293)</f>
        <v>0</v>
      </c>
    </row>
    <row r="1022" spans="2:65" s="17" customFormat="1" ht="33" customHeight="1">
      <c r="B1022" s="16"/>
      <c r="C1022" s="88" t="s">
        <v>664</v>
      </c>
      <c r="D1022" s="88" t="s">
        <v>168</v>
      </c>
      <c r="E1022" s="89" t="s">
        <v>665</v>
      </c>
      <c r="F1022" s="90" t="s">
        <v>666</v>
      </c>
      <c r="G1022" s="91" t="s">
        <v>202</v>
      </c>
      <c r="H1022" s="92">
        <v>549.74599999999998</v>
      </c>
      <c r="I1022" s="4"/>
      <c r="J1022" s="94">
        <f>ROUND(I1022*H1022,2)</f>
        <v>0</v>
      </c>
      <c r="K1022" s="95"/>
      <c r="L1022" s="16"/>
      <c r="M1022" s="96" t="s">
        <v>1</v>
      </c>
      <c r="N1022" s="97" t="s">
        <v>38</v>
      </c>
      <c r="P1022" s="98">
        <f>O1022*H1022</f>
        <v>0</v>
      </c>
      <c r="Q1022" s="98">
        <v>0.20222799999999999</v>
      </c>
      <c r="R1022" s="98">
        <f>Q1022*H1022</f>
        <v>111.17403408799998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667</v>
      </c>
    </row>
    <row r="1023" spans="2:65" s="17" customFormat="1" ht="19.5">
      <c r="B1023" s="16"/>
      <c r="D1023" s="102" t="s">
        <v>173</v>
      </c>
      <c r="F1023" s="103" t="s">
        <v>666</v>
      </c>
      <c r="I1023" s="5"/>
      <c r="L1023" s="16"/>
      <c r="M1023" s="104"/>
      <c r="T1023" s="105"/>
      <c r="AT1023" s="9" t="s">
        <v>173</v>
      </c>
      <c r="AU1023" s="9" t="s">
        <v>82</v>
      </c>
    </row>
    <row r="1024" spans="2:65" s="107" customFormat="1">
      <c r="B1024" s="106"/>
      <c r="D1024" s="102" t="s">
        <v>176</v>
      </c>
      <c r="E1024" s="108" t="s">
        <v>1</v>
      </c>
      <c r="F1024" s="109" t="s">
        <v>668</v>
      </c>
      <c r="H1024" s="108" t="s">
        <v>1</v>
      </c>
      <c r="I1024" s="6"/>
      <c r="L1024" s="106"/>
      <c r="M1024" s="110"/>
      <c r="T1024" s="111"/>
      <c r="AT1024" s="108" t="s">
        <v>176</v>
      </c>
      <c r="AU1024" s="108" t="s">
        <v>82</v>
      </c>
      <c r="AV1024" s="107" t="s">
        <v>80</v>
      </c>
      <c r="AW1024" s="107" t="s">
        <v>30</v>
      </c>
      <c r="AX1024" s="107" t="s">
        <v>73</v>
      </c>
      <c r="AY1024" s="108" t="s">
        <v>165</v>
      </c>
    </row>
    <row r="1025" spans="2:51" s="107" customFormat="1">
      <c r="B1025" s="106"/>
      <c r="D1025" s="102" t="s">
        <v>176</v>
      </c>
      <c r="E1025" s="108" t="s">
        <v>1</v>
      </c>
      <c r="F1025" s="109" t="s">
        <v>669</v>
      </c>
      <c r="H1025" s="108" t="s">
        <v>1</v>
      </c>
      <c r="I1025" s="6"/>
      <c r="L1025" s="106"/>
      <c r="M1025" s="110"/>
      <c r="T1025" s="111"/>
      <c r="AT1025" s="108" t="s">
        <v>176</v>
      </c>
      <c r="AU1025" s="108" t="s">
        <v>82</v>
      </c>
      <c r="AV1025" s="107" t="s">
        <v>80</v>
      </c>
      <c r="AW1025" s="107" t="s">
        <v>30</v>
      </c>
      <c r="AX1025" s="107" t="s">
        <v>73</v>
      </c>
      <c r="AY1025" s="108" t="s">
        <v>165</v>
      </c>
    </row>
    <row r="1026" spans="2:51" s="113" customFormat="1">
      <c r="B1026" s="112"/>
      <c r="D1026" s="102" t="s">
        <v>176</v>
      </c>
      <c r="E1026" s="114" t="s">
        <v>1</v>
      </c>
      <c r="F1026" s="115" t="s">
        <v>670</v>
      </c>
      <c r="H1026" s="116">
        <v>157.76</v>
      </c>
      <c r="I1026" s="7"/>
      <c r="L1026" s="112"/>
      <c r="M1026" s="117"/>
      <c r="T1026" s="118"/>
      <c r="AT1026" s="114" t="s">
        <v>176</v>
      </c>
      <c r="AU1026" s="114" t="s">
        <v>82</v>
      </c>
      <c r="AV1026" s="113" t="s">
        <v>82</v>
      </c>
      <c r="AW1026" s="113" t="s">
        <v>30</v>
      </c>
      <c r="AX1026" s="113" t="s">
        <v>73</v>
      </c>
      <c r="AY1026" s="114" t="s">
        <v>165</v>
      </c>
    </row>
    <row r="1027" spans="2:51" s="113" customFormat="1">
      <c r="B1027" s="112"/>
      <c r="D1027" s="102" t="s">
        <v>176</v>
      </c>
      <c r="E1027" s="114" t="s">
        <v>1</v>
      </c>
      <c r="F1027" s="115" t="s">
        <v>671</v>
      </c>
      <c r="H1027" s="116">
        <v>-6.8</v>
      </c>
      <c r="I1027" s="7"/>
      <c r="L1027" s="112"/>
      <c r="M1027" s="117"/>
      <c r="T1027" s="118"/>
      <c r="AT1027" s="114" t="s">
        <v>176</v>
      </c>
      <c r="AU1027" s="114" t="s">
        <v>82</v>
      </c>
      <c r="AV1027" s="113" t="s">
        <v>82</v>
      </c>
      <c r="AW1027" s="113" t="s">
        <v>30</v>
      </c>
      <c r="AX1027" s="113" t="s">
        <v>73</v>
      </c>
      <c r="AY1027" s="114" t="s">
        <v>165</v>
      </c>
    </row>
    <row r="1028" spans="2:51" s="113" customFormat="1">
      <c r="B1028" s="112"/>
      <c r="D1028" s="102" t="s">
        <v>176</v>
      </c>
      <c r="E1028" s="114" t="s">
        <v>1</v>
      </c>
      <c r="F1028" s="115" t="s">
        <v>672</v>
      </c>
      <c r="H1028" s="116">
        <v>-18.899999999999999</v>
      </c>
      <c r="I1028" s="7"/>
      <c r="L1028" s="112"/>
      <c r="M1028" s="117"/>
      <c r="T1028" s="118"/>
      <c r="AT1028" s="114" t="s">
        <v>176</v>
      </c>
      <c r="AU1028" s="114" t="s">
        <v>82</v>
      </c>
      <c r="AV1028" s="113" t="s">
        <v>82</v>
      </c>
      <c r="AW1028" s="113" t="s">
        <v>30</v>
      </c>
      <c r="AX1028" s="113" t="s">
        <v>73</v>
      </c>
      <c r="AY1028" s="114" t="s">
        <v>165</v>
      </c>
    </row>
    <row r="1029" spans="2:51" s="113" customFormat="1">
      <c r="B1029" s="112"/>
      <c r="D1029" s="102" t="s">
        <v>176</v>
      </c>
      <c r="E1029" s="114" t="s">
        <v>1</v>
      </c>
      <c r="F1029" s="115" t="s">
        <v>673</v>
      </c>
      <c r="H1029" s="116">
        <v>-5.3</v>
      </c>
      <c r="I1029" s="7"/>
      <c r="L1029" s="112"/>
      <c r="M1029" s="117"/>
      <c r="T1029" s="118"/>
      <c r="AT1029" s="114" t="s">
        <v>176</v>
      </c>
      <c r="AU1029" s="114" t="s">
        <v>82</v>
      </c>
      <c r="AV1029" s="113" t="s">
        <v>82</v>
      </c>
      <c r="AW1029" s="113" t="s">
        <v>30</v>
      </c>
      <c r="AX1029" s="113" t="s">
        <v>73</v>
      </c>
      <c r="AY1029" s="114" t="s">
        <v>165</v>
      </c>
    </row>
    <row r="1030" spans="2:51" s="107" customFormat="1">
      <c r="B1030" s="106"/>
      <c r="D1030" s="102" t="s">
        <v>176</v>
      </c>
      <c r="E1030" s="108" t="s">
        <v>1</v>
      </c>
      <c r="F1030" s="109" t="s">
        <v>674</v>
      </c>
      <c r="H1030" s="108" t="s">
        <v>1</v>
      </c>
      <c r="I1030" s="6"/>
      <c r="L1030" s="106"/>
      <c r="M1030" s="110"/>
      <c r="T1030" s="111"/>
      <c r="AT1030" s="108" t="s">
        <v>176</v>
      </c>
      <c r="AU1030" s="108" t="s">
        <v>82</v>
      </c>
      <c r="AV1030" s="107" t="s">
        <v>80</v>
      </c>
      <c r="AW1030" s="107" t="s">
        <v>30</v>
      </c>
      <c r="AX1030" s="107" t="s">
        <v>73</v>
      </c>
      <c r="AY1030" s="108" t="s">
        <v>165</v>
      </c>
    </row>
    <row r="1031" spans="2:51" s="113" customFormat="1">
      <c r="B1031" s="112"/>
      <c r="D1031" s="102" t="s">
        <v>176</v>
      </c>
      <c r="E1031" s="114" t="s">
        <v>1</v>
      </c>
      <c r="F1031" s="115" t="s">
        <v>675</v>
      </c>
      <c r="H1031" s="116">
        <v>54.4</v>
      </c>
      <c r="I1031" s="7"/>
      <c r="L1031" s="112"/>
      <c r="M1031" s="117"/>
      <c r="T1031" s="118"/>
      <c r="AT1031" s="114" t="s">
        <v>176</v>
      </c>
      <c r="AU1031" s="114" t="s">
        <v>82</v>
      </c>
      <c r="AV1031" s="113" t="s">
        <v>82</v>
      </c>
      <c r="AW1031" s="113" t="s">
        <v>30</v>
      </c>
      <c r="AX1031" s="113" t="s">
        <v>73</v>
      </c>
      <c r="AY1031" s="114" t="s">
        <v>165</v>
      </c>
    </row>
    <row r="1032" spans="2:51" s="113" customFormat="1">
      <c r="B1032" s="112"/>
      <c r="D1032" s="102" t="s">
        <v>176</v>
      </c>
      <c r="E1032" s="114" t="s">
        <v>1</v>
      </c>
      <c r="F1032" s="115" t="s">
        <v>676</v>
      </c>
      <c r="H1032" s="116">
        <v>-10.8</v>
      </c>
      <c r="I1032" s="7"/>
      <c r="L1032" s="112"/>
      <c r="M1032" s="117"/>
      <c r="T1032" s="118"/>
      <c r="AT1032" s="114" t="s">
        <v>176</v>
      </c>
      <c r="AU1032" s="114" t="s">
        <v>82</v>
      </c>
      <c r="AV1032" s="113" t="s">
        <v>82</v>
      </c>
      <c r="AW1032" s="113" t="s">
        <v>30</v>
      </c>
      <c r="AX1032" s="113" t="s">
        <v>73</v>
      </c>
      <c r="AY1032" s="114" t="s">
        <v>165</v>
      </c>
    </row>
    <row r="1033" spans="2:51" s="107" customFormat="1">
      <c r="B1033" s="106"/>
      <c r="D1033" s="102" t="s">
        <v>176</v>
      </c>
      <c r="E1033" s="108" t="s">
        <v>1</v>
      </c>
      <c r="F1033" s="109" t="s">
        <v>677</v>
      </c>
      <c r="H1033" s="108" t="s">
        <v>1</v>
      </c>
      <c r="I1033" s="6"/>
      <c r="L1033" s="106"/>
      <c r="M1033" s="110"/>
      <c r="T1033" s="111"/>
      <c r="AT1033" s="108" t="s">
        <v>176</v>
      </c>
      <c r="AU1033" s="108" t="s">
        <v>82</v>
      </c>
      <c r="AV1033" s="107" t="s">
        <v>80</v>
      </c>
      <c r="AW1033" s="107" t="s">
        <v>30</v>
      </c>
      <c r="AX1033" s="107" t="s">
        <v>73</v>
      </c>
      <c r="AY1033" s="108" t="s">
        <v>165</v>
      </c>
    </row>
    <row r="1034" spans="2:51" s="113" customFormat="1">
      <c r="B1034" s="112"/>
      <c r="D1034" s="102" t="s">
        <v>176</v>
      </c>
      <c r="E1034" s="114" t="s">
        <v>1</v>
      </c>
      <c r="F1034" s="115" t="s">
        <v>678</v>
      </c>
      <c r="H1034" s="116">
        <v>108.8</v>
      </c>
      <c r="I1034" s="7"/>
      <c r="L1034" s="112"/>
      <c r="M1034" s="117"/>
      <c r="T1034" s="118"/>
      <c r="AT1034" s="114" t="s">
        <v>176</v>
      </c>
      <c r="AU1034" s="114" t="s">
        <v>82</v>
      </c>
      <c r="AV1034" s="113" t="s">
        <v>82</v>
      </c>
      <c r="AW1034" s="113" t="s">
        <v>30</v>
      </c>
      <c r="AX1034" s="113" t="s">
        <v>73</v>
      </c>
      <c r="AY1034" s="114" t="s">
        <v>165</v>
      </c>
    </row>
    <row r="1035" spans="2:51" s="113" customFormat="1">
      <c r="B1035" s="112"/>
      <c r="D1035" s="102" t="s">
        <v>176</v>
      </c>
      <c r="E1035" s="114" t="s">
        <v>1</v>
      </c>
      <c r="F1035" s="115" t="s">
        <v>679</v>
      </c>
      <c r="H1035" s="116">
        <v>-18</v>
      </c>
      <c r="I1035" s="7"/>
      <c r="L1035" s="112"/>
      <c r="M1035" s="117"/>
      <c r="T1035" s="118"/>
      <c r="AT1035" s="114" t="s">
        <v>176</v>
      </c>
      <c r="AU1035" s="114" t="s">
        <v>82</v>
      </c>
      <c r="AV1035" s="113" t="s">
        <v>82</v>
      </c>
      <c r="AW1035" s="113" t="s">
        <v>30</v>
      </c>
      <c r="AX1035" s="113" t="s">
        <v>73</v>
      </c>
      <c r="AY1035" s="114" t="s">
        <v>165</v>
      </c>
    </row>
    <row r="1036" spans="2:51" s="113" customFormat="1">
      <c r="B1036" s="112"/>
      <c r="D1036" s="102" t="s">
        <v>176</v>
      </c>
      <c r="E1036" s="114" t="s">
        <v>1</v>
      </c>
      <c r="F1036" s="115" t="s">
        <v>680</v>
      </c>
      <c r="H1036" s="116">
        <v>-8.1999999999999993</v>
      </c>
      <c r="I1036" s="7"/>
      <c r="L1036" s="112"/>
      <c r="M1036" s="117"/>
      <c r="T1036" s="118"/>
      <c r="AT1036" s="114" t="s">
        <v>176</v>
      </c>
      <c r="AU1036" s="114" t="s">
        <v>82</v>
      </c>
      <c r="AV1036" s="113" t="s">
        <v>82</v>
      </c>
      <c r="AW1036" s="113" t="s">
        <v>30</v>
      </c>
      <c r="AX1036" s="113" t="s">
        <v>73</v>
      </c>
      <c r="AY1036" s="114" t="s">
        <v>165</v>
      </c>
    </row>
    <row r="1037" spans="2:51" s="107" customFormat="1">
      <c r="B1037" s="106"/>
      <c r="D1037" s="102" t="s">
        <v>176</v>
      </c>
      <c r="E1037" s="108" t="s">
        <v>1</v>
      </c>
      <c r="F1037" s="109" t="s">
        <v>681</v>
      </c>
      <c r="H1037" s="108" t="s">
        <v>1</v>
      </c>
      <c r="I1037" s="6"/>
      <c r="L1037" s="106"/>
      <c r="M1037" s="110"/>
      <c r="T1037" s="111"/>
      <c r="AT1037" s="108" t="s">
        <v>176</v>
      </c>
      <c r="AU1037" s="108" t="s">
        <v>82</v>
      </c>
      <c r="AV1037" s="107" t="s">
        <v>80</v>
      </c>
      <c r="AW1037" s="107" t="s">
        <v>30</v>
      </c>
      <c r="AX1037" s="107" t="s">
        <v>73</v>
      </c>
      <c r="AY1037" s="108" t="s">
        <v>165</v>
      </c>
    </row>
    <row r="1038" spans="2:51" s="113" customFormat="1">
      <c r="B1038" s="112"/>
      <c r="D1038" s="102" t="s">
        <v>176</v>
      </c>
      <c r="E1038" s="114" t="s">
        <v>1</v>
      </c>
      <c r="F1038" s="115" t="s">
        <v>682</v>
      </c>
      <c r="H1038" s="116">
        <v>162.4</v>
      </c>
      <c r="I1038" s="7"/>
      <c r="L1038" s="112"/>
      <c r="M1038" s="117"/>
      <c r="T1038" s="118"/>
      <c r="AT1038" s="114" t="s">
        <v>176</v>
      </c>
      <c r="AU1038" s="114" t="s">
        <v>82</v>
      </c>
      <c r="AV1038" s="113" t="s">
        <v>82</v>
      </c>
      <c r="AW1038" s="113" t="s">
        <v>30</v>
      </c>
      <c r="AX1038" s="113" t="s">
        <v>73</v>
      </c>
      <c r="AY1038" s="114" t="s">
        <v>165</v>
      </c>
    </row>
    <row r="1039" spans="2:51" s="113" customFormat="1">
      <c r="B1039" s="112"/>
      <c r="D1039" s="102" t="s">
        <v>176</v>
      </c>
      <c r="E1039" s="114" t="s">
        <v>1</v>
      </c>
      <c r="F1039" s="115" t="s">
        <v>683</v>
      </c>
      <c r="H1039" s="116">
        <v>-4.5</v>
      </c>
      <c r="I1039" s="7"/>
      <c r="L1039" s="112"/>
      <c r="M1039" s="117"/>
      <c r="T1039" s="118"/>
      <c r="AT1039" s="114" t="s">
        <v>176</v>
      </c>
      <c r="AU1039" s="114" t="s">
        <v>82</v>
      </c>
      <c r="AV1039" s="113" t="s">
        <v>82</v>
      </c>
      <c r="AW1039" s="113" t="s">
        <v>30</v>
      </c>
      <c r="AX1039" s="113" t="s">
        <v>73</v>
      </c>
      <c r="AY1039" s="114" t="s">
        <v>165</v>
      </c>
    </row>
    <row r="1040" spans="2:51" s="113" customFormat="1">
      <c r="B1040" s="112"/>
      <c r="D1040" s="102" t="s">
        <v>176</v>
      </c>
      <c r="E1040" s="114" t="s">
        <v>1</v>
      </c>
      <c r="F1040" s="115" t="s">
        <v>684</v>
      </c>
      <c r="H1040" s="116">
        <v>-20</v>
      </c>
      <c r="I1040" s="7"/>
      <c r="L1040" s="112"/>
      <c r="M1040" s="117"/>
      <c r="T1040" s="118"/>
      <c r="AT1040" s="114" t="s">
        <v>176</v>
      </c>
      <c r="AU1040" s="114" t="s">
        <v>82</v>
      </c>
      <c r="AV1040" s="113" t="s">
        <v>82</v>
      </c>
      <c r="AW1040" s="113" t="s">
        <v>30</v>
      </c>
      <c r="AX1040" s="113" t="s">
        <v>73</v>
      </c>
      <c r="AY1040" s="114" t="s">
        <v>165</v>
      </c>
    </row>
    <row r="1041" spans="2:65" s="113" customFormat="1">
      <c r="B1041" s="112"/>
      <c r="D1041" s="102" t="s">
        <v>176</v>
      </c>
      <c r="E1041" s="114" t="s">
        <v>1</v>
      </c>
      <c r="F1041" s="115" t="s">
        <v>685</v>
      </c>
      <c r="H1041" s="116">
        <v>-6</v>
      </c>
      <c r="I1041" s="7"/>
      <c r="L1041" s="112"/>
      <c r="M1041" s="117"/>
      <c r="T1041" s="118"/>
      <c r="AT1041" s="114" t="s">
        <v>176</v>
      </c>
      <c r="AU1041" s="114" t="s">
        <v>82</v>
      </c>
      <c r="AV1041" s="113" t="s">
        <v>82</v>
      </c>
      <c r="AW1041" s="113" t="s">
        <v>30</v>
      </c>
      <c r="AX1041" s="113" t="s">
        <v>73</v>
      </c>
      <c r="AY1041" s="114" t="s">
        <v>165</v>
      </c>
    </row>
    <row r="1042" spans="2:65" s="107" customFormat="1">
      <c r="B1042" s="106"/>
      <c r="D1042" s="102" t="s">
        <v>176</v>
      </c>
      <c r="E1042" s="108" t="s">
        <v>1</v>
      </c>
      <c r="F1042" s="109" t="s">
        <v>686</v>
      </c>
      <c r="H1042" s="108" t="s">
        <v>1</v>
      </c>
      <c r="I1042" s="6"/>
      <c r="L1042" s="106"/>
      <c r="M1042" s="110"/>
      <c r="T1042" s="111"/>
      <c r="AT1042" s="108" t="s">
        <v>176</v>
      </c>
      <c r="AU1042" s="108" t="s">
        <v>82</v>
      </c>
      <c r="AV1042" s="107" t="s">
        <v>80</v>
      </c>
      <c r="AW1042" s="107" t="s">
        <v>30</v>
      </c>
      <c r="AX1042" s="107" t="s">
        <v>73</v>
      </c>
      <c r="AY1042" s="108" t="s">
        <v>165</v>
      </c>
    </row>
    <row r="1043" spans="2:65" s="113" customFormat="1">
      <c r="B1043" s="112"/>
      <c r="D1043" s="102" t="s">
        <v>176</v>
      </c>
      <c r="E1043" s="114" t="s">
        <v>1</v>
      </c>
      <c r="F1043" s="115" t="s">
        <v>687</v>
      </c>
      <c r="H1043" s="116">
        <v>56</v>
      </c>
      <c r="I1043" s="7"/>
      <c r="L1043" s="112"/>
      <c r="M1043" s="117"/>
      <c r="T1043" s="118"/>
      <c r="AT1043" s="114" t="s">
        <v>176</v>
      </c>
      <c r="AU1043" s="114" t="s">
        <v>82</v>
      </c>
      <c r="AV1043" s="113" t="s">
        <v>82</v>
      </c>
      <c r="AW1043" s="113" t="s">
        <v>30</v>
      </c>
      <c r="AX1043" s="113" t="s">
        <v>73</v>
      </c>
      <c r="AY1043" s="114" t="s">
        <v>165</v>
      </c>
    </row>
    <row r="1044" spans="2:65" s="113" customFormat="1">
      <c r="B1044" s="112"/>
      <c r="D1044" s="102" t="s">
        <v>176</v>
      </c>
      <c r="E1044" s="114" t="s">
        <v>1</v>
      </c>
      <c r="F1044" s="115" t="s">
        <v>688</v>
      </c>
      <c r="H1044" s="116">
        <v>-3</v>
      </c>
      <c r="I1044" s="7"/>
      <c r="L1044" s="112"/>
      <c r="M1044" s="117"/>
      <c r="T1044" s="118"/>
      <c r="AT1044" s="114" t="s">
        <v>176</v>
      </c>
      <c r="AU1044" s="114" t="s">
        <v>82</v>
      </c>
      <c r="AV1044" s="113" t="s">
        <v>82</v>
      </c>
      <c r="AW1044" s="113" t="s">
        <v>30</v>
      </c>
      <c r="AX1044" s="113" t="s">
        <v>73</v>
      </c>
      <c r="AY1044" s="114" t="s">
        <v>165</v>
      </c>
    </row>
    <row r="1045" spans="2:65" s="107" customFormat="1">
      <c r="B1045" s="106"/>
      <c r="D1045" s="102" t="s">
        <v>176</v>
      </c>
      <c r="E1045" s="108" t="s">
        <v>1</v>
      </c>
      <c r="F1045" s="109" t="s">
        <v>689</v>
      </c>
      <c r="H1045" s="108" t="s">
        <v>1</v>
      </c>
      <c r="I1045" s="6"/>
      <c r="L1045" s="106"/>
      <c r="M1045" s="110"/>
      <c r="T1045" s="111"/>
      <c r="AT1045" s="108" t="s">
        <v>176</v>
      </c>
      <c r="AU1045" s="108" t="s">
        <v>82</v>
      </c>
      <c r="AV1045" s="107" t="s">
        <v>80</v>
      </c>
      <c r="AW1045" s="107" t="s">
        <v>30</v>
      </c>
      <c r="AX1045" s="107" t="s">
        <v>73</v>
      </c>
      <c r="AY1045" s="108" t="s">
        <v>165</v>
      </c>
    </row>
    <row r="1046" spans="2:65" s="113" customFormat="1">
      <c r="B1046" s="112"/>
      <c r="D1046" s="102" t="s">
        <v>176</v>
      </c>
      <c r="E1046" s="114" t="s">
        <v>1</v>
      </c>
      <c r="F1046" s="115" t="s">
        <v>690</v>
      </c>
      <c r="H1046" s="116">
        <v>84</v>
      </c>
      <c r="I1046" s="7"/>
      <c r="L1046" s="112"/>
      <c r="M1046" s="117"/>
      <c r="T1046" s="118"/>
      <c r="AT1046" s="114" t="s">
        <v>176</v>
      </c>
      <c r="AU1046" s="114" t="s">
        <v>82</v>
      </c>
      <c r="AV1046" s="113" t="s">
        <v>82</v>
      </c>
      <c r="AW1046" s="113" t="s">
        <v>30</v>
      </c>
      <c r="AX1046" s="113" t="s">
        <v>73</v>
      </c>
      <c r="AY1046" s="114" t="s">
        <v>165</v>
      </c>
    </row>
    <row r="1047" spans="2:65" s="107" customFormat="1">
      <c r="B1047" s="106"/>
      <c r="D1047" s="102" t="s">
        <v>176</v>
      </c>
      <c r="E1047" s="108" t="s">
        <v>1</v>
      </c>
      <c r="F1047" s="109" t="s">
        <v>691</v>
      </c>
      <c r="H1047" s="108" t="s">
        <v>1</v>
      </c>
      <c r="I1047" s="6"/>
      <c r="L1047" s="106"/>
      <c r="M1047" s="110"/>
      <c r="T1047" s="111"/>
      <c r="AT1047" s="108" t="s">
        <v>176</v>
      </c>
      <c r="AU1047" s="108" t="s">
        <v>82</v>
      </c>
      <c r="AV1047" s="107" t="s">
        <v>80</v>
      </c>
      <c r="AW1047" s="107" t="s">
        <v>30</v>
      </c>
      <c r="AX1047" s="107" t="s">
        <v>73</v>
      </c>
      <c r="AY1047" s="108" t="s">
        <v>165</v>
      </c>
    </row>
    <row r="1048" spans="2:65" s="113" customFormat="1">
      <c r="B1048" s="112"/>
      <c r="D1048" s="102" t="s">
        <v>176</v>
      </c>
      <c r="E1048" s="114" t="s">
        <v>1</v>
      </c>
      <c r="F1048" s="115" t="s">
        <v>692</v>
      </c>
      <c r="H1048" s="116">
        <v>37.886000000000003</v>
      </c>
      <c r="I1048" s="7"/>
      <c r="L1048" s="112"/>
      <c r="M1048" s="117"/>
      <c r="T1048" s="118"/>
      <c r="AT1048" s="114" t="s">
        <v>176</v>
      </c>
      <c r="AU1048" s="114" t="s">
        <v>82</v>
      </c>
      <c r="AV1048" s="113" t="s">
        <v>82</v>
      </c>
      <c r="AW1048" s="113" t="s">
        <v>30</v>
      </c>
      <c r="AX1048" s="113" t="s">
        <v>73</v>
      </c>
      <c r="AY1048" s="114" t="s">
        <v>165</v>
      </c>
    </row>
    <row r="1049" spans="2:65" s="113" customFormat="1">
      <c r="B1049" s="112"/>
      <c r="D1049" s="102" t="s">
        <v>176</v>
      </c>
      <c r="E1049" s="114" t="s">
        <v>1</v>
      </c>
      <c r="F1049" s="115" t="s">
        <v>693</v>
      </c>
      <c r="H1049" s="116">
        <v>-10</v>
      </c>
      <c r="I1049" s="7"/>
      <c r="L1049" s="112"/>
      <c r="M1049" s="117"/>
      <c r="T1049" s="118"/>
      <c r="AT1049" s="114" t="s">
        <v>176</v>
      </c>
      <c r="AU1049" s="114" t="s">
        <v>82</v>
      </c>
      <c r="AV1049" s="113" t="s">
        <v>82</v>
      </c>
      <c r="AW1049" s="113" t="s">
        <v>30</v>
      </c>
      <c r="AX1049" s="113" t="s">
        <v>73</v>
      </c>
      <c r="AY1049" s="114" t="s">
        <v>165</v>
      </c>
    </row>
    <row r="1050" spans="2:65" s="120" customFormat="1">
      <c r="B1050" s="119"/>
      <c r="D1050" s="102" t="s">
        <v>176</v>
      </c>
      <c r="E1050" s="121" t="s">
        <v>1</v>
      </c>
      <c r="F1050" s="122" t="s">
        <v>181</v>
      </c>
      <c r="H1050" s="123">
        <v>549.74599999999998</v>
      </c>
      <c r="I1050" s="8"/>
      <c r="L1050" s="119"/>
      <c r="M1050" s="124"/>
      <c r="T1050" s="125"/>
      <c r="AT1050" s="121" t="s">
        <v>176</v>
      </c>
      <c r="AU1050" s="121" t="s">
        <v>82</v>
      </c>
      <c r="AV1050" s="120" t="s">
        <v>172</v>
      </c>
      <c r="AW1050" s="120" t="s">
        <v>30</v>
      </c>
      <c r="AX1050" s="120" t="s">
        <v>80</v>
      </c>
      <c r="AY1050" s="121" t="s">
        <v>165</v>
      </c>
    </row>
    <row r="1051" spans="2:65" s="17" customFormat="1" ht="33" customHeight="1">
      <c r="B1051" s="16"/>
      <c r="C1051" s="88" t="s">
        <v>409</v>
      </c>
      <c r="D1051" s="88" t="s">
        <v>168</v>
      </c>
      <c r="E1051" s="89" t="s">
        <v>694</v>
      </c>
      <c r="F1051" s="90" t="s">
        <v>695</v>
      </c>
      <c r="G1051" s="91" t="s">
        <v>202</v>
      </c>
      <c r="H1051" s="92">
        <v>438.84399999999999</v>
      </c>
      <c r="I1051" s="4"/>
      <c r="J1051" s="94">
        <f>ROUND(I1051*H1051,2)</f>
        <v>0</v>
      </c>
      <c r="K1051" s="95"/>
      <c r="L1051" s="16"/>
      <c r="M1051" s="96" t="s">
        <v>1</v>
      </c>
      <c r="N1051" s="97" t="s">
        <v>38</v>
      </c>
      <c r="P1051" s="98">
        <f>O1051*H1051</f>
        <v>0</v>
      </c>
      <c r="Q1051" s="98">
        <v>0.20222799999999999</v>
      </c>
      <c r="R1051" s="98">
        <f>Q1051*H1051</f>
        <v>88.746544431999993</v>
      </c>
      <c r="S1051" s="98">
        <v>0</v>
      </c>
      <c r="T1051" s="99">
        <f>S1051*H1051</f>
        <v>0</v>
      </c>
      <c r="AR1051" s="100" t="s">
        <v>172</v>
      </c>
      <c r="AT1051" s="100" t="s">
        <v>168</v>
      </c>
      <c r="AU1051" s="100" t="s">
        <v>82</v>
      </c>
      <c r="AY1051" s="9" t="s">
        <v>165</v>
      </c>
      <c r="BE1051" s="101">
        <f>IF(N1051="základní",J1051,0)</f>
        <v>0</v>
      </c>
      <c r="BF1051" s="101">
        <f>IF(N1051="snížená",J1051,0)</f>
        <v>0</v>
      </c>
      <c r="BG1051" s="101">
        <f>IF(N1051="zákl. přenesená",J1051,0)</f>
        <v>0</v>
      </c>
      <c r="BH1051" s="101">
        <f>IF(N1051="sníž. přenesená",J1051,0)</f>
        <v>0</v>
      </c>
      <c r="BI1051" s="101">
        <f>IF(N1051="nulová",J1051,0)</f>
        <v>0</v>
      </c>
      <c r="BJ1051" s="9" t="s">
        <v>80</v>
      </c>
      <c r="BK1051" s="101">
        <f>ROUND(I1051*H1051,2)</f>
        <v>0</v>
      </c>
      <c r="BL1051" s="9" t="s">
        <v>172</v>
      </c>
      <c r="BM1051" s="100" t="s">
        <v>696</v>
      </c>
    </row>
    <row r="1052" spans="2:65" s="17" customFormat="1" ht="19.5">
      <c r="B1052" s="16"/>
      <c r="D1052" s="102" t="s">
        <v>173</v>
      </c>
      <c r="F1052" s="103" t="s">
        <v>695</v>
      </c>
      <c r="I1052" s="5"/>
      <c r="L1052" s="16"/>
      <c r="M1052" s="104"/>
      <c r="T1052" s="105"/>
      <c r="AT1052" s="9" t="s">
        <v>173</v>
      </c>
      <c r="AU1052" s="9" t="s">
        <v>82</v>
      </c>
    </row>
    <row r="1053" spans="2:65" s="113" customFormat="1">
      <c r="B1053" s="112"/>
      <c r="D1053" s="102" t="s">
        <v>176</v>
      </c>
      <c r="E1053" s="114" t="s">
        <v>1</v>
      </c>
      <c r="F1053" s="115" t="s">
        <v>10168</v>
      </c>
      <c r="H1053" s="116"/>
      <c r="I1053" s="7"/>
      <c r="L1053" s="112"/>
      <c r="M1053" s="117"/>
      <c r="T1053" s="118"/>
      <c r="AT1053" s="114" t="s">
        <v>176</v>
      </c>
      <c r="AU1053" s="114" t="s">
        <v>82</v>
      </c>
      <c r="AV1053" s="113" t="s">
        <v>80</v>
      </c>
      <c r="AW1053" s="113" t="s">
        <v>30</v>
      </c>
      <c r="AX1053" s="113" t="s">
        <v>73</v>
      </c>
      <c r="AY1053" s="114" t="s">
        <v>165</v>
      </c>
    </row>
    <row r="1054" spans="2:65" s="107" customFormat="1">
      <c r="B1054" s="106"/>
      <c r="D1054" s="102" t="s">
        <v>176</v>
      </c>
      <c r="E1054" s="108" t="s">
        <v>1</v>
      </c>
      <c r="F1054" s="109" t="s">
        <v>10169</v>
      </c>
      <c r="H1054" s="108"/>
      <c r="I1054" s="6"/>
      <c r="L1054" s="106"/>
      <c r="M1054" s="110"/>
      <c r="T1054" s="111"/>
      <c r="AT1054" s="108" t="s">
        <v>176</v>
      </c>
      <c r="AU1054" s="108" t="s">
        <v>82</v>
      </c>
      <c r="AV1054" s="107" t="s">
        <v>80</v>
      </c>
      <c r="AW1054" s="107" t="s">
        <v>30</v>
      </c>
      <c r="AX1054" s="107" t="s">
        <v>73</v>
      </c>
      <c r="AY1054" s="108" t="s">
        <v>165</v>
      </c>
    </row>
    <row r="1055" spans="2:65" s="107" customFormat="1">
      <c r="B1055" s="106"/>
      <c r="D1055" s="102" t="s">
        <v>176</v>
      </c>
      <c r="E1055" s="108" t="s">
        <v>1</v>
      </c>
      <c r="F1055" s="109" t="s">
        <v>10170</v>
      </c>
      <c r="H1055" s="108"/>
      <c r="I1055" s="6"/>
      <c r="L1055" s="106"/>
      <c r="M1055" s="110"/>
      <c r="T1055" s="111"/>
      <c r="AT1055" s="108" t="s">
        <v>176</v>
      </c>
      <c r="AU1055" s="108" t="s">
        <v>82</v>
      </c>
      <c r="AV1055" s="107" t="s">
        <v>82</v>
      </c>
      <c r="AW1055" s="107" t="s">
        <v>30</v>
      </c>
      <c r="AX1055" s="107" t="s">
        <v>73</v>
      </c>
      <c r="AY1055" s="108" t="s">
        <v>165</v>
      </c>
    </row>
    <row r="1056" spans="2:65" s="113" customFormat="1">
      <c r="B1056" s="112"/>
      <c r="D1056" s="102" t="s">
        <v>176</v>
      </c>
      <c r="E1056" s="114" t="s">
        <v>1</v>
      </c>
      <c r="F1056" s="115" t="s">
        <v>10171</v>
      </c>
      <c r="H1056" s="116">
        <v>45.33</v>
      </c>
      <c r="I1056" s="7"/>
      <c r="L1056" s="112"/>
      <c r="M1056" s="117"/>
      <c r="T1056" s="118"/>
      <c r="AT1056" s="114" t="s">
        <v>176</v>
      </c>
      <c r="AU1056" s="114" t="s">
        <v>82</v>
      </c>
      <c r="AV1056" s="113" t="s">
        <v>82</v>
      </c>
      <c r="AW1056" s="113" t="s">
        <v>30</v>
      </c>
      <c r="AX1056" s="113" t="s">
        <v>73</v>
      </c>
      <c r="AY1056" s="114" t="s">
        <v>165</v>
      </c>
    </row>
    <row r="1057" spans="2:51" s="113" customFormat="1">
      <c r="B1057" s="112"/>
      <c r="D1057" s="102" t="s">
        <v>176</v>
      </c>
      <c r="E1057" s="114" t="s">
        <v>1</v>
      </c>
      <c r="F1057" s="115" t="s">
        <v>10172</v>
      </c>
      <c r="H1057" s="116">
        <v>-12.3</v>
      </c>
      <c r="I1057" s="7"/>
      <c r="L1057" s="112"/>
      <c r="M1057" s="117"/>
      <c r="T1057" s="118"/>
      <c r="AT1057" s="114" t="s">
        <v>176</v>
      </c>
      <c r="AU1057" s="114" t="s">
        <v>82</v>
      </c>
      <c r="AV1057" s="113" t="s">
        <v>82</v>
      </c>
      <c r="AW1057" s="113" t="s">
        <v>30</v>
      </c>
      <c r="AX1057" s="113" t="s">
        <v>73</v>
      </c>
      <c r="AY1057" s="114" t="s">
        <v>165</v>
      </c>
    </row>
    <row r="1058" spans="2:51" s="107" customFormat="1">
      <c r="B1058" s="106"/>
      <c r="D1058" s="102" t="s">
        <v>176</v>
      </c>
      <c r="E1058" s="108" t="s">
        <v>1</v>
      </c>
      <c r="F1058" s="109" t="s">
        <v>10173</v>
      </c>
      <c r="H1058" s="108"/>
      <c r="I1058" s="6"/>
      <c r="L1058" s="106"/>
      <c r="M1058" s="110"/>
      <c r="T1058" s="111"/>
      <c r="AT1058" s="108" t="s">
        <v>176</v>
      </c>
      <c r="AU1058" s="108" t="s">
        <v>82</v>
      </c>
      <c r="AV1058" s="107" t="s">
        <v>82</v>
      </c>
      <c r="AW1058" s="107" t="s">
        <v>30</v>
      </c>
      <c r="AX1058" s="107" t="s">
        <v>73</v>
      </c>
      <c r="AY1058" s="108" t="s">
        <v>165</v>
      </c>
    </row>
    <row r="1059" spans="2:51" s="113" customFormat="1">
      <c r="B1059" s="112"/>
      <c r="D1059" s="102" t="s">
        <v>176</v>
      </c>
      <c r="E1059" s="114" t="s">
        <v>1</v>
      </c>
      <c r="F1059" s="115" t="s">
        <v>10174</v>
      </c>
      <c r="H1059" s="116">
        <v>122.4</v>
      </c>
      <c r="I1059" s="7"/>
      <c r="L1059" s="112"/>
      <c r="M1059" s="117"/>
      <c r="T1059" s="118"/>
      <c r="AT1059" s="114" t="s">
        <v>176</v>
      </c>
      <c r="AU1059" s="114" t="s">
        <v>82</v>
      </c>
      <c r="AV1059" s="113" t="s">
        <v>80</v>
      </c>
      <c r="AW1059" s="113" t="s">
        <v>30</v>
      </c>
      <c r="AX1059" s="113" t="s">
        <v>73</v>
      </c>
      <c r="AY1059" s="114" t="s">
        <v>165</v>
      </c>
    </row>
    <row r="1060" spans="2:51" s="113" customFormat="1">
      <c r="B1060" s="112"/>
      <c r="D1060" s="102" t="s">
        <v>176</v>
      </c>
      <c r="E1060" s="114" t="s">
        <v>1</v>
      </c>
      <c r="F1060" s="115" t="s">
        <v>10175</v>
      </c>
      <c r="H1060" s="116">
        <v>-45.2</v>
      </c>
      <c r="I1060" s="7"/>
      <c r="L1060" s="112"/>
      <c r="M1060" s="117"/>
      <c r="T1060" s="118"/>
      <c r="AT1060" s="114" t="s">
        <v>176</v>
      </c>
      <c r="AU1060" s="114" t="s">
        <v>82</v>
      </c>
      <c r="AV1060" s="113" t="s">
        <v>82</v>
      </c>
      <c r="AW1060" s="113" t="s">
        <v>30</v>
      </c>
      <c r="AX1060" s="113" t="s">
        <v>73</v>
      </c>
      <c r="AY1060" s="114" t="s">
        <v>165</v>
      </c>
    </row>
    <row r="1061" spans="2:51" s="107" customFormat="1">
      <c r="B1061" s="106"/>
      <c r="D1061" s="102" t="s">
        <v>176</v>
      </c>
      <c r="E1061" s="108" t="s">
        <v>1</v>
      </c>
      <c r="F1061" s="109" t="s">
        <v>10176</v>
      </c>
      <c r="H1061" s="108"/>
      <c r="I1061" s="6"/>
      <c r="L1061" s="106"/>
      <c r="M1061" s="110"/>
      <c r="T1061" s="111"/>
      <c r="AT1061" s="108" t="s">
        <v>176</v>
      </c>
      <c r="AU1061" s="108" t="s">
        <v>82</v>
      </c>
      <c r="AV1061" s="107" t="s">
        <v>82</v>
      </c>
      <c r="AW1061" s="107" t="s">
        <v>30</v>
      </c>
      <c r="AX1061" s="107" t="s">
        <v>73</v>
      </c>
      <c r="AY1061" s="108" t="s">
        <v>165</v>
      </c>
    </row>
    <row r="1062" spans="2:51" s="113" customFormat="1">
      <c r="B1062" s="112"/>
      <c r="D1062" s="102" t="s">
        <v>176</v>
      </c>
      <c r="E1062" s="114" t="s">
        <v>1</v>
      </c>
      <c r="F1062" s="115" t="s">
        <v>10177</v>
      </c>
      <c r="H1062" s="116">
        <v>245.94749999999999</v>
      </c>
      <c r="I1062" s="7"/>
      <c r="L1062" s="112"/>
      <c r="M1062" s="117"/>
      <c r="T1062" s="118"/>
      <c r="AT1062" s="114" t="s">
        <v>176</v>
      </c>
      <c r="AU1062" s="114" t="s">
        <v>82</v>
      </c>
      <c r="AV1062" s="113" t="s">
        <v>80</v>
      </c>
      <c r="AW1062" s="113" t="s">
        <v>30</v>
      </c>
      <c r="AX1062" s="113" t="s">
        <v>73</v>
      </c>
      <c r="AY1062" s="114" t="s">
        <v>165</v>
      </c>
    </row>
    <row r="1063" spans="2:51" s="113" customFormat="1">
      <c r="B1063" s="112"/>
      <c r="D1063" s="102" t="s">
        <v>176</v>
      </c>
      <c r="E1063" s="114" t="s">
        <v>1</v>
      </c>
      <c r="F1063" s="115" t="s">
        <v>10178</v>
      </c>
      <c r="H1063" s="116">
        <v>-90.4</v>
      </c>
      <c r="I1063" s="7"/>
      <c r="L1063" s="112"/>
      <c r="M1063" s="117"/>
      <c r="T1063" s="118"/>
      <c r="AT1063" s="114" t="s">
        <v>176</v>
      </c>
      <c r="AU1063" s="114" t="s">
        <v>82</v>
      </c>
      <c r="AV1063" s="113" t="s">
        <v>82</v>
      </c>
      <c r="AW1063" s="113" t="s">
        <v>30</v>
      </c>
      <c r="AX1063" s="113" t="s">
        <v>73</v>
      </c>
      <c r="AY1063" s="114" t="s">
        <v>165</v>
      </c>
    </row>
    <row r="1064" spans="2:51" s="107" customFormat="1">
      <c r="B1064" s="106"/>
      <c r="D1064" s="102" t="s">
        <v>176</v>
      </c>
      <c r="E1064" s="108" t="s">
        <v>1</v>
      </c>
      <c r="F1064" s="109" t="s">
        <v>10179</v>
      </c>
      <c r="H1064" s="108"/>
      <c r="I1064" s="6"/>
      <c r="L1064" s="106"/>
      <c r="M1064" s="110"/>
      <c r="T1064" s="111"/>
      <c r="AT1064" s="108" t="s">
        <v>176</v>
      </c>
      <c r="AU1064" s="108" t="s">
        <v>82</v>
      </c>
      <c r="AV1064" s="107" t="s">
        <v>82</v>
      </c>
      <c r="AW1064" s="107" t="s">
        <v>30</v>
      </c>
      <c r="AX1064" s="107" t="s">
        <v>73</v>
      </c>
      <c r="AY1064" s="108" t="s">
        <v>165</v>
      </c>
    </row>
    <row r="1065" spans="2:51" s="113" customFormat="1">
      <c r="B1065" s="112"/>
      <c r="D1065" s="102" t="s">
        <v>176</v>
      </c>
      <c r="E1065" s="114" t="s">
        <v>1</v>
      </c>
      <c r="F1065" s="115" t="s">
        <v>10180</v>
      </c>
      <c r="H1065" s="116">
        <v>148.10249999999999</v>
      </c>
      <c r="I1065" s="7"/>
      <c r="L1065" s="112"/>
      <c r="M1065" s="117"/>
      <c r="T1065" s="118"/>
      <c r="AT1065" s="114" t="s">
        <v>176</v>
      </c>
      <c r="AU1065" s="114" t="s">
        <v>82</v>
      </c>
      <c r="AV1065" s="113" t="s">
        <v>82</v>
      </c>
      <c r="AW1065" s="113" t="s">
        <v>30</v>
      </c>
      <c r="AX1065" s="113" t="s">
        <v>73</v>
      </c>
      <c r="AY1065" s="114" t="s">
        <v>165</v>
      </c>
    </row>
    <row r="1066" spans="2:51" s="113" customFormat="1">
      <c r="B1066" s="112"/>
      <c r="D1066" s="102" t="s">
        <v>176</v>
      </c>
      <c r="E1066" s="114" t="s">
        <v>1</v>
      </c>
      <c r="F1066" s="115" t="s">
        <v>10175</v>
      </c>
      <c r="H1066" s="116">
        <v>-45.2</v>
      </c>
      <c r="I1066" s="7"/>
      <c r="L1066" s="112"/>
      <c r="M1066" s="117"/>
      <c r="T1066" s="118"/>
      <c r="AT1066" s="114" t="s">
        <v>176</v>
      </c>
      <c r="AU1066" s="114" t="s">
        <v>82</v>
      </c>
      <c r="AV1066" s="113" t="s">
        <v>80</v>
      </c>
      <c r="AW1066" s="113" t="s">
        <v>30</v>
      </c>
      <c r="AX1066" s="113" t="s">
        <v>73</v>
      </c>
      <c r="AY1066" s="114" t="s">
        <v>165</v>
      </c>
    </row>
    <row r="1067" spans="2:51" s="107" customFormat="1">
      <c r="B1067" s="106"/>
      <c r="D1067" s="102" t="s">
        <v>176</v>
      </c>
      <c r="E1067" s="108" t="s">
        <v>1</v>
      </c>
      <c r="F1067" s="109" t="s">
        <v>10181</v>
      </c>
      <c r="H1067" s="108"/>
      <c r="I1067" s="6"/>
      <c r="L1067" s="106"/>
      <c r="M1067" s="110"/>
      <c r="T1067" s="111"/>
      <c r="AT1067" s="108" t="s">
        <v>176</v>
      </c>
      <c r="AU1067" s="108" t="s">
        <v>82</v>
      </c>
      <c r="AV1067" s="107" t="s">
        <v>82</v>
      </c>
      <c r="AW1067" s="107" t="s">
        <v>30</v>
      </c>
      <c r="AX1067" s="107" t="s">
        <v>73</v>
      </c>
      <c r="AY1067" s="108" t="s">
        <v>165</v>
      </c>
    </row>
    <row r="1068" spans="2:51" s="113" customFormat="1">
      <c r="B1068" s="112"/>
      <c r="D1068" s="102" t="s">
        <v>176</v>
      </c>
      <c r="E1068" s="114" t="s">
        <v>1</v>
      </c>
      <c r="F1068" s="115" t="s">
        <v>10182</v>
      </c>
      <c r="H1068" s="116">
        <v>41.14</v>
      </c>
      <c r="I1068" s="7"/>
      <c r="L1068" s="112"/>
      <c r="M1068" s="117"/>
      <c r="T1068" s="118"/>
      <c r="AT1068" s="114" t="s">
        <v>176</v>
      </c>
      <c r="AU1068" s="114" t="s">
        <v>82</v>
      </c>
      <c r="AV1068" s="113" t="s">
        <v>82</v>
      </c>
      <c r="AW1068" s="113" t="s">
        <v>30</v>
      </c>
      <c r="AX1068" s="113" t="s">
        <v>73</v>
      </c>
      <c r="AY1068" s="114" t="s">
        <v>165</v>
      </c>
    </row>
    <row r="1069" spans="2:51" s="113" customFormat="1">
      <c r="B1069" s="112"/>
      <c r="D1069" s="102" t="s">
        <v>176</v>
      </c>
      <c r="E1069" s="114" t="s">
        <v>1</v>
      </c>
      <c r="F1069" s="115" t="s">
        <v>1991</v>
      </c>
      <c r="H1069" s="116">
        <v>-10.25</v>
      </c>
      <c r="I1069" s="7"/>
      <c r="L1069" s="112"/>
      <c r="M1069" s="117"/>
      <c r="T1069" s="118"/>
      <c r="AT1069" s="114" t="s">
        <v>176</v>
      </c>
      <c r="AU1069" s="114" t="s">
        <v>82</v>
      </c>
      <c r="AV1069" s="113" t="s">
        <v>80</v>
      </c>
      <c r="AW1069" s="113" t="s">
        <v>30</v>
      </c>
      <c r="AX1069" s="113" t="s">
        <v>73</v>
      </c>
      <c r="AY1069" s="114" t="s">
        <v>165</v>
      </c>
    </row>
    <row r="1070" spans="2:51" s="107" customFormat="1">
      <c r="B1070" s="106"/>
      <c r="D1070" s="102" t="s">
        <v>176</v>
      </c>
      <c r="E1070" s="108" t="s">
        <v>1</v>
      </c>
      <c r="F1070" s="109" t="s">
        <v>10183</v>
      </c>
      <c r="H1070" s="108"/>
      <c r="I1070" s="6"/>
      <c r="L1070" s="106"/>
      <c r="M1070" s="110"/>
      <c r="T1070" s="111"/>
      <c r="AT1070" s="108" t="s">
        <v>176</v>
      </c>
      <c r="AU1070" s="108" t="s">
        <v>82</v>
      </c>
      <c r="AV1070" s="107" t="s">
        <v>82</v>
      </c>
      <c r="AW1070" s="107" t="s">
        <v>30</v>
      </c>
      <c r="AX1070" s="107" t="s">
        <v>73</v>
      </c>
      <c r="AY1070" s="108" t="s">
        <v>165</v>
      </c>
    </row>
    <row r="1071" spans="2:51" s="113" customFormat="1">
      <c r="B1071" s="112"/>
      <c r="D1071" s="102" t="s">
        <v>176</v>
      </c>
      <c r="E1071" s="114" t="s">
        <v>1</v>
      </c>
      <c r="F1071" s="115" t="s">
        <v>10184</v>
      </c>
      <c r="H1071" s="116">
        <v>47.311</v>
      </c>
      <c r="I1071" s="7"/>
      <c r="L1071" s="112"/>
      <c r="M1071" s="117"/>
      <c r="T1071" s="118"/>
      <c r="AT1071" s="114" t="s">
        <v>176</v>
      </c>
      <c r="AU1071" s="114" t="s">
        <v>82</v>
      </c>
      <c r="AV1071" s="113" t="s">
        <v>82</v>
      </c>
      <c r="AW1071" s="113" t="s">
        <v>30</v>
      </c>
      <c r="AX1071" s="113" t="s">
        <v>73</v>
      </c>
      <c r="AY1071" s="114" t="s">
        <v>165</v>
      </c>
    </row>
    <row r="1072" spans="2:51" s="113" customFormat="1">
      <c r="B1072" s="112"/>
      <c r="D1072" s="102" t="s">
        <v>176</v>
      </c>
      <c r="E1072" s="114" t="s">
        <v>1</v>
      </c>
      <c r="F1072" s="115" t="s">
        <v>1468</v>
      </c>
      <c r="H1072" s="116">
        <v>-12.5</v>
      </c>
      <c r="I1072" s="7"/>
      <c r="L1072" s="112"/>
      <c r="M1072" s="117"/>
      <c r="T1072" s="118"/>
      <c r="AT1072" s="114" t="s">
        <v>176</v>
      </c>
      <c r="AU1072" s="114" t="s">
        <v>82</v>
      </c>
      <c r="AV1072" s="113" t="s">
        <v>82</v>
      </c>
      <c r="AW1072" s="113" t="s">
        <v>30</v>
      </c>
      <c r="AX1072" s="113" t="s">
        <v>73</v>
      </c>
      <c r="AY1072" s="114" t="s">
        <v>165</v>
      </c>
    </row>
    <row r="1073" spans="2:65" s="107" customFormat="1">
      <c r="B1073" s="106"/>
      <c r="D1073" s="102" t="s">
        <v>176</v>
      </c>
      <c r="E1073" s="108" t="s">
        <v>1</v>
      </c>
      <c r="F1073" s="109" t="s">
        <v>10185</v>
      </c>
      <c r="H1073" s="108"/>
      <c r="I1073" s="6"/>
      <c r="L1073" s="106"/>
      <c r="M1073" s="110"/>
      <c r="T1073" s="111"/>
      <c r="AT1073" s="108" t="s">
        <v>176</v>
      </c>
      <c r="AU1073" s="108" t="s">
        <v>82</v>
      </c>
      <c r="AV1073" s="107" t="s">
        <v>82</v>
      </c>
      <c r="AW1073" s="107" t="s">
        <v>30</v>
      </c>
      <c r="AX1073" s="107" t="s">
        <v>73</v>
      </c>
      <c r="AY1073" s="108" t="s">
        <v>165</v>
      </c>
    </row>
    <row r="1074" spans="2:65" s="113" customFormat="1">
      <c r="B1074" s="112"/>
      <c r="D1074" s="102" t="s">
        <v>176</v>
      </c>
      <c r="E1074" s="114" t="s">
        <v>1</v>
      </c>
      <c r="F1074" s="115" t="s">
        <v>10186</v>
      </c>
      <c r="H1074" s="116">
        <v>4.4625000000000004</v>
      </c>
      <c r="I1074" s="7"/>
      <c r="L1074" s="112"/>
      <c r="M1074" s="117"/>
      <c r="T1074" s="118"/>
      <c r="AT1074" s="114" t="s">
        <v>176</v>
      </c>
      <c r="AU1074" s="114" t="s">
        <v>82</v>
      </c>
      <c r="AV1074" s="113" t="s">
        <v>80</v>
      </c>
      <c r="AW1074" s="113" t="s">
        <v>30</v>
      </c>
      <c r="AX1074" s="113" t="s">
        <v>73</v>
      </c>
      <c r="AY1074" s="114" t="s">
        <v>165</v>
      </c>
    </row>
    <row r="1075" spans="2:65" s="120" customFormat="1">
      <c r="B1075" s="119"/>
      <c r="D1075" s="102" t="s">
        <v>176</v>
      </c>
      <c r="E1075" s="121" t="s">
        <v>1</v>
      </c>
      <c r="F1075" s="122" t="s">
        <v>181</v>
      </c>
      <c r="H1075" s="123">
        <v>438.84399999999999</v>
      </c>
      <c r="I1075" s="8"/>
      <c r="L1075" s="119"/>
      <c r="M1075" s="124"/>
      <c r="T1075" s="125"/>
      <c r="AT1075" s="121" t="s">
        <v>176</v>
      </c>
      <c r="AU1075" s="121" t="s">
        <v>82</v>
      </c>
      <c r="AV1075" s="120" t="s">
        <v>172</v>
      </c>
      <c r="AW1075" s="120" t="s">
        <v>30</v>
      </c>
      <c r="AX1075" s="120" t="s">
        <v>80</v>
      </c>
      <c r="AY1075" s="121" t="s">
        <v>165</v>
      </c>
    </row>
    <row r="1076" spans="2:65" s="17" customFormat="1" ht="24.2" customHeight="1">
      <c r="B1076" s="16"/>
      <c r="C1076" s="88" t="s">
        <v>697</v>
      </c>
      <c r="D1076" s="88" t="s">
        <v>168</v>
      </c>
      <c r="E1076" s="89" t="s">
        <v>698</v>
      </c>
      <c r="F1076" s="90" t="s">
        <v>699</v>
      </c>
      <c r="G1076" s="91" t="s">
        <v>202</v>
      </c>
      <c r="H1076" s="92">
        <v>180.16800000000001</v>
      </c>
      <c r="I1076" s="4"/>
      <c r="J1076" s="94">
        <f>ROUND(I1076*H1076,2)</f>
        <v>0</v>
      </c>
      <c r="K1076" s="95"/>
      <c r="L1076" s="16"/>
      <c r="M1076" s="96" t="s">
        <v>1</v>
      </c>
      <c r="N1076" s="97" t="s">
        <v>38</v>
      </c>
      <c r="P1076" s="98">
        <f>O1076*H1076</f>
        <v>0</v>
      </c>
      <c r="Q1076" s="98">
        <v>0.30726999999999999</v>
      </c>
      <c r="R1076" s="98">
        <f>Q1076*H1076</f>
        <v>55.360221359999997</v>
      </c>
      <c r="S1076" s="98">
        <v>0</v>
      </c>
      <c r="T1076" s="99">
        <f>S1076*H1076</f>
        <v>0</v>
      </c>
      <c r="AR1076" s="100" t="s">
        <v>172</v>
      </c>
      <c r="AT1076" s="100" t="s">
        <v>168</v>
      </c>
      <c r="AU1076" s="100" t="s">
        <v>82</v>
      </c>
      <c r="AY1076" s="9" t="s">
        <v>165</v>
      </c>
      <c r="BE1076" s="101">
        <f>IF(N1076="základní",J1076,0)</f>
        <v>0</v>
      </c>
      <c r="BF1076" s="101">
        <f>IF(N1076="snížená",J1076,0)</f>
        <v>0</v>
      </c>
      <c r="BG1076" s="101">
        <f>IF(N1076="zákl. přenesená",J1076,0)</f>
        <v>0</v>
      </c>
      <c r="BH1076" s="101">
        <f>IF(N1076="sníž. přenesená",J1076,0)</f>
        <v>0</v>
      </c>
      <c r="BI1076" s="101">
        <f>IF(N1076="nulová",J1076,0)</f>
        <v>0</v>
      </c>
      <c r="BJ1076" s="9" t="s">
        <v>80</v>
      </c>
      <c r="BK1076" s="101">
        <f>ROUND(I1076*H1076,2)</f>
        <v>0</v>
      </c>
      <c r="BL1076" s="9" t="s">
        <v>172</v>
      </c>
      <c r="BM1076" s="100" t="s">
        <v>700</v>
      </c>
    </row>
    <row r="1077" spans="2:65" s="17" customFormat="1" ht="19.5">
      <c r="B1077" s="16"/>
      <c r="D1077" s="102" t="s">
        <v>173</v>
      </c>
      <c r="F1077" s="103" t="s">
        <v>699</v>
      </c>
      <c r="I1077" s="5"/>
      <c r="L1077" s="16"/>
      <c r="M1077" s="104"/>
      <c r="T1077" s="105"/>
      <c r="AT1077" s="9" t="s">
        <v>173</v>
      </c>
      <c r="AU1077" s="9" t="s">
        <v>82</v>
      </c>
    </row>
    <row r="1078" spans="2:65" s="107" customFormat="1">
      <c r="B1078" s="106"/>
      <c r="D1078" s="102" t="s">
        <v>176</v>
      </c>
      <c r="E1078" s="108" t="s">
        <v>1</v>
      </c>
      <c r="F1078" s="109" t="s">
        <v>704</v>
      </c>
      <c r="H1078" s="108"/>
      <c r="I1078" s="6"/>
      <c r="L1078" s="106"/>
      <c r="M1078" s="110"/>
      <c r="T1078" s="111"/>
      <c r="AT1078" s="108" t="s">
        <v>176</v>
      </c>
      <c r="AU1078" s="108" t="s">
        <v>82</v>
      </c>
      <c r="AV1078" s="107" t="s">
        <v>80</v>
      </c>
      <c r="AW1078" s="107" t="s">
        <v>30</v>
      </c>
      <c r="AX1078" s="107" t="s">
        <v>73</v>
      </c>
      <c r="AY1078" s="108" t="s">
        <v>165</v>
      </c>
    </row>
    <row r="1079" spans="2:65" s="107" customFormat="1">
      <c r="B1079" s="106"/>
      <c r="D1079" s="102" t="s">
        <v>176</v>
      </c>
      <c r="E1079" s="108" t="s">
        <v>1</v>
      </c>
      <c r="F1079" s="109" t="s">
        <v>705</v>
      </c>
      <c r="H1079" s="108"/>
      <c r="I1079" s="6"/>
      <c r="L1079" s="106"/>
      <c r="M1079" s="110"/>
      <c r="T1079" s="111"/>
      <c r="AT1079" s="108" t="s">
        <v>176</v>
      </c>
      <c r="AU1079" s="108" t="s">
        <v>82</v>
      </c>
      <c r="AV1079" s="107" t="s">
        <v>82</v>
      </c>
      <c r="AW1079" s="107" t="s">
        <v>30</v>
      </c>
      <c r="AX1079" s="107" t="s">
        <v>73</v>
      </c>
      <c r="AY1079" s="108" t="s">
        <v>165</v>
      </c>
    </row>
    <row r="1080" spans="2:65" s="113" customFormat="1">
      <c r="B1080" s="112"/>
      <c r="D1080" s="102" t="s">
        <v>176</v>
      </c>
      <c r="E1080" s="114" t="s">
        <v>1</v>
      </c>
      <c r="F1080" s="115" t="s">
        <v>10187</v>
      </c>
      <c r="H1080" s="116">
        <v>25.9</v>
      </c>
      <c r="I1080" s="7"/>
      <c r="L1080" s="112"/>
      <c r="M1080" s="117"/>
      <c r="T1080" s="118"/>
      <c r="AT1080" s="114" t="s">
        <v>176</v>
      </c>
      <c r="AU1080" s="114" t="s">
        <v>82</v>
      </c>
      <c r="AV1080" s="113" t="s">
        <v>82</v>
      </c>
      <c r="AW1080" s="113" t="s">
        <v>30</v>
      </c>
      <c r="AX1080" s="113" t="s">
        <v>73</v>
      </c>
      <c r="AY1080" s="114" t="s">
        <v>165</v>
      </c>
    </row>
    <row r="1081" spans="2:65" s="107" customFormat="1">
      <c r="B1081" s="106"/>
      <c r="D1081" s="102" t="s">
        <v>176</v>
      </c>
      <c r="E1081" s="108" t="s">
        <v>1</v>
      </c>
      <c r="F1081" s="109" t="s">
        <v>707</v>
      </c>
      <c r="H1081" s="108"/>
      <c r="I1081" s="6"/>
      <c r="L1081" s="106"/>
      <c r="M1081" s="110"/>
      <c r="T1081" s="111"/>
      <c r="AT1081" s="108" t="s">
        <v>176</v>
      </c>
      <c r="AU1081" s="108" t="s">
        <v>82</v>
      </c>
      <c r="AV1081" s="107" t="s">
        <v>82</v>
      </c>
      <c r="AW1081" s="107" t="s">
        <v>30</v>
      </c>
      <c r="AX1081" s="107" t="s">
        <v>73</v>
      </c>
      <c r="AY1081" s="108" t="s">
        <v>165</v>
      </c>
    </row>
    <row r="1082" spans="2:65" s="113" customFormat="1">
      <c r="B1082" s="112"/>
      <c r="D1082" s="102" t="s">
        <v>176</v>
      </c>
      <c r="E1082" s="114" t="s">
        <v>1</v>
      </c>
      <c r="F1082" s="115" t="s">
        <v>10188</v>
      </c>
      <c r="H1082" s="116">
        <v>25.16</v>
      </c>
      <c r="I1082" s="7"/>
      <c r="L1082" s="112"/>
      <c r="M1082" s="117"/>
      <c r="T1082" s="118"/>
      <c r="AT1082" s="114" t="s">
        <v>176</v>
      </c>
      <c r="AU1082" s="114" t="s">
        <v>82</v>
      </c>
      <c r="AV1082" s="113" t="s">
        <v>82</v>
      </c>
      <c r="AW1082" s="113" t="s">
        <v>30</v>
      </c>
      <c r="AX1082" s="113" t="s">
        <v>73</v>
      </c>
      <c r="AY1082" s="114" t="s">
        <v>165</v>
      </c>
    </row>
    <row r="1083" spans="2:65" s="107" customFormat="1">
      <c r="B1083" s="106"/>
      <c r="D1083" s="102" t="s">
        <v>176</v>
      </c>
      <c r="E1083" s="108" t="s">
        <v>1</v>
      </c>
      <c r="F1083" s="109" t="s">
        <v>709</v>
      </c>
      <c r="H1083" s="108"/>
      <c r="I1083" s="6"/>
      <c r="L1083" s="106"/>
      <c r="M1083" s="110"/>
      <c r="T1083" s="111"/>
      <c r="AT1083" s="108" t="s">
        <v>176</v>
      </c>
      <c r="AU1083" s="108" t="s">
        <v>82</v>
      </c>
      <c r="AV1083" s="107" t="s">
        <v>80</v>
      </c>
      <c r="AW1083" s="107" t="s">
        <v>30</v>
      </c>
      <c r="AX1083" s="107" t="s">
        <v>73</v>
      </c>
      <c r="AY1083" s="108" t="s">
        <v>165</v>
      </c>
    </row>
    <row r="1084" spans="2:65" s="113" customFormat="1">
      <c r="B1084" s="112"/>
      <c r="D1084" s="102" t="s">
        <v>176</v>
      </c>
      <c r="E1084" s="114" t="s">
        <v>1</v>
      </c>
      <c r="F1084" s="115" t="s">
        <v>10189</v>
      </c>
      <c r="H1084" s="116">
        <v>5.0310000000000006</v>
      </c>
      <c r="I1084" s="7"/>
      <c r="L1084" s="112"/>
      <c r="M1084" s="117"/>
      <c r="T1084" s="118"/>
      <c r="AT1084" s="114" t="s">
        <v>176</v>
      </c>
      <c r="AU1084" s="114" t="s">
        <v>82</v>
      </c>
      <c r="AV1084" s="113" t="s">
        <v>82</v>
      </c>
      <c r="AW1084" s="113" t="s">
        <v>30</v>
      </c>
      <c r="AX1084" s="113" t="s">
        <v>73</v>
      </c>
      <c r="AY1084" s="114" t="s">
        <v>165</v>
      </c>
    </row>
    <row r="1085" spans="2:65" s="113" customFormat="1">
      <c r="B1085" s="112"/>
      <c r="D1085" s="102" t="s">
        <v>176</v>
      </c>
      <c r="E1085" s="114" t="s">
        <v>1</v>
      </c>
      <c r="F1085" s="115" t="s">
        <v>10190</v>
      </c>
      <c r="H1085" s="116">
        <v>3.6764999999999999</v>
      </c>
      <c r="I1085" s="7"/>
      <c r="L1085" s="112"/>
      <c r="M1085" s="117"/>
      <c r="T1085" s="118"/>
      <c r="AT1085" s="114" t="s">
        <v>176</v>
      </c>
      <c r="AU1085" s="114" t="s">
        <v>82</v>
      </c>
      <c r="AV1085" s="113" t="s">
        <v>82</v>
      </c>
      <c r="AW1085" s="113" t="s">
        <v>30</v>
      </c>
      <c r="AX1085" s="113" t="s">
        <v>73</v>
      </c>
      <c r="AY1085" s="114" t="s">
        <v>165</v>
      </c>
    </row>
    <row r="1086" spans="2:65" s="113" customFormat="1">
      <c r="B1086" s="112"/>
      <c r="D1086" s="102" t="s">
        <v>176</v>
      </c>
      <c r="E1086" s="114" t="s">
        <v>1</v>
      </c>
      <c r="F1086" s="115" t="s">
        <v>10191</v>
      </c>
      <c r="H1086" s="116">
        <v>51.393600000000006</v>
      </c>
      <c r="I1086" s="7"/>
      <c r="L1086" s="112"/>
      <c r="M1086" s="117"/>
      <c r="T1086" s="118"/>
      <c r="AT1086" s="114" t="s">
        <v>176</v>
      </c>
      <c r="AU1086" s="114" t="s">
        <v>82</v>
      </c>
      <c r="AV1086" s="113" t="s">
        <v>80</v>
      </c>
      <c r="AW1086" s="113" t="s">
        <v>30</v>
      </c>
      <c r="AX1086" s="113" t="s">
        <v>73</v>
      </c>
      <c r="AY1086" s="114" t="s">
        <v>165</v>
      </c>
    </row>
    <row r="1087" spans="2:65" s="113" customFormat="1">
      <c r="B1087" s="112"/>
      <c r="D1087" s="102" t="s">
        <v>176</v>
      </c>
      <c r="E1087" s="114" t="s">
        <v>1</v>
      </c>
      <c r="F1087" s="115" t="s">
        <v>10192</v>
      </c>
      <c r="H1087" s="116">
        <v>-6.625</v>
      </c>
      <c r="I1087" s="7"/>
      <c r="L1087" s="112"/>
      <c r="M1087" s="117"/>
      <c r="T1087" s="118"/>
      <c r="AT1087" s="114" t="s">
        <v>176</v>
      </c>
      <c r="AU1087" s="114" t="s">
        <v>82</v>
      </c>
      <c r="AV1087" s="113" t="s">
        <v>82</v>
      </c>
      <c r="AW1087" s="113" t="s">
        <v>30</v>
      </c>
      <c r="AX1087" s="113" t="s">
        <v>73</v>
      </c>
      <c r="AY1087" s="114" t="s">
        <v>165</v>
      </c>
    </row>
    <row r="1088" spans="2:65" s="113" customFormat="1">
      <c r="B1088" s="112"/>
      <c r="D1088" s="102" t="s">
        <v>176</v>
      </c>
      <c r="E1088" s="114" t="s">
        <v>1</v>
      </c>
      <c r="F1088" s="115" t="s">
        <v>10193</v>
      </c>
      <c r="H1088" s="116">
        <v>40.700000000000003</v>
      </c>
      <c r="I1088" s="7"/>
      <c r="L1088" s="112"/>
      <c r="M1088" s="117"/>
      <c r="T1088" s="118"/>
      <c r="AT1088" s="114" t="s">
        <v>176</v>
      </c>
      <c r="AU1088" s="114" t="s">
        <v>82</v>
      </c>
      <c r="AV1088" s="113" t="s">
        <v>82</v>
      </c>
      <c r="AW1088" s="113" t="s">
        <v>30</v>
      </c>
      <c r="AX1088" s="113" t="s">
        <v>73</v>
      </c>
      <c r="AY1088" s="114" t="s">
        <v>165</v>
      </c>
    </row>
    <row r="1089" spans="2:65" s="113" customFormat="1">
      <c r="B1089" s="112"/>
      <c r="D1089" s="102" t="s">
        <v>176</v>
      </c>
      <c r="E1089" s="114" t="s">
        <v>1</v>
      </c>
      <c r="F1089" s="115" t="s">
        <v>10194</v>
      </c>
      <c r="H1089" s="116">
        <v>-2.7829999999999999</v>
      </c>
      <c r="I1089" s="7"/>
      <c r="L1089" s="112"/>
      <c r="M1089" s="117"/>
      <c r="T1089" s="118"/>
      <c r="AT1089" s="114" t="s">
        <v>176</v>
      </c>
      <c r="AU1089" s="114" t="s">
        <v>82</v>
      </c>
      <c r="AV1089" s="113" t="s">
        <v>82</v>
      </c>
      <c r="AW1089" s="113" t="s">
        <v>30</v>
      </c>
      <c r="AX1089" s="113" t="s">
        <v>73</v>
      </c>
      <c r="AY1089" s="114" t="s">
        <v>165</v>
      </c>
    </row>
    <row r="1090" spans="2:65" s="113" customFormat="1">
      <c r="B1090" s="112"/>
      <c r="D1090" s="102" t="s">
        <v>176</v>
      </c>
      <c r="E1090" s="114" t="s">
        <v>1</v>
      </c>
      <c r="F1090" s="115" t="s">
        <v>10195</v>
      </c>
      <c r="H1090" s="116">
        <v>54.45</v>
      </c>
      <c r="I1090" s="7"/>
      <c r="L1090" s="112"/>
      <c r="M1090" s="117"/>
      <c r="T1090" s="118"/>
      <c r="AT1090" s="114" t="s">
        <v>176</v>
      </c>
      <c r="AU1090" s="114" t="s">
        <v>82</v>
      </c>
      <c r="AV1090" s="113" t="s">
        <v>80</v>
      </c>
      <c r="AW1090" s="113" t="s">
        <v>30</v>
      </c>
      <c r="AX1090" s="113" t="s">
        <v>73</v>
      </c>
      <c r="AY1090" s="114" t="s">
        <v>165</v>
      </c>
    </row>
    <row r="1091" spans="2:65" s="113" customFormat="1">
      <c r="B1091" s="112"/>
      <c r="D1091" s="102" t="s">
        <v>176</v>
      </c>
      <c r="E1091" s="114" t="s">
        <v>1</v>
      </c>
      <c r="F1091" s="115" t="s">
        <v>10196</v>
      </c>
      <c r="H1091" s="116">
        <v>8.3250000000000011</v>
      </c>
      <c r="I1091" s="7"/>
      <c r="L1091" s="112"/>
      <c r="M1091" s="117"/>
      <c r="T1091" s="118"/>
      <c r="AT1091" s="114" t="s">
        <v>176</v>
      </c>
      <c r="AU1091" s="114" t="s">
        <v>82</v>
      </c>
      <c r="AV1091" s="113" t="s">
        <v>82</v>
      </c>
      <c r="AW1091" s="113" t="s">
        <v>30</v>
      </c>
      <c r="AX1091" s="113" t="s">
        <v>73</v>
      </c>
      <c r="AY1091" s="114" t="s">
        <v>165</v>
      </c>
    </row>
    <row r="1092" spans="2:65" s="113" customFormat="1">
      <c r="B1092" s="112"/>
      <c r="D1092" s="102" t="s">
        <v>176</v>
      </c>
      <c r="E1092" s="114" t="s">
        <v>1</v>
      </c>
      <c r="F1092" s="115" t="s">
        <v>10197</v>
      </c>
      <c r="H1092" s="116">
        <v>-20</v>
      </c>
      <c r="I1092" s="7"/>
      <c r="L1092" s="112"/>
      <c r="M1092" s="117"/>
      <c r="T1092" s="118"/>
      <c r="AT1092" s="114" t="s">
        <v>176</v>
      </c>
      <c r="AU1092" s="114" t="s">
        <v>82</v>
      </c>
      <c r="AV1092" s="113" t="s">
        <v>82</v>
      </c>
      <c r="AW1092" s="113" t="s">
        <v>30</v>
      </c>
      <c r="AX1092" s="113" t="s">
        <v>73</v>
      </c>
      <c r="AY1092" s="114" t="s">
        <v>165</v>
      </c>
    </row>
    <row r="1093" spans="2:65" s="113" customFormat="1">
      <c r="B1093" s="112"/>
      <c r="D1093" s="102" t="s">
        <v>176</v>
      </c>
      <c r="E1093" s="114" t="s">
        <v>1</v>
      </c>
      <c r="F1093" s="115" t="s">
        <v>10198</v>
      </c>
      <c r="H1093" s="116">
        <v>-5.0599999999999996</v>
      </c>
      <c r="I1093" s="7"/>
      <c r="L1093" s="112"/>
      <c r="M1093" s="117"/>
      <c r="T1093" s="118"/>
      <c r="AT1093" s="114" t="s">
        <v>176</v>
      </c>
      <c r="AU1093" s="114" t="s">
        <v>82</v>
      </c>
      <c r="AV1093" s="113" t="s">
        <v>80</v>
      </c>
      <c r="AW1093" s="113" t="s">
        <v>30</v>
      </c>
      <c r="AX1093" s="113" t="s">
        <v>73</v>
      </c>
      <c r="AY1093" s="114" t="s">
        <v>165</v>
      </c>
    </row>
    <row r="1094" spans="2:65" s="120" customFormat="1">
      <c r="B1094" s="119"/>
      <c r="D1094" s="102" t="s">
        <v>176</v>
      </c>
      <c r="E1094" s="121" t="s">
        <v>1</v>
      </c>
      <c r="F1094" s="122" t="s">
        <v>181</v>
      </c>
      <c r="H1094" s="123">
        <v>180.16800000000001</v>
      </c>
      <c r="I1094" s="8"/>
      <c r="L1094" s="119"/>
      <c r="M1094" s="124"/>
      <c r="T1094" s="125"/>
      <c r="AT1094" s="121" t="s">
        <v>176</v>
      </c>
      <c r="AU1094" s="121" t="s">
        <v>82</v>
      </c>
      <c r="AV1094" s="120" t="s">
        <v>172</v>
      </c>
      <c r="AW1094" s="120" t="s">
        <v>30</v>
      </c>
      <c r="AX1094" s="120" t="s">
        <v>80</v>
      </c>
      <c r="AY1094" s="121" t="s">
        <v>165</v>
      </c>
    </row>
    <row r="1095" spans="2:65" s="17" customFormat="1" ht="24.2" customHeight="1">
      <c r="B1095" s="16"/>
      <c r="C1095" s="88" t="s">
        <v>417</v>
      </c>
      <c r="D1095" s="88" t="s">
        <v>168</v>
      </c>
      <c r="E1095" s="89" t="s">
        <v>701</v>
      </c>
      <c r="F1095" s="90" t="s">
        <v>702</v>
      </c>
      <c r="G1095" s="91" t="s">
        <v>202</v>
      </c>
      <c r="H1095" s="92">
        <v>29.734000000000002</v>
      </c>
      <c r="I1095" s="4"/>
      <c r="J1095" s="94">
        <f>ROUND(I1095*H1095,2)</f>
        <v>0</v>
      </c>
      <c r="K1095" s="95"/>
      <c r="L1095" s="16"/>
      <c r="M1095" s="96" t="s">
        <v>1</v>
      </c>
      <c r="N1095" s="97" t="s">
        <v>38</v>
      </c>
      <c r="P1095" s="98">
        <f>O1095*H1095</f>
        <v>0</v>
      </c>
      <c r="Q1095" s="98">
        <v>0.22158</v>
      </c>
      <c r="R1095" s="98">
        <f>Q1095*H1095</f>
        <v>6.5884597200000004</v>
      </c>
      <c r="S1095" s="98">
        <v>0</v>
      </c>
      <c r="T1095" s="99">
        <f>S1095*H1095</f>
        <v>0</v>
      </c>
      <c r="AR1095" s="100" t="s">
        <v>172</v>
      </c>
      <c r="AT1095" s="100" t="s">
        <v>168</v>
      </c>
      <c r="AU1095" s="100" t="s">
        <v>82</v>
      </c>
      <c r="AY1095" s="9" t="s">
        <v>165</v>
      </c>
      <c r="BE1095" s="101">
        <f>IF(N1095="základní",J1095,0)</f>
        <v>0</v>
      </c>
      <c r="BF1095" s="101">
        <f>IF(N1095="snížená",J1095,0)</f>
        <v>0</v>
      </c>
      <c r="BG1095" s="101">
        <f>IF(N1095="zákl. přenesená",J1095,0)</f>
        <v>0</v>
      </c>
      <c r="BH1095" s="101">
        <f>IF(N1095="sníž. přenesená",J1095,0)</f>
        <v>0</v>
      </c>
      <c r="BI1095" s="101">
        <f>IF(N1095="nulová",J1095,0)</f>
        <v>0</v>
      </c>
      <c r="BJ1095" s="9" t="s">
        <v>80</v>
      </c>
      <c r="BK1095" s="101">
        <f>ROUND(I1095*H1095,2)</f>
        <v>0</v>
      </c>
      <c r="BL1095" s="9" t="s">
        <v>172</v>
      </c>
      <c r="BM1095" s="100" t="s">
        <v>703</v>
      </c>
    </row>
    <row r="1096" spans="2:65" s="17" customFormat="1" ht="19.5">
      <c r="B1096" s="16"/>
      <c r="D1096" s="102" t="s">
        <v>173</v>
      </c>
      <c r="F1096" s="103" t="s">
        <v>702</v>
      </c>
      <c r="I1096" s="5"/>
      <c r="L1096" s="16"/>
      <c r="M1096" s="104"/>
      <c r="T1096" s="105"/>
      <c r="AT1096" s="9" t="s">
        <v>173</v>
      </c>
      <c r="AU1096" s="9" t="s">
        <v>82</v>
      </c>
    </row>
    <row r="1097" spans="2:65" s="107" customFormat="1">
      <c r="B1097" s="106"/>
      <c r="D1097" s="102" t="s">
        <v>176</v>
      </c>
      <c r="E1097" s="108" t="s">
        <v>1</v>
      </c>
      <c r="F1097" s="109" t="s">
        <v>704</v>
      </c>
      <c r="H1097" s="108" t="s">
        <v>1</v>
      </c>
      <c r="I1097" s="6"/>
      <c r="L1097" s="106"/>
      <c r="M1097" s="110"/>
      <c r="T1097" s="111"/>
      <c r="AT1097" s="108" t="s">
        <v>176</v>
      </c>
      <c r="AU1097" s="108" t="s">
        <v>82</v>
      </c>
      <c r="AV1097" s="107" t="s">
        <v>80</v>
      </c>
      <c r="AW1097" s="107" t="s">
        <v>30</v>
      </c>
      <c r="AX1097" s="107" t="s">
        <v>73</v>
      </c>
      <c r="AY1097" s="108" t="s">
        <v>165</v>
      </c>
    </row>
    <row r="1098" spans="2:65" s="107" customFormat="1">
      <c r="B1098" s="106"/>
      <c r="D1098" s="102" t="s">
        <v>176</v>
      </c>
      <c r="E1098" s="108" t="s">
        <v>1</v>
      </c>
      <c r="F1098" s="109" t="s">
        <v>705</v>
      </c>
      <c r="H1098" s="108" t="s">
        <v>1</v>
      </c>
      <c r="I1098" s="6"/>
      <c r="L1098" s="106"/>
      <c r="M1098" s="110"/>
      <c r="T1098" s="111"/>
      <c r="AT1098" s="108" t="s">
        <v>176</v>
      </c>
      <c r="AU1098" s="108" t="s">
        <v>82</v>
      </c>
      <c r="AV1098" s="107" t="s">
        <v>80</v>
      </c>
      <c r="AW1098" s="107" t="s">
        <v>30</v>
      </c>
      <c r="AX1098" s="107" t="s">
        <v>73</v>
      </c>
      <c r="AY1098" s="108" t="s">
        <v>165</v>
      </c>
    </row>
    <row r="1099" spans="2:65" s="113" customFormat="1">
      <c r="B1099" s="112"/>
      <c r="D1099" s="102" t="s">
        <v>176</v>
      </c>
      <c r="E1099" s="114" t="s">
        <v>1</v>
      </c>
      <c r="F1099" s="115" t="s">
        <v>706</v>
      </c>
      <c r="H1099" s="116">
        <v>13.615</v>
      </c>
      <c r="I1099" s="7"/>
      <c r="L1099" s="112"/>
      <c r="M1099" s="117"/>
      <c r="T1099" s="118"/>
      <c r="AT1099" s="114" t="s">
        <v>176</v>
      </c>
      <c r="AU1099" s="114" t="s">
        <v>82</v>
      </c>
      <c r="AV1099" s="113" t="s">
        <v>82</v>
      </c>
      <c r="AW1099" s="113" t="s">
        <v>30</v>
      </c>
      <c r="AX1099" s="113" t="s">
        <v>73</v>
      </c>
      <c r="AY1099" s="114" t="s">
        <v>165</v>
      </c>
    </row>
    <row r="1100" spans="2:65" s="107" customFormat="1">
      <c r="B1100" s="106"/>
      <c r="D1100" s="102" t="s">
        <v>176</v>
      </c>
      <c r="E1100" s="108" t="s">
        <v>1</v>
      </c>
      <c r="F1100" s="109" t="s">
        <v>707</v>
      </c>
      <c r="H1100" s="108" t="s">
        <v>1</v>
      </c>
      <c r="I1100" s="6"/>
      <c r="L1100" s="106"/>
      <c r="M1100" s="110"/>
      <c r="T1100" s="111"/>
      <c r="AT1100" s="108" t="s">
        <v>176</v>
      </c>
      <c r="AU1100" s="108" t="s">
        <v>82</v>
      </c>
      <c r="AV1100" s="107" t="s">
        <v>80</v>
      </c>
      <c r="AW1100" s="107" t="s">
        <v>30</v>
      </c>
      <c r="AX1100" s="107" t="s">
        <v>73</v>
      </c>
      <c r="AY1100" s="108" t="s">
        <v>165</v>
      </c>
    </row>
    <row r="1101" spans="2:65" s="113" customFormat="1">
      <c r="B1101" s="112"/>
      <c r="D1101" s="102" t="s">
        <v>176</v>
      </c>
      <c r="E1101" s="114" t="s">
        <v>1</v>
      </c>
      <c r="F1101" s="115" t="s">
        <v>708</v>
      </c>
      <c r="H1101" s="116">
        <v>2.38</v>
      </c>
      <c r="I1101" s="7"/>
      <c r="L1101" s="112"/>
      <c r="M1101" s="117"/>
      <c r="T1101" s="118"/>
      <c r="AT1101" s="114" t="s">
        <v>176</v>
      </c>
      <c r="AU1101" s="114" t="s">
        <v>82</v>
      </c>
      <c r="AV1101" s="113" t="s">
        <v>82</v>
      </c>
      <c r="AW1101" s="113" t="s">
        <v>30</v>
      </c>
      <c r="AX1101" s="113" t="s">
        <v>73</v>
      </c>
      <c r="AY1101" s="114" t="s">
        <v>165</v>
      </c>
    </row>
    <row r="1102" spans="2:65" s="107" customFormat="1">
      <c r="B1102" s="106"/>
      <c r="D1102" s="102" t="s">
        <v>176</v>
      </c>
      <c r="E1102" s="108" t="s">
        <v>1</v>
      </c>
      <c r="F1102" s="109" t="s">
        <v>709</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710</v>
      </c>
      <c r="H1103" s="116">
        <v>13.739000000000001</v>
      </c>
      <c r="I1103" s="7"/>
      <c r="L1103" s="112"/>
      <c r="M1103" s="117"/>
      <c r="T1103" s="118"/>
      <c r="AT1103" s="114" t="s">
        <v>176</v>
      </c>
      <c r="AU1103" s="114" t="s">
        <v>82</v>
      </c>
      <c r="AV1103" s="113" t="s">
        <v>82</v>
      </c>
      <c r="AW1103" s="113" t="s">
        <v>30</v>
      </c>
      <c r="AX1103" s="113" t="s">
        <v>73</v>
      </c>
      <c r="AY1103" s="114" t="s">
        <v>165</v>
      </c>
    </row>
    <row r="1104" spans="2:65" s="120" customFormat="1">
      <c r="B1104" s="119"/>
      <c r="D1104" s="102" t="s">
        <v>176</v>
      </c>
      <c r="E1104" s="121" t="s">
        <v>1</v>
      </c>
      <c r="F1104" s="122" t="s">
        <v>181</v>
      </c>
      <c r="H1104" s="123">
        <v>29.734000000000002</v>
      </c>
      <c r="I1104" s="8"/>
      <c r="L1104" s="119"/>
      <c r="M1104" s="124"/>
      <c r="T1104" s="125"/>
      <c r="AT1104" s="121" t="s">
        <v>176</v>
      </c>
      <c r="AU1104" s="121" t="s">
        <v>82</v>
      </c>
      <c r="AV1104" s="120" t="s">
        <v>172</v>
      </c>
      <c r="AW1104" s="120" t="s">
        <v>30</v>
      </c>
      <c r="AX1104" s="120" t="s">
        <v>80</v>
      </c>
      <c r="AY1104" s="121" t="s">
        <v>165</v>
      </c>
    </row>
    <row r="1105" spans="2:65" s="17" customFormat="1" ht="24.2" customHeight="1">
      <c r="B1105" s="16"/>
      <c r="C1105" s="88" t="s">
        <v>711</v>
      </c>
      <c r="D1105" s="88" t="s">
        <v>168</v>
      </c>
      <c r="E1105" s="89" t="s">
        <v>712</v>
      </c>
      <c r="F1105" s="90" t="s">
        <v>713</v>
      </c>
      <c r="G1105" s="91" t="s">
        <v>202</v>
      </c>
      <c r="H1105" s="92">
        <v>1434.153</v>
      </c>
      <c r="I1105" s="4"/>
      <c r="J1105" s="94">
        <f>ROUND(I1105*H1105,2)</f>
        <v>0</v>
      </c>
      <c r="K1105" s="95"/>
      <c r="L1105" s="16"/>
      <c r="M1105" s="96" t="s">
        <v>1</v>
      </c>
      <c r="N1105" s="97" t="s">
        <v>38</v>
      </c>
      <c r="P1105" s="98">
        <f>O1105*H1105</f>
        <v>0</v>
      </c>
      <c r="Q1105" s="98">
        <v>0.14560799999999999</v>
      </c>
      <c r="R1105" s="98">
        <f>Q1105*H1105</f>
        <v>208.82415002399998</v>
      </c>
      <c r="S1105" s="98">
        <v>0</v>
      </c>
      <c r="T1105" s="99">
        <f>S1105*H1105</f>
        <v>0</v>
      </c>
      <c r="AR1105" s="100" t="s">
        <v>172</v>
      </c>
      <c r="AT1105" s="100" t="s">
        <v>168</v>
      </c>
      <c r="AU1105" s="100" t="s">
        <v>82</v>
      </c>
      <c r="AY1105" s="9" t="s">
        <v>165</v>
      </c>
      <c r="BE1105" s="101">
        <f>IF(N1105="základní",J1105,0)</f>
        <v>0</v>
      </c>
      <c r="BF1105" s="101">
        <f>IF(N1105="snížená",J1105,0)</f>
        <v>0</v>
      </c>
      <c r="BG1105" s="101">
        <f>IF(N1105="zákl. přenesená",J1105,0)</f>
        <v>0</v>
      </c>
      <c r="BH1105" s="101">
        <f>IF(N1105="sníž. přenesená",J1105,0)</f>
        <v>0</v>
      </c>
      <c r="BI1105" s="101">
        <f>IF(N1105="nulová",J1105,0)</f>
        <v>0</v>
      </c>
      <c r="BJ1105" s="9" t="s">
        <v>80</v>
      </c>
      <c r="BK1105" s="101">
        <f>ROUND(I1105*H1105,2)</f>
        <v>0</v>
      </c>
      <c r="BL1105" s="9" t="s">
        <v>172</v>
      </c>
      <c r="BM1105" s="100" t="s">
        <v>714</v>
      </c>
    </row>
    <row r="1106" spans="2:65" s="17" customFormat="1" ht="19.5">
      <c r="B1106" s="16"/>
      <c r="D1106" s="102" t="s">
        <v>173</v>
      </c>
      <c r="F1106" s="103" t="s">
        <v>713</v>
      </c>
      <c r="L1106" s="16"/>
      <c r="M1106" s="104"/>
      <c r="T1106" s="105"/>
      <c r="AT1106" s="9" t="s">
        <v>173</v>
      </c>
      <c r="AU1106" s="9" t="s">
        <v>82</v>
      </c>
    </row>
    <row r="1107" spans="2:65" s="107" customFormat="1">
      <c r="B1107" s="106"/>
      <c r="D1107" s="102" t="s">
        <v>176</v>
      </c>
      <c r="E1107" s="108" t="s">
        <v>1</v>
      </c>
      <c r="F1107" s="109" t="s">
        <v>704</v>
      </c>
      <c r="H1107" s="108"/>
      <c r="I1107" s="6"/>
      <c r="L1107" s="106"/>
      <c r="M1107" s="110"/>
      <c r="T1107" s="111"/>
      <c r="AT1107" s="108" t="s">
        <v>176</v>
      </c>
      <c r="AU1107" s="108" t="s">
        <v>82</v>
      </c>
      <c r="AV1107" s="107" t="s">
        <v>82</v>
      </c>
      <c r="AW1107" s="107" t="s">
        <v>30</v>
      </c>
      <c r="AX1107" s="107" t="s">
        <v>73</v>
      </c>
      <c r="AY1107" s="108" t="s">
        <v>165</v>
      </c>
    </row>
    <row r="1108" spans="2:65" s="107" customFormat="1">
      <c r="B1108" s="106"/>
      <c r="D1108" s="102" t="s">
        <v>176</v>
      </c>
      <c r="E1108" s="108" t="s">
        <v>1</v>
      </c>
      <c r="F1108" s="109" t="s">
        <v>10199</v>
      </c>
      <c r="H1108" s="108"/>
      <c r="I1108" s="6"/>
      <c r="L1108" s="106"/>
      <c r="M1108" s="110"/>
      <c r="T1108" s="111"/>
      <c r="AT1108" s="108" t="s">
        <v>176</v>
      </c>
      <c r="AU1108" s="108" t="s">
        <v>82</v>
      </c>
      <c r="AV1108" s="107" t="s">
        <v>82</v>
      </c>
      <c r="AW1108" s="107" t="s">
        <v>30</v>
      </c>
      <c r="AX1108" s="107" t="s">
        <v>73</v>
      </c>
      <c r="AY1108" s="108" t="s">
        <v>165</v>
      </c>
    </row>
    <row r="1109" spans="2:65" s="113" customFormat="1">
      <c r="B1109" s="112"/>
      <c r="D1109" s="102" t="s">
        <v>176</v>
      </c>
      <c r="E1109" s="114" t="s">
        <v>1</v>
      </c>
      <c r="F1109" s="115" t="s">
        <v>10200</v>
      </c>
      <c r="H1109" s="116">
        <v>8.7850000000000001</v>
      </c>
      <c r="I1109" s="7"/>
      <c r="L1109" s="112"/>
      <c r="M1109" s="117"/>
      <c r="T1109" s="118"/>
      <c r="AT1109" s="114" t="s">
        <v>176</v>
      </c>
      <c r="AU1109" s="114" t="s">
        <v>82</v>
      </c>
      <c r="AV1109" s="113" t="s">
        <v>82</v>
      </c>
      <c r="AW1109" s="113" t="s">
        <v>30</v>
      </c>
      <c r="AX1109" s="113" t="s">
        <v>73</v>
      </c>
      <c r="AY1109" s="114" t="s">
        <v>165</v>
      </c>
    </row>
    <row r="1110" spans="2:65" s="113" customFormat="1">
      <c r="B1110" s="112"/>
      <c r="D1110" s="102" t="s">
        <v>176</v>
      </c>
      <c r="E1110" s="114" t="s">
        <v>1</v>
      </c>
      <c r="F1110" s="115" t="s">
        <v>10201</v>
      </c>
      <c r="H1110" s="116">
        <v>27.545000000000002</v>
      </c>
      <c r="I1110" s="7"/>
      <c r="L1110" s="112"/>
      <c r="M1110" s="117"/>
      <c r="T1110" s="118"/>
      <c r="AT1110" s="114" t="s">
        <v>176</v>
      </c>
      <c r="AU1110" s="114" t="s">
        <v>82</v>
      </c>
      <c r="AV1110" s="113" t="s">
        <v>82</v>
      </c>
      <c r="AW1110" s="113" t="s">
        <v>30</v>
      </c>
      <c r="AX1110" s="113" t="s">
        <v>73</v>
      </c>
      <c r="AY1110" s="114" t="s">
        <v>165</v>
      </c>
    </row>
    <row r="1111" spans="2:65" s="113" customFormat="1">
      <c r="B1111" s="112"/>
      <c r="D1111" s="102" t="s">
        <v>176</v>
      </c>
      <c r="E1111" s="114" t="s">
        <v>1</v>
      </c>
      <c r="F1111" s="115" t="s">
        <v>944</v>
      </c>
      <c r="H1111" s="116">
        <v>-1.8180000000000001</v>
      </c>
      <c r="I1111" s="7"/>
      <c r="L1111" s="112"/>
      <c r="M1111" s="117"/>
      <c r="T1111" s="118"/>
      <c r="AT1111" s="114" t="s">
        <v>176</v>
      </c>
      <c r="AU1111" s="114" t="s">
        <v>82</v>
      </c>
      <c r="AV1111" s="113" t="s">
        <v>82</v>
      </c>
      <c r="AW1111" s="113" t="s">
        <v>30</v>
      </c>
      <c r="AX1111" s="113" t="s">
        <v>73</v>
      </c>
      <c r="AY1111" s="114" t="s">
        <v>165</v>
      </c>
    </row>
    <row r="1112" spans="2:65" s="113" customFormat="1">
      <c r="B1112" s="112"/>
      <c r="D1112" s="102" t="s">
        <v>176</v>
      </c>
      <c r="E1112" s="114" t="s">
        <v>1</v>
      </c>
      <c r="F1112" s="115" t="s">
        <v>10202</v>
      </c>
      <c r="H1112" s="116">
        <v>58.8</v>
      </c>
      <c r="I1112" s="7"/>
      <c r="L1112" s="112"/>
      <c r="M1112" s="117"/>
      <c r="T1112" s="118"/>
      <c r="AT1112" s="114" t="s">
        <v>176</v>
      </c>
      <c r="AU1112" s="114" t="s">
        <v>82</v>
      </c>
      <c r="AV1112" s="113" t="s">
        <v>82</v>
      </c>
      <c r="AW1112" s="113" t="s">
        <v>30</v>
      </c>
      <c r="AX1112" s="113" t="s">
        <v>73</v>
      </c>
      <c r="AY1112" s="114" t="s">
        <v>165</v>
      </c>
    </row>
    <row r="1113" spans="2:65" s="113" customFormat="1">
      <c r="B1113" s="112"/>
      <c r="D1113" s="102" t="s">
        <v>176</v>
      </c>
      <c r="E1113" s="114" t="s">
        <v>1</v>
      </c>
      <c r="F1113" s="115" t="s">
        <v>10203</v>
      </c>
      <c r="H1113" s="116">
        <v>54.984999999999999</v>
      </c>
      <c r="I1113" s="7"/>
      <c r="L1113" s="112"/>
      <c r="M1113" s="117"/>
      <c r="T1113" s="118"/>
      <c r="AT1113" s="114" t="s">
        <v>176</v>
      </c>
      <c r="AU1113" s="114" t="s">
        <v>82</v>
      </c>
      <c r="AV1113" s="113" t="s">
        <v>82</v>
      </c>
      <c r="AW1113" s="113" t="s">
        <v>30</v>
      </c>
      <c r="AX1113" s="113" t="s">
        <v>73</v>
      </c>
      <c r="AY1113" s="114" t="s">
        <v>165</v>
      </c>
    </row>
    <row r="1114" spans="2:65" s="113" customFormat="1">
      <c r="B1114" s="112"/>
      <c r="D1114" s="102" t="s">
        <v>176</v>
      </c>
      <c r="E1114" s="114" t="s">
        <v>1</v>
      </c>
      <c r="F1114" s="115" t="s">
        <v>10204</v>
      </c>
      <c r="H1114" s="116">
        <v>-4.4440000000000008</v>
      </c>
      <c r="I1114" s="7"/>
      <c r="L1114" s="112"/>
      <c r="M1114" s="117"/>
      <c r="T1114" s="118"/>
      <c r="AT1114" s="114" t="s">
        <v>176</v>
      </c>
      <c r="AU1114" s="114" t="s">
        <v>82</v>
      </c>
      <c r="AV1114" s="113" t="s">
        <v>82</v>
      </c>
      <c r="AW1114" s="113" t="s">
        <v>30</v>
      </c>
      <c r="AX1114" s="113" t="s">
        <v>73</v>
      </c>
      <c r="AY1114" s="114" t="s">
        <v>165</v>
      </c>
    </row>
    <row r="1115" spans="2:65" s="113" customFormat="1">
      <c r="B1115" s="112"/>
      <c r="D1115" s="102" t="s">
        <v>176</v>
      </c>
      <c r="E1115" s="114" t="s">
        <v>1</v>
      </c>
      <c r="F1115" s="115" t="s">
        <v>959</v>
      </c>
      <c r="H1115" s="116">
        <v>-2.02</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10205</v>
      </c>
      <c r="H1116" s="116">
        <v>80.745000000000005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10206</v>
      </c>
      <c r="H1117" s="116">
        <v>-4.04</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10207</v>
      </c>
      <c r="H1118" s="116">
        <v>58.975000000000009</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10208</v>
      </c>
      <c r="H1119" s="116">
        <v>47.005000000000003</v>
      </c>
      <c r="I1119" s="7"/>
      <c r="L1119" s="112"/>
      <c r="M1119" s="117"/>
      <c r="T1119" s="118"/>
      <c r="AT1119" s="114" t="s">
        <v>176</v>
      </c>
      <c r="AU1119" s="114" t="s">
        <v>82</v>
      </c>
      <c r="AV1119" s="113" t="s">
        <v>82</v>
      </c>
      <c r="AW1119" s="113" t="s">
        <v>30</v>
      </c>
      <c r="AX1119" s="113" t="s">
        <v>73</v>
      </c>
      <c r="AY1119" s="114" t="s">
        <v>165</v>
      </c>
    </row>
    <row r="1120" spans="2:65" s="113" customFormat="1">
      <c r="B1120" s="112"/>
      <c r="D1120" s="102" t="s">
        <v>176</v>
      </c>
      <c r="E1120" s="114" t="s">
        <v>1</v>
      </c>
      <c r="F1120" s="115" t="s">
        <v>10209</v>
      </c>
      <c r="H1120" s="116">
        <v>-0.76500000000000001</v>
      </c>
      <c r="I1120" s="7"/>
      <c r="L1120" s="112"/>
      <c r="M1120" s="117"/>
      <c r="T1120" s="118"/>
      <c r="AT1120" s="114" t="s">
        <v>176</v>
      </c>
      <c r="AU1120" s="114" t="s">
        <v>82</v>
      </c>
      <c r="AV1120" s="113" t="s">
        <v>82</v>
      </c>
      <c r="AW1120" s="113" t="s">
        <v>30</v>
      </c>
      <c r="AX1120" s="113" t="s">
        <v>73</v>
      </c>
      <c r="AY1120" s="114" t="s">
        <v>165</v>
      </c>
    </row>
    <row r="1121" spans="2:51" s="113" customFormat="1">
      <c r="B1121" s="112"/>
      <c r="D1121" s="102" t="s">
        <v>176</v>
      </c>
      <c r="E1121" s="114" t="s">
        <v>1</v>
      </c>
      <c r="F1121" s="115" t="s">
        <v>10210</v>
      </c>
      <c r="H1121" s="116">
        <v>-0.28289999999999998</v>
      </c>
      <c r="I1121" s="7"/>
      <c r="L1121" s="112"/>
      <c r="M1121" s="117"/>
      <c r="T1121" s="118"/>
      <c r="AT1121" s="114" t="s">
        <v>176</v>
      </c>
      <c r="AU1121" s="114" t="s">
        <v>82</v>
      </c>
      <c r="AV1121" s="113" t="s">
        <v>82</v>
      </c>
      <c r="AW1121" s="113" t="s">
        <v>30</v>
      </c>
      <c r="AX1121" s="113" t="s">
        <v>73</v>
      </c>
      <c r="AY1121" s="114" t="s">
        <v>165</v>
      </c>
    </row>
    <row r="1122" spans="2:51" s="113" customFormat="1">
      <c r="B1122" s="112"/>
      <c r="D1122" s="102" t="s">
        <v>176</v>
      </c>
      <c r="E1122" s="114" t="s">
        <v>1</v>
      </c>
      <c r="F1122" s="115" t="s">
        <v>10211</v>
      </c>
      <c r="H1122" s="116">
        <v>-0.44000000000000006</v>
      </c>
      <c r="I1122" s="7"/>
      <c r="L1122" s="112"/>
      <c r="M1122" s="117"/>
      <c r="T1122" s="118"/>
      <c r="AT1122" s="114" t="s">
        <v>176</v>
      </c>
      <c r="AU1122" s="114" t="s">
        <v>82</v>
      </c>
      <c r="AV1122" s="113" t="s">
        <v>82</v>
      </c>
      <c r="AW1122" s="113" t="s">
        <v>30</v>
      </c>
      <c r="AX1122" s="113" t="s">
        <v>73</v>
      </c>
      <c r="AY1122" s="114" t="s">
        <v>165</v>
      </c>
    </row>
    <row r="1123" spans="2:51" s="113" customFormat="1">
      <c r="B1123" s="112"/>
      <c r="D1123" s="102" t="s">
        <v>176</v>
      </c>
      <c r="E1123" s="114" t="s">
        <v>1</v>
      </c>
      <c r="F1123" s="115" t="s">
        <v>10212</v>
      </c>
      <c r="H1123" s="116">
        <v>-0.29599999999999999</v>
      </c>
      <c r="I1123" s="7"/>
      <c r="L1123" s="112"/>
      <c r="M1123" s="117"/>
      <c r="T1123" s="118"/>
      <c r="AT1123" s="114" t="s">
        <v>176</v>
      </c>
      <c r="AU1123" s="114" t="s">
        <v>82</v>
      </c>
      <c r="AV1123" s="113" t="s">
        <v>82</v>
      </c>
      <c r="AW1123" s="113" t="s">
        <v>30</v>
      </c>
      <c r="AX1123" s="113" t="s">
        <v>73</v>
      </c>
      <c r="AY1123" s="114" t="s">
        <v>165</v>
      </c>
    </row>
    <row r="1124" spans="2:51" s="107" customFormat="1">
      <c r="B1124" s="106"/>
      <c r="D1124" s="102" t="s">
        <v>176</v>
      </c>
      <c r="E1124" s="108" t="s">
        <v>1</v>
      </c>
      <c r="F1124" s="109" t="s">
        <v>968</v>
      </c>
      <c r="H1124" s="108"/>
      <c r="I1124" s="6"/>
      <c r="L1124" s="106"/>
      <c r="M1124" s="110"/>
      <c r="T1124" s="111"/>
      <c r="AT1124" s="108" t="s">
        <v>176</v>
      </c>
      <c r="AU1124" s="108" t="s">
        <v>82</v>
      </c>
      <c r="AV1124" s="107" t="s">
        <v>82</v>
      </c>
      <c r="AW1124" s="107" t="s">
        <v>30</v>
      </c>
      <c r="AX1124" s="107" t="s">
        <v>73</v>
      </c>
      <c r="AY1124" s="108" t="s">
        <v>165</v>
      </c>
    </row>
    <row r="1125" spans="2:51" s="113" customFormat="1">
      <c r="B1125" s="112"/>
      <c r="D1125" s="102" t="s">
        <v>176</v>
      </c>
      <c r="E1125" s="114" t="s">
        <v>1</v>
      </c>
      <c r="F1125" s="115" t="s">
        <v>10213</v>
      </c>
      <c r="H1125" s="116">
        <v>87.325000000000017</v>
      </c>
      <c r="I1125" s="7"/>
      <c r="L1125" s="112"/>
      <c r="M1125" s="117"/>
      <c r="T1125" s="118"/>
      <c r="AT1125" s="114" t="s">
        <v>176</v>
      </c>
      <c r="AU1125" s="114" t="s">
        <v>82</v>
      </c>
      <c r="AV1125" s="113" t="s">
        <v>82</v>
      </c>
      <c r="AW1125" s="113" t="s">
        <v>30</v>
      </c>
      <c r="AX1125" s="113" t="s">
        <v>73</v>
      </c>
      <c r="AY1125" s="114" t="s">
        <v>165</v>
      </c>
    </row>
    <row r="1126" spans="2:51" s="113" customFormat="1">
      <c r="B1126" s="112"/>
      <c r="D1126" s="102" t="s">
        <v>176</v>
      </c>
      <c r="E1126" s="114" t="s">
        <v>1</v>
      </c>
      <c r="F1126" s="115" t="s">
        <v>959</v>
      </c>
      <c r="H1126" s="116">
        <v>-2.02</v>
      </c>
      <c r="I1126" s="7"/>
      <c r="L1126" s="112"/>
      <c r="M1126" s="117"/>
      <c r="T1126" s="118"/>
      <c r="AT1126" s="114" t="s">
        <v>176</v>
      </c>
      <c r="AU1126" s="114" t="s">
        <v>82</v>
      </c>
      <c r="AV1126" s="113" t="s">
        <v>82</v>
      </c>
      <c r="AW1126" s="113" t="s">
        <v>30</v>
      </c>
      <c r="AX1126" s="113" t="s">
        <v>73</v>
      </c>
      <c r="AY1126" s="114" t="s">
        <v>165</v>
      </c>
    </row>
    <row r="1127" spans="2:51" s="113" customFormat="1">
      <c r="B1127" s="112"/>
      <c r="D1127" s="102" t="s">
        <v>176</v>
      </c>
      <c r="E1127" s="114" t="s">
        <v>1</v>
      </c>
      <c r="F1127" s="115" t="s">
        <v>10214</v>
      </c>
      <c r="H1127" s="116">
        <v>-4.165</v>
      </c>
      <c r="I1127" s="7"/>
      <c r="L1127" s="112"/>
      <c r="M1127" s="117"/>
      <c r="T1127" s="118"/>
      <c r="AT1127" s="114" t="s">
        <v>176</v>
      </c>
      <c r="AU1127" s="114" t="s">
        <v>82</v>
      </c>
      <c r="AV1127" s="113" t="s">
        <v>82</v>
      </c>
      <c r="AW1127" s="113" t="s">
        <v>30</v>
      </c>
      <c r="AX1127" s="113" t="s">
        <v>73</v>
      </c>
      <c r="AY1127" s="114" t="s">
        <v>165</v>
      </c>
    </row>
    <row r="1128" spans="2:51" s="113" customFormat="1">
      <c r="B1128" s="112"/>
      <c r="D1128" s="102" t="s">
        <v>176</v>
      </c>
      <c r="E1128" s="114" t="s">
        <v>1</v>
      </c>
      <c r="F1128" s="115" t="s">
        <v>10215</v>
      </c>
      <c r="H1128" s="116">
        <v>77.700000000000017</v>
      </c>
      <c r="I1128" s="7"/>
      <c r="L1128" s="112"/>
      <c r="M1128" s="117"/>
      <c r="T1128" s="118"/>
      <c r="AT1128" s="114" t="s">
        <v>176</v>
      </c>
      <c r="AU1128" s="114" t="s">
        <v>82</v>
      </c>
      <c r="AV1128" s="113" t="s">
        <v>82</v>
      </c>
      <c r="AW1128" s="113" t="s">
        <v>30</v>
      </c>
      <c r="AX1128" s="113" t="s">
        <v>73</v>
      </c>
      <c r="AY1128" s="114" t="s">
        <v>165</v>
      </c>
    </row>
    <row r="1129" spans="2:51" s="113" customFormat="1">
      <c r="B1129" s="112"/>
      <c r="D1129" s="102" t="s">
        <v>176</v>
      </c>
      <c r="E1129" s="114" t="s">
        <v>1</v>
      </c>
      <c r="F1129" s="115" t="s">
        <v>10216</v>
      </c>
      <c r="H1129" s="116">
        <v>-4.6550000000000002</v>
      </c>
      <c r="I1129" s="7"/>
      <c r="L1129" s="112"/>
      <c r="M1129" s="117"/>
      <c r="T1129" s="118"/>
      <c r="AT1129" s="114" t="s">
        <v>176</v>
      </c>
      <c r="AU1129" s="114" t="s">
        <v>82</v>
      </c>
      <c r="AV1129" s="113" t="s">
        <v>82</v>
      </c>
      <c r="AW1129" s="113" t="s">
        <v>30</v>
      </c>
      <c r="AX1129" s="113" t="s">
        <v>73</v>
      </c>
      <c r="AY1129" s="114" t="s">
        <v>165</v>
      </c>
    </row>
    <row r="1130" spans="2:51" s="113" customFormat="1">
      <c r="B1130" s="112"/>
      <c r="D1130" s="102" t="s">
        <v>176</v>
      </c>
      <c r="E1130" s="114" t="s">
        <v>1</v>
      </c>
      <c r="F1130" s="115" t="s">
        <v>10217</v>
      </c>
      <c r="H1130" s="116">
        <v>-0.34</v>
      </c>
      <c r="I1130" s="7"/>
      <c r="L1130" s="112"/>
      <c r="M1130" s="117"/>
      <c r="T1130" s="118"/>
      <c r="AT1130" s="114" t="s">
        <v>176</v>
      </c>
      <c r="AU1130" s="114" t="s">
        <v>82</v>
      </c>
      <c r="AV1130" s="113" t="s">
        <v>82</v>
      </c>
      <c r="AW1130" s="113" t="s">
        <v>30</v>
      </c>
      <c r="AX1130" s="113" t="s">
        <v>73</v>
      </c>
      <c r="AY1130" s="114" t="s">
        <v>165</v>
      </c>
    </row>
    <row r="1131" spans="2:51" s="113" customFormat="1">
      <c r="B1131" s="112"/>
      <c r="D1131" s="102" t="s">
        <v>176</v>
      </c>
      <c r="E1131" s="114" t="s">
        <v>1</v>
      </c>
      <c r="F1131" s="115" t="s">
        <v>10218</v>
      </c>
      <c r="H1131" s="116">
        <v>30.764999999999997</v>
      </c>
      <c r="I1131" s="7"/>
      <c r="L1131" s="112"/>
      <c r="M1131" s="117"/>
      <c r="T1131" s="118"/>
      <c r="AT1131" s="114" t="s">
        <v>176</v>
      </c>
      <c r="AU1131" s="114" t="s">
        <v>82</v>
      </c>
      <c r="AV1131" s="113" t="s">
        <v>82</v>
      </c>
      <c r="AW1131" s="113" t="s">
        <v>30</v>
      </c>
      <c r="AX1131" s="113" t="s">
        <v>73</v>
      </c>
      <c r="AY1131" s="114" t="s">
        <v>165</v>
      </c>
    </row>
    <row r="1132" spans="2:51" s="113" customFormat="1">
      <c r="B1132" s="112"/>
      <c r="D1132" s="102" t="s">
        <v>176</v>
      </c>
      <c r="E1132" s="114" t="s">
        <v>1</v>
      </c>
      <c r="F1132" s="115" t="s">
        <v>10219</v>
      </c>
      <c r="H1132" s="116">
        <v>-0.89249999999999996</v>
      </c>
      <c r="I1132" s="7"/>
      <c r="L1132" s="112"/>
      <c r="M1132" s="117"/>
      <c r="T1132" s="118"/>
      <c r="AT1132" s="114" t="s">
        <v>176</v>
      </c>
      <c r="AU1132" s="114" t="s">
        <v>82</v>
      </c>
      <c r="AV1132" s="113" t="s">
        <v>82</v>
      </c>
      <c r="AW1132" s="113" t="s">
        <v>30</v>
      </c>
      <c r="AX1132" s="113" t="s">
        <v>73</v>
      </c>
      <c r="AY1132" s="114" t="s">
        <v>165</v>
      </c>
    </row>
    <row r="1133" spans="2:51" s="113" customFormat="1">
      <c r="B1133" s="112"/>
      <c r="D1133" s="102" t="s">
        <v>176</v>
      </c>
      <c r="E1133" s="114" t="s">
        <v>1</v>
      </c>
      <c r="F1133" s="115" t="s">
        <v>10220</v>
      </c>
      <c r="H1133" s="116">
        <v>-1.6275000000000002</v>
      </c>
      <c r="I1133" s="7"/>
      <c r="L1133" s="112"/>
      <c r="M1133" s="117"/>
      <c r="T1133" s="118"/>
      <c r="AT1133" s="114" t="s">
        <v>176</v>
      </c>
      <c r="AU1133" s="114" t="s">
        <v>82</v>
      </c>
      <c r="AV1133" s="113" t="s">
        <v>82</v>
      </c>
      <c r="AW1133" s="113" t="s">
        <v>30</v>
      </c>
      <c r="AX1133" s="113" t="s">
        <v>73</v>
      </c>
      <c r="AY1133" s="114" t="s">
        <v>165</v>
      </c>
    </row>
    <row r="1134" spans="2:51" s="113" customFormat="1">
      <c r="B1134" s="112"/>
      <c r="D1134" s="102" t="s">
        <v>176</v>
      </c>
      <c r="E1134" s="114" t="s">
        <v>1</v>
      </c>
      <c r="F1134" s="115" t="s">
        <v>10221</v>
      </c>
      <c r="H1134" s="116">
        <v>79.38</v>
      </c>
      <c r="I1134" s="7"/>
      <c r="L1134" s="112"/>
      <c r="M1134" s="117"/>
      <c r="T1134" s="118"/>
      <c r="AT1134" s="114" t="s">
        <v>176</v>
      </c>
      <c r="AU1134" s="114" t="s">
        <v>82</v>
      </c>
      <c r="AV1134" s="113" t="s">
        <v>82</v>
      </c>
      <c r="AW1134" s="113" t="s">
        <v>30</v>
      </c>
      <c r="AX1134" s="113" t="s">
        <v>73</v>
      </c>
      <c r="AY1134" s="114" t="s">
        <v>165</v>
      </c>
    </row>
    <row r="1135" spans="2:51" s="113" customFormat="1">
      <c r="B1135" s="112"/>
      <c r="D1135" s="102" t="s">
        <v>176</v>
      </c>
      <c r="E1135" s="114" t="s">
        <v>1</v>
      </c>
      <c r="F1135" s="115" t="s">
        <v>10222</v>
      </c>
      <c r="H1135" s="116">
        <v>-0.56999999999999995</v>
      </c>
      <c r="I1135" s="7"/>
      <c r="L1135" s="112"/>
      <c r="M1135" s="117"/>
      <c r="T1135" s="118"/>
      <c r="AT1135" s="114" t="s">
        <v>176</v>
      </c>
      <c r="AU1135" s="114" t="s">
        <v>82</v>
      </c>
      <c r="AV1135" s="113" t="s">
        <v>82</v>
      </c>
      <c r="AW1135" s="113" t="s">
        <v>30</v>
      </c>
      <c r="AX1135" s="113" t="s">
        <v>73</v>
      </c>
      <c r="AY1135" s="114" t="s">
        <v>165</v>
      </c>
    </row>
    <row r="1136" spans="2:51" s="113" customFormat="1">
      <c r="B1136" s="112"/>
      <c r="D1136" s="102" t="s">
        <v>176</v>
      </c>
      <c r="E1136" s="114" t="s">
        <v>1</v>
      </c>
      <c r="F1136" s="115" t="s">
        <v>10223</v>
      </c>
      <c r="H1136" s="116">
        <v>-0.93</v>
      </c>
      <c r="I1136" s="7"/>
      <c r="L1136" s="112"/>
      <c r="M1136" s="117"/>
      <c r="T1136" s="118"/>
      <c r="AT1136" s="114" t="s">
        <v>176</v>
      </c>
      <c r="AU1136" s="114" t="s">
        <v>82</v>
      </c>
      <c r="AV1136" s="113" t="s">
        <v>82</v>
      </c>
      <c r="AW1136" s="113" t="s">
        <v>30</v>
      </c>
      <c r="AX1136" s="113" t="s">
        <v>73</v>
      </c>
      <c r="AY1136" s="114" t="s">
        <v>165</v>
      </c>
    </row>
    <row r="1137" spans="2:51" s="113" customFormat="1">
      <c r="B1137" s="112"/>
      <c r="D1137" s="102" t="s">
        <v>176</v>
      </c>
      <c r="E1137" s="114" t="s">
        <v>1</v>
      </c>
      <c r="F1137" s="115" t="s">
        <v>10224</v>
      </c>
      <c r="H1137" s="116">
        <v>-1.0075000000000001</v>
      </c>
      <c r="I1137" s="7"/>
      <c r="L1137" s="112"/>
      <c r="M1137" s="117"/>
      <c r="T1137" s="118"/>
      <c r="AT1137" s="114" t="s">
        <v>176</v>
      </c>
      <c r="AU1137" s="114" t="s">
        <v>82</v>
      </c>
      <c r="AV1137" s="113" t="s">
        <v>82</v>
      </c>
      <c r="AW1137" s="113" t="s">
        <v>30</v>
      </c>
      <c r="AX1137" s="113" t="s">
        <v>73</v>
      </c>
      <c r="AY1137" s="114" t="s">
        <v>165</v>
      </c>
    </row>
    <row r="1138" spans="2:51" s="113" customFormat="1">
      <c r="B1138" s="112"/>
      <c r="D1138" s="102" t="s">
        <v>176</v>
      </c>
      <c r="E1138" s="114" t="s">
        <v>1</v>
      </c>
      <c r="F1138" s="115" t="s">
        <v>10209</v>
      </c>
      <c r="H1138" s="116">
        <v>-0.76500000000000001</v>
      </c>
      <c r="I1138" s="7"/>
      <c r="L1138" s="112"/>
      <c r="M1138" s="117"/>
      <c r="T1138" s="118"/>
      <c r="AT1138" s="114" t="s">
        <v>176</v>
      </c>
      <c r="AU1138" s="114" t="s">
        <v>82</v>
      </c>
      <c r="AV1138" s="113" t="s">
        <v>82</v>
      </c>
      <c r="AW1138" s="113" t="s">
        <v>30</v>
      </c>
      <c r="AX1138" s="113" t="s">
        <v>73</v>
      </c>
      <c r="AY1138" s="114" t="s">
        <v>165</v>
      </c>
    </row>
    <row r="1139" spans="2:51" s="113" customFormat="1">
      <c r="B1139" s="112"/>
      <c r="D1139" s="102" t="s">
        <v>176</v>
      </c>
      <c r="E1139" s="114" t="s">
        <v>1</v>
      </c>
      <c r="F1139" s="115" t="s">
        <v>10225</v>
      </c>
      <c r="H1139" s="116">
        <v>-2.4224999999999999</v>
      </c>
      <c r="I1139" s="7"/>
      <c r="L1139" s="112"/>
      <c r="M1139" s="117"/>
      <c r="T1139" s="118"/>
      <c r="AT1139" s="114" t="s">
        <v>176</v>
      </c>
      <c r="AU1139" s="114" t="s">
        <v>82</v>
      </c>
      <c r="AV1139" s="113" t="s">
        <v>82</v>
      </c>
      <c r="AW1139" s="113" t="s">
        <v>30</v>
      </c>
      <c r="AX1139" s="113" t="s">
        <v>73</v>
      </c>
      <c r="AY1139" s="114" t="s">
        <v>165</v>
      </c>
    </row>
    <row r="1140" spans="2:51" s="113" customFormat="1">
      <c r="B1140" s="112"/>
      <c r="D1140" s="102" t="s">
        <v>176</v>
      </c>
      <c r="E1140" s="114" t="s">
        <v>1</v>
      </c>
      <c r="F1140" s="115" t="s">
        <v>959</v>
      </c>
      <c r="H1140" s="116">
        <v>-2.02</v>
      </c>
      <c r="I1140" s="7"/>
      <c r="L1140" s="112"/>
      <c r="M1140" s="117"/>
      <c r="T1140" s="118"/>
      <c r="AT1140" s="114" t="s">
        <v>176</v>
      </c>
      <c r="AU1140" s="114" t="s">
        <v>82</v>
      </c>
      <c r="AV1140" s="113" t="s">
        <v>82</v>
      </c>
      <c r="AW1140" s="113" t="s">
        <v>30</v>
      </c>
      <c r="AX1140" s="113" t="s">
        <v>73</v>
      </c>
      <c r="AY1140" s="114" t="s">
        <v>165</v>
      </c>
    </row>
    <row r="1141" spans="2:51" s="113" customFormat="1">
      <c r="B1141" s="112"/>
      <c r="D1141" s="102" t="s">
        <v>176</v>
      </c>
      <c r="E1141" s="114" t="s">
        <v>1</v>
      </c>
      <c r="F1141" s="115" t="s">
        <v>10226</v>
      </c>
      <c r="H1141" s="116">
        <v>-2.6949999999999998</v>
      </c>
      <c r="I1141" s="7"/>
      <c r="L1141" s="112"/>
      <c r="M1141" s="117"/>
      <c r="T1141" s="118"/>
      <c r="AT1141" s="114" t="s">
        <v>176</v>
      </c>
      <c r="AU1141" s="114" t="s">
        <v>82</v>
      </c>
      <c r="AV1141" s="113" t="s">
        <v>82</v>
      </c>
      <c r="AW1141" s="113" t="s">
        <v>30</v>
      </c>
      <c r="AX1141" s="113" t="s">
        <v>73</v>
      </c>
      <c r="AY1141" s="114" t="s">
        <v>165</v>
      </c>
    </row>
    <row r="1142" spans="2:51" s="113" customFormat="1">
      <c r="B1142" s="112"/>
      <c r="D1142" s="102" t="s">
        <v>176</v>
      </c>
      <c r="E1142" s="114" t="s">
        <v>1</v>
      </c>
      <c r="F1142" s="115" t="s">
        <v>10227</v>
      </c>
      <c r="H1142" s="116">
        <v>17.5</v>
      </c>
      <c r="I1142" s="7"/>
      <c r="L1142" s="112"/>
      <c r="M1142" s="117"/>
      <c r="T1142" s="118"/>
      <c r="AT1142" s="114" t="s">
        <v>176</v>
      </c>
      <c r="AU1142" s="114" t="s">
        <v>82</v>
      </c>
      <c r="AV1142" s="113" t="s">
        <v>82</v>
      </c>
      <c r="AW1142" s="113" t="s">
        <v>30</v>
      </c>
      <c r="AX1142" s="113" t="s">
        <v>73</v>
      </c>
      <c r="AY1142" s="114" t="s">
        <v>165</v>
      </c>
    </row>
    <row r="1143" spans="2:51" s="113" customFormat="1">
      <c r="B1143" s="112"/>
      <c r="D1143" s="102" t="s">
        <v>176</v>
      </c>
      <c r="E1143" s="114" t="s">
        <v>1</v>
      </c>
      <c r="F1143" s="115" t="s">
        <v>959</v>
      </c>
      <c r="H1143" s="116">
        <v>-2.02</v>
      </c>
      <c r="I1143" s="7"/>
      <c r="L1143" s="112"/>
      <c r="M1143" s="117"/>
      <c r="T1143" s="118"/>
      <c r="AT1143" s="114" t="s">
        <v>176</v>
      </c>
      <c r="AU1143" s="114" t="s">
        <v>82</v>
      </c>
      <c r="AV1143" s="113" t="s">
        <v>82</v>
      </c>
      <c r="AW1143" s="113" t="s">
        <v>30</v>
      </c>
      <c r="AX1143" s="113" t="s">
        <v>73</v>
      </c>
      <c r="AY1143" s="114" t="s">
        <v>165</v>
      </c>
    </row>
    <row r="1144" spans="2:51" s="113" customFormat="1">
      <c r="B1144" s="112"/>
      <c r="D1144" s="102" t="s">
        <v>176</v>
      </c>
      <c r="E1144" s="114" t="s">
        <v>1</v>
      </c>
      <c r="F1144" s="115" t="s">
        <v>10228</v>
      </c>
      <c r="H1144" s="116">
        <v>148.57500000000002</v>
      </c>
      <c r="I1144" s="7"/>
      <c r="L1144" s="112"/>
      <c r="M1144" s="117"/>
      <c r="T1144" s="118"/>
      <c r="AT1144" s="114" t="s">
        <v>176</v>
      </c>
      <c r="AU1144" s="114" t="s">
        <v>82</v>
      </c>
      <c r="AV1144" s="113" t="s">
        <v>82</v>
      </c>
      <c r="AW1144" s="113" t="s">
        <v>30</v>
      </c>
      <c r="AX1144" s="113" t="s">
        <v>73</v>
      </c>
      <c r="AY1144" s="114" t="s">
        <v>165</v>
      </c>
    </row>
    <row r="1145" spans="2:51" s="113" customFormat="1">
      <c r="B1145" s="112"/>
      <c r="D1145" s="102" t="s">
        <v>176</v>
      </c>
      <c r="E1145" s="114" t="s">
        <v>1</v>
      </c>
      <c r="F1145" s="115" t="s">
        <v>10229</v>
      </c>
      <c r="H1145" s="116">
        <v>-0.624</v>
      </c>
      <c r="I1145" s="7"/>
      <c r="L1145" s="112"/>
      <c r="M1145" s="117"/>
      <c r="T1145" s="118"/>
      <c r="AT1145" s="114" t="s">
        <v>176</v>
      </c>
      <c r="AU1145" s="114" t="s">
        <v>82</v>
      </c>
      <c r="AV1145" s="113" t="s">
        <v>82</v>
      </c>
      <c r="AW1145" s="113" t="s">
        <v>30</v>
      </c>
      <c r="AX1145" s="113" t="s">
        <v>73</v>
      </c>
      <c r="AY1145" s="114" t="s">
        <v>165</v>
      </c>
    </row>
    <row r="1146" spans="2:51" s="113" customFormat="1">
      <c r="B1146" s="112"/>
      <c r="D1146" s="102" t="s">
        <v>176</v>
      </c>
      <c r="E1146" s="114" t="s">
        <v>1</v>
      </c>
      <c r="F1146" s="115" t="s">
        <v>10230</v>
      </c>
      <c r="H1146" s="116">
        <v>-1.056</v>
      </c>
      <c r="I1146" s="7"/>
      <c r="L1146" s="112"/>
      <c r="M1146" s="117"/>
      <c r="T1146" s="118"/>
      <c r="AT1146" s="114" t="s">
        <v>176</v>
      </c>
      <c r="AU1146" s="114" t="s">
        <v>82</v>
      </c>
      <c r="AV1146" s="113" t="s">
        <v>82</v>
      </c>
      <c r="AW1146" s="113" t="s">
        <v>30</v>
      </c>
      <c r="AX1146" s="113" t="s">
        <v>73</v>
      </c>
      <c r="AY1146" s="114" t="s">
        <v>165</v>
      </c>
    </row>
    <row r="1147" spans="2:51" s="113" customFormat="1">
      <c r="B1147" s="112"/>
      <c r="D1147" s="102" t="s">
        <v>176</v>
      </c>
      <c r="E1147" s="114" t="s">
        <v>1</v>
      </c>
      <c r="F1147" s="115" t="s">
        <v>10231</v>
      </c>
      <c r="H1147" s="116">
        <v>-0.35750000000000004</v>
      </c>
      <c r="I1147" s="7"/>
      <c r="L1147" s="112"/>
      <c r="M1147" s="117"/>
      <c r="T1147" s="118"/>
      <c r="AT1147" s="114" t="s">
        <v>176</v>
      </c>
      <c r="AU1147" s="114" t="s">
        <v>82</v>
      </c>
      <c r="AV1147" s="113" t="s">
        <v>82</v>
      </c>
      <c r="AW1147" s="113" t="s">
        <v>30</v>
      </c>
      <c r="AX1147" s="113" t="s">
        <v>73</v>
      </c>
      <c r="AY1147" s="114" t="s">
        <v>165</v>
      </c>
    </row>
    <row r="1148" spans="2:51" s="113" customFormat="1">
      <c r="B1148" s="112"/>
      <c r="D1148" s="102" t="s">
        <v>176</v>
      </c>
      <c r="E1148" s="114" t="s">
        <v>1</v>
      </c>
      <c r="F1148" s="115" t="s">
        <v>10232</v>
      </c>
      <c r="H1148" s="116">
        <v>-0.3795</v>
      </c>
      <c r="I1148" s="7"/>
      <c r="L1148" s="112"/>
      <c r="M1148" s="117"/>
      <c r="T1148" s="118"/>
      <c r="AT1148" s="114" t="s">
        <v>176</v>
      </c>
      <c r="AU1148" s="114" t="s">
        <v>82</v>
      </c>
      <c r="AV1148" s="113" t="s">
        <v>82</v>
      </c>
      <c r="AW1148" s="113" t="s">
        <v>30</v>
      </c>
      <c r="AX1148" s="113" t="s">
        <v>73</v>
      </c>
      <c r="AY1148" s="114" t="s">
        <v>165</v>
      </c>
    </row>
    <row r="1149" spans="2:51" s="113" customFormat="1">
      <c r="B1149" s="112"/>
      <c r="D1149" s="102" t="s">
        <v>176</v>
      </c>
      <c r="E1149" s="114" t="s">
        <v>1</v>
      </c>
      <c r="F1149" s="115" t="s">
        <v>959</v>
      </c>
      <c r="H1149" s="116">
        <v>-2.02</v>
      </c>
      <c r="I1149" s="7"/>
      <c r="L1149" s="112"/>
      <c r="M1149" s="117"/>
      <c r="T1149" s="118"/>
      <c r="AT1149" s="114" t="s">
        <v>176</v>
      </c>
      <c r="AU1149" s="114" t="s">
        <v>82</v>
      </c>
      <c r="AV1149" s="113" t="s">
        <v>82</v>
      </c>
      <c r="AW1149" s="113" t="s">
        <v>30</v>
      </c>
      <c r="AX1149" s="113" t="s">
        <v>73</v>
      </c>
      <c r="AY1149" s="114" t="s">
        <v>165</v>
      </c>
    </row>
    <row r="1150" spans="2:51" s="107" customFormat="1">
      <c r="B1150" s="106"/>
      <c r="D1150" s="102" t="s">
        <v>176</v>
      </c>
      <c r="E1150" s="108" t="s">
        <v>1</v>
      </c>
      <c r="F1150" s="109" t="s">
        <v>10233</v>
      </c>
      <c r="H1150" s="108"/>
      <c r="I1150" s="6"/>
      <c r="L1150" s="106"/>
      <c r="M1150" s="110"/>
      <c r="T1150" s="111"/>
      <c r="AT1150" s="108" t="s">
        <v>176</v>
      </c>
      <c r="AU1150" s="108" t="s">
        <v>82</v>
      </c>
      <c r="AV1150" s="107" t="s">
        <v>82</v>
      </c>
      <c r="AW1150" s="107" t="s">
        <v>30</v>
      </c>
      <c r="AX1150" s="107" t="s">
        <v>73</v>
      </c>
      <c r="AY1150" s="108" t="s">
        <v>165</v>
      </c>
    </row>
    <row r="1151" spans="2:51" s="113" customFormat="1">
      <c r="B1151" s="112"/>
      <c r="D1151" s="102" t="s">
        <v>176</v>
      </c>
      <c r="E1151" s="114" t="s">
        <v>1</v>
      </c>
      <c r="F1151" s="115" t="s">
        <v>10234</v>
      </c>
      <c r="H1151" s="116">
        <v>0.92130000000000001</v>
      </c>
      <c r="I1151" s="7"/>
      <c r="L1151" s="112"/>
      <c r="M1151" s="117"/>
      <c r="T1151" s="118"/>
      <c r="AT1151" s="114" t="s">
        <v>176</v>
      </c>
      <c r="AU1151" s="114" t="s">
        <v>82</v>
      </c>
      <c r="AV1151" s="113" t="s">
        <v>82</v>
      </c>
      <c r="AW1151" s="113" t="s">
        <v>30</v>
      </c>
      <c r="AX1151" s="113" t="s">
        <v>73</v>
      </c>
      <c r="AY1151" s="114" t="s">
        <v>165</v>
      </c>
    </row>
    <row r="1152" spans="2:51" s="113" customFormat="1">
      <c r="B1152" s="112"/>
      <c r="D1152" s="102" t="s">
        <v>176</v>
      </c>
      <c r="E1152" s="114" t="s">
        <v>1</v>
      </c>
      <c r="F1152" s="115" t="s">
        <v>10235</v>
      </c>
      <c r="H1152" s="116">
        <v>14.79</v>
      </c>
      <c r="I1152" s="7"/>
      <c r="L1152" s="112"/>
      <c r="M1152" s="117"/>
      <c r="T1152" s="118"/>
      <c r="AT1152" s="114" t="s">
        <v>176</v>
      </c>
      <c r="AU1152" s="114" t="s">
        <v>82</v>
      </c>
      <c r="AV1152" s="113" t="s">
        <v>82</v>
      </c>
      <c r="AW1152" s="113" t="s">
        <v>30</v>
      </c>
      <c r="AX1152" s="113" t="s">
        <v>73</v>
      </c>
      <c r="AY1152" s="114" t="s">
        <v>165</v>
      </c>
    </row>
    <row r="1153" spans="2:51" s="113" customFormat="1">
      <c r="B1153" s="112"/>
      <c r="D1153" s="102" t="s">
        <v>176</v>
      </c>
      <c r="E1153" s="114" t="s">
        <v>1</v>
      </c>
      <c r="F1153" s="115" t="s">
        <v>10236</v>
      </c>
      <c r="H1153" s="116">
        <v>29.342000000000002</v>
      </c>
      <c r="I1153" s="7"/>
      <c r="L1153" s="112"/>
      <c r="M1153" s="117"/>
      <c r="T1153" s="118"/>
      <c r="AT1153" s="114" t="s">
        <v>176</v>
      </c>
      <c r="AU1153" s="114" t="s">
        <v>82</v>
      </c>
      <c r="AV1153" s="113" t="s">
        <v>82</v>
      </c>
      <c r="AW1153" s="113" t="s">
        <v>30</v>
      </c>
      <c r="AX1153" s="113" t="s">
        <v>73</v>
      </c>
      <c r="AY1153" s="114" t="s">
        <v>165</v>
      </c>
    </row>
    <row r="1154" spans="2:51" s="113" customFormat="1">
      <c r="B1154" s="112"/>
      <c r="D1154" s="102" t="s">
        <v>176</v>
      </c>
      <c r="E1154" s="114" t="s">
        <v>1</v>
      </c>
      <c r="F1154" s="115" t="s">
        <v>976</v>
      </c>
      <c r="H1154" s="116">
        <v>-6.2</v>
      </c>
      <c r="I1154" s="7"/>
      <c r="L1154" s="112"/>
      <c r="M1154" s="117"/>
      <c r="T1154" s="118"/>
      <c r="AT1154" s="114" t="s">
        <v>176</v>
      </c>
      <c r="AU1154" s="114" t="s">
        <v>82</v>
      </c>
      <c r="AV1154" s="113" t="s">
        <v>82</v>
      </c>
      <c r="AW1154" s="113" t="s">
        <v>30</v>
      </c>
      <c r="AX1154" s="113" t="s">
        <v>73</v>
      </c>
      <c r="AY1154" s="114" t="s">
        <v>165</v>
      </c>
    </row>
    <row r="1155" spans="2:51" s="113" customFormat="1">
      <c r="B1155" s="112"/>
      <c r="D1155" s="102" t="s">
        <v>176</v>
      </c>
      <c r="E1155" s="114" t="s">
        <v>1</v>
      </c>
      <c r="F1155" s="115" t="s">
        <v>10237</v>
      </c>
      <c r="H1155" s="116">
        <v>27.845999999999997</v>
      </c>
      <c r="I1155" s="7"/>
      <c r="L1155" s="112"/>
      <c r="M1155" s="117"/>
      <c r="T1155" s="118"/>
      <c r="AT1155" s="114" t="s">
        <v>176</v>
      </c>
      <c r="AU1155" s="114" t="s">
        <v>82</v>
      </c>
      <c r="AV1155" s="113" t="s">
        <v>82</v>
      </c>
      <c r="AW1155" s="113" t="s">
        <v>30</v>
      </c>
      <c r="AX1155" s="113" t="s">
        <v>73</v>
      </c>
      <c r="AY1155" s="114" t="s">
        <v>165</v>
      </c>
    </row>
    <row r="1156" spans="2:51" s="113" customFormat="1">
      <c r="B1156" s="112"/>
      <c r="D1156" s="102" t="s">
        <v>176</v>
      </c>
      <c r="E1156" s="114" t="s">
        <v>1</v>
      </c>
      <c r="F1156" s="115" t="s">
        <v>10238</v>
      </c>
      <c r="H1156" s="116">
        <v>62.594000000000001</v>
      </c>
      <c r="I1156" s="7"/>
      <c r="L1156" s="112"/>
      <c r="M1156" s="117"/>
      <c r="T1156" s="118"/>
      <c r="AT1156" s="114" t="s">
        <v>176</v>
      </c>
      <c r="AU1156" s="114" t="s">
        <v>82</v>
      </c>
      <c r="AV1156" s="113" t="s">
        <v>82</v>
      </c>
      <c r="AW1156" s="113" t="s">
        <v>30</v>
      </c>
      <c r="AX1156" s="113" t="s">
        <v>73</v>
      </c>
      <c r="AY1156" s="114" t="s">
        <v>165</v>
      </c>
    </row>
    <row r="1157" spans="2:51" s="113" customFormat="1">
      <c r="B1157" s="112"/>
      <c r="D1157" s="102" t="s">
        <v>176</v>
      </c>
      <c r="E1157" s="114" t="s">
        <v>1</v>
      </c>
      <c r="F1157" s="115" t="s">
        <v>10239</v>
      </c>
      <c r="H1157" s="116">
        <v>-2.75</v>
      </c>
      <c r="I1157" s="7"/>
      <c r="L1157" s="112"/>
      <c r="M1157" s="117"/>
      <c r="T1157" s="118"/>
      <c r="AT1157" s="114" t="s">
        <v>176</v>
      </c>
      <c r="AU1157" s="114" t="s">
        <v>82</v>
      </c>
      <c r="AV1157" s="113" t="s">
        <v>82</v>
      </c>
      <c r="AW1157" s="113" t="s">
        <v>30</v>
      </c>
      <c r="AX1157" s="113" t="s">
        <v>73</v>
      </c>
      <c r="AY1157" s="114" t="s">
        <v>165</v>
      </c>
    </row>
    <row r="1158" spans="2:51" s="113" customFormat="1">
      <c r="B1158" s="112"/>
      <c r="D1158" s="102" t="s">
        <v>176</v>
      </c>
      <c r="E1158" s="114" t="s">
        <v>1</v>
      </c>
      <c r="F1158" s="115" t="s">
        <v>10240</v>
      </c>
      <c r="H1158" s="116">
        <v>37.74</v>
      </c>
      <c r="I1158" s="7"/>
      <c r="L1158" s="112"/>
      <c r="M1158" s="117"/>
      <c r="T1158" s="118"/>
      <c r="AT1158" s="114" t="s">
        <v>176</v>
      </c>
      <c r="AU1158" s="114" t="s">
        <v>82</v>
      </c>
      <c r="AV1158" s="113" t="s">
        <v>82</v>
      </c>
      <c r="AW1158" s="113" t="s">
        <v>30</v>
      </c>
      <c r="AX1158" s="113" t="s">
        <v>73</v>
      </c>
      <c r="AY1158" s="114" t="s">
        <v>165</v>
      </c>
    </row>
    <row r="1159" spans="2:51" s="107" customFormat="1">
      <c r="B1159" s="106"/>
      <c r="D1159" s="102" t="s">
        <v>176</v>
      </c>
      <c r="E1159" s="108" t="s">
        <v>1</v>
      </c>
      <c r="F1159" s="109" t="s">
        <v>982</v>
      </c>
      <c r="H1159" s="108"/>
      <c r="I1159" s="6"/>
      <c r="L1159" s="106"/>
      <c r="M1159" s="110"/>
      <c r="T1159" s="111"/>
      <c r="AT1159" s="108" t="s">
        <v>176</v>
      </c>
      <c r="AU1159" s="108" t="s">
        <v>82</v>
      </c>
      <c r="AV1159" s="107" t="s">
        <v>82</v>
      </c>
      <c r="AW1159" s="107" t="s">
        <v>30</v>
      </c>
      <c r="AX1159" s="107" t="s">
        <v>73</v>
      </c>
      <c r="AY1159" s="108" t="s">
        <v>165</v>
      </c>
    </row>
    <row r="1160" spans="2:51" s="113" customFormat="1">
      <c r="B1160" s="112"/>
      <c r="D1160" s="102" t="s">
        <v>176</v>
      </c>
      <c r="E1160" s="114" t="s">
        <v>1</v>
      </c>
      <c r="F1160" s="115" t="s">
        <v>10241</v>
      </c>
      <c r="H1160" s="116">
        <v>36.72</v>
      </c>
      <c r="I1160" s="7"/>
      <c r="L1160" s="112"/>
      <c r="M1160" s="117"/>
      <c r="T1160" s="118"/>
      <c r="AT1160" s="114" t="s">
        <v>176</v>
      </c>
      <c r="AU1160" s="114" t="s">
        <v>82</v>
      </c>
      <c r="AV1160" s="113" t="s">
        <v>82</v>
      </c>
      <c r="AW1160" s="113" t="s">
        <v>30</v>
      </c>
      <c r="AX1160" s="113" t="s">
        <v>73</v>
      </c>
      <c r="AY1160" s="114" t="s">
        <v>165</v>
      </c>
    </row>
    <row r="1161" spans="2:51" s="113" customFormat="1">
      <c r="B1161" s="112"/>
      <c r="D1161" s="102" t="s">
        <v>176</v>
      </c>
      <c r="E1161" s="114" t="s">
        <v>1</v>
      </c>
      <c r="F1161" s="115" t="s">
        <v>10242</v>
      </c>
      <c r="H1161" s="116">
        <v>-0.63139999999999996</v>
      </c>
      <c r="I1161" s="7"/>
      <c r="L1161" s="112"/>
      <c r="M1161" s="117"/>
      <c r="T1161" s="118"/>
      <c r="AT1161" s="114" t="s">
        <v>176</v>
      </c>
      <c r="AU1161" s="114" t="s">
        <v>82</v>
      </c>
      <c r="AV1161" s="113" t="s">
        <v>82</v>
      </c>
      <c r="AW1161" s="113" t="s">
        <v>30</v>
      </c>
      <c r="AX1161" s="113" t="s">
        <v>73</v>
      </c>
      <c r="AY1161" s="114" t="s">
        <v>165</v>
      </c>
    </row>
    <row r="1162" spans="2:51" s="113" customFormat="1">
      <c r="B1162" s="112"/>
      <c r="D1162" s="102" t="s">
        <v>176</v>
      </c>
      <c r="E1162" s="114" t="s">
        <v>1</v>
      </c>
      <c r="F1162" s="115" t="s">
        <v>10243</v>
      </c>
      <c r="H1162" s="116">
        <v>54.536000000000008</v>
      </c>
      <c r="I1162" s="7"/>
      <c r="L1162" s="112"/>
      <c r="M1162" s="117"/>
      <c r="T1162" s="118"/>
      <c r="AT1162" s="114" t="s">
        <v>176</v>
      </c>
      <c r="AU1162" s="114" t="s">
        <v>82</v>
      </c>
      <c r="AV1162" s="113" t="s">
        <v>82</v>
      </c>
      <c r="AW1162" s="113" t="s">
        <v>30</v>
      </c>
      <c r="AX1162" s="113" t="s">
        <v>73</v>
      </c>
      <c r="AY1162" s="114" t="s">
        <v>165</v>
      </c>
    </row>
    <row r="1163" spans="2:51" s="113" customFormat="1">
      <c r="B1163" s="112"/>
      <c r="D1163" s="102" t="s">
        <v>176</v>
      </c>
      <c r="E1163" s="114" t="s">
        <v>1</v>
      </c>
      <c r="F1163" s="115" t="s">
        <v>1989</v>
      </c>
      <c r="H1163" s="116">
        <v>-3.5699999999999994</v>
      </c>
      <c r="I1163" s="7"/>
      <c r="L1163" s="112"/>
      <c r="M1163" s="117"/>
      <c r="T1163" s="118"/>
      <c r="AT1163" s="114" t="s">
        <v>176</v>
      </c>
      <c r="AU1163" s="114" t="s">
        <v>82</v>
      </c>
      <c r="AV1163" s="113" t="s">
        <v>82</v>
      </c>
      <c r="AW1163" s="113" t="s">
        <v>30</v>
      </c>
      <c r="AX1163" s="113" t="s">
        <v>73</v>
      </c>
      <c r="AY1163" s="114" t="s">
        <v>165</v>
      </c>
    </row>
    <row r="1164" spans="2:51" s="113" customFormat="1">
      <c r="B1164" s="112"/>
      <c r="D1164" s="102" t="s">
        <v>176</v>
      </c>
      <c r="E1164" s="114" t="s">
        <v>1</v>
      </c>
      <c r="F1164" s="115" t="s">
        <v>10244</v>
      </c>
      <c r="H1164" s="116">
        <v>4.4539999999999997</v>
      </c>
      <c r="I1164" s="7"/>
      <c r="L1164" s="112"/>
      <c r="M1164" s="117"/>
      <c r="T1164" s="118"/>
      <c r="AT1164" s="114" t="s">
        <v>176</v>
      </c>
      <c r="AU1164" s="114" t="s">
        <v>82</v>
      </c>
      <c r="AV1164" s="113" t="s">
        <v>82</v>
      </c>
      <c r="AW1164" s="113" t="s">
        <v>30</v>
      </c>
      <c r="AX1164" s="113" t="s">
        <v>73</v>
      </c>
      <c r="AY1164" s="114" t="s">
        <v>165</v>
      </c>
    </row>
    <row r="1165" spans="2:51" s="107" customFormat="1">
      <c r="B1165" s="106"/>
      <c r="D1165" s="102" t="s">
        <v>176</v>
      </c>
      <c r="E1165" s="108" t="s">
        <v>1</v>
      </c>
      <c r="F1165" s="109" t="s">
        <v>998</v>
      </c>
      <c r="H1165" s="108"/>
      <c r="I1165" s="6"/>
      <c r="L1165" s="106"/>
      <c r="M1165" s="110"/>
      <c r="T1165" s="111"/>
      <c r="AT1165" s="108" t="s">
        <v>176</v>
      </c>
      <c r="AU1165" s="108" t="s">
        <v>82</v>
      </c>
      <c r="AV1165" s="107" t="s">
        <v>82</v>
      </c>
      <c r="AW1165" s="107" t="s">
        <v>30</v>
      </c>
      <c r="AX1165" s="107" t="s">
        <v>73</v>
      </c>
      <c r="AY1165" s="108" t="s">
        <v>165</v>
      </c>
    </row>
    <row r="1166" spans="2:51" s="113" customFormat="1">
      <c r="B1166" s="112"/>
      <c r="D1166" s="102" t="s">
        <v>176</v>
      </c>
      <c r="E1166" s="114" t="s">
        <v>1</v>
      </c>
      <c r="F1166" s="115" t="s">
        <v>10245</v>
      </c>
      <c r="H1166" s="116">
        <v>82.817999999999998</v>
      </c>
      <c r="I1166" s="7"/>
      <c r="L1166" s="112"/>
      <c r="M1166" s="117"/>
      <c r="T1166" s="118"/>
      <c r="AT1166" s="114" t="s">
        <v>176</v>
      </c>
      <c r="AU1166" s="114" t="s">
        <v>82</v>
      </c>
      <c r="AV1166" s="113" t="s">
        <v>82</v>
      </c>
      <c r="AW1166" s="113" t="s">
        <v>30</v>
      </c>
      <c r="AX1166" s="113" t="s">
        <v>73</v>
      </c>
      <c r="AY1166" s="114" t="s">
        <v>165</v>
      </c>
    </row>
    <row r="1167" spans="2:51" s="113" customFormat="1">
      <c r="B1167" s="112"/>
      <c r="D1167" s="102" t="s">
        <v>176</v>
      </c>
      <c r="E1167" s="114" t="s">
        <v>1</v>
      </c>
      <c r="F1167" s="115" t="s">
        <v>1010</v>
      </c>
      <c r="H1167" s="116">
        <v>-4.3</v>
      </c>
      <c r="I1167" s="7"/>
      <c r="L1167" s="112"/>
      <c r="M1167" s="117"/>
      <c r="T1167" s="118"/>
      <c r="AT1167" s="114" t="s">
        <v>176</v>
      </c>
      <c r="AU1167" s="114" t="s">
        <v>82</v>
      </c>
      <c r="AV1167" s="113" t="s">
        <v>82</v>
      </c>
      <c r="AW1167" s="113" t="s">
        <v>30</v>
      </c>
      <c r="AX1167" s="113" t="s">
        <v>73</v>
      </c>
      <c r="AY1167" s="114" t="s">
        <v>165</v>
      </c>
    </row>
    <row r="1168" spans="2:51" s="113" customFormat="1">
      <c r="B1168" s="112"/>
      <c r="D1168" s="102" t="s">
        <v>176</v>
      </c>
      <c r="E1168" s="114" t="s">
        <v>1</v>
      </c>
      <c r="F1168" s="115" t="s">
        <v>10246</v>
      </c>
      <c r="H1168" s="116">
        <v>32.121000000000002</v>
      </c>
      <c r="I1168" s="7"/>
      <c r="L1168" s="112"/>
      <c r="M1168" s="117"/>
      <c r="T1168" s="118"/>
      <c r="AT1168" s="114" t="s">
        <v>176</v>
      </c>
      <c r="AU1168" s="114" t="s">
        <v>82</v>
      </c>
      <c r="AV1168" s="113" t="s">
        <v>82</v>
      </c>
      <c r="AW1168" s="113" t="s">
        <v>30</v>
      </c>
      <c r="AX1168" s="113" t="s">
        <v>73</v>
      </c>
      <c r="AY1168" s="114" t="s">
        <v>165</v>
      </c>
    </row>
    <row r="1169" spans="2:51" s="113" customFormat="1">
      <c r="B1169" s="112"/>
      <c r="D1169" s="102" t="s">
        <v>176</v>
      </c>
      <c r="E1169" s="114" t="s">
        <v>1</v>
      </c>
      <c r="F1169" s="115" t="s">
        <v>1009</v>
      </c>
      <c r="H1169" s="116">
        <v>-4.5</v>
      </c>
      <c r="I1169" s="7"/>
      <c r="L1169" s="112"/>
      <c r="M1169" s="117"/>
      <c r="T1169" s="118"/>
      <c r="AT1169" s="114" t="s">
        <v>176</v>
      </c>
      <c r="AU1169" s="114" t="s">
        <v>82</v>
      </c>
      <c r="AV1169" s="113" t="s">
        <v>82</v>
      </c>
      <c r="AW1169" s="113" t="s">
        <v>30</v>
      </c>
      <c r="AX1169" s="113" t="s">
        <v>73</v>
      </c>
      <c r="AY1169" s="114" t="s">
        <v>165</v>
      </c>
    </row>
    <row r="1170" spans="2:51" s="113" customFormat="1">
      <c r="B1170" s="112"/>
      <c r="D1170" s="102" t="s">
        <v>176</v>
      </c>
      <c r="E1170" s="114" t="s">
        <v>1</v>
      </c>
      <c r="F1170" s="115" t="s">
        <v>10247</v>
      </c>
      <c r="H1170" s="116">
        <v>14.319000000000001</v>
      </c>
      <c r="I1170" s="7"/>
      <c r="L1170" s="112"/>
      <c r="M1170" s="117"/>
      <c r="T1170" s="118"/>
      <c r="AT1170" s="114" t="s">
        <v>176</v>
      </c>
      <c r="AU1170" s="114" t="s">
        <v>82</v>
      </c>
      <c r="AV1170" s="113" t="s">
        <v>82</v>
      </c>
      <c r="AW1170" s="113" t="s">
        <v>30</v>
      </c>
      <c r="AX1170" s="113" t="s">
        <v>73</v>
      </c>
      <c r="AY1170" s="114" t="s">
        <v>165</v>
      </c>
    </row>
    <row r="1171" spans="2:51" s="113" customFormat="1">
      <c r="B1171" s="112"/>
      <c r="D1171" s="102" t="s">
        <v>176</v>
      </c>
      <c r="E1171" s="114" t="s">
        <v>1</v>
      </c>
      <c r="F1171" s="115" t="s">
        <v>10248</v>
      </c>
      <c r="H1171" s="116">
        <v>-5.5</v>
      </c>
      <c r="I1171" s="7"/>
      <c r="L1171" s="112"/>
      <c r="M1171" s="117"/>
      <c r="T1171" s="118"/>
      <c r="AT1171" s="114" t="s">
        <v>176</v>
      </c>
      <c r="AU1171" s="114" t="s">
        <v>82</v>
      </c>
      <c r="AV1171" s="113" t="s">
        <v>82</v>
      </c>
      <c r="AW1171" s="113" t="s">
        <v>30</v>
      </c>
      <c r="AX1171" s="113" t="s">
        <v>73</v>
      </c>
      <c r="AY1171" s="114" t="s">
        <v>165</v>
      </c>
    </row>
    <row r="1172" spans="2:51" s="107" customFormat="1">
      <c r="B1172" s="106"/>
      <c r="D1172" s="102" t="s">
        <v>176</v>
      </c>
      <c r="E1172" s="108" t="s">
        <v>1</v>
      </c>
      <c r="F1172" s="109" t="s">
        <v>1014</v>
      </c>
      <c r="H1172" s="108"/>
      <c r="I1172" s="6"/>
      <c r="L1172" s="106"/>
      <c r="M1172" s="110"/>
      <c r="T1172" s="111"/>
      <c r="AT1172" s="108" t="s">
        <v>176</v>
      </c>
      <c r="AU1172" s="108" t="s">
        <v>82</v>
      </c>
      <c r="AV1172" s="107" t="s">
        <v>82</v>
      </c>
      <c r="AW1172" s="107" t="s">
        <v>30</v>
      </c>
      <c r="AX1172" s="107" t="s">
        <v>73</v>
      </c>
      <c r="AY1172" s="108" t="s">
        <v>165</v>
      </c>
    </row>
    <row r="1173" spans="2:51" s="113" customFormat="1">
      <c r="B1173" s="112"/>
      <c r="D1173" s="102" t="s">
        <v>176</v>
      </c>
      <c r="E1173" s="114" t="s">
        <v>1</v>
      </c>
      <c r="F1173" s="115" t="s">
        <v>10249</v>
      </c>
      <c r="H1173" s="116">
        <v>61.494300000000003</v>
      </c>
      <c r="I1173" s="7"/>
      <c r="L1173" s="112"/>
      <c r="M1173" s="117"/>
      <c r="T1173" s="118"/>
      <c r="AT1173" s="114" t="s">
        <v>176</v>
      </c>
      <c r="AU1173" s="114" t="s">
        <v>82</v>
      </c>
      <c r="AV1173" s="113" t="s">
        <v>82</v>
      </c>
      <c r="AW1173" s="113" t="s">
        <v>30</v>
      </c>
      <c r="AX1173" s="113" t="s">
        <v>73</v>
      </c>
      <c r="AY1173" s="114" t="s">
        <v>165</v>
      </c>
    </row>
    <row r="1174" spans="2:51" s="113" customFormat="1">
      <c r="B1174" s="112"/>
      <c r="D1174" s="102" t="s">
        <v>176</v>
      </c>
      <c r="E1174" s="114" t="s">
        <v>1</v>
      </c>
      <c r="F1174" s="115" t="s">
        <v>10250</v>
      </c>
      <c r="H1174" s="116">
        <v>40.9833</v>
      </c>
      <c r="I1174" s="7"/>
      <c r="L1174" s="112"/>
      <c r="M1174" s="117"/>
      <c r="T1174" s="118"/>
      <c r="AT1174" s="114" t="s">
        <v>176</v>
      </c>
      <c r="AU1174" s="114" t="s">
        <v>82</v>
      </c>
      <c r="AV1174" s="113" t="s">
        <v>82</v>
      </c>
      <c r="AW1174" s="113" t="s">
        <v>30</v>
      </c>
      <c r="AX1174" s="113" t="s">
        <v>73</v>
      </c>
      <c r="AY1174" s="114" t="s">
        <v>165</v>
      </c>
    </row>
    <row r="1175" spans="2:51" s="113" customFormat="1">
      <c r="B1175" s="112"/>
      <c r="D1175" s="102" t="s">
        <v>176</v>
      </c>
      <c r="E1175" s="114" t="s">
        <v>1</v>
      </c>
      <c r="F1175" s="115" t="s">
        <v>10251</v>
      </c>
      <c r="H1175" s="116">
        <v>58.204799999999999</v>
      </c>
      <c r="I1175" s="7"/>
      <c r="L1175" s="112"/>
      <c r="M1175" s="117"/>
      <c r="T1175" s="118"/>
      <c r="AT1175" s="114" t="s">
        <v>176</v>
      </c>
      <c r="AU1175" s="114" t="s">
        <v>82</v>
      </c>
      <c r="AV1175" s="113" t="s">
        <v>82</v>
      </c>
      <c r="AW1175" s="113" t="s">
        <v>30</v>
      </c>
      <c r="AX1175" s="113" t="s">
        <v>73</v>
      </c>
      <c r="AY1175" s="114" t="s">
        <v>165</v>
      </c>
    </row>
    <row r="1176" spans="2:51" s="113" customFormat="1">
      <c r="B1176" s="112"/>
      <c r="D1176" s="102" t="s">
        <v>176</v>
      </c>
      <c r="E1176" s="114" t="s">
        <v>1</v>
      </c>
      <c r="F1176" s="115" t="s">
        <v>10252</v>
      </c>
      <c r="H1176" s="116">
        <v>-4.1580000000000004</v>
      </c>
      <c r="I1176" s="7"/>
      <c r="L1176" s="112"/>
      <c r="M1176" s="117"/>
      <c r="T1176" s="118"/>
      <c r="AT1176" s="114" t="s">
        <v>176</v>
      </c>
      <c r="AU1176" s="114" t="s">
        <v>82</v>
      </c>
      <c r="AV1176" s="113" t="s">
        <v>82</v>
      </c>
      <c r="AW1176" s="113" t="s">
        <v>30</v>
      </c>
      <c r="AX1176" s="113" t="s">
        <v>73</v>
      </c>
      <c r="AY1176" s="114" t="s">
        <v>165</v>
      </c>
    </row>
    <row r="1177" spans="2:51" s="113" customFormat="1">
      <c r="B1177" s="112"/>
      <c r="D1177" s="102" t="s">
        <v>176</v>
      </c>
      <c r="E1177" s="114" t="s">
        <v>1</v>
      </c>
      <c r="F1177" s="115" t="s">
        <v>10253</v>
      </c>
      <c r="H1177" s="116">
        <v>72.794699999999992</v>
      </c>
      <c r="I1177" s="7"/>
      <c r="L1177" s="112"/>
      <c r="M1177" s="117"/>
      <c r="T1177" s="118"/>
      <c r="AT1177" s="114" t="s">
        <v>176</v>
      </c>
      <c r="AU1177" s="114" t="s">
        <v>82</v>
      </c>
      <c r="AV1177" s="113" t="s">
        <v>82</v>
      </c>
      <c r="AW1177" s="113" t="s">
        <v>30</v>
      </c>
      <c r="AX1177" s="113" t="s">
        <v>73</v>
      </c>
      <c r="AY1177" s="114" t="s">
        <v>165</v>
      </c>
    </row>
    <row r="1178" spans="2:51" s="113" customFormat="1">
      <c r="B1178" s="112"/>
      <c r="D1178" s="102" t="s">
        <v>176</v>
      </c>
      <c r="E1178" s="114" t="s">
        <v>1</v>
      </c>
      <c r="F1178" s="115" t="s">
        <v>1020</v>
      </c>
      <c r="H1178" s="116">
        <v>-3.375</v>
      </c>
      <c r="I1178" s="7"/>
      <c r="L1178" s="112"/>
      <c r="M1178" s="117"/>
      <c r="T1178" s="118"/>
      <c r="AT1178" s="114" t="s">
        <v>176</v>
      </c>
      <c r="AU1178" s="114" t="s">
        <v>82</v>
      </c>
      <c r="AV1178" s="113" t="s">
        <v>82</v>
      </c>
      <c r="AW1178" s="113" t="s">
        <v>30</v>
      </c>
      <c r="AX1178" s="113" t="s">
        <v>73</v>
      </c>
      <c r="AY1178" s="114" t="s">
        <v>165</v>
      </c>
    </row>
    <row r="1179" spans="2:51" s="113" customFormat="1">
      <c r="B1179" s="112"/>
      <c r="D1179" s="102" t="s">
        <v>176</v>
      </c>
      <c r="E1179" s="114" t="s">
        <v>1</v>
      </c>
      <c r="F1179" s="115" t="s">
        <v>1021</v>
      </c>
      <c r="H1179" s="116">
        <v>-2.0790000000000002</v>
      </c>
      <c r="I1179" s="7"/>
      <c r="L1179" s="112"/>
      <c r="M1179" s="117"/>
      <c r="T1179" s="118"/>
      <c r="AT1179" s="114" t="s">
        <v>176</v>
      </c>
      <c r="AU1179" s="114" t="s">
        <v>82</v>
      </c>
      <c r="AV1179" s="113" t="s">
        <v>82</v>
      </c>
      <c r="AW1179" s="113" t="s">
        <v>30</v>
      </c>
      <c r="AX1179" s="113" t="s">
        <v>73</v>
      </c>
      <c r="AY1179" s="114" t="s">
        <v>165</v>
      </c>
    </row>
    <row r="1180" spans="2:51" s="113" customFormat="1">
      <c r="B1180" s="112"/>
      <c r="D1180" s="102" t="s">
        <v>176</v>
      </c>
      <c r="E1180" s="114" t="s">
        <v>1</v>
      </c>
      <c r="F1180" s="115" t="s">
        <v>10254</v>
      </c>
      <c r="H1180" s="116">
        <v>33.9786</v>
      </c>
      <c r="I1180" s="7"/>
      <c r="L1180" s="112"/>
      <c r="M1180" s="117"/>
      <c r="T1180" s="118"/>
      <c r="AT1180" s="114" t="s">
        <v>176</v>
      </c>
      <c r="AU1180" s="114" t="s">
        <v>82</v>
      </c>
      <c r="AV1180" s="113" t="s">
        <v>82</v>
      </c>
      <c r="AW1180" s="113" t="s">
        <v>30</v>
      </c>
      <c r="AX1180" s="113" t="s">
        <v>73</v>
      </c>
      <c r="AY1180" s="114" t="s">
        <v>165</v>
      </c>
    </row>
    <row r="1181" spans="2:51" s="113" customFormat="1">
      <c r="B1181" s="112"/>
      <c r="D1181" s="102" t="s">
        <v>176</v>
      </c>
      <c r="E1181" s="114" t="s">
        <v>1</v>
      </c>
      <c r="F1181" s="115" t="s">
        <v>10255</v>
      </c>
      <c r="H1181" s="116">
        <v>1362.0057000000004</v>
      </c>
      <c r="I1181" s="7"/>
      <c r="L1181" s="112"/>
      <c r="M1181" s="117"/>
      <c r="T1181" s="118"/>
      <c r="AT1181" s="114" t="s">
        <v>176</v>
      </c>
      <c r="AU1181" s="114" t="s">
        <v>82</v>
      </c>
      <c r="AV1181" s="113" t="s">
        <v>82</v>
      </c>
      <c r="AW1181" s="113" t="s">
        <v>30</v>
      </c>
      <c r="AX1181" s="113" t="s">
        <v>73</v>
      </c>
      <c r="AY1181" s="114" t="s">
        <v>165</v>
      </c>
    </row>
    <row r="1182" spans="2:51" s="107" customFormat="1">
      <c r="B1182" s="106"/>
      <c r="D1182" s="102" t="s">
        <v>176</v>
      </c>
      <c r="E1182" s="108" t="s">
        <v>1</v>
      </c>
      <c r="F1182" s="109" t="s">
        <v>10256</v>
      </c>
      <c r="H1182" s="108"/>
      <c r="I1182" s="6"/>
      <c r="L1182" s="106"/>
      <c r="M1182" s="110"/>
      <c r="T1182" s="111"/>
      <c r="AT1182" s="108" t="s">
        <v>176</v>
      </c>
      <c r="AU1182" s="108" t="s">
        <v>82</v>
      </c>
      <c r="AV1182" s="107" t="s">
        <v>82</v>
      </c>
      <c r="AW1182" s="107" t="s">
        <v>30</v>
      </c>
      <c r="AX1182" s="107" t="s">
        <v>73</v>
      </c>
      <c r="AY1182" s="108" t="s">
        <v>165</v>
      </c>
    </row>
    <row r="1183" spans="2:51" s="113" customFormat="1">
      <c r="B1183" s="112"/>
      <c r="D1183" s="102" t="s">
        <v>176</v>
      </c>
      <c r="E1183" s="114" t="s">
        <v>1</v>
      </c>
      <c r="F1183" s="115" t="s">
        <v>10257</v>
      </c>
      <c r="H1183" s="116">
        <v>28.704000000000001</v>
      </c>
      <c r="I1183" s="7"/>
      <c r="L1183" s="112"/>
      <c r="M1183" s="117"/>
      <c r="T1183" s="118"/>
      <c r="AT1183" s="114" t="s">
        <v>176</v>
      </c>
      <c r="AU1183" s="114" t="s">
        <v>82</v>
      </c>
      <c r="AV1183" s="113" t="s">
        <v>82</v>
      </c>
      <c r="AW1183" s="113" t="s">
        <v>30</v>
      </c>
      <c r="AX1183" s="113" t="s">
        <v>73</v>
      </c>
      <c r="AY1183" s="114" t="s">
        <v>165</v>
      </c>
    </row>
    <row r="1184" spans="2:51" s="17" customFormat="1">
      <c r="B1184" s="16"/>
      <c r="C1184" s="107"/>
      <c r="D1184" s="102" t="s">
        <v>176</v>
      </c>
      <c r="E1184" s="108" t="s">
        <v>1</v>
      </c>
      <c r="F1184" s="109" t="s">
        <v>9775</v>
      </c>
      <c r="G1184" s="107"/>
      <c r="H1184" s="108" t="s">
        <v>1</v>
      </c>
      <c r="I1184" s="107"/>
      <c r="J1184" s="107"/>
      <c r="L1184" s="16"/>
      <c r="M1184" s="104"/>
      <c r="T1184" s="105"/>
      <c r="AT1184" s="9"/>
      <c r="AU1184" s="9"/>
    </row>
    <row r="1185" spans="2:65" s="17" customFormat="1">
      <c r="B1185" s="16"/>
      <c r="C1185" s="113"/>
      <c r="D1185" s="102" t="s">
        <v>176</v>
      </c>
      <c r="E1185" s="114" t="s">
        <v>1</v>
      </c>
      <c r="F1185" s="115" t="s">
        <v>9776</v>
      </c>
      <c r="G1185" s="113"/>
      <c r="H1185" s="116">
        <v>11.917999999999999</v>
      </c>
      <c r="I1185" s="113"/>
      <c r="J1185" s="113"/>
      <c r="L1185" s="16"/>
      <c r="M1185" s="104"/>
      <c r="T1185" s="105"/>
      <c r="AT1185" s="9"/>
      <c r="AU1185" s="9"/>
    </row>
    <row r="1186" spans="2:65" s="17" customFormat="1">
      <c r="B1186" s="16"/>
      <c r="C1186" s="113"/>
      <c r="D1186" s="102" t="s">
        <v>176</v>
      </c>
      <c r="E1186" s="114" t="s">
        <v>1</v>
      </c>
      <c r="F1186" s="115" t="s">
        <v>9777</v>
      </c>
      <c r="G1186" s="113"/>
      <c r="H1186" s="116">
        <v>9.2750000000000004</v>
      </c>
      <c r="I1186" s="113"/>
      <c r="J1186" s="113"/>
      <c r="L1186" s="16"/>
      <c r="M1186" s="104"/>
      <c r="T1186" s="105"/>
      <c r="AT1186" s="9"/>
      <c r="AU1186" s="9"/>
    </row>
    <row r="1187" spans="2:65" s="17" customFormat="1">
      <c r="B1187" s="16"/>
      <c r="C1187" s="113"/>
      <c r="D1187" s="102" t="s">
        <v>176</v>
      </c>
      <c r="E1187" s="114" t="s">
        <v>1</v>
      </c>
      <c r="F1187" s="115" t="s">
        <v>9778</v>
      </c>
      <c r="G1187" s="113"/>
      <c r="H1187" s="116">
        <v>5.25</v>
      </c>
      <c r="I1187" s="113"/>
      <c r="J1187" s="113"/>
      <c r="L1187" s="16"/>
      <c r="M1187" s="104"/>
      <c r="T1187" s="105"/>
      <c r="AT1187" s="9"/>
      <c r="AU1187" s="9"/>
    </row>
    <row r="1188" spans="2:65" s="17" customFormat="1">
      <c r="B1188" s="16"/>
      <c r="C1188" s="113"/>
      <c r="D1188" s="102" t="s">
        <v>176</v>
      </c>
      <c r="E1188" s="114" t="s">
        <v>1</v>
      </c>
      <c r="F1188" s="115" t="s">
        <v>9779</v>
      </c>
      <c r="G1188" s="113"/>
      <c r="H1188" s="116">
        <v>17</v>
      </c>
      <c r="I1188" s="113"/>
      <c r="J1188" s="113"/>
      <c r="L1188" s="16"/>
      <c r="M1188" s="104"/>
      <c r="T1188" s="105"/>
      <c r="AT1188" s="9"/>
      <c r="AU1188" s="9"/>
    </row>
    <row r="1189" spans="2:65" s="17" customFormat="1">
      <c r="B1189" s="16"/>
      <c r="C1189" s="120"/>
      <c r="D1189" s="102" t="s">
        <v>176</v>
      </c>
      <c r="E1189" s="121" t="s">
        <v>1</v>
      </c>
      <c r="F1189" s="122" t="s">
        <v>181</v>
      </c>
      <c r="G1189" s="120"/>
      <c r="H1189" s="123">
        <v>1434.153</v>
      </c>
      <c r="I1189" s="120"/>
      <c r="J1189" s="120"/>
      <c r="L1189" s="16"/>
      <c r="M1189" s="104"/>
      <c r="T1189" s="105"/>
      <c r="AT1189" s="9"/>
      <c r="AU1189" s="9"/>
    </row>
    <row r="1190" spans="2:65" s="17" customFormat="1" ht="16.5" customHeight="1">
      <c r="B1190" s="16"/>
      <c r="C1190" s="88" t="s">
        <v>426</v>
      </c>
      <c r="D1190" s="88" t="s">
        <v>168</v>
      </c>
      <c r="E1190" s="89" t="s">
        <v>715</v>
      </c>
      <c r="F1190" s="90" t="s">
        <v>716</v>
      </c>
      <c r="G1190" s="91" t="s">
        <v>259</v>
      </c>
      <c r="H1190" s="92">
        <v>2</v>
      </c>
      <c r="I1190" s="4"/>
      <c r="J1190" s="94">
        <f>ROUND(I1190*H1190,2)</f>
        <v>0</v>
      </c>
      <c r="K1190" s="95"/>
      <c r="L1190" s="16"/>
      <c r="M1190" s="96" t="s">
        <v>1</v>
      </c>
      <c r="N1190" s="97" t="s">
        <v>38</v>
      </c>
      <c r="P1190" s="98">
        <f>O1190*H1190</f>
        <v>0</v>
      </c>
      <c r="Q1190" s="98">
        <v>2.1260000000000001E-2</v>
      </c>
      <c r="R1190" s="98">
        <f>Q1190*H1190</f>
        <v>4.2520000000000002E-2</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717</v>
      </c>
    </row>
    <row r="1191" spans="2:65" s="17" customFormat="1">
      <c r="B1191" s="16"/>
      <c r="D1191" s="102" t="s">
        <v>173</v>
      </c>
      <c r="F1191" s="103" t="s">
        <v>716</v>
      </c>
      <c r="I1191" s="5"/>
      <c r="L1191" s="16"/>
      <c r="M1191" s="104"/>
      <c r="T1191" s="105"/>
      <c r="AT1191" s="9" t="s">
        <v>173</v>
      </c>
      <c r="AU1191" s="9" t="s">
        <v>82</v>
      </c>
    </row>
    <row r="1192" spans="2:65" s="107" customFormat="1">
      <c r="B1192" s="106"/>
      <c r="D1192" s="102" t="s">
        <v>176</v>
      </c>
      <c r="E1192" s="108" t="s">
        <v>1</v>
      </c>
      <c r="F1192" s="109" t="s">
        <v>10258</v>
      </c>
      <c r="H1192" s="108"/>
      <c r="I1192" s="6"/>
      <c r="L1192" s="106"/>
      <c r="M1192" s="110"/>
      <c r="T1192" s="111"/>
      <c r="AT1192" s="108" t="s">
        <v>176</v>
      </c>
      <c r="AU1192" s="108" t="s">
        <v>82</v>
      </c>
      <c r="AV1192" s="107" t="s">
        <v>80</v>
      </c>
      <c r="AW1192" s="107" t="s">
        <v>30</v>
      </c>
      <c r="AX1192" s="107" t="s">
        <v>73</v>
      </c>
      <c r="AY1192" s="108" t="s">
        <v>165</v>
      </c>
    </row>
    <row r="1193" spans="2:65" s="113" customFormat="1">
      <c r="B1193" s="112"/>
      <c r="D1193" s="102" t="s">
        <v>176</v>
      </c>
      <c r="E1193" s="114" t="s">
        <v>1</v>
      </c>
      <c r="F1193" s="115" t="s">
        <v>10259</v>
      </c>
      <c r="H1193" s="116">
        <v>2</v>
      </c>
      <c r="I1193" s="7"/>
      <c r="L1193" s="112"/>
      <c r="M1193" s="117"/>
      <c r="T1193" s="118"/>
      <c r="AT1193" s="114" t="s">
        <v>176</v>
      </c>
      <c r="AU1193" s="114" t="s">
        <v>82</v>
      </c>
      <c r="AV1193" s="113" t="s">
        <v>82</v>
      </c>
      <c r="AW1193" s="113" t="s">
        <v>30</v>
      </c>
      <c r="AX1193" s="113" t="s">
        <v>73</v>
      </c>
      <c r="AY1193" s="114" t="s">
        <v>165</v>
      </c>
    </row>
    <row r="1194" spans="2:65" s="120" customFormat="1">
      <c r="B1194" s="119"/>
      <c r="D1194" s="102" t="s">
        <v>176</v>
      </c>
      <c r="E1194" s="121" t="s">
        <v>1</v>
      </c>
      <c r="F1194" s="122" t="s">
        <v>181</v>
      </c>
      <c r="H1194" s="123">
        <v>2</v>
      </c>
      <c r="I1194" s="8"/>
      <c r="L1194" s="119"/>
      <c r="M1194" s="124"/>
      <c r="T1194" s="125"/>
      <c r="AT1194" s="121" t="s">
        <v>176</v>
      </c>
      <c r="AU1194" s="121" t="s">
        <v>82</v>
      </c>
      <c r="AV1194" s="120" t="s">
        <v>172</v>
      </c>
      <c r="AW1194" s="120" t="s">
        <v>30</v>
      </c>
      <c r="AX1194" s="120" t="s">
        <v>80</v>
      </c>
      <c r="AY1194" s="121" t="s">
        <v>165</v>
      </c>
    </row>
    <row r="1195" spans="2:65" s="17" customFormat="1" ht="16.5" customHeight="1">
      <c r="B1195" s="16"/>
      <c r="C1195" s="88" t="s">
        <v>718</v>
      </c>
      <c r="D1195" s="88" t="s">
        <v>168</v>
      </c>
      <c r="E1195" s="89" t="s">
        <v>719</v>
      </c>
      <c r="F1195" s="90" t="s">
        <v>720</v>
      </c>
      <c r="G1195" s="91" t="s">
        <v>259</v>
      </c>
      <c r="H1195" s="92">
        <v>25</v>
      </c>
      <c r="I1195" s="4"/>
      <c r="J1195" s="94">
        <f>ROUND(I1195*H1195,2)</f>
        <v>0</v>
      </c>
      <c r="K1195" s="95"/>
      <c r="L1195" s="16"/>
      <c r="M1195" s="96" t="s">
        <v>1</v>
      </c>
      <c r="N1195" s="97" t="s">
        <v>38</v>
      </c>
      <c r="P1195" s="98">
        <f>O1195*H1195</f>
        <v>0</v>
      </c>
      <c r="Q1195" s="98">
        <v>2.6931E-2</v>
      </c>
      <c r="R1195" s="98">
        <f>Q1195*H1195</f>
        <v>0.67327499999999996</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721</v>
      </c>
    </row>
    <row r="1196" spans="2:65" s="17" customFormat="1">
      <c r="B1196" s="16"/>
      <c r="D1196" s="102" t="s">
        <v>173</v>
      </c>
      <c r="F1196" s="103" t="s">
        <v>720</v>
      </c>
      <c r="I1196" s="5"/>
      <c r="L1196" s="16"/>
      <c r="M1196" s="104"/>
      <c r="T1196" s="105"/>
      <c r="AT1196" s="9" t="s">
        <v>173</v>
      </c>
      <c r="AU1196" s="9" t="s">
        <v>82</v>
      </c>
    </row>
    <row r="1197" spans="2:65" s="107" customFormat="1">
      <c r="B1197" s="106"/>
      <c r="D1197" s="102" t="s">
        <v>176</v>
      </c>
      <c r="E1197" s="108" t="s">
        <v>1</v>
      </c>
      <c r="F1197" s="109" t="s">
        <v>10258</v>
      </c>
      <c r="H1197" s="108"/>
      <c r="I1197" s="6"/>
      <c r="L1197" s="106"/>
      <c r="M1197" s="110"/>
      <c r="T1197" s="111"/>
      <c r="AT1197" s="108" t="s">
        <v>176</v>
      </c>
      <c r="AU1197" s="108" t="s">
        <v>82</v>
      </c>
      <c r="AV1197" s="107" t="s">
        <v>80</v>
      </c>
      <c r="AW1197" s="107" t="s">
        <v>30</v>
      </c>
      <c r="AX1197" s="107" t="s">
        <v>73</v>
      </c>
      <c r="AY1197" s="108" t="s">
        <v>165</v>
      </c>
    </row>
    <row r="1198" spans="2:65" s="113" customFormat="1">
      <c r="B1198" s="112"/>
      <c r="D1198" s="102" t="s">
        <v>176</v>
      </c>
      <c r="E1198" s="114" t="s">
        <v>1</v>
      </c>
      <c r="F1198" s="115" t="s">
        <v>10260</v>
      </c>
      <c r="H1198" s="116">
        <v>6</v>
      </c>
      <c r="I1198" s="7"/>
      <c r="L1198" s="112"/>
      <c r="M1198" s="117"/>
      <c r="T1198" s="118"/>
      <c r="AT1198" s="114" t="s">
        <v>176</v>
      </c>
      <c r="AU1198" s="114" t="s">
        <v>82</v>
      </c>
      <c r="AV1198" s="113" t="s">
        <v>82</v>
      </c>
      <c r="AW1198" s="113" t="s">
        <v>30</v>
      </c>
      <c r="AX1198" s="113" t="s">
        <v>73</v>
      </c>
      <c r="AY1198" s="114" t="s">
        <v>165</v>
      </c>
    </row>
    <row r="1199" spans="2:65" s="113" customFormat="1">
      <c r="B1199" s="112"/>
      <c r="D1199" s="102" t="s">
        <v>176</v>
      </c>
      <c r="E1199" s="114" t="s">
        <v>1</v>
      </c>
      <c r="F1199" s="115" t="s">
        <v>10261</v>
      </c>
      <c r="H1199" s="116">
        <v>14</v>
      </c>
      <c r="I1199" s="7"/>
      <c r="L1199" s="112"/>
      <c r="M1199" s="117"/>
      <c r="T1199" s="118"/>
      <c r="AT1199" s="114" t="s">
        <v>176</v>
      </c>
      <c r="AU1199" s="114" t="s">
        <v>82</v>
      </c>
      <c r="AV1199" s="113" t="s">
        <v>82</v>
      </c>
      <c r="AW1199" s="113" t="s">
        <v>30</v>
      </c>
      <c r="AX1199" s="113" t="s">
        <v>73</v>
      </c>
      <c r="AY1199" s="114" t="s">
        <v>165</v>
      </c>
    </row>
    <row r="1200" spans="2:65" s="113" customFormat="1">
      <c r="B1200" s="112"/>
      <c r="D1200" s="102" t="s">
        <v>176</v>
      </c>
      <c r="E1200" s="114" t="s">
        <v>1</v>
      </c>
      <c r="F1200" s="115" t="s">
        <v>10262</v>
      </c>
      <c r="H1200" s="116">
        <v>5</v>
      </c>
      <c r="I1200" s="7"/>
      <c r="L1200" s="112"/>
      <c r="M1200" s="117"/>
      <c r="T1200" s="118"/>
      <c r="AT1200" s="114" t="s">
        <v>176</v>
      </c>
      <c r="AU1200" s="114" t="s">
        <v>82</v>
      </c>
      <c r="AV1200" s="113" t="s">
        <v>82</v>
      </c>
      <c r="AW1200" s="113" t="s">
        <v>30</v>
      </c>
      <c r="AX1200" s="113" t="s">
        <v>73</v>
      </c>
      <c r="AY1200" s="114" t="s">
        <v>165</v>
      </c>
    </row>
    <row r="1201" spans="2:65" s="120" customFormat="1">
      <c r="B1201" s="119"/>
      <c r="D1201" s="102" t="s">
        <v>176</v>
      </c>
      <c r="E1201" s="121" t="s">
        <v>1</v>
      </c>
      <c r="F1201" s="122" t="s">
        <v>181</v>
      </c>
      <c r="H1201" s="123">
        <v>25</v>
      </c>
      <c r="I1201" s="8"/>
      <c r="L1201" s="119"/>
      <c r="M1201" s="124"/>
      <c r="T1201" s="125"/>
      <c r="AT1201" s="121" t="s">
        <v>176</v>
      </c>
      <c r="AU1201" s="121" t="s">
        <v>82</v>
      </c>
      <c r="AV1201" s="120" t="s">
        <v>172</v>
      </c>
      <c r="AW1201" s="120" t="s">
        <v>30</v>
      </c>
      <c r="AX1201" s="120" t="s">
        <v>80</v>
      </c>
      <c r="AY1201" s="121" t="s">
        <v>165</v>
      </c>
    </row>
    <row r="1202" spans="2:65" s="17" customFormat="1" ht="16.5" customHeight="1">
      <c r="B1202" s="16"/>
      <c r="C1202" s="88" t="s">
        <v>435</v>
      </c>
      <c r="D1202" s="88" t="s">
        <v>168</v>
      </c>
      <c r="E1202" s="89" t="s">
        <v>722</v>
      </c>
      <c r="F1202" s="90" t="s">
        <v>723</v>
      </c>
      <c r="G1202" s="91" t="s">
        <v>259</v>
      </c>
      <c r="H1202" s="92">
        <v>9</v>
      </c>
      <c r="I1202" s="4"/>
      <c r="J1202" s="94">
        <f>ROUND(I1202*H1202,2)</f>
        <v>0</v>
      </c>
      <c r="K1202" s="95"/>
      <c r="L1202" s="16"/>
      <c r="M1202" s="96" t="s">
        <v>1</v>
      </c>
      <c r="N1202" s="97" t="s">
        <v>38</v>
      </c>
      <c r="P1202" s="98">
        <f>O1202*H1202</f>
        <v>0</v>
      </c>
      <c r="Q1202" s="98">
        <v>3.1953000000000002E-2</v>
      </c>
      <c r="R1202" s="98">
        <f>Q1202*H1202</f>
        <v>0.28757700000000003</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724</v>
      </c>
    </row>
    <row r="1203" spans="2:65" s="17" customFormat="1">
      <c r="B1203" s="16"/>
      <c r="D1203" s="102" t="s">
        <v>173</v>
      </c>
      <c r="F1203" s="103" t="s">
        <v>723</v>
      </c>
      <c r="I1203" s="5"/>
      <c r="L1203" s="16"/>
      <c r="M1203" s="104"/>
      <c r="T1203" s="105"/>
      <c r="AT1203" s="9" t="s">
        <v>173</v>
      </c>
      <c r="AU1203" s="9" t="s">
        <v>82</v>
      </c>
    </row>
    <row r="1204" spans="2:65" s="107" customFormat="1">
      <c r="B1204" s="106"/>
      <c r="D1204" s="102" t="s">
        <v>176</v>
      </c>
      <c r="E1204" s="108" t="s">
        <v>1</v>
      </c>
      <c r="F1204" s="109" t="s">
        <v>10263</v>
      </c>
      <c r="H1204" s="108"/>
      <c r="I1204" s="6"/>
      <c r="L1204" s="106"/>
      <c r="M1204" s="110"/>
      <c r="T1204" s="111"/>
      <c r="AT1204" s="108" t="s">
        <v>176</v>
      </c>
      <c r="AU1204" s="108" t="s">
        <v>82</v>
      </c>
      <c r="AV1204" s="107" t="s">
        <v>80</v>
      </c>
      <c r="AW1204" s="107" t="s">
        <v>30</v>
      </c>
      <c r="AX1204" s="107" t="s">
        <v>73</v>
      </c>
      <c r="AY1204" s="108" t="s">
        <v>165</v>
      </c>
    </row>
    <row r="1205" spans="2:65" s="113" customFormat="1">
      <c r="B1205" s="112"/>
      <c r="D1205" s="102" t="s">
        <v>176</v>
      </c>
      <c r="E1205" s="114" t="s">
        <v>1</v>
      </c>
      <c r="F1205" s="115" t="s">
        <v>10264</v>
      </c>
      <c r="H1205" s="116">
        <v>5</v>
      </c>
      <c r="I1205" s="7"/>
      <c r="L1205" s="112"/>
      <c r="M1205" s="117"/>
      <c r="T1205" s="118"/>
      <c r="AT1205" s="114" t="s">
        <v>176</v>
      </c>
      <c r="AU1205" s="114" t="s">
        <v>82</v>
      </c>
      <c r="AV1205" s="113" t="s">
        <v>82</v>
      </c>
      <c r="AW1205" s="113" t="s">
        <v>30</v>
      </c>
      <c r="AX1205" s="113" t="s">
        <v>73</v>
      </c>
      <c r="AY1205" s="114" t="s">
        <v>165</v>
      </c>
    </row>
    <row r="1206" spans="2:65" s="113" customFormat="1">
      <c r="B1206" s="112"/>
      <c r="D1206" s="102" t="s">
        <v>176</v>
      </c>
      <c r="E1206" s="114" t="s">
        <v>1</v>
      </c>
      <c r="F1206" s="115" t="s">
        <v>10265</v>
      </c>
      <c r="H1206" s="116">
        <v>1</v>
      </c>
      <c r="I1206" s="7"/>
      <c r="L1206" s="112"/>
      <c r="M1206" s="117"/>
      <c r="T1206" s="118"/>
      <c r="AT1206" s="114" t="s">
        <v>176</v>
      </c>
      <c r="AU1206" s="114" t="s">
        <v>82</v>
      </c>
      <c r="AV1206" s="113" t="s">
        <v>82</v>
      </c>
      <c r="AW1206" s="113" t="s">
        <v>30</v>
      </c>
      <c r="AX1206" s="113" t="s">
        <v>73</v>
      </c>
      <c r="AY1206" s="114" t="s">
        <v>165</v>
      </c>
    </row>
    <row r="1207" spans="2:65" s="113" customFormat="1">
      <c r="B1207" s="112"/>
      <c r="D1207" s="102" t="s">
        <v>176</v>
      </c>
      <c r="E1207" s="114" t="s">
        <v>1</v>
      </c>
      <c r="F1207" s="115" t="s">
        <v>10266</v>
      </c>
      <c r="H1207" s="116">
        <v>3</v>
      </c>
      <c r="I1207" s="7"/>
      <c r="L1207" s="112"/>
      <c r="M1207" s="117"/>
      <c r="T1207" s="118"/>
      <c r="AT1207" s="114" t="s">
        <v>176</v>
      </c>
      <c r="AU1207" s="114" t="s">
        <v>82</v>
      </c>
      <c r="AV1207" s="113" t="s">
        <v>82</v>
      </c>
      <c r="AW1207" s="113" t="s">
        <v>30</v>
      </c>
      <c r="AX1207" s="113" t="s">
        <v>73</v>
      </c>
      <c r="AY1207" s="114" t="s">
        <v>165</v>
      </c>
    </row>
    <row r="1208" spans="2:65" s="120" customFormat="1">
      <c r="B1208" s="119"/>
      <c r="D1208" s="102" t="s">
        <v>176</v>
      </c>
      <c r="E1208" s="121" t="s">
        <v>1</v>
      </c>
      <c r="F1208" s="122" t="s">
        <v>181</v>
      </c>
      <c r="H1208" s="123">
        <v>9</v>
      </c>
      <c r="I1208" s="8"/>
      <c r="L1208" s="119"/>
      <c r="M1208" s="124"/>
      <c r="T1208" s="125"/>
      <c r="AT1208" s="121" t="s">
        <v>176</v>
      </c>
      <c r="AU1208" s="121" t="s">
        <v>82</v>
      </c>
      <c r="AV1208" s="120" t="s">
        <v>172</v>
      </c>
      <c r="AW1208" s="120" t="s">
        <v>30</v>
      </c>
      <c r="AX1208" s="120" t="s">
        <v>80</v>
      </c>
      <c r="AY1208" s="121" t="s">
        <v>165</v>
      </c>
    </row>
    <row r="1209" spans="2:65" s="17" customFormat="1" ht="16.5" customHeight="1">
      <c r="B1209" s="16"/>
      <c r="C1209" s="88" t="s">
        <v>725</v>
      </c>
      <c r="D1209" s="88" t="s">
        <v>168</v>
      </c>
      <c r="E1209" s="89" t="s">
        <v>726</v>
      </c>
      <c r="F1209" s="90" t="s">
        <v>727</v>
      </c>
      <c r="G1209" s="91" t="s">
        <v>259</v>
      </c>
      <c r="H1209" s="92">
        <v>2</v>
      </c>
      <c r="I1209" s="4"/>
      <c r="J1209" s="94">
        <f>ROUND(I1209*H1209,2)</f>
        <v>0</v>
      </c>
      <c r="K1209" s="95"/>
      <c r="L1209" s="16"/>
      <c r="M1209" s="96" t="s">
        <v>1</v>
      </c>
      <c r="N1209" s="97" t="s">
        <v>38</v>
      </c>
      <c r="P1209" s="98">
        <f>O1209*H1209</f>
        <v>0</v>
      </c>
      <c r="Q1209" s="98">
        <v>3.6975000000000001E-2</v>
      </c>
      <c r="R1209" s="98">
        <f>Q1209*H1209</f>
        <v>7.3950000000000002E-2</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728</v>
      </c>
    </row>
    <row r="1210" spans="2:65" s="17" customFormat="1">
      <c r="B1210" s="16"/>
      <c r="D1210" s="102" t="s">
        <v>173</v>
      </c>
      <c r="F1210" s="103" t="s">
        <v>727</v>
      </c>
      <c r="I1210" s="5"/>
      <c r="L1210" s="16"/>
      <c r="M1210" s="104"/>
      <c r="T1210" s="105"/>
      <c r="AT1210" s="9" t="s">
        <v>173</v>
      </c>
      <c r="AU1210" s="9" t="s">
        <v>82</v>
      </c>
    </row>
    <row r="1211" spans="2:65" s="107" customFormat="1">
      <c r="B1211" s="106"/>
      <c r="D1211" s="102" t="s">
        <v>176</v>
      </c>
      <c r="E1211" s="108" t="s">
        <v>1</v>
      </c>
      <c r="F1211" s="109" t="s">
        <v>10267</v>
      </c>
      <c r="H1211" s="108"/>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10265</v>
      </c>
      <c r="H1212" s="116">
        <v>1</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10268</v>
      </c>
      <c r="H1213" s="116">
        <v>1</v>
      </c>
      <c r="I1213" s="7"/>
      <c r="L1213" s="112"/>
      <c r="M1213" s="117"/>
      <c r="T1213" s="118"/>
      <c r="AT1213" s="114" t="s">
        <v>176</v>
      </c>
      <c r="AU1213" s="114" t="s">
        <v>82</v>
      </c>
      <c r="AV1213" s="113" t="s">
        <v>82</v>
      </c>
      <c r="AW1213" s="113" t="s">
        <v>30</v>
      </c>
      <c r="AX1213" s="113" t="s">
        <v>73</v>
      </c>
      <c r="AY1213" s="114" t="s">
        <v>165</v>
      </c>
    </row>
    <row r="1214" spans="2:65" s="120" customFormat="1">
      <c r="B1214" s="119"/>
      <c r="D1214" s="102" t="s">
        <v>176</v>
      </c>
      <c r="E1214" s="121" t="s">
        <v>1</v>
      </c>
      <c r="F1214" s="122" t="s">
        <v>181</v>
      </c>
      <c r="H1214" s="123">
        <v>2</v>
      </c>
      <c r="I1214" s="8"/>
      <c r="L1214" s="119"/>
      <c r="M1214" s="124"/>
      <c r="T1214" s="125"/>
      <c r="AT1214" s="121" t="s">
        <v>176</v>
      </c>
      <c r="AU1214" s="121" t="s">
        <v>82</v>
      </c>
      <c r="AV1214" s="120" t="s">
        <v>172</v>
      </c>
      <c r="AW1214" s="120" t="s">
        <v>30</v>
      </c>
      <c r="AX1214" s="120" t="s">
        <v>80</v>
      </c>
      <c r="AY1214" s="121" t="s">
        <v>165</v>
      </c>
    </row>
    <row r="1215" spans="2:65" s="17" customFormat="1" ht="16.5" customHeight="1">
      <c r="B1215" s="16"/>
      <c r="C1215" s="88" t="s">
        <v>440</v>
      </c>
      <c r="D1215" s="88" t="s">
        <v>168</v>
      </c>
      <c r="E1215" s="89" t="s">
        <v>729</v>
      </c>
      <c r="F1215" s="90" t="s">
        <v>730</v>
      </c>
      <c r="G1215" s="91" t="s">
        <v>259</v>
      </c>
      <c r="H1215" s="92">
        <v>3</v>
      </c>
      <c r="I1215" s="4"/>
      <c r="J1215" s="94">
        <f>ROUND(I1215*H1215,2)</f>
        <v>0</v>
      </c>
      <c r="K1215" s="95"/>
      <c r="L1215" s="16"/>
      <c r="M1215" s="96" t="s">
        <v>1</v>
      </c>
      <c r="N1215" s="97" t="s">
        <v>38</v>
      </c>
      <c r="P1215" s="98">
        <f>O1215*H1215</f>
        <v>0</v>
      </c>
      <c r="Q1215" s="98">
        <v>4.2002499999999998E-2</v>
      </c>
      <c r="R1215" s="98">
        <f>Q1215*H1215</f>
        <v>0.12600749999999999</v>
      </c>
      <c r="S1215" s="98">
        <v>0</v>
      </c>
      <c r="T1215" s="99">
        <f>S1215*H1215</f>
        <v>0</v>
      </c>
      <c r="AR1215" s="100" t="s">
        <v>172</v>
      </c>
      <c r="AT1215" s="100" t="s">
        <v>168</v>
      </c>
      <c r="AU1215" s="100" t="s">
        <v>82</v>
      </c>
      <c r="AY1215" s="9" t="s">
        <v>165</v>
      </c>
      <c r="BE1215" s="101">
        <f>IF(N1215="základní",J1215,0)</f>
        <v>0</v>
      </c>
      <c r="BF1215" s="101">
        <f>IF(N1215="snížená",J1215,0)</f>
        <v>0</v>
      </c>
      <c r="BG1215" s="101">
        <f>IF(N1215="zákl. přenesená",J1215,0)</f>
        <v>0</v>
      </c>
      <c r="BH1215" s="101">
        <f>IF(N1215="sníž. přenesená",J1215,0)</f>
        <v>0</v>
      </c>
      <c r="BI1215" s="101">
        <f>IF(N1215="nulová",J1215,0)</f>
        <v>0</v>
      </c>
      <c r="BJ1215" s="9" t="s">
        <v>80</v>
      </c>
      <c r="BK1215" s="101">
        <f>ROUND(I1215*H1215,2)</f>
        <v>0</v>
      </c>
      <c r="BL1215" s="9" t="s">
        <v>172</v>
      </c>
      <c r="BM1215" s="100" t="s">
        <v>731</v>
      </c>
    </row>
    <row r="1216" spans="2:65" s="17" customFormat="1">
      <c r="B1216" s="16"/>
      <c r="D1216" s="102" t="s">
        <v>173</v>
      </c>
      <c r="F1216" s="103" t="s">
        <v>730</v>
      </c>
      <c r="I1216" s="5"/>
      <c r="L1216" s="16"/>
      <c r="M1216" s="104"/>
      <c r="T1216" s="105"/>
      <c r="AT1216" s="9" t="s">
        <v>173</v>
      </c>
      <c r="AU1216" s="9" t="s">
        <v>82</v>
      </c>
    </row>
    <row r="1217" spans="2:65" s="107" customFormat="1">
      <c r="B1217" s="106"/>
      <c r="D1217" s="102" t="s">
        <v>176</v>
      </c>
      <c r="E1217" s="108" t="s">
        <v>1</v>
      </c>
      <c r="F1217" s="109" t="s">
        <v>10269</v>
      </c>
      <c r="H1217" s="108"/>
      <c r="I1217" s="6"/>
      <c r="L1217" s="106"/>
      <c r="M1217" s="110"/>
      <c r="T1217" s="111"/>
      <c r="AT1217" s="108" t="s">
        <v>176</v>
      </c>
      <c r="AU1217" s="108" t="s">
        <v>82</v>
      </c>
      <c r="AV1217" s="107" t="s">
        <v>80</v>
      </c>
      <c r="AW1217" s="107" t="s">
        <v>30</v>
      </c>
      <c r="AX1217" s="107" t="s">
        <v>73</v>
      </c>
      <c r="AY1217" s="108" t="s">
        <v>165</v>
      </c>
    </row>
    <row r="1218" spans="2:65" s="113" customFormat="1">
      <c r="B1218" s="112"/>
      <c r="D1218" s="102" t="s">
        <v>176</v>
      </c>
      <c r="E1218" s="114" t="s">
        <v>1</v>
      </c>
      <c r="F1218" s="115" t="s">
        <v>10270</v>
      </c>
      <c r="H1218" s="116">
        <v>1</v>
      </c>
      <c r="I1218" s="7"/>
      <c r="L1218" s="112"/>
      <c r="M1218" s="117"/>
      <c r="T1218" s="118"/>
      <c r="AT1218" s="114" t="s">
        <v>176</v>
      </c>
      <c r="AU1218" s="114" t="s">
        <v>82</v>
      </c>
      <c r="AV1218" s="113" t="s">
        <v>82</v>
      </c>
      <c r="AW1218" s="113" t="s">
        <v>30</v>
      </c>
      <c r="AX1218" s="113" t="s">
        <v>73</v>
      </c>
      <c r="AY1218" s="114" t="s">
        <v>165</v>
      </c>
    </row>
    <row r="1219" spans="2:65" s="113" customFormat="1">
      <c r="B1219" s="112"/>
      <c r="D1219" s="102" t="s">
        <v>176</v>
      </c>
      <c r="E1219" s="114" t="s">
        <v>1</v>
      </c>
      <c r="F1219" s="115" t="s">
        <v>10265</v>
      </c>
      <c r="H1219" s="116">
        <v>1</v>
      </c>
      <c r="I1219" s="7"/>
      <c r="L1219" s="112"/>
      <c r="M1219" s="117"/>
      <c r="T1219" s="118"/>
      <c r="AT1219" s="114" t="s">
        <v>176</v>
      </c>
      <c r="AU1219" s="114" t="s">
        <v>82</v>
      </c>
      <c r="AV1219" s="113" t="s">
        <v>82</v>
      </c>
      <c r="AW1219" s="113" t="s">
        <v>30</v>
      </c>
      <c r="AX1219" s="113" t="s">
        <v>73</v>
      </c>
      <c r="AY1219" s="114" t="s">
        <v>165</v>
      </c>
    </row>
    <row r="1220" spans="2:65" s="113" customFormat="1">
      <c r="B1220" s="112"/>
      <c r="D1220" s="102" t="s">
        <v>176</v>
      </c>
      <c r="E1220" s="114" t="s">
        <v>1</v>
      </c>
      <c r="F1220" s="115" t="s">
        <v>10268</v>
      </c>
      <c r="H1220" s="116">
        <v>1</v>
      </c>
      <c r="I1220" s="7"/>
      <c r="L1220" s="112"/>
      <c r="M1220" s="117"/>
      <c r="T1220" s="118"/>
      <c r="AT1220" s="114" t="s">
        <v>176</v>
      </c>
      <c r="AU1220" s="114" t="s">
        <v>82</v>
      </c>
      <c r="AV1220" s="113" t="s">
        <v>82</v>
      </c>
      <c r="AW1220" s="113" t="s">
        <v>30</v>
      </c>
      <c r="AX1220" s="113" t="s">
        <v>73</v>
      </c>
      <c r="AY1220" s="114" t="s">
        <v>165</v>
      </c>
    </row>
    <row r="1221" spans="2:65" s="120" customFormat="1">
      <c r="B1221" s="119"/>
      <c r="D1221" s="102" t="s">
        <v>176</v>
      </c>
      <c r="E1221" s="121" t="s">
        <v>1</v>
      </c>
      <c r="F1221" s="122" t="s">
        <v>181</v>
      </c>
      <c r="H1221" s="123">
        <v>3</v>
      </c>
      <c r="I1221" s="8"/>
      <c r="L1221" s="119"/>
      <c r="M1221" s="124"/>
      <c r="T1221" s="125"/>
      <c r="AT1221" s="121" t="s">
        <v>176</v>
      </c>
      <c r="AU1221" s="121" t="s">
        <v>82</v>
      </c>
      <c r="AV1221" s="120" t="s">
        <v>172</v>
      </c>
      <c r="AW1221" s="120" t="s">
        <v>30</v>
      </c>
      <c r="AX1221" s="120" t="s">
        <v>80</v>
      </c>
      <c r="AY1221" s="121" t="s">
        <v>165</v>
      </c>
    </row>
    <row r="1222" spans="2:65" s="17" customFormat="1" ht="16.5" customHeight="1">
      <c r="B1222" s="16"/>
      <c r="C1222" s="88" t="s">
        <v>732</v>
      </c>
      <c r="D1222" s="88" t="s">
        <v>168</v>
      </c>
      <c r="E1222" s="89" t="s">
        <v>733</v>
      </c>
      <c r="F1222" s="90" t="s">
        <v>734</v>
      </c>
      <c r="G1222" s="91" t="s">
        <v>259</v>
      </c>
      <c r="H1222" s="92">
        <v>2</v>
      </c>
      <c r="I1222" s="4"/>
      <c r="J1222" s="94">
        <f>ROUND(I1222*H1222,2)</f>
        <v>0</v>
      </c>
      <c r="K1222" s="95"/>
      <c r="L1222" s="16"/>
      <c r="M1222" s="96" t="s">
        <v>1</v>
      </c>
      <c r="N1222" s="97" t="s">
        <v>38</v>
      </c>
      <c r="P1222" s="98">
        <f>O1222*H1222</f>
        <v>0</v>
      </c>
      <c r="Q1222" s="98">
        <v>4.7764500000000001E-2</v>
      </c>
      <c r="R1222" s="98">
        <f>Q1222*H1222</f>
        <v>9.5529000000000003E-2</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735</v>
      </c>
    </row>
    <row r="1223" spans="2:65" s="17" customFormat="1">
      <c r="B1223" s="16"/>
      <c r="D1223" s="102" t="s">
        <v>173</v>
      </c>
      <c r="F1223" s="103" t="s">
        <v>734</v>
      </c>
      <c r="I1223" s="5"/>
      <c r="L1223" s="16"/>
      <c r="M1223" s="104"/>
      <c r="T1223" s="105"/>
      <c r="AT1223" s="9" t="s">
        <v>173</v>
      </c>
      <c r="AU1223" s="9" t="s">
        <v>82</v>
      </c>
    </row>
    <row r="1224" spans="2:65" s="107" customFormat="1">
      <c r="B1224" s="106"/>
      <c r="D1224" s="102" t="s">
        <v>176</v>
      </c>
      <c r="E1224" s="108" t="s">
        <v>1</v>
      </c>
      <c r="F1224" s="109" t="s">
        <v>10271</v>
      </c>
      <c r="H1224" s="108"/>
      <c r="I1224" s="6"/>
      <c r="L1224" s="106"/>
      <c r="M1224" s="110"/>
      <c r="T1224" s="111"/>
      <c r="AT1224" s="108" t="s">
        <v>176</v>
      </c>
      <c r="AU1224" s="108" t="s">
        <v>82</v>
      </c>
      <c r="AV1224" s="107" t="s">
        <v>80</v>
      </c>
      <c r="AW1224" s="107" t="s">
        <v>30</v>
      </c>
      <c r="AX1224" s="107" t="s">
        <v>73</v>
      </c>
      <c r="AY1224" s="108" t="s">
        <v>165</v>
      </c>
    </row>
    <row r="1225" spans="2:65" s="113" customFormat="1">
      <c r="B1225" s="112"/>
      <c r="D1225" s="102" t="s">
        <v>176</v>
      </c>
      <c r="E1225" s="114" t="s">
        <v>1</v>
      </c>
      <c r="F1225" s="115" t="s">
        <v>10270</v>
      </c>
      <c r="H1225" s="116">
        <v>1</v>
      </c>
      <c r="I1225" s="7"/>
      <c r="L1225" s="112"/>
      <c r="M1225" s="117"/>
      <c r="T1225" s="118"/>
      <c r="AT1225" s="114" t="s">
        <v>176</v>
      </c>
      <c r="AU1225" s="114" t="s">
        <v>82</v>
      </c>
      <c r="AV1225" s="113" t="s">
        <v>82</v>
      </c>
      <c r="AW1225" s="113" t="s">
        <v>30</v>
      </c>
      <c r="AX1225" s="113" t="s">
        <v>73</v>
      </c>
      <c r="AY1225" s="114" t="s">
        <v>165</v>
      </c>
    </row>
    <row r="1226" spans="2:65" s="113" customFormat="1">
      <c r="B1226" s="112"/>
      <c r="D1226" s="102" t="s">
        <v>176</v>
      </c>
      <c r="E1226" s="114" t="s">
        <v>1</v>
      </c>
      <c r="F1226" s="115" t="s">
        <v>10265</v>
      </c>
      <c r="H1226" s="116">
        <v>1</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2</v>
      </c>
      <c r="I1227" s="8"/>
      <c r="L1227" s="119"/>
      <c r="M1227" s="124"/>
      <c r="T1227" s="125"/>
      <c r="AT1227" s="121" t="s">
        <v>176</v>
      </c>
      <c r="AU1227" s="121" t="s">
        <v>82</v>
      </c>
      <c r="AV1227" s="120" t="s">
        <v>172</v>
      </c>
      <c r="AW1227" s="120" t="s">
        <v>30</v>
      </c>
      <c r="AX1227" s="120" t="s">
        <v>80</v>
      </c>
      <c r="AY1227" s="121" t="s">
        <v>165</v>
      </c>
    </row>
    <row r="1228" spans="2:65" s="17" customFormat="1" ht="16.5" customHeight="1">
      <c r="B1228" s="16"/>
      <c r="C1228" s="88" t="s">
        <v>445</v>
      </c>
      <c r="D1228" s="88" t="s">
        <v>168</v>
      </c>
      <c r="E1228" s="89" t="s">
        <v>736</v>
      </c>
      <c r="F1228" s="90" t="s">
        <v>737</v>
      </c>
      <c r="G1228" s="91" t="s">
        <v>259</v>
      </c>
      <c r="H1228" s="92">
        <v>2</v>
      </c>
      <c r="I1228" s="4"/>
      <c r="J1228" s="94">
        <f>ROUND(I1228*H1228,2)</f>
        <v>0</v>
      </c>
      <c r="K1228" s="95"/>
      <c r="L1228" s="16"/>
      <c r="M1228" s="96" t="s">
        <v>1</v>
      </c>
      <c r="N1228" s="97" t="s">
        <v>38</v>
      </c>
      <c r="P1228" s="98">
        <f>O1228*H1228</f>
        <v>0</v>
      </c>
      <c r="Q1228" s="98">
        <v>5.7813999999999997E-2</v>
      </c>
      <c r="R1228" s="98">
        <f>Q1228*H1228</f>
        <v>0.11562799999999999</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738</v>
      </c>
    </row>
    <row r="1229" spans="2:65" s="17" customFormat="1">
      <c r="B1229" s="16"/>
      <c r="D1229" s="102" t="s">
        <v>173</v>
      </c>
      <c r="F1229" s="103" t="s">
        <v>737</v>
      </c>
      <c r="I1229" s="5"/>
      <c r="L1229" s="16"/>
      <c r="M1229" s="104"/>
      <c r="T1229" s="105"/>
      <c r="AT1229" s="9" t="s">
        <v>173</v>
      </c>
      <c r="AU1229" s="9" t="s">
        <v>82</v>
      </c>
    </row>
    <row r="1230" spans="2:65" s="107" customFormat="1">
      <c r="B1230" s="106"/>
      <c r="D1230" s="102" t="s">
        <v>176</v>
      </c>
      <c r="E1230" s="108" t="s">
        <v>1</v>
      </c>
      <c r="F1230" s="109" t="s">
        <v>10272</v>
      </c>
      <c r="H1230" s="108"/>
      <c r="I1230" s="6"/>
      <c r="L1230" s="106"/>
      <c r="M1230" s="110"/>
      <c r="T1230" s="111"/>
      <c r="AT1230" s="108" t="s">
        <v>176</v>
      </c>
      <c r="AU1230" s="108" t="s">
        <v>82</v>
      </c>
      <c r="AV1230" s="107" t="s">
        <v>80</v>
      </c>
      <c r="AW1230" s="107" t="s">
        <v>30</v>
      </c>
      <c r="AX1230" s="107" t="s">
        <v>73</v>
      </c>
      <c r="AY1230" s="108" t="s">
        <v>165</v>
      </c>
    </row>
    <row r="1231" spans="2:65" s="113" customFormat="1">
      <c r="B1231" s="112"/>
      <c r="D1231" s="102" t="s">
        <v>176</v>
      </c>
      <c r="E1231" s="114" t="s">
        <v>1</v>
      </c>
      <c r="F1231" s="115" t="s">
        <v>10265</v>
      </c>
      <c r="H1231" s="116">
        <v>1</v>
      </c>
      <c r="I1231" s="7"/>
      <c r="L1231" s="112"/>
      <c r="M1231" s="117"/>
      <c r="T1231" s="118"/>
      <c r="AT1231" s="114" t="s">
        <v>176</v>
      </c>
      <c r="AU1231" s="114" t="s">
        <v>82</v>
      </c>
      <c r="AV1231" s="113" t="s">
        <v>82</v>
      </c>
      <c r="AW1231" s="113" t="s">
        <v>30</v>
      </c>
      <c r="AX1231" s="113" t="s">
        <v>73</v>
      </c>
      <c r="AY1231" s="114" t="s">
        <v>165</v>
      </c>
    </row>
    <row r="1232" spans="2:65" s="113" customFormat="1">
      <c r="B1232" s="112"/>
      <c r="D1232" s="102" t="s">
        <v>176</v>
      </c>
      <c r="E1232" s="114" t="s">
        <v>1</v>
      </c>
      <c r="F1232" s="115" t="s">
        <v>10268</v>
      </c>
      <c r="H1232" s="116">
        <v>1</v>
      </c>
      <c r="I1232" s="7"/>
      <c r="L1232" s="112"/>
      <c r="M1232" s="117"/>
      <c r="T1232" s="118"/>
      <c r="AT1232" s="114" t="s">
        <v>176</v>
      </c>
      <c r="AU1232" s="114" t="s">
        <v>82</v>
      </c>
      <c r="AV1232" s="113" t="s">
        <v>82</v>
      </c>
      <c r="AW1232" s="113" t="s">
        <v>30</v>
      </c>
      <c r="AX1232" s="113" t="s">
        <v>73</v>
      </c>
      <c r="AY1232" s="114" t="s">
        <v>165</v>
      </c>
    </row>
    <row r="1233" spans="2:65" s="120" customFormat="1">
      <c r="B1233" s="119"/>
      <c r="D1233" s="102" t="s">
        <v>176</v>
      </c>
      <c r="E1233" s="121" t="s">
        <v>1</v>
      </c>
      <c r="F1233" s="122" t="s">
        <v>181</v>
      </c>
      <c r="H1233" s="123">
        <v>2</v>
      </c>
      <c r="I1233" s="8"/>
      <c r="L1233" s="119"/>
      <c r="M1233" s="124"/>
      <c r="T1233" s="125"/>
      <c r="AT1233" s="121" t="s">
        <v>176</v>
      </c>
      <c r="AU1233" s="121" t="s">
        <v>82</v>
      </c>
      <c r="AV1233" s="120" t="s">
        <v>172</v>
      </c>
      <c r="AW1233" s="120" t="s">
        <v>30</v>
      </c>
      <c r="AX1233" s="120" t="s">
        <v>80</v>
      </c>
      <c r="AY1233" s="121" t="s">
        <v>165</v>
      </c>
    </row>
    <row r="1234" spans="2:65" s="17" customFormat="1" ht="16.5" customHeight="1">
      <c r="B1234" s="16"/>
      <c r="C1234" s="88" t="s">
        <v>739</v>
      </c>
      <c r="D1234" s="88" t="s">
        <v>168</v>
      </c>
      <c r="E1234" s="89" t="s">
        <v>740</v>
      </c>
      <c r="F1234" s="90" t="s">
        <v>741</v>
      </c>
      <c r="G1234" s="91" t="s">
        <v>259</v>
      </c>
      <c r="H1234" s="92">
        <v>14</v>
      </c>
      <c r="I1234" s="4"/>
      <c r="J1234" s="94">
        <f>ROUND(I1234*H1234,2)</f>
        <v>0</v>
      </c>
      <c r="K1234" s="95"/>
      <c r="L1234" s="16"/>
      <c r="M1234" s="96" t="s">
        <v>1</v>
      </c>
      <c r="N1234" s="97" t="s">
        <v>38</v>
      </c>
      <c r="P1234" s="98">
        <f>O1234*H1234</f>
        <v>0</v>
      </c>
      <c r="Q1234" s="98">
        <v>3.6547999999999997E-2</v>
      </c>
      <c r="R1234" s="98">
        <f>Q1234*H1234</f>
        <v>0.5116719999999999</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742</v>
      </c>
    </row>
    <row r="1235" spans="2:65" s="17" customFormat="1">
      <c r="B1235" s="16"/>
      <c r="D1235" s="102" t="s">
        <v>173</v>
      </c>
      <c r="F1235" s="103" t="s">
        <v>741</v>
      </c>
      <c r="I1235" s="5"/>
      <c r="L1235" s="16"/>
      <c r="M1235" s="104"/>
      <c r="T1235" s="105"/>
      <c r="AT1235" s="9" t="s">
        <v>173</v>
      </c>
      <c r="AU1235" s="9" t="s">
        <v>82</v>
      </c>
    </row>
    <row r="1236" spans="2:65" s="107" customFormat="1">
      <c r="B1236" s="106"/>
      <c r="D1236" s="102" t="s">
        <v>176</v>
      </c>
      <c r="E1236" s="108" t="s">
        <v>1</v>
      </c>
      <c r="F1236" s="109" t="s">
        <v>10273</v>
      </c>
      <c r="H1236" s="108"/>
      <c r="I1236" s="6"/>
      <c r="L1236" s="106"/>
      <c r="M1236" s="110"/>
      <c r="T1236" s="111"/>
      <c r="AT1236" s="108" t="s">
        <v>176</v>
      </c>
      <c r="AU1236" s="108" t="s">
        <v>82</v>
      </c>
      <c r="AV1236" s="107" t="s">
        <v>80</v>
      </c>
      <c r="AW1236" s="107" t="s">
        <v>30</v>
      </c>
      <c r="AX1236" s="107" t="s">
        <v>73</v>
      </c>
      <c r="AY1236" s="108" t="s">
        <v>165</v>
      </c>
    </row>
    <row r="1237" spans="2:65" s="113" customFormat="1">
      <c r="B1237" s="112"/>
      <c r="D1237" s="102" t="s">
        <v>176</v>
      </c>
      <c r="E1237" s="114" t="s">
        <v>1</v>
      </c>
      <c r="F1237" s="115" t="s">
        <v>10274</v>
      </c>
      <c r="H1237" s="116">
        <v>4</v>
      </c>
      <c r="I1237" s="7"/>
      <c r="L1237" s="112"/>
      <c r="M1237" s="117"/>
      <c r="T1237" s="118"/>
      <c r="AT1237" s="114" t="s">
        <v>176</v>
      </c>
      <c r="AU1237" s="114" t="s">
        <v>82</v>
      </c>
      <c r="AV1237" s="113" t="s">
        <v>82</v>
      </c>
      <c r="AW1237" s="113" t="s">
        <v>30</v>
      </c>
      <c r="AX1237" s="113" t="s">
        <v>73</v>
      </c>
      <c r="AY1237" s="114" t="s">
        <v>165</v>
      </c>
    </row>
    <row r="1238" spans="2:65" s="113" customFormat="1">
      <c r="B1238" s="112"/>
      <c r="D1238" s="102" t="s">
        <v>176</v>
      </c>
      <c r="E1238" s="114" t="s">
        <v>1</v>
      </c>
      <c r="F1238" s="115" t="s">
        <v>10275</v>
      </c>
      <c r="H1238" s="116">
        <v>10</v>
      </c>
      <c r="I1238" s="7"/>
      <c r="L1238" s="112"/>
      <c r="M1238" s="117"/>
      <c r="T1238" s="118"/>
      <c r="AT1238" s="114" t="s">
        <v>176</v>
      </c>
      <c r="AU1238" s="114" t="s">
        <v>82</v>
      </c>
      <c r="AV1238" s="113" t="s">
        <v>82</v>
      </c>
      <c r="AW1238" s="113" t="s">
        <v>30</v>
      </c>
      <c r="AX1238" s="113" t="s">
        <v>73</v>
      </c>
      <c r="AY1238" s="114" t="s">
        <v>165</v>
      </c>
    </row>
    <row r="1239" spans="2:65" s="120" customFormat="1">
      <c r="B1239" s="119"/>
      <c r="D1239" s="102" t="s">
        <v>176</v>
      </c>
      <c r="E1239" s="121" t="s">
        <v>1</v>
      </c>
      <c r="F1239" s="122" t="s">
        <v>181</v>
      </c>
      <c r="H1239" s="123">
        <v>14</v>
      </c>
      <c r="I1239" s="8"/>
      <c r="L1239" s="119"/>
      <c r="M1239" s="124"/>
      <c r="T1239" s="125"/>
      <c r="AT1239" s="121" t="s">
        <v>176</v>
      </c>
      <c r="AU1239" s="121" t="s">
        <v>82</v>
      </c>
      <c r="AV1239" s="120" t="s">
        <v>172</v>
      </c>
      <c r="AW1239" s="120" t="s">
        <v>30</v>
      </c>
      <c r="AX1239" s="120" t="s">
        <v>80</v>
      </c>
      <c r="AY1239" s="121" t="s">
        <v>165</v>
      </c>
    </row>
    <row r="1240" spans="2:65" s="17" customFormat="1" ht="16.5" customHeight="1">
      <c r="B1240" s="16"/>
      <c r="C1240" s="88" t="s">
        <v>448</v>
      </c>
      <c r="D1240" s="88" t="s">
        <v>168</v>
      </c>
      <c r="E1240" s="89" t="s">
        <v>743</v>
      </c>
      <c r="F1240" s="90" t="s">
        <v>744</v>
      </c>
      <c r="G1240" s="91" t="s">
        <v>259</v>
      </c>
      <c r="H1240" s="92">
        <v>8</v>
      </c>
      <c r="I1240" s="4"/>
      <c r="J1240" s="94">
        <f>ROUND(I1240*H1240,2)</f>
        <v>0</v>
      </c>
      <c r="K1240" s="95"/>
      <c r="L1240" s="16"/>
      <c r="M1240" s="96" t="s">
        <v>1</v>
      </c>
      <c r="N1240" s="97" t="s">
        <v>38</v>
      </c>
      <c r="P1240" s="98">
        <f>O1240*H1240</f>
        <v>0</v>
      </c>
      <c r="Q1240" s="98">
        <v>4.5547999999999998E-2</v>
      </c>
      <c r="R1240" s="98">
        <f>Q1240*H1240</f>
        <v>0.36438399999999999</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745</v>
      </c>
    </row>
    <row r="1241" spans="2:65" s="17" customFormat="1">
      <c r="B1241" s="16"/>
      <c r="D1241" s="102" t="s">
        <v>173</v>
      </c>
      <c r="F1241" s="103" t="s">
        <v>744</v>
      </c>
      <c r="I1241" s="5"/>
      <c r="L1241" s="16"/>
      <c r="M1241" s="104"/>
      <c r="T1241" s="105"/>
      <c r="AT1241" s="9" t="s">
        <v>173</v>
      </c>
      <c r="AU1241" s="9" t="s">
        <v>82</v>
      </c>
    </row>
    <row r="1242" spans="2:65" s="107" customFormat="1">
      <c r="B1242" s="106"/>
      <c r="D1242" s="102" t="s">
        <v>176</v>
      </c>
      <c r="E1242" s="108" t="s">
        <v>1</v>
      </c>
      <c r="F1242" s="109" t="s">
        <v>10276</v>
      </c>
      <c r="H1242" s="108"/>
      <c r="I1242" s="6"/>
      <c r="L1242" s="106"/>
      <c r="M1242" s="110"/>
      <c r="T1242" s="111"/>
      <c r="AT1242" s="108" t="s">
        <v>176</v>
      </c>
      <c r="AU1242" s="108" t="s">
        <v>82</v>
      </c>
      <c r="AV1242" s="107" t="s">
        <v>80</v>
      </c>
      <c r="AW1242" s="107" t="s">
        <v>30</v>
      </c>
      <c r="AX1242" s="107" t="s">
        <v>73</v>
      </c>
      <c r="AY1242" s="108" t="s">
        <v>165</v>
      </c>
    </row>
    <row r="1243" spans="2:65" s="113" customFormat="1">
      <c r="B1243" s="112"/>
      <c r="D1243" s="102" t="s">
        <v>176</v>
      </c>
      <c r="E1243" s="114" t="s">
        <v>1</v>
      </c>
      <c r="F1243" s="115" t="s">
        <v>10277</v>
      </c>
      <c r="H1243" s="116">
        <v>8</v>
      </c>
      <c r="I1243" s="7"/>
      <c r="L1243" s="112"/>
      <c r="M1243" s="117"/>
      <c r="T1243" s="118"/>
      <c r="AT1243" s="114" t="s">
        <v>176</v>
      </c>
      <c r="AU1243" s="114" t="s">
        <v>82</v>
      </c>
      <c r="AV1243" s="113" t="s">
        <v>82</v>
      </c>
      <c r="AW1243" s="113" t="s">
        <v>30</v>
      </c>
      <c r="AX1243" s="113" t="s">
        <v>73</v>
      </c>
      <c r="AY1243" s="114" t="s">
        <v>165</v>
      </c>
    </row>
    <row r="1244" spans="2:65" s="120" customFormat="1">
      <c r="B1244" s="119"/>
      <c r="D1244" s="102" t="s">
        <v>176</v>
      </c>
      <c r="E1244" s="121" t="s">
        <v>1</v>
      </c>
      <c r="F1244" s="122" t="s">
        <v>181</v>
      </c>
      <c r="H1244" s="123">
        <v>8</v>
      </c>
      <c r="I1244" s="8"/>
      <c r="L1244" s="119"/>
      <c r="M1244" s="124"/>
      <c r="T1244" s="125"/>
      <c r="AT1244" s="121" t="s">
        <v>176</v>
      </c>
      <c r="AU1244" s="121" t="s">
        <v>82</v>
      </c>
      <c r="AV1244" s="120" t="s">
        <v>172</v>
      </c>
      <c r="AW1244" s="120" t="s">
        <v>30</v>
      </c>
      <c r="AX1244" s="120" t="s">
        <v>80</v>
      </c>
      <c r="AY1244" s="121" t="s">
        <v>165</v>
      </c>
    </row>
    <row r="1245" spans="2:65" s="17" customFormat="1" ht="16.5" customHeight="1">
      <c r="B1245" s="16"/>
      <c r="C1245" s="88" t="s">
        <v>746</v>
      </c>
      <c r="D1245" s="88" t="s">
        <v>168</v>
      </c>
      <c r="E1245" s="89" t="s">
        <v>747</v>
      </c>
      <c r="F1245" s="90" t="s">
        <v>748</v>
      </c>
      <c r="G1245" s="91" t="s">
        <v>259</v>
      </c>
      <c r="H1245" s="92">
        <v>33</v>
      </c>
      <c r="I1245" s="4"/>
      <c r="J1245" s="94">
        <f>ROUND(I1245*H1245,2)</f>
        <v>0</v>
      </c>
      <c r="K1245" s="95"/>
      <c r="L1245" s="16"/>
      <c r="M1245" s="96" t="s">
        <v>1</v>
      </c>
      <c r="N1245" s="97" t="s">
        <v>38</v>
      </c>
      <c r="P1245" s="98">
        <f>O1245*H1245</f>
        <v>0</v>
      </c>
      <c r="Q1245" s="98">
        <v>6.3547999999999993E-2</v>
      </c>
      <c r="R1245" s="98">
        <f>Q1245*H1245</f>
        <v>2.0970839999999997</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749</v>
      </c>
    </row>
    <row r="1246" spans="2:65" s="17" customFormat="1">
      <c r="B1246" s="16"/>
      <c r="D1246" s="102" t="s">
        <v>173</v>
      </c>
      <c r="F1246" s="103" t="s">
        <v>748</v>
      </c>
      <c r="I1246" s="5"/>
      <c r="L1246" s="16"/>
      <c r="M1246" s="104"/>
      <c r="T1246" s="105"/>
      <c r="AT1246" s="9" t="s">
        <v>173</v>
      </c>
      <c r="AU1246" s="9" t="s">
        <v>82</v>
      </c>
    </row>
    <row r="1247" spans="2:65" s="107" customFormat="1">
      <c r="B1247" s="106"/>
      <c r="D1247" s="102" t="s">
        <v>176</v>
      </c>
      <c r="E1247" s="108" t="s">
        <v>1</v>
      </c>
      <c r="F1247" s="109" t="s">
        <v>10278</v>
      </c>
      <c r="H1247" s="108"/>
      <c r="I1247" s="6"/>
      <c r="L1247" s="106"/>
      <c r="M1247" s="110"/>
      <c r="T1247" s="111"/>
      <c r="AT1247" s="108" t="s">
        <v>176</v>
      </c>
      <c r="AU1247" s="108" t="s">
        <v>82</v>
      </c>
      <c r="AV1247" s="107" t="s">
        <v>80</v>
      </c>
      <c r="AW1247" s="107" t="s">
        <v>30</v>
      </c>
      <c r="AX1247" s="107" t="s">
        <v>73</v>
      </c>
      <c r="AY1247" s="108" t="s">
        <v>165</v>
      </c>
    </row>
    <row r="1248" spans="2:65" s="113" customFormat="1">
      <c r="B1248" s="112"/>
      <c r="D1248" s="102" t="s">
        <v>176</v>
      </c>
      <c r="E1248" s="114" t="s">
        <v>1</v>
      </c>
      <c r="F1248" s="115" t="s">
        <v>10279</v>
      </c>
      <c r="H1248" s="116">
        <v>9</v>
      </c>
      <c r="I1248" s="7"/>
      <c r="L1248" s="112"/>
      <c r="M1248" s="117"/>
      <c r="T1248" s="118"/>
      <c r="AT1248" s="114" t="s">
        <v>176</v>
      </c>
      <c r="AU1248" s="114" t="s">
        <v>82</v>
      </c>
      <c r="AV1248" s="113" t="s">
        <v>82</v>
      </c>
      <c r="AW1248" s="113" t="s">
        <v>30</v>
      </c>
      <c r="AX1248" s="113" t="s">
        <v>73</v>
      </c>
      <c r="AY1248" s="114" t="s">
        <v>165</v>
      </c>
    </row>
    <row r="1249" spans="2:65" s="113" customFormat="1">
      <c r="B1249" s="112"/>
      <c r="D1249" s="102" t="s">
        <v>176</v>
      </c>
      <c r="E1249" s="114" t="s">
        <v>1</v>
      </c>
      <c r="F1249" s="115" t="s">
        <v>10280</v>
      </c>
      <c r="H1249" s="116">
        <v>24</v>
      </c>
      <c r="I1249" s="7"/>
      <c r="L1249" s="112"/>
      <c r="M1249" s="117"/>
      <c r="T1249" s="118"/>
      <c r="AT1249" s="114" t="s">
        <v>176</v>
      </c>
      <c r="AU1249" s="114" t="s">
        <v>82</v>
      </c>
      <c r="AV1249" s="113" t="s">
        <v>82</v>
      </c>
      <c r="AW1249" s="113" t="s">
        <v>30</v>
      </c>
      <c r="AX1249" s="113" t="s">
        <v>73</v>
      </c>
      <c r="AY1249" s="114" t="s">
        <v>165</v>
      </c>
    </row>
    <row r="1250" spans="2:65" s="120" customFormat="1">
      <c r="B1250" s="119"/>
      <c r="D1250" s="102" t="s">
        <v>176</v>
      </c>
      <c r="E1250" s="121" t="s">
        <v>1</v>
      </c>
      <c r="F1250" s="122" t="s">
        <v>181</v>
      </c>
      <c r="H1250" s="123">
        <v>33</v>
      </c>
      <c r="I1250" s="8"/>
      <c r="L1250" s="119"/>
      <c r="M1250" s="124"/>
      <c r="T1250" s="125"/>
      <c r="AT1250" s="121" t="s">
        <v>176</v>
      </c>
      <c r="AU1250" s="121" t="s">
        <v>82</v>
      </c>
      <c r="AV1250" s="120" t="s">
        <v>172</v>
      </c>
      <c r="AW1250" s="120" t="s">
        <v>30</v>
      </c>
      <c r="AX1250" s="120" t="s">
        <v>80</v>
      </c>
      <c r="AY1250" s="121" t="s">
        <v>165</v>
      </c>
    </row>
    <row r="1251" spans="2:65" s="17" customFormat="1" ht="16.5" customHeight="1">
      <c r="B1251" s="16"/>
      <c r="C1251" s="88" t="s">
        <v>454</v>
      </c>
      <c r="D1251" s="88" t="s">
        <v>168</v>
      </c>
      <c r="E1251" s="89" t="s">
        <v>750</v>
      </c>
      <c r="F1251" s="90" t="s">
        <v>751</v>
      </c>
      <c r="G1251" s="91" t="s">
        <v>259</v>
      </c>
      <c r="H1251" s="92">
        <v>76</v>
      </c>
      <c r="I1251" s="4"/>
      <c r="J1251" s="94">
        <f>ROUND(I1251*H1251,2)</f>
        <v>0</v>
      </c>
      <c r="K1251" s="95"/>
      <c r="L1251" s="16"/>
      <c r="M1251" s="96" t="s">
        <v>1</v>
      </c>
      <c r="N1251" s="97" t="s">
        <v>38</v>
      </c>
      <c r="P1251" s="98">
        <f>O1251*H1251</f>
        <v>0</v>
      </c>
      <c r="Q1251" s="98">
        <v>9.1048000000000004E-2</v>
      </c>
      <c r="R1251" s="98">
        <f>Q1251*H1251</f>
        <v>6.9196480000000005</v>
      </c>
      <c r="S1251" s="98">
        <v>0</v>
      </c>
      <c r="T1251" s="99">
        <f>S1251*H1251</f>
        <v>0</v>
      </c>
      <c r="AR1251" s="100" t="s">
        <v>172</v>
      </c>
      <c r="AT1251" s="100" t="s">
        <v>168</v>
      </c>
      <c r="AU1251" s="100" t="s">
        <v>82</v>
      </c>
      <c r="AY1251" s="9" t="s">
        <v>165</v>
      </c>
      <c r="BE1251" s="101">
        <f>IF(N1251="základní",J1251,0)</f>
        <v>0</v>
      </c>
      <c r="BF1251" s="101">
        <f>IF(N1251="snížená",J1251,0)</f>
        <v>0</v>
      </c>
      <c r="BG1251" s="101">
        <f>IF(N1251="zákl. přenesená",J1251,0)</f>
        <v>0</v>
      </c>
      <c r="BH1251" s="101">
        <f>IF(N1251="sníž. přenesená",J1251,0)</f>
        <v>0</v>
      </c>
      <c r="BI1251" s="101">
        <f>IF(N1251="nulová",J1251,0)</f>
        <v>0</v>
      </c>
      <c r="BJ1251" s="9" t="s">
        <v>80</v>
      </c>
      <c r="BK1251" s="101">
        <f>ROUND(I1251*H1251,2)</f>
        <v>0</v>
      </c>
      <c r="BL1251" s="9" t="s">
        <v>172</v>
      </c>
      <c r="BM1251" s="100" t="s">
        <v>752</v>
      </c>
    </row>
    <row r="1252" spans="2:65" s="17" customFormat="1">
      <c r="B1252" s="16"/>
      <c r="D1252" s="102" t="s">
        <v>173</v>
      </c>
      <c r="F1252" s="103" t="s">
        <v>751</v>
      </c>
      <c r="I1252" s="5"/>
      <c r="L1252" s="16"/>
      <c r="M1252" s="104"/>
      <c r="T1252" s="105"/>
      <c r="AT1252" s="9" t="s">
        <v>173</v>
      </c>
      <c r="AU1252" s="9" t="s">
        <v>82</v>
      </c>
    </row>
    <row r="1253" spans="2:65" s="107" customFormat="1">
      <c r="B1253" s="106"/>
      <c r="D1253" s="102" t="s">
        <v>176</v>
      </c>
      <c r="E1253" s="108" t="s">
        <v>1</v>
      </c>
      <c r="F1253" s="109" t="s">
        <v>10281</v>
      </c>
      <c r="H1253" s="108"/>
      <c r="I1253" s="6"/>
      <c r="L1253" s="106"/>
      <c r="M1253" s="110"/>
      <c r="T1253" s="111"/>
      <c r="AT1253" s="108" t="s">
        <v>176</v>
      </c>
      <c r="AU1253" s="108" t="s">
        <v>82</v>
      </c>
      <c r="AV1253" s="107" t="s">
        <v>80</v>
      </c>
      <c r="AW1253" s="107" t="s">
        <v>30</v>
      </c>
      <c r="AX1253" s="107" t="s">
        <v>73</v>
      </c>
      <c r="AY1253" s="108" t="s">
        <v>165</v>
      </c>
    </row>
    <row r="1254" spans="2:65" s="113" customFormat="1">
      <c r="B1254" s="112"/>
      <c r="D1254" s="102" t="s">
        <v>176</v>
      </c>
      <c r="E1254" s="114" t="s">
        <v>1</v>
      </c>
      <c r="F1254" s="115" t="s">
        <v>10274</v>
      </c>
      <c r="H1254" s="116">
        <v>4</v>
      </c>
      <c r="I1254" s="7"/>
      <c r="L1254" s="112"/>
      <c r="M1254" s="117"/>
      <c r="T1254" s="118"/>
      <c r="AT1254" s="114" t="s">
        <v>176</v>
      </c>
      <c r="AU1254" s="114" t="s">
        <v>82</v>
      </c>
      <c r="AV1254" s="113" t="s">
        <v>82</v>
      </c>
      <c r="AW1254" s="113" t="s">
        <v>30</v>
      </c>
      <c r="AX1254" s="113" t="s">
        <v>73</v>
      </c>
      <c r="AY1254" s="114" t="s">
        <v>165</v>
      </c>
    </row>
    <row r="1255" spans="2:65" s="113" customFormat="1">
      <c r="B1255" s="112"/>
      <c r="D1255" s="102" t="s">
        <v>176</v>
      </c>
      <c r="E1255" s="114" t="s">
        <v>1</v>
      </c>
      <c r="F1255" s="115" t="s">
        <v>10282</v>
      </c>
      <c r="H1255" s="116">
        <v>72</v>
      </c>
      <c r="I1255" s="7"/>
      <c r="L1255" s="112"/>
      <c r="M1255" s="117"/>
      <c r="T1255" s="118"/>
      <c r="AT1255" s="114" t="s">
        <v>176</v>
      </c>
      <c r="AU1255" s="114" t="s">
        <v>82</v>
      </c>
      <c r="AV1255" s="113" t="s">
        <v>82</v>
      </c>
      <c r="AW1255" s="113" t="s">
        <v>30</v>
      </c>
      <c r="AX1255" s="113" t="s">
        <v>73</v>
      </c>
      <c r="AY1255" s="114" t="s">
        <v>165</v>
      </c>
    </row>
    <row r="1256" spans="2:65" s="120" customFormat="1">
      <c r="B1256" s="119"/>
      <c r="D1256" s="102" t="s">
        <v>176</v>
      </c>
      <c r="E1256" s="121" t="s">
        <v>1</v>
      </c>
      <c r="F1256" s="122" t="s">
        <v>181</v>
      </c>
      <c r="H1256" s="123">
        <v>76</v>
      </c>
      <c r="I1256" s="8"/>
      <c r="L1256" s="119"/>
      <c r="M1256" s="124"/>
      <c r="T1256" s="125"/>
      <c r="AT1256" s="121" t="s">
        <v>176</v>
      </c>
      <c r="AU1256" s="121" t="s">
        <v>82</v>
      </c>
      <c r="AV1256" s="120" t="s">
        <v>172</v>
      </c>
      <c r="AW1256" s="120" t="s">
        <v>30</v>
      </c>
      <c r="AX1256" s="120" t="s">
        <v>80</v>
      </c>
      <c r="AY1256" s="121" t="s">
        <v>165</v>
      </c>
    </row>
    <row r="1257" spans="2:65" s="17" customFormat="1" ht="24.2" customHeight="1">
      <c r="B1257" s="16"/>
      <c r="C1257" s="88" t="s">
        <v>753</v>
      </c>
      <c r="D1257" s="88" t="s">
        <v>168</v>
      </c>
      <c r="E1257" s="89" t="s">
        <v>754</v>
      </c>
      <c r="F1257" s="90" t="s">
        <v>755</v>
      </c>
      <c r="G1257" s="91" t="s">
        <v>202</v>
      </c>
      <c r="H1257" s="92">
        <v>149.03299999999999</v>
      </c>
      <c r="I1257" s="4"/>
      <c r="J1257" s="94">
        <f>ROUND(I1257*H1257,2)</f>
        <v>0</v>
      </c>
      <c r="K1257" s="95"/>
      <c r="L1257" s="16"/>
      <c r="M1257" s="96" t="s">
        <v>1</v>
      </c>
      <c r="N1257" s="97" t="s">
        <v>38</v>
      </c>
      <c r="P1257" s="98">
        <f>O1257*H1257</f>
        <v>0</v>
      </c>
      <c r="Q1257" s="98">
        <v>0.15301319999999999</v>
      </c>
      <c r="R1257" s="98">
        <f>Q1257*H1257</f>
        <v>22.804016235599995</v>
      </c>
      <c r="S1257" s="98">
        <v>0</v>
      </c>
      <c r="T1257" s="99">
        <f>S1257*H1257</f>
        <v>0</v>
      </c>
      <c r="AR1257" s="100" t="s">
        <v>172</v>
      </c>
      <c r="AT1257" s="100" t="s">
        <v>168</v>
      </c>
      <c r="AU1257" s="100" t="s">
        <v>82</v>
      </c>
      <c r="AY1257" s="9" t="s">
        <v>165</v>
      </c>
      <c r="BE1257" s="101">
        <f>IF(N1257="základní",J1257,0)</f>
        <v>0</v>
      </c>
      <c r="BF1257" s="101">
        <f>IF(N1257="snížená",J1257,0)</f>
        <v>0</v>
      </c>
      <c r="BG1257" s="101">
        <f>IF(N1257="zákl. přenesená",J1257,0)</f>
        <v>0</v>
      </c>
      <c r="BH1257" s="101">
        <f>IF(N1257="sníž. přenesená",J1257,0)</f>
        <v>0</v>
      </c>
      <c r="BI1257" s="101">
        <f>IF(N1257="nulová",J1257,0)</f>
        <v>0</v>
      </c>
      <c r="BJ1257" s="9" t="s">
        <v>80</v>
      </c>
      <c r="BK1257" s="101">
        <f>ROUND(I1257*H1257,2)</f>
        <v>0</v>
      </c>
      <c r="BL1257" s="9" t="s">
        <v>172</v>
      </c>
      <c r="BM1257" s="100" t="s">
        <v>756</v>
      </c>
    </row>
    <row r="1258" spans="2:65" s="17" customFormat="1" ht="19.5">
      <c r="B1258" s="16"/>
      <c r="D1258" s="102" t="s">
        <v>173</v>
      </c>
      <c r="F1258" s="103" t="s">
        <v>755</v>
      </c>
      <c r="I1258" s="5"/>
      <c r="L1258" s="16"/>
      <c r="M1258" s="104"/>
      <c r="T1258" s="105"/>
      <c r="AT1258" s="9" t="s">
        <v>173</v>
      </c>
      <c r="AU1258" s="9" t="s">
        <v>82</v>
      </c>
    </row>
    <row r="1259" spans="2:65" s="107" customFormat="1">
      <c r="B1259" s="106"/>
      <c r="D1259" s="102" t="s">
        <v>176</v>
      </c>
      <c r="E1259" s="108" t="s">
        <v>1</v>
      </c>
      <c r="F1259" s="109" t="s">
        <v>10283</v>
      </c>
      <c r="H1259" s="108"/>
      <c r="I1259" s="6"/>
      <c r="L1259" s="106"/>
      <c r="M1259" s="110"/>
      <c r="T1259" s="111"/>
      <c r="AT1259" s="108" t="s">
        <v>176</v>
      </c>
      <c r="AU1259" s="108" t="s">
        <v>82</v>
      </c>
      <c r="AV1259" s="107" t="s">
        <v>80</v>
      </c>
      <c r="AW1259" s="107" t="s">
        <v>30</v>
      </c>
      <c r="AX1259" s="107" t="s">
        <v>73</v>
      </c>
      <c r="AY1259" s="108" t="s">
        <v>165</v>
      </c>
    </row>
    <row r="1260" spans="2:65" s="113" customFormat="1">
      <c r="B1260" s="112"/>
      <c r="D1260" s="102" t="s">
        <v>176</v>
      </c>
      <c r="E1260" s="114" t="s">
        <v>1</v>
      </c>
      <c r="F1260" s="115" t="s">
        <v>10284</v>
      </c>
      <c r="H1260" s="116">
        <v>30.225000000000001</v>
      </c>
      <c r="I1260" s="7"/>
      <c r="L1260" s="112"/>
      <c r="M1260" s="117"/>
      <c r="T1260" s="118"/>
      <c r="AT1260" s="114" t="s">
        <v>176</v>
      </c>
      <c r="AU1260" s="114" t="s">
        <v>82</v>
      </c>
      <c r="AV1260" s="113" t="s">
        <v>82</v>
      </c>
      <c r="AW1260" s="113" t="s">
        <v>30</v>
      </c>
      <c r="AX1260" s="113" t="s">
        <v>73</v>
      </c>
      <c r="AY1260" s="114" t="s">
        <v>165</v>
      </c>
    </row>
    <row r="1261" spans="2:65" s="113" customFormat="1">
      <c r="B1261" s="112"/>
      <c r="D1261" s="102" t="s">
        <v>176</v>
      </c>
      <c r="E1261" s="114" t="s">
        <v>1</v>
      </c>
      <c r="F1261" s="115" t="s">
        <v>994</v>
      </c>
      <c r="H1261" s="116">
        <v>-2.1</v>
      </c>
      <c r="I1261" s="7"/>
      <c r="L1261" s="112"/>
      <c r="M1261" s="117"/>
      <c r="T1261" s="118"/>
      <c r="AT1261" s="114" t="s">
        <v>176</v>
      </c>
      <c r="AU1261" s="114" t="s">
        <v>82</v>
      </c>
      <c r="AV1261" s="113" t="s">
        <v>82</v>
      </c>
      <c r="AW1261" s="113" t="s">
        <v>30</v>
      </c>
      <c r="AX1261" s="113" t="s">
        <v>73</v>
      </c>
      <c r="AY1261" s="114" t="s">
        <v>165</v>
      </c>
    </row>
    <row r="1262" spans="2:65" s="113" customFormat="1">
      <c r="B1262" s="112"/>
      <c r="D1262" s="102" t="s">
        <v>176</v>
      </c>
      <c r="E1262" s="114" t="s">
        <v>1</v>
      </c>
      <c r="F1262" s="115" t="s">
        <v>10285</v>
      </c>
      <c r="H1262" s="116">
        <v>-0.78750000000000009</v>
      </c>
      <c r="I1262" s="7"/>
      <c r="L1262" s="112"/>
      <c r="M1262" s="117"/>
      <c r="T1262" s="118"/>
      <c r="AT1262" s="114" t="s">
        <v>176</v>
      </c>
      <c r="AU1262" s="114" t="s">
        <v>82</v>
      </c>
      <c r="AV1262" s="113" t="s">
        <v>82</v>
      </c>
      <c r="AW1262" s="113" t="s">
        <v>30</v>
      </c>
      <c r="AX1262" s="113" t="s">
        <v>73</v>
      </c>
      <c r="AY1262" s="114" t="s">
        <v>165</v>
      </c>
    </row>
    <row r="1263" spans="2:65" s="113" customFormat="1">
      <c r="B1263" s="112"/>
      <c r="D1263" s="102" t="s">
        <v>176</v>
      </c>
      <c r="E1263" s="114" t="s">
        <v>1</v>
      </c>
      <c r="F1263" s="115" t="s">
        <v>10286</v>
      </c>
      <c r="H1263" s="116">
        <v>-1.7324999999999999</v>
      </c>
      <c r="I1263" s="7"/>
      <c r="L1263" s="112"/>
      <c r="M1263" s="117"/>
      <c r="T1263" s="118"/>
      <c r="AT1263" s="114" t="s">
        <v>176</v>
      </c>
      <c r="AU1263" s="114" t="s">
        <v>82</v>
      </c>
      <c r="AV1263" s="113" t="s">
        <v>82</v>
      </c>
      <c r="AW1263" s="113" t="s">
        <v>30</v>
      </c>
      <c r="AX1263" s="113" t="s">
        <v>73</v>
      </c>
      <c r="AY1263" s="114" t="s">
        <v>165</v>
      </c>
    </row>
    <row r="1264" spans="2:65" s="113" customFormat="1">
      <c r="B1264" s="112"/>
      <c r="D1264" s="102" t="s">
        <v>176</v>
      </c>
      <c r="E1264" s="114" t="s">
        <v>1</v>
      </c>
      <c r="F1264" s="115" t="s">
        <v>10287</v>
      </c>
      <c r="H1264" s="116">
        <v>-2.1</v>
      </c>
      <c r="I1264" s="7"/>
      <c r="L1264" s="112"/>
      <c r="M1264" s="117"/>
      <c r="T1264" s="118"/>
      <c r="AT1264" s="114" t="s">
        <v>176</v>
      </c>
      <c r="AU1264" s="114" t="s">
        <v>82</v>
      </c>
      <c r="AV1264" s="113" t="s">
        <v>82</v>
      </c>
      <c r="AW1264" s="113" t="s">
        <v>30</v>
      </c>
      <c r="AX1264" s="113" t="s">
        <v>73</v>
      </c>
      <c r="AY1264" s="114" t="s">
        <v>165</v>
      </c>
    </row>
    <row r="1265" spans="2:65" s="107" customFormat="1">
      <c r="B1265" s="106"/>
      <c r="D1265" s="102" t="s">
        <v>176</v>
      </c>
      <c r="E1265" s="108" t="s">
        <v>1</v>
      </c>
      <c r="F1265" s="109" t="s">
        <v>10288</v>
      </c>
      <c r="H1265" s="108"/>
      <c r="I1265" s="6"/>
      <c r="L1265" s="106"/>
      <c r="M1265" s="110"/>
      <c r="T1265" s="111"/>
      <c r="AT1265" s="108" t="s">
        <v>176</v>
      </c>
      <c r="AU1265" s="108" t="s">
        <v>82</v>
      </c>
      <c r="AV1265" s="107" t="s">
        <v>82</v>
      </c>
      <c r="AW1265" s="107" t="s">
        <v>30</v>
      </c>
      <c r="AX1265" s="107" t="s">
        <v>73</v>
      </c>
      <c r="AY1265" s="108" t="s">
        <v>165</v>
      </c>
    </row>
    <row r="1266" spans="2:65" s="113" customFormat="1">
      <c r="B1266" s="112"/>
      <c r="D1266" s="102" t="s">
        <v>176</v>
      </c>
      <c r="E1266" s="114" t="s">
        <v>1</v>
      </c>
      <c r="F1266" s="115" t="s">
        <v>10289</v>
      </c>
      <c r="H1266" s="116">
        <v>125.5275</v>
      </c>
      <c r="I1266" s="7"/>
      <c r="L1266" s="112"/>
      <c r="M1266" s="117"/>
      <c r="T1266" s="118"/>
      <c r="AT1266" s="114" t="s">
        <v>176</v>
      </c>
      <c r="AU1266" s="114" t="s">
        <v>82</v>
      </c>
      <c r="AV1266" s="113" t="s">
        <v>82</v>
      </c>
      <c r="AW1266" s="113" t="s">
        <v>30</v>
      </c>
      <c r="AX1266" s="113" t="s">
        <v>73</v>
      </c>
      <c r="AY1266" s="114" t="s">
        <v>165</v>
      </c>
    </row>
    <row r="1267" spans="2:65" s="120" customFormat="1">
      <c r="B1267" s="119"/>
      <c r="D1267" s="102" t="s">
        <v>176</v>
      </c>
      <c r="E1267" s="121" t="s">
        <v>1</v>
      </c>
      <c r="F1267" s="122" t="s">
        <v>181</v>
      </c>
      <c r="H1267" s="123">
        <v>149.03299999999999</v>
      </c>
      <c r="I1267" s="8"/>
      <c r="L1267" s="119"/>
      <c r="M1267" s="124"/>
      <c r="T1267" s="125"/>
      <c r="AT1267" s="121" t="s">
        <v>176</v>
      </c>
      <c r="AU1267" s="121" t="s">
        <v>82</v>
      </c>
      <c r="AV1267" s="120" t="s">
        <v>172</v>
      </c>
      <c r="AW1267" s="120" t="s">
        <v>30</v>
      </c>
      <c r="AX1267" s="120" t="s">
        <v>80</v>
      </c>
      <c r="AY1267" s="121" t="s">
        <v>165</v>
      </c>
    </row>
    <row r="1268" spans="2:65" s="17" customFormat="1" ht="24.2" customHeight="1">
      <c r="B1268" s="16"/>
      <c r="C1268" s="88" t="s">
        <v>455</v>
      </c>
      <c r="D1268" s="88" t="s">
        <v>168</v>
      </c>
      <c r="E1268" s="89" t="s">
        <v>757</v>
      </c>
      <c r="F1268" s="90" t="s">
        <v>758</v>
      </c>
      <c r="G1268" s="91" t="s">
        <v>202</v>
      </c>
      <c r="H1268" s="92">
        <v>5.76</v>
      </c>
      <c r="I1268" s="4"/>
      <c r="J1268" s="94">
        <f>ROUND(I1268*H1268,2)</f>
        <v>0</v>
      </c>
      <c r="K1268" s="95"/>
      <c r="L1268" s="16"/>
      <c r="M1268" s="96" t="s">
        <v>1</v>
      </c>
      <c r="N1268" s="97" t="s">
        <v>38</v>
      </c>
      <c r="P1268" s="98">
        <f>O1268*H1268</f>
        <v>0</v>
      </c>
      <c r="Q1268" s="98">
        <v>0.13708799999999999</v>
      </c>
      <c r="R1268" s="98">
        <f>Q1268*H1268</f>
        <v>0.78962687999999992</v>
      </c>
      <c r="S1268" s="98">
        <v>0</v>
      </c>
      <c r="T1268" s="99">
        <f>S1268*H1268</f>
        <v>0</v>
      </c>
      <c r="AR1268" s="100" t="s">
        <v>172</v>
      </c>
      <c r="AT1268" s="100" t="s">
        <v>168</v>
      </c>
      <c r="AU1268" s="100" t="s">
        <v>82</v>
      </c>
      <c r="AY1268" s="9" t="s">
        <v>165</v>
      </c>
      <c r="BE1268" s="101">
        <f>IF(N1268="základní",J1268,0)</f>
        <v>0</v>
      </c>
      <c r="BF1268" s="101">
        <f>IF(N1268="snížená",J1268,0)</f>
        <v>0</v>
      </c>
      <c r="BG1268" s="101">
        <f>IF(N1268="zákl. přenesená",J1268,0)</f>
        <v>0</v>
      </c>
      <c r="BH1268" s="101">
        <f>IF(N1268="sníž. přenesená",J1268,0)</f>
        <v>0</v>
      </c>
      <c r="BI1268" s="101">
        <f>IF(N1268="nulová",J1268,0)</f>
        <v>0</v>
      </c>
      <c r="BJ1268" s="9" t="s">
        <v>80</v>
      </c>
      <c r="BK1268" s="101">
        <f>ROUND(I1268*H1268,2)</f>
        <v>0</v>
      </c>
      <c r="BL1268" s="9" t="s">
        <v>172</v>
      </c>
      <c r="BM1268" s="100" t="s">
        <v>759</v>
      </c>
    </row>
    <row r="1269" spans="2:65" s="17" customFormat="1" ht="19.5">
      <c r="B1269" s="16"/>
      <c r="D1269" s="102" t="s">
        <v>173</v>
      </c>
      <c r="F1269" s="103" t="s">
        <v>758</v>
      </c>
      <c r="I1269" s="5"/>
      <c r="L1269" s="16"/>
      <c r="M1269" s="104"/>
      <c r="T1269" s="105"/>
      <c r="AT1269" s="9" t="s">
        <v>173</v>
      </c>
      <c r="AU1269" s="9" t="s">
        <v>82</v>
      </c>
    </row>
    <row r="1270" spans="2:65" s="107" customFormat="1">
      <c r="B1270" s="106"/>
      <c r="D1270" s="102" t="s">
        <v>176</v>
      </c>
      <c r="E1270" s="108" t="s">
        <v>1</v>
      </c>
      <c r="F1270" s="109" t="s">
        <v>760</v>
      </c>
      <c r="H1270" s="108" t="s">
        <v>1</v>
      </c>
      <c r="I1270" s="6"/>
      <c r="L1270" s="106"/>
      <c r="M1270" s="110"/>
      <c r="T1270" s="111"/>
      <c r="AT1270" s="108" t="s">
        <v>176</v>
      </c>
      <c r="AU1270" s="108" t="s">
        <v>82</v>
      </c>
      <c r="AV1270" s="107" t="s">
        <v>80</v>
      </c>
      <c r="AW1270" s="107" t="s">
        <v>30</v>
      </c>
      <c r="AX1270" s="107" t="s">
        <v>73</v>
      </c>
      <c r="AY1270" s="108" t="s">
        <v>165</v>
      </c>
    </row>
    <row r="1271" spans="2:65" s="113" customFormat="1">
      <c r="B1271" s="112"/>
      <c r="D1271" s="102" t="s">
        <v>176</v>
      </c>
      <c r="E1271" s="114" t="s">
        <v>1</v>
      </c>
      <c r="F1271" s="115" t="s">
        <v>761</v>
      </c>
      <c r="H1271" s="116">
        <v>5.76</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5.76</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762</v>
      </c>
      <c r="D1273" s="88" t="s">
        <v>168</v>
      </c>
      <c r="E1273" s="89" t="s">
        <v>763</v>
      </c>
      <c r="F1273" s="90" t="s">
        <v>764</v>
      </c>
      <c r="G1273" s="91" t="s">
        <v>195</v>
      </c>
      <c r="H1273" s="92">
        <v>5.5E-2</v>
      </c>
      <c r="I1273" s="4"/>
      <c r="J1273" s="94">
        <f>ROUND(I1273*H1273,2)</f>
        <v>0</v>
      </c>
      <c r="K1273" s="95"/>
      <c r="L1273" s="16"/>
      <c r="M1273" s="96" t="s">
        <v>1</v>
      </c>
      <c r="N1273" s="97" t="s">
        <v>38</v>
      </c>
      <c r="P1273" s="98">
        <f>O1273*H1273</f>
        <v>0</v>
      </c>
      <c r="Q1273" s="98">
        <v>1.9536000000000001E-2</v>
      </c>
      <c r="R1273" s="98">
        <f>Q1273*H1273</f>
        <v>1.0744800000000001E-3</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765</v>
      </c>
    </row>
    <row r="1274" spans="2:65" s="17" customFormat="1" ht="19.5">
      <c r="B1274" s="16"/>
      <c r="D1274" s="102" t="s">
        <v>173</v>
      </c>
      <c r="F1274" s="103" t="s">
        <v>766</v>
      </c>
      <c r="I1274" s="5"/>
      <c r="L1274" s="16"/>
      <c r="M1274" s="104"/>
      <c r="T1274" s="105"/>
      <c r="AT1274" s="9" t="s">
        <v>173</v>
      </c>
      <c r="AU1274" s="9" t="s">
        <v>82</v>
      </c>
    </row>
    <row r="1275" spans="2:65" s="107" customFormat="1">
      <c r="B1275" s="106"/>
      <c r="D1275" s="102" t="s">
        <v>176</v>
      </c>
      <c r="E1275" s="108" t="s">
        <v>1</v>
      </c>
      <c r="F1275" s="109" t="s">
        <v>10290</v>
      </c>
      <c r="H1275" s="108"/>
      <c r="I1275" s="6"/>
      <c r="L1275" s="106"/>
      <c r="M1275" s="110"/>
      <c r="T1275" s="111"/>
      <c r="AT1275" s="108" t="s">
        <v>176</v>
      </c>
      <c r="AU1275" s="108" t="s">
        <v>82</v>
      </c>
      <c r="AV1275" s="107" t="s">
        <v>80</v>
      </c>
      <c r="AW1275" s="107" t="s">
        <v>30</v>
      </c>
      <c r="AX1275" s="107" t="s">
        <v>73</v>
      </c>
      <c r="AY1275" s="108" t="s">
        <v>165</v>
      </c>
    </row>
    <row r="1276" spans="2:65" s="113" customFormat="1">
      <c r="B1276" s="112"/>
      <c r="D1276" s="102" t="s">
        <v>176</v>
      </c>
      <c r="E1276" s="114" t="s">
        <v>1</v>
      </c>
      <c r="F1276" s="115" t="s">
        <v>10291</v>
      </c>
      <c r="H1276" s="116">
        <v>2.9501999999999997E-2</v>
      </c>
      <c r="I1276" s="7"/>
      <c r="L1276" s="112"/>
      <c r="M1276" s="117"/>
      <c r="T1276" s="118"/>
      <c r="AT1276" s="114" t="s">
        <v>176</v>
      </c>
      <c r="AU1276" s="114" t="s">
        <v>82</v>
      </c>
      <c r="AV1276" s="113" t="s">
        <v>82</v>
      </c>
      <c r="AW1276" s="113" t="s">
        <v>30</v>
      </c>
      <c r="AX1276" s="113" t="s">
        <v>73</v>
      </c>
      <c r="AY1276" s="114" t="s">
        <v>165</v>
      </c>
    </row>
    <row r="1277" spans="2:65" s="113" customFormat="1">
      <c r="B1277" s="112"/>
      <c r="D1277" s="102" t="s">
        <v>176</v>
      </c>
      <c r="E1277" s="114" t="s">
        <v>1</v>
      </c>
      <c r="F1277" s="115" t="s">
        <v>10292</v>
      </c>
      <c r="H1277" s="116">
        <v>1.1174999999999999E-2</v>
      </c>
      <c r="I1277" s="7"/>
      <c r="L1277" s="112"/>
      <c r="M1277" s="117"/>
      <c r="T1277" s="118"/>
      <c r="AT1277" s="114" t="s">
        <v>176</v>
      </c>
      <c r="AU1277" s="114" t="s">
        <v>82</v>
      </c>
      <c r="AV1277" s="113" t="s">
        <v>82</v>
      </c>
      <c r="AW1277" s="113" t="s">
        <v>30</v>
      </c>
      <c r="AX1277" s="113" t="s">
        <v>73</v>
      </c>
      <c r="AY1277" s="114" t="s">
        <v>165</v>
      </c>
    </row>
    <row r="1278" spans="2:65" s="113" customFormat="1">
      <c r="B1278" s="112"/>
      <c r="D1278" s="102" t="s">
        <v>176</v>
      </c>
      <c r="E1278" s="114" t="s">
        <v>1</v>
      </c>
      <c r="F1278" s="115" t="s">
        <v>10293</v>
      </c>
      <c r="H1278" s="116">
        <v>1.3856999999999998E-2</v>
      </c>
      <c r="I1278" s="7"/>
      <c r="L1278" s="112"/>
      <c r="M1278" s="117"/>
      <c r="T1278" s="118"/>
      <c r="AT1278" s="114" t="s">
        <v>176</v>
      </c>
      <c r="AU1278" s="114" t="s">
        <v>82</v>
      </c>
      <c r="AV1278" s="113" t="s">
        <v>82</v>
      </c>
      <c r="AW1278" s="113" t="s">
        <v>30</v>
      </c>
      <c r="AX1278" s="113" t="s">
        <v>73</v>
      </c>
      <c r="AY1278" s="114" t="s">
        <v>165</v>
      </c>
    </row>
    <row r="1279" spans="2:65" s="120" customFormat="1">
      <c r="B1279" s="119"/>
      <c r="D1279" s="102" t="s">
        <v>176</v>
      </c>
      <c r="E1279" s="121" t="s">
        <v>1</v>
      </c>
      <c r="F1279" s="122" t="s">
        <v>181</v>
      </c>
      <c r="H1279" s="123">
        <v>5.5E-2</v>
      </c>
      <c r="I1279" s="8"/>
      <c r="L1279" s="119"/>
      <c r="M1279" s="124"/>
      <c r="T1279" s="125"/>
      <c r="AT1279" s="121" t="s">
        <v>176</v>
      </c>
      <c r="AU1279" s="121" t="s">
        <v>82</v>
      </c>
      <c r="AV1279" s="120" t="s">
        <v>172</v>
      </c>
      <c r="AW1279" s="120" t="s">
        <v>30</v>
      </c>
      <c r="AX1279" s="120" t="s">
        <v>80</v>
      </c>
      <c r="AY1279" s="121" t="s">
        <v>165</v>
      </c>
    </row>
    <row r="1280" spans="2:65" s="17" customFormat="1" ht="24.2" customHeight="1">
      <c r="B1280" s="16"/>
      <c r="C1280" s="88" t="s">
        <v>457</v>
      </c>
      <c r="D1280" s="88" t="s">
        <v>168</v>
      </c>
      <c r="E1280" s="89" t="s">
        <v>767</v>
      </c>
      <c r="F1280" s="90" t="s">
        <v>768</v>
      </c>
      <c r="G1280" s="91" t="s">
        <v>195</v>
      </c>
      <c r="H1280" s="92">
        <v>5.8999999999999997E-2</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769</v>
      </c>
    </row>
    <row r="1281" spans="2:65" s="17" customFormat="1">
      <c r="B1281" s="16"/>
      <c r="D1281" s="102" t="s">
        <v>173</v>
      </c>
      <c r="F1281" s="103" t="s">
        <v>768</v>
      </c>
      <c r="I1281" s="5"/>
      <c r="L1281" s="16"/>
      <c r="M1281" s="104"/>
      <c r="T1281" s="105"/>
      <c r="AT1281" s="9" t="s">
        <v>173</v>
      </c>
      <c r="AU1281" s="9" t="s">
        <v>82</v>
      </c>
    </row>
    <row r="1282" spans="2:65" s="113" customFormat="1">
      <c r="B1282" s="112"/>
      <c r="D1282" s="102" t="s">
        <v>176</v>
      </c>
      <c r="E1282" s="114" t="s">
        <v>1</v>
      </c>
      <c r="F1282" s="115" t="s">
        <v>10294</v>
      </c>
      <c r="H1282" s="116">
        <v>5.9400000000000001E-2</v>
      </c>
      <c r="I1282" s="7"/>
      <c r="L1282" s="112"/>
      <c r="M1282" s="117"/>
      <c r="T1282" s="118"/>
      <c r="AT1282" s="114" t="s">
        <v>176</v>
      </c>
      <c r="AU1282" s="114" t="s">
        <v>82</v>
      </c>
      <c r="AV1282" s="113" t="s">
        <v>82</v>
      </c>
      <c r="AW1282" s="113" t="s">
        <v>30</v>
      </c>
      <c r="AX1282" s="113" t="s">
        <v>73</v>
      </c>
      <c r="AY1282" s="114" t="s">
        <v>165</v>
      </c>
    </row>
    <row r="1283" spans="2:65" s="120" customFormat="1">
      <c r="B1283" s="119"/>
      <c r="D1283" s="102" t="s">
        <v>176</v>
      </c>
      <c r="E1283" s="121" t="s">
        <v>1</v>
      </c>
      <c r="F1283" s="122" t="s">
        <v>181</v>
      </c>
      <c r="H1283" s="123">
        <v>5.8999999999999997E-2</v>
      </c>
      <c r="I1283" s="8"/>
      <c r="L1283" s="119"/>
      <c r="M1283" s="124"/>
      <c r="T1283" s="125"/>
      <c r="AT1283" s="121" t="s">
        <v>176</v>
      </c>
      <c r="AU1283" s="121" t="s">
        <v>82</v>
      </c>
      <c r="AV1283" s="120" t="s">
        <v>172</v>
      </c>
      <c r="AW1283" s="120" t="s">
        <v>30</v>
      </c>
      <c r="AX1283" s="120" t="s">
        <v>80</v>
      </c>
      <c r="AY1283" s="121" t="s">
        <v>165</v>
      </c>
    </row>
    <row r="1284" spans="2:65" s="17" customFormat="1" ht="21.75" customHeight="1">
      <c r="B1284" s="16"/>
      <c r="C1284" s="88" t="s">
        <v>770</v>
      </c>
      <c r="D1284" s="88" t="s">
        <v>168</v>
      </c>
      <c r="E1284" s="89" t="s">
        <v>771</v>
      </c>
      <c r="F1284" s="90" t="s">
        <v>772</v>
      </c>
      <c r="G1284" s="91" t="s">
        <v>254</v>
      </c>
      <c r="H1284" s="92">
        <v>42.5</v>
      </c>
      <c r="I1284" s="4"/>
      <c r="J1284" s="94">
        <f>ROUND(I1284*H1284,2)</f>
        <v>0</v>
      </c>
      <c r="K1284" s="95"/>
      <c r="L1284" s="16"/>
      <c r="M1284" s="96" t="s">
        <v>1</v>
      </c>
      <c r="N1284" s="97" t="s">
        <v>38</v>
      </c>
      <c r="P1284" s="98">
        <f>O1284*H1284</f>
        <v>0</v>
      </c>
      <c r="Q1284" s="98">
        <v>3.3750000000000002E-4</v>
      </c>
      <c r="R1284" s="98">
        <f>Q1284*H1284</f>
        <v>1.4343750000000001E-2</v>
      </c>
      <c r="S1284" s="98">
        <v>0</v>
      </c>
      <c r="T1284" s="99">
        <f>S1284*H1284</f>
        <v>0</v>
      </c>
      <c r="AR1284" s="100" t="s">
        <v>172</v>
      </c>
      <c r="AT1284" s="100" t="s">
        <v>168</v>
      </c>
      <c r="AU1284" s="100" t="s">
        <v>82</v>
      </c>
      <c r="AY1284" s="9" t="s">
        <v>165</v>
      </c>
      <c r="BE1284" s="101">
        <f>IF(N1284="základní",J1284,0)</f>
        <v>0</v>
      </c>
      <c r="BF1284" s="101">
        <f>IF(N1284="snížená",J1284,0)</f>
        <v>0</v>
      </c>
      <c r="BG1284" s="101">
        <f>IF(N1284="zákl. přenesená",J1284,0)</f>
        <v>0</v>
      </c>
      <c r="BH1284" s="101">
        <f>IF(N1284="sníž. přenesená",J1284,0)</f>
        <v>0</v>
      </c>
      <c r="BI1284" s="101">
        <f>IF(N1284="nulová",J1284,0)</f>
        <v>0</v>
      </c>
      <c r="BJ1284" s="9" t="s">
        <v>80</v>
      </c>
      <c r="BK1284" s="101">
        <f>ROUND(I1284*H1284,2)</f>
        <v>0</v>
      </c>
      <c r="BL1284" s="9" t="s">
        <v>172</v>
      </c>
      <c r="BM1284" s="100" t="s">
        <v>773</v>
      </c>
    </row>
    <row r="1285" spans="2:65" s="17" customFormat="1" ht="19.5">
      <c r="B1285" s="16"/>
      <c r="D1285" s="102" t="s">
        <v>173</v>
      </c>
      <c r="F1285" s="103" t="s">
        <v>774</v>
      </c>
      <c r="I1285" s="5"/>
      <c r="L1285" s="16"/>
      <c r="M1285" s="104"/>
      <c r="T1285" s="105"/>
      <c r="AT1285" s="9" t="s">
        <v>173</v>
      </c>
      <c r="AU1285" s="9" t="s">
        <v>82</v>
      </c>
    </row>
    <row r="1286" spans="2:65" s="107" customFormat="1">
      <c r="B1286" s="106"/>
      <c r="D1286" s="102" t="s">
        <v>176</v>
      </c>
      <c r="E1286" s="108" t="s">
        <v>1</v>
      </c>
      <c r="F1286" s="109" t="s">
        <v>775</v>
      </c>
      <c r="H1286" s="108" t="s">
        <v>1</v>
      </c>
      <c r="I1286" s="6"/>
      <c r="L1286" s="106"/>
      <c r="M1286" s="110"/>
      <c r="T1286" s="111"/>
      <c r="AT1286" s="108" t="s">
        <v>176</v>
      </c>
      <c r="AU1286" s="108" t="s">
        <v>82</v>
      </c>
      <c r="AV1286" s="107" t="s">
        <v>80</v>
      </c>
      <c r="AW1286" s="107" t="s">
        <v>30</v>
      </c>
      <c r="AX1286" s="107" t="s">
        <v>73</v>
      </c>
      <c r="AY1286" s="108" t="s">
        <v>165</v>
      </c>
    </row>
    <row r="1287" spans="2:65" s="113" customFormat="1">
      <c r="B1287" s="112"/>
      <c r="D1287" s="102" t="s">
        <v>176</v>
      </c>
      <c r="E1287" s="114" t="s">
        <v>1</v>
      </c>
      <c r="F1287" s="115" t="s">
        <v>776</v>
      </c>
      <c r="H1287" s="116">
        <v>42.5</v>
      </c>
      <c r="I1287" s="7"/>
      <c r="L1287" s="112"/>
      <c r="M1287" s="117"/>
      <c r="T1287" s="118"/>
      <c r="AT1287" s="114" t="s">
        <v>176</v>
      </c>
      <c r="AU1287" s="114" t="s">
        <v>82</v>
      </c>
      <c r="AV1287" s="113" t="s">
        <v>82</v>
      </c>
      <c r="AW1287" s="113" t="s">
        <v>30</v>
      </c>
      <c r="AX1287" s="113" t="s">
        <v>73</v>
      </c>
      <c r="AY1287" s="114" t="s">
        <v>165</v>
      </c>
    </row>
    <row r="1288" spans="2:65" s="120" customFormat="1">
      <c r="B1288" s="119"/>
      <c r="D1288" s="102" t="s">
        <v>176</v>
      </c>
      <c r="E1288" s="121" t="s">
        <v>1</v>
      </c>
      <c r="F1288" s="122" t="s">
        <v>181</v>
      </c>
      <c r="H1288" s="123">
        <v>42.5</v>
      </c>
      <c r="I1288" s="8"/>
      <c r="L1288" s="119"/>
      <c r="M1288" s="124"/>
      <c r="T1288" s="125"/>
      <c r="AT1288" s="121" t="s">
        <v>176</v>
      </c>
      <c r="AU1288" s="121" t="s">
        <v>82</v>
      </c>
      <c r="AV1288" s="120" t="s">
        <v>172</v>
      </c>
      <c r="AW1288" s="120" t="s">
        <v>30</v>
      </c>
      <c r="AX1288" s="120" t="s">
        <v>80</v>
      </c>
      <c r="AY1288" s="121" t="s">
        <v>165</v>
      </c>
    </row>
    <row r="1289" spans="2:65" s="17" customFormat="1" ht="21.75" customHeight="1">
      <c r="B1289" s="16"/>
      <c r="C1289" s="88" t="s">
        <v>462</v>
      </c>
      <c r="D1289" s="88" t="s">
        <v>168</v>
      </c>
      <c r="E1289" s="89" t="s">
        <v>777</v>
      </c>
      <c r="F1289" s="90" t="s">
        <v>778</v>
      </c>
      <c r="G1289" s="91" t="s">
        <v>254</v>
      </c>
      <c r="H1289" s="92">
        <v>36.75</v>
      </c>
      <c r="I1289" s="4"/>
      <c r="J1289" s="94">
        <f>ROUND(I1289*H1289,2)</f>
        <v>0</v>
      </c>
      <c r="K1289" s="95"/>
      <c r="L1289" s="16"/>
      <c r="M1289" s="96" t="s">
        <v>1</v>
      </c>
      <c r="N1289" s="97" t="s">
        <v>38</v>
      </c>
      <c r="P1289" s="98">
        <f>O1289*H1289</f>
        <v>0</v>
      </c>
      <c r="Q1289" s="98">
        <v>1.125E-4</v>
      </c>
      <c r="R1289" s="98">
        <f>Q1289*H1289</f>
        <v>4.134375E-3</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779</v>
      </c>
    </row>
    <row r="1290" spans="2:65" s="17" customFormat="1" ht="19.5">
      <c r="B1290" s="16"/>
      <c r="D1290" s="102" t="s">
        <v>173</v>
      </c>
      <c r="F1290" s="103" t="s">
        <v>780</v>
      </c>
      <c r="I1290" s="5"/>
      <c r="L1290" s="16"/>
      <c r="M1290" s="104"/>
      <c r="T1290" s="105"/>
      <c r="AT1290" s="9" t="s">
        <v>173</v>
      </c>
      <c r="AU1290" s="9" t="s">
        <v>82</v>
      </c>
    </row>
    <row r="1291" spans="2:65" s="107" customFormat="1">
      <c r="B1291" s="106"/>
      <c r="D1291" s="102" t="s">
        <v>176</v>
      </c>
      <c r="E1291" s="108" t="s">
        <v>1</v>
      </c>
      <c r="F1291" s="109" t="s">
        <v>781</v>
      </c>
      <c r="H1291" s="108" t="s">
        <v>1</v>
      </c>
      <c r="I1291" s="6"/>
      <c r="L1291" s="106"/>
      <c r="M1291" s="110"/>
      <c r="T1291" s="111"/>
      <c r="AT1291" s="108" t="s">
        <v>176</v>
      </c>
      <c r="AU1291" s="108" t="s">
        <v>82</v>
      </c>
      <c r="AV1291" s="107" t="s">
        <v>80</v>
      </c>
      <c r="AW1291" s="107" t="s">
        <v>30</v>
      </c>
      <c r="AX1291" s="107" t="s">
        <v>73</v>
      </c>
      <c r="AY1291" s="108" t="s">
        <v>165</v>
      </c>
    </row>
    <row r="1292" spans="2:65" s="113" customFormat="1">
      <c r="B1292" s="112"/>
      <c r="D1292" s="102" t="s">
        <v>176</v>
      </c>
      <c r="E1292" s="114" t="s">
        <v>1</v>
      </c>
      <c r="F1292" s="115" t="s">
        <v>782</v>
      </c>
      <c r="H1292" s="116">
        <v>36.75</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36.75</v>
      </c>
      <c r="I1293" s="8"/>
      <c r="L1293" s="119"/>
      <c r="M1293" s="124"/>
      <c r="T1293" s="125"/>
      <c r="AT1293" s="121" t="s">
        <v>176</v>
      </c>
      <c r="AU1293" s="121" t="s">
        <v>82</v>
      </c>
      <c r="AV1293" s="120" t="s">
        <v>172</v>
      </c>
      <c r="AW1293" s="120" t="s">
        <v>30</v>
      </c>
      <c r="AX1293" s="120" t="s">
        <v>80</v>
      </c>
      <c r="AY1293" s="121" t="s">
        <v>165</v>
      </c>
    </row>
    <row r="1294" spans="2:65" s="77" customFormat="1" ht="22.9" customHeight="1">
      <c r="B1294" s="76"/>
      <c r="D1294" s="78" t="s">
        <v>72</v>
      </c>
      <c r="E1294" s="86" t="s">
        <v>783</v>
      </c>
      <c r="F1294" s="86" t="s">
        <v>784</v>
      </c>
      <c r="I1294" s="3"/>
      <c r="J1294" s="87">
        <f>BK1294</f>
        <v>0</v>
      </c>
      <c r="L1294" s="76"/>
      <c r="M1294" s="81"/>
      <c r="P1294" s="82">
        <f>SUM(P1295:P1391)</f>
        <v>0</v>
      </c>
      <c r="R1294" s="82">
        <f>SUM(R1295:R1391)</f>
        <v>249.01442782126949</v>
      </c>
      <c r="T1294" s="83">
        <f>SUM(T1295:T1391)</f>
        <v>0</v>
      </c>
      <c r="AR1294" s="78" t="s">
        <v>80</v>
      </c>
      <c r="AT1294" s="84" t="s">
        <v>72</v>
      </c>
      <c r="AU1294" s="84" t="s">
        <v>80</v>
      </c>
      <c r="AY1294" s="78" t="s">
        <v>165</v>
      </c>
      <c r="BK1294" s="85">
        <f>SUM(BK1295:BK1391)</f>
        <v>0</v>
      </c>
    </row>
    <row r="1295" spans="2:65" s="17" customFormat="1" ht="24.2" customHeight="1">
      <c r="B1295" s="16"/>
      <c r="C1295" s="88" t="s">
        <v>785</v>
      </c>
      <c r="D1295" s="88" t="s">
        <v>168</v>
      </c>
      <c r="E1295" s="89" t="s">
        <v>786</v>
      </c>
      <c r="F1295" s="90" t="s">
        <v>787</v>
      </c>
      <c r="G1295" s="91" t="s">
        <v>171</v>
      </c>
      <c r="H1295" s="92">
        <v>69.822000000000003</v>
      </c>
      <c r="I1295" s="4"/>
      <c r="J1295" s="94">
        <f>ROUND(I1295*H1295,2)</f>
        <v>0</v>
      </c>
      <c r="K1295" s="95"/>
      <c r="L1295" s="16"/>
      <c r="M1295" s="96" t="s">
        <v>1</v>
      </c>
      <c r="N1295" s="97" t="s">
        <v>38</v>
      </c>
      <c r="P1295" s="98">
        <f>O1295*H1295</f>
        <v>0</v>
      </c>
      <c r="Q1295" s="98">
        <v>2.3010199999999998</v>
      </c>
      <c r="R1295" s="98">
        <f>Q1295*H1295</f>
        <v>160.66181843999999</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788</v>
      </c>
    </row>
    <row r="1296" spans="2:65" s="17" customFormat="1" ht="19.5">
      <c r="B1296" s="16"/>
      <c r="D1296" s="102" t="s">
        <v>173</v>
      </c>
      <c r="F1296" s="103" t="s">
        <v>789</v>
      </c>
      <c r="I1296" s="5"/>
      <c r="L1296" s="16"/>
      <c r="M1296" s="104"/>
      <c r="T1296" s="105"/>
      <c r="AT1296" s="9" t="s">
        <v>173</v>
      </c>
      <c r="AU1296" s="9" t="s">
        <v>82</v>
      </c>
    </row>
    <row r="1297" spans="2:65" s="107" customFormat="1">
      <c r="B1297" s="106"/>
      <c r="D1297" s="102" t="s">
        <v>176</v>
      </c>
      <c r="E1297" s="108" t="s">
        <v>1</v>
      </c>
      <c r="F1297" s="109" t="s">
        <v>790</v>
      </c>
      <c r="H1297" s="108" t="s">
        <v>1</v>
      </c>
      <c r="I1297" s="6"/>
      <c r="L1297" s="106"/>
      <c r="M1297" s="110"/>
      <c r="T1297" s="111"/>
      <c r="AT1297" s="108" t="s">
        <v>176</v>
      </c>
      <c r="AU1297" s="108" t="s">
        <v>82</v>
      </c>
      <c r="AV1297" s="107" t="s">
        <v>80</v>
      </c>
      <c r="AW1297" s="107" t="s">
        <v>30</v>
      </c>
      <c r="AX1297" s="107" t="s">
        <v>73</v>
      </c>
      <c r="AY1297" s="108" t="s">
        <v>165</v>
      </c>
    </row>
    <row r="1298" spans="2:65" s="107" customFormat="1">
      <c r="B1298" s="106"/>
      <c r="D1298" s="102" t="s">
        <v>176</v>
      </c>
      <c r="E1298" s="108" t="s">
        <v>1</v>
      </c>
      <c r="F1298" s="109" t="s">
        <v>791</v>
      </c>
      <c r="H1298" s="108" t="s">
        <v>1</v>
      </c>
      <c r="I1298" s="6"/>
      <c r="L1298" s="106"/>
      <c r="M1298" s="110"/>
      <c r="T1298" s="111"/>
      <c r="AT1298" s="108" t="s">
        <v>176</v>
      </c>
      <c r="AU1298" s="108" t="s">
        <v>82</v>
      </c>
      <c r="AV1298" s="107" t="s">
        <v>80</v>
      </c>
      <c r="AW1298" s="107" t="s">
        <v>30</v>
      </c>
      <c r="AX1298" s="107" t="s">
        <v>73</v>
      </c>
      <c r="AY1298" s="108" t="s">
        <v>165</v>
      </c>
    </row>
    <row r="1299" spans="2:65" s="113" customFormat="1">
      <c r="B1299" s="112"/>
      <c r="D1299" s="102" t="s">
        <v>176</v>
      </c>
      <c r="E1299" s="114" t="s">
        <v>1</v>
      </c>
      <c r="F1299" s="115" t="s">
        <v>792</v>
      </c>
      <c r="H1299" s="116">
        <v>3.8780000000000001</v>
      </c>
      <c r="I1299" s="7"/>
      <c r="L1299" s="112"/>
      <c r="M1299" s="117"/>
      <c r="T1299" s="118"/>
      <c r="AT1299" s="114" t="s">
        <v>176</v>
      </c>
      <c r="AU1299" s="114" t="s">
        <v>82</v>
      </c>
      <c r="AV1299" s="113" t="s">
        <v>82</v>
      </c>
      <c r="AW1299" s="113" t="s">
        <v>30</v>
      </c>
      <c r="AX1299" s="113" t="s">
        <v>73</v>
      </c>
      <c r="AY1299" s="114" t="s">
        <v>165</v>
      </c>
    </row>
    <row r="1300" spans="2:65" s="113" customFormat="1">
      <c r="B1300" s="112"/>
      <c r="D1300" s="102" t="s">
        <v>176</v>
      </c>
      <c r="E1300" s="114" t="s">
        <v>1</v>
      </c>
      <c r="F1300" s="115" t="s">
        <v>793</v>
      </c>
      <c r="H1300" s="116">
        <v>54.53</v>
      </c>
      <c r="I1300" s="7"/>
      <c r="L1300" s="112"/>
      <c r="M1300" s="117"/>
      <c r="T1300" s="118"/>
      <c r="AT1300" s="114" t="s">
        <v>176</v>
      </c>
      <c r="AU1300" s="114" t="s">
        <v>82</v>
      </c>
      <c r="AV1300" s="113" t="s">
        <v>82</v>
      </c>
      <c r="AW1300" s="113" t="s">
        <v>30</v>
      </c>
      <c r="AX1300" s="113" t="s">
        <v>73</v>
      </c>
      <c r="AY1300" s="114" t="s">
        <v>165</v>
      </c>
    </row>
    <row r="1301" spans="2:65" s="113" customFormat="1">
      <c r="B1301" s="112"/>
      <c r="D1301" s="102" t="s">
        <v>176</v>
      </c>
      <c r="E1301" s="114" t="s">
        <v>1</v>
      </c>
      <c r="F1301" s="115" t="s">
        <v>794</v>
      </c>
      <c r="H1301" s="116">
        <v>7.32</v>
      </c>
      <c r="I1301" s="7"/>
      <c r="L1301" s="112"/>
      <c r="M1301" s="117"/>
      <c r="T1301" s="118"/>
      <c r="AT1301" s="114" t="s">
        <v>176</v>
      </c>
      <c r="AU1301" s="114" t="s">
        <v>82</v>
      </c>
      <c r="AV1301" s="113" t="s">
        <v>82</v>
      </c>
      <c r="AW1301" s="113" t="s">
        <v>30</v>
      </c>
      <c r="AX1301" s="113" t="s">
        <v>73</v>
      </c>
      <c r="AY1301" s="114" t="s">
        <v>165</v>
      </c>
    </row>
    <row r="1302" spans="2:65" s="113" customFormat="1">
      <c r="B1302" s="112"/>
      <c r="D1302" s="102" t="s">
        <v>176</v>
      </c>
      <c r="E1302" s="114" t="s">
        <v>1</v>
      </c>
      <c r="F1302" s="115" t="s">
        <v>795</v>
      </c>
      <c r="H1302" s="116">
        <v>3.1440000000000001</v>
      </c>
      <c r="I1302" s="7"/>
      <c r="L1302" s="112"/>
      <c r="M1302" s="117"/>
      <c r="T1302" s="118"/>
      <c r="AT1302" s="114" t="s">
        <v>176</v>
      </c>
      <c r="AU1302" s="114" t="s">
        <v>82</v>
      </c>
      <c r="AV1302" s="113" t="s">
        <v>82</v>
      </c>
      <c r="AW1302" s="113" t="s">
        <v>30</v>
      </c>
      <c r="AX1302" s="113" t="s">
        <v>73</v>
      </c>
      <c r="AY1302" s="114" t="s">
        <v>165</v>
      </c>
    </row>
    <row r="1303" spans="2:65" s="107" customFormat="1">
      <c r="B1303" s="106"/>
      <c r="D1303" s="102" t="s">
        <v>176</v>
      </c>
      <c r="E1303" s="108" t="s">
        <v>1</v>
      </c>
      <c r="F1303" s="109" t="s">
        <v>796</v>
      </c>
      <c r="H1303" s="108" t="s">
        <v>1</v>
      </c>
      <c r="I1303" s="6"/>
      <c r="L1303" s="106"/>
      <c r="M1303" s="110"/>
      <c r="T1303" s="111"/>
      <c r="AT1303" s="108" t="s">
        <v>176</v>
      </c>
      <c r="AU1303" s="108" t="s">
        <v>82</v>
      </c>
      <c r="AV1303" s="107" t="s">
        <v>80</v>
      </c>
      <c r="AW1303" s="107" t="s">
        <v>30</v>
      </c>
      <c r="AX1303" s="107" t="s">
        <v>73</v>
      </c>
      <c r="AY1303" s="108" t="s">
        <v>165</v>
      </c>
    </row>
    <row r="1304" spans="2:65" s="113" customFormat="1">
      <c r="B1304" s="112"/>
      <c r="D1304" s="102" t="s">
        <v>176</v>
      </c>
      <c r="E1304" s="114" t="s">
        <v>1</v>
      </c>
      <c r="F1304" s="115" t="s">
        <v>797</v>
      </c>
      <c r="H1304" s="116">
        <v>0.95</v>
      </c>
      <c r="I1304" s="7"/>
      <c r="L1304" s="112"/>
      <c r="M1304" s="117"/>
      <c r="T1304" s="118"/>
      <c r="AT1304" s="114" t="s">
        <v>176</v>
      </c>
      <c r="AU1304" s="114" t="s">
        <v>82</v>
      </c>
      <c r="AV1304" s="113" t="s">
        <v>82</v>
      </c>
      <c r="AW1304" s="113" t="s">
        <v>30</v>
      </c>
      <c r="AX1304" s="113" t="s">
        <v>73</v>
      </c>
      <c r="AY1304" s="114" t="s">
        <v>165</v>
      </c>
    </row>
    <row r="1305" spans="2:65" s="120" customFormat="1">
      <c r="B1305" s="119"/>
      <c r="D1305" s="102" t="s">
        <v>176</v>
      </c>
      <c r="E1305" s="121" t="s">
        <v>1</v>
      </c>
      <c r="F1305" s="122" t="s">
        <v>181</v>
      </c>
      <c r="H1305" s="123">
        <v>69.822000000000017</v>
      </c>
      <c r="I1305" s="8"/>
      <c r="L1305" s="119"/>
      <c r="M1305" s="124"/>
      <c r="T1305" s="125"/>
      <c r="AT1305" s="121" t="s">
        <v>176</v>
      </c>
      <c r="AU1305" s="121" t="s">
        <v>82</v>
      </c>
      <c r="AV1305" s="120" t="s">
        <v>172</v>
      </c>
      <c r="AW1305" s="120" t="s">
        <v>30</v>
      </c>
      <c r="AX1305" s="120" t="s">
        <v>80</v>
      </c>
      <c r="AY1305" s="121" t="s">
        <v>165</v>
      </c>
    </row>
    <row r="1306" spans="2:65" s="17" customFormat="1" ht="24.2" customHeight="1">
      <c r="B1306" s="16"/>
      <c r="C1306" s="88" t="s">
        <v>472</v>
      </c>
      <c r="D1306" s="88" t="s">
        <v>168</v>
      </c>
      <c r="E1306" s="89" t="s">
        <v>474</v>
      </c>
      <c r="F1306" s="90" t="s">
        <v>475</v>
      </c>
      <c r="G1306" s="91" t="s">
        <v>171</v>
      </c>
      <c r="H1306" s="92">
        <v>69.822000000000003</v>
      </c>
      <c r="I1306" s="4"/>
      <c r="J1306" s="94">
        <f>ROUND(I1306*H1306,2)</f>
        <v>0</v>
      </c>
      <c r="K1306" s="95"/>
      <c r="L1306" s="16"/>
      <c r="M1306" s="96" t="s">
        <v>1</v>
      </c>
      <c r="N1306" s="97" t="s">
        <v>38</v>
      </c>
      <c r="P1306" s="98">
        <f>O1306*H1306</f>
        <v>0</v>
      </c>
      <c r="Q1306" s="98">
        <v>0</v>
      </c>
      <c r="R1306" s="98">
        <f>Q1306*H1306</f>
        <v>0</v>
      </c>
      <c r="S1306" s="98">
        <v>0</v>
      </c>
      <c r="T1306" s="99">
        <f>S1306*H1306</f>
        <v>0</v>
      </c>
      <c r="AR1306" s="100" t="s">
        <v>172</v>
      </c>
      <c r="AT1306" s="100" t="s">
        <v>168</v>
      </c>
      <c r="AU1306" s="100" t="s">
        <v>82</v>
      </c>
      <c r="AY1306" s="9" t="s">
        <v>165</v>
      </c>
      <c r="BE1306" s="101">
        <f>IF(N1306="základní",J1306,0)</f>
        <v>0</v>
      </c>
      <c r="BF1306" s="101">
        <f>IF(N1306="snížená",J1306,0)</f>
        <v>0</v>
      </c>
      <c r="BG1306" s="101">
        <f>IF(N1306="zákl. přenesená",J1306,0)</f>
        <v>0</v>
      </c>
      <c r="BH1306" s="101">
        <f>IF(N1306="sníž. přenesená",J1306,0)</f>
        <v>0</v>
      </c>
      <c r="BI1306" s="101">
        <f>IF(N1306="nulová",J1306,0)</f>
        <v>0</v>
      </c>
      <c r="BJ1306" s="9" t="s">
        <v>80</v>
      </c>
      <c r="BK1306" s="101">
        <f>ROUND(I1306*H1306,2)</f>
        <v>0</v>
      </c>
      <c r="BL1306" s="9" t="s">
        <v>172</v>
      </c>
      <c r="BM1306" s="100" t="s">
        <v>798</v>
      </c>
    </row>
    <row r="1307" spans="2:65" s="17" customFormat="1" ht="29.25">
      <c r="B1307" s="16"/>
      <c r="D1307" s="102" t="s">
        <v>173</v>
      </c>
      <c r="F1307" s="103" t="s">
        <v>477</v>
      </c>
      <c r="I1307" s="5"/>
      <c r="L1307" s="16"/>
      <c r="M1307" s="104"/>
      <c r="T1307" s="105"/>
      <c r="AT1307" s="9" t="s">
        <v>173</v>
      </c>
      <c r="AU1307" s="9" t="s">
        <v>82</v>
      </c>
    </row>
    <row r="1308" spans="2:65" s="113" customFormat="1">
      <c r="B1308" s="112"/>
      <c r="D1308" s="102" t="s">
        <v>176</v>
      </c>
      <c r="E1308" s="114" t="s">
        <v>1</v>
      </c>
      <c r="F1308" s="115" t="s">
        <v>10295</v>
      </c>
      <c r="H1308" s="116">
        <v>69.822000000000003</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69.822000000000003</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799</v>
      </c>
      <c r="D1310" s="88" t="s">
        <v>168</v>
      </c>
      <c r="E1310" s="89" t="s">
        <v>479</v>
      </c>
      <c r="F1310" s="90" t="s">
        <v>480</v>
      </c>
      <c r="G1310" s="91" t="s">
        <v>195</v>
      </c>
      <c r="H1310" s="92">
        <v>3.875</v>
      </c>
      <c r="I1310" s="4"/>
      <c r="J1310" s="94">
        <f>ROUND(I1310*H1310,2)</f>
        <v>0</v>
      </c>
      <c r="K1310" s="95"/>
      <c r="L1310" s="16"/>
      <c r="M1310" s="96" t="s">
        <v>1</v>
      </c>
      <c r="N1310" s="97" t="s">
        <v>38</v>
      </c>
      <c r="P1310" s="98">
        <f>O1310*H1310</f>
        <v>0</v>
      </c>
      <c r="Q1310" s="98">
        <v>1.0627727796999999</v>
      </c>
      <c r="R1310" s="98">
        <f>Q1310*H1310</f>
        <v>4.1182445213375001</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800</v>
      </c>
    </row>
    <row r="1311" spans="2:65" s="17" customFormat="1">
      <c r="B1311" s="16"/>
      <c r="D1311" s="102" t="s">
        <v>173</v>
      </c>
      <c r="F1311" s="103" t="s">
        <v>482</v>
      </c>
      <c r="I1311" s="5"/>
      <c r="L1311" s="16"/>
      <c r="M1311" s="104"/>
      <c r="T1311" s="105"/>
      <c r="AT1311" s="9" t="s">
        <v>173</v>
      </c>
      <c r="AU1311" s="9" t="s">
        <v>82</v>
      </c>
    </row>
    <row r="1312" spans="2:65" s="107" customFormat="1">
      <c r="B1312" s="106"/>
      <c r="D1312" s="102" t="s">
        <v>176</v>
      </c>
      <c r="E1312" s="108" t="s">
        <v>1</v>
      </c>
      <c r="F1312" s="109" t="s">
        <v>9926</v>
      </c>
      <c r="H1312" s="108"/>
      <c r="I1312" s="6"/>
      <c r="L1312" s="106"/>
      <c r="M1312" s="110"/>
      <c r="T1312" s="111"/>
      <c r="AT1312" s="108" t="s">
        <v>176</v>
      </c>
      <c r="AU1312" s="108" t="s">
        <v>82</v>
      </c>
      <c r="AV1312" s="107" t="s">
        <v>80</v>
      </c>
      <c r="AW1312" s="107" t="s">
        <v>30</v>
      </c>
      <c r="AX1312" s="107" t="s">
        <v>73</v>
      </c>
      <c r="AY1312" s="108" t="s">
        <v>165</v>
      </c>
    </row>
    <row r="1313" spans="2:65" s="113" customFormat="1">
      <c r="B1313" s="112"/>
      <c r="D1313" s="102" t="s">
        <v>176</v>
      </c>
      <c r="E1313" s="114" t="s">
        <v>1</v>
      </c>
      <c r="F1313" s="115" t="s">
        <v>10296</v>
      </c>
      <c r="H1313" s="116">
        <v>3.875121</v>
      </c>
      <c r="I1313" s="7"/>
      <c r="L1313" s="112"/>
      <c r="M1313" s="117"/>
      <c r="T1313" s="118"/>
      <c r="AT1313" s="114" t="s">
        <v>176</v>
      </c>
      <c r="AU1313" s="114" t="s">
        <v>82</v>
      </c>
      <c r="AV1313" s="113" t="s">
        <v>82</v>
      </c>
      <c r="AW1313" s="113" t="s">
        <v>30</v>
      </c>
      <c r="AX1313" s="113" t="s">
        <v>73</v>
      </c>
      <c r="AY1313" s="114" t="s">
        <v>165</v>
      </c>
    </row>
    <row r="1314" spans="2:65" s="120" customFormat="1">
      <c r="B1314" s="119"/>
      <c r="D1314" s="102" t="s">
        <v>176</v>
      </c>
      <c r="E1314" s="121" t="s">
        <v>1</v>
      </c>
      <c r="F1314" s="122" t="s">
        <v>181</v>
      </c>
      <c r="H1314" s="123">
        <v>3.875</v>
      </c>
      <c r="I1314" s="8"/>
      <c r="L1314" s="119"/>
      <c r="M1314" s="124"/>
      <c r="T1314" s="125"/>
      <c r="AT1314" s="121" t="s">
        <v>176</v>
      </c>
      <c r="AU1314" s="121" t="s">
        <v>82</v>
      </c>
      <c r="AV1314" s="120" t="s">
        <v>172</v>
      </c>
      <c r="AW1314" s="120" t="s">
        <v>30</v>
      </c>
      <c r="AX1314" s="120" t="s">
        <v>80</v>
      </c>
      <c r="AY1314" s="121" t="s">
        <v>165</v>
      </c>
    </row>
    <row r="1315" spans="2:65" s="17" customFormat="1" ht="24.2" customHeight="1">
      <c r="B1315" s="16"/>
      <c r="C1315" s="88" t="s">
        <v>476</v>
      </c>
      <c r="D1315" s="88" t="s">
        <v>168</v>
      </c>
      <c r="E1315" s="89" t="s">
        <v>801</v>
      </c>
      <c r="F1315" s="90" t="s">
        <v>802</v>
      </c>
      <c r="G1315" s="91" t="s">
        <v>171</v>
      </c>
      <c r="H1315" s="92">
        <v>647.66200000000003</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803</v>
      </c>
    </row>
    <row r="1316" spans="2:65" s="17" customFormat="1">
      <c r="B1316" s="16"/>
      <c r="D1316" s="102" t="s">
        <v>173</v>
      </c>
      <c r="F1316" s="103" t="s">
        <v>802</v>
      </c>
      <c r="I1316" s="5"/>
      <c r="L1316" s="16"/>
      <c r="M1316" s="104"/>
      <c r="T1316" s="105"/>
      <c r="AT1316" s="9" t="s">
        <v>173</v>
      </c>
      <c r="AU1316" s="9" t="s">
        <v>82</v>
      </c>
    </row>
    <row r="1317" spans="2:65" s="107" customFormat="1">
      <c r="B1317" s="106"/>
      <c r="D1317" s="102" t="s">
        <v>176</v>
      </c>
      <c r="E1317" s="108" t="s">
        <v>1</v>
      </c>
      <c r="F1317" s="109" t="s">
        <v>10297</v>
      </c>
      <c r="H1317" s="108"/>
      <c r="I1317" s="6"/>
      <c r="L1317" s="106"/>
      <c r="M1317" s="110"/>
      <c r="T1317" s="111"/>
      <c r="AT1317" s="108" t="s">
        <v>176</v>
      </c>
      <c r="AU1317" s="108" t="s">
        <v>82</v>
      </c>
      <c r="AV1317" s="107" t="s">
        <v>80</v>
      </c>
      <c r="AW1317" s="107" t="s">
        <v>30</v>
      </c>
      <c r="AX1317" s="107" t="s">
        <v>73</v>
      </c>
      <c r="AY1317" s="108" t="s">
        <v>165</v>
      </c>
    </row>
    <row r="1318" spans="2:65" s="113" customFormat="1" ht="22.5">
      <c r="B1318" s="112"/>
      <c r="D1318" s="102" t="s">
        <v>176</v>
      </c>
      <c r="E1318" s="114" t="s">
        <v>1</v>
      </c>
      <c r="F1318" s="115" t="s">
        <v>10298</v>
      </c>
      <c r="H1318" s="116">
        <v>184.41089999999997</v>
      </c>
      <c r="I1318" s="7"/>
      <c r="L1318" s="112"/>
      <c r="M1318" s="117"/>
      <c r="T1318" s="118"/>
      <c r="AT1318" s="114" t="s">
        <v>176</v>
      </c>
      <c r="AU1318" s="114" t="s">
        <v>82</v>
      </c>
      <c r="AV1318" s="113" t="s">
        <v>82</v>
      </c>
      <c r="AW1318" s="113" t="s">
        <v>30</v>
      </c>
      <c r="AX1318" s="113" t="s">
        <v>73</v>
      </c>
      <c r="AY1318" s="114" t="s">
        <v>165</v>
      </c>
    </row>
    <row r="1319" spans="2:65" s="107" customFormat="1">
      <c r="B1319" s="106"/>
      <c r="D1319" s="102" t="s">
        <v>176</v>
      </c>
      <c r="E1319" s="108" t="s">
        <v>1</v>
      </c>
      <c r="F1319" s="109" t="s">
        <v>10299</v>
      </c>
      <c r="H1319" s="108"/>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10300</v>
      </c>
      <c r="H1320" s="116">
        <v>16.8096</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10301</v>
      </c>
      <c r="H1321" s="116">
        <v>224.29499999999999</v>
      </c>
      <c r="I1321" s="7"/>
      <c r="L1321" s="112"/>
      <c r="M1321" s="117"/>
      <c r="T1321" s="118"/>
      <c r="AT1321" s="114" t="s">
        <v>176</v>
      </c>
      <c r="AU1321" s="114" t="s">
        <v>82</v>
      </c>
      <c r="AV1321" s="113" t="s">
        <v>82</v>
      </c>
      <c r="AW1321" s="113" t="s">
        <v>30</v>
      </c>
      <c r="AX1321" s="113" t="s">
        <v>73</v>
      </c>
      <c r="AY1321" s="114" t="s">
        <v>165</v>
      </c>
    </row>
    <row r="1322" spans="2:65" s="113" customFormat="1">
      <c r="B1322" s="112"/>
      <c r="D1322" s="102" t="s">
        <v>176</v>
      </c>
      <c r="E1322" s="114" t="s">
        <v>1</v>
      </c>
      <c r="F1322" s="115" t="s">
        <v>10302</v>
      </c>
      <c r="H1322" s="116">
        <v>30.9</v>
      </c>
      <c r="I1322" s="7"/>
      <c r="L1322" s="112"/>
      <c r="M1322" s="117"/>
      <c r="T1322" s="118"/>
      <c r="AT1322" s="114" t="s">
        <v>176</v>
      </c>
      <c r="AU1322" s="114" t="s">
        <v>82</v>
      </c>
      <c r="AV1322" s="113" t="s">
        <v>80</v>
      </c>
      <c r="AW1322" s="113" t="s">
        <v>30</v>
      </c>
      <c r="AX1322" s="113" t="s">
        <v>73</v>
      </c>
      <c r="AY1322" s="114" t="s">
        <v>165</v>
      </c>
    </row>
    <row r="1323" spans="2:65" s="113" customFormat="1">
      <c r="B1323" s="112"/>
      <c r="D1323" s="102" t="s">
        <v>176</v>
      </c>
      <c r="E1323" s="114" t="s">
        <v>1</v>
      </c>
      <c r="F1323" s="115" t="s">
        <v>10303</v>
      </c>
      <c r="H1323" s="116">
        <v>13.561819999999999</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10304</v>
      </c>
      <c r="H1324" s="108"/>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10305</v>
      </c>
      <c r="H1325" s="116">
        <v>-10.33722</v>
      </c>
      <c r="I1325" s="7"/>
      <c r="L1325" s="112"/>
      <c r="M1325" s="117"/>
      <c r="T1325" s="118"/>
      <c r="AT1325" s="114" t="s">
        <v>176</v>
      </c>
      <c r="AU1325" s="114" t="s">
        <v>82</v>
      </c>
      <c r="AV1325" s="113" t="s">
        <v>82</v>
      </c>
      <c r="AW1325" s="113" t="s">
        <v>30</v>
      </c>
      <c r="AX1325" s="113" t="s">
        <v>73</v>
      </c>
      <c r="AY1325" s="114" t="s">
        <v>165</v>
      </c>
    </row>
    <row r="1326" spans="2:65" s="107" customFormat="1">
      <c r="B1326" s="106"/>
      <c r="D1326" s="102" t="s">
        <v>176</v>
      </c>
      <c r="E1326" s="108" t="s">
        <v>1</v>
      </c>
      <c r="F1326" s="109" t="s">
        <v>10306</v>
      </c>
      <c r="H1326" s="108"/>
      <c r="I1326" s="6"/>
      <c r="L1326" s="106"/>
      <c r="M1326" s="110"/>
      <c r="T1326" s="111"/>
      <c r="AT1326" s="108" t="s">
        <v>176</v>
      </c>
      <c r="AU1326" s="108" t="s">
        <v>82</v>
      </c>
      <c r="AV1326" s="107" t="s">
        <v>82</v>
      </c>
      <c r="AW1326" s="107" t="s">
        <v>30</v>
      </c>
      <c r="AX1326" s="107" t="s">
        <v>73</v>
      </c>
      <c r="AY1326" s="108" t="s">
        <v>165</v>
      </c>
    </row>
    <row r="1327" spans="2:65" s="113" customFormat="1">
      <c r="B1327" s="112"/>
      <c r="D1327" s="102" t="s">
        <v>176</v>
      </c>
      <c r="E1327" s="114" t="s">
        <v>1</v>
      </c>
      <c r="F1327" s="115" t="s">
        <v>10307</v>
      </c>
      <c r="H1327" s="116">
        <v>8.19</v>
      </c>
      <c r="I1327" s="7"/>
      <c r="L1327" s="112"/>
      <c r="M1327" s="117"/>
      <c r="T1327" s="118"/>
      <c r="AT1327" s="114" t="s">
        <v>176</v>
      </c>
      <c r="AU1327" s="114" t="s">
        <v>82</v>
      </c>
      <c r="AV1327" s="113" t="s">
        <v>82</v>
      </c>
      <c r="AW1327" s="113" t="s">
        <v>30</v>
      </c>
      <c r="AX1327" s="113" t="s">
        <v>73</v>
      </c>
      <c r="AY1327" s="114" t="s">
        <v>165</v>
      </c>
    </row>
    <row r="1328" spans="2:65" s="113" customFormat="1">
      <c r="B1328" s="112"/>
      <c r="D1328" s="102" t="s">
        <v>176</v>
      </c>
      <c r="E1328" s="114" t="s">
        <v>1</v>
      </c>
      <c r="F1328" s="115" t="s">
        <v>10308</v>
      </c>
      <c r="H1328" s="116">
        <v>6.4</v>
      </c>
      <c r="I1328" s="7"/>
      <c r="L1328" s="112"/>
      <c r="M1328" s="117"/>
      <c r="T1328" s="118"/>
      <c r="AT1328" s="114" t="s">
        <v>176</v>
      </c>
      <c r="AU1328" s="114" t="s">
        <v>82</v>
      </c>
      <c r="AV1328" s="113" t="s">
        <v>80</v>
      </c>
      <c r="AW1328" s="113" t="s">
        <v>30</v>
      </c>
      <c r="AX1328" s="113" t="s">
        <v>73</v>
      </c>
      <c r="AY1328" s="114" t="s">
        <v>165</v>
      </c>
    </row>
    <row r="1329" spans="2:65" s="113" customFormat="1">
      <c r="B1329" s="112"/>
      <c r="D1329" s="102" t="s">
        <v>176</v>
      </c>
      <c r="E1329" s="114" t="s">
        <v>1</v>
      </c>
      <c r="F1329" s="115" t="s">
        <v>10309</v>
      </c>
      <c r="H1329" s="116">
        <v>4.4099999999999993</v>
      </c>
      <c r="I1329" s="7"/>
      <c r="L1329" s="112"/>
      <c r="M1329" s="117"/>
      <c r="T1329" s="118"/>
      <c r="AT1329" s="114" t="s">
        <v>176</v>
      </c>
      <c r="AU1329" s="114" t="s">
        <v>82</v>
      </c>
      <c r="AV1329" s="113" t="s">
        <v>82</v>
      </c>
      <c r="AW1329" s="113" t="s">
        <v>30</v>
      </c>
      <c r="AX1329" s="113" t="s">
        <v>73</v>
      </c>
      <c r="AY1329" s="114" t="s">
        <v>165</v>
      </c>
    </row>
    <row r="1330" spans="2:65" s="107" customFormat="1">
      <c r="B1330" s="106"/>
      <c r="D1330" s="102" t="s">
        <v>176</v>
      </c>
      <c r="E1330" s="108" t="s">
        <v>1</v>
      </c>
      <c r="F1330" s="109" t="s">
        <v>10310</v>
      </c>
      <c r="H1330" s="108"/>
      <c r="I1330" s="6"/>
      <c r="L1330" s="106"/>
      <c r="M1330" s="110"/>
      <c r="T1330" s="111"/>
      <c r="AT1330" s="108" t="s">
        <v>176</v>
      </c>
      <c r="AU1330" s="108" t="s">
        <v>82</v>
      </c>
      <c r="AV1330" s="107" t="s">
        <v>82</v>
      </c>
      <c r="AW1330" s="107" t="s">
        <v>30</v>
      </c>
      <c r="AX1330" s="107" t="s">
        <v>73</v>
      </c>
      <c r="AY1330" s="108" t="s">
        <v>165</v>
      </c>
    </row>
    <row r="1331" spans="2:65" s="113" customFormat="1">
      <c r="B1331" s="112"/>
      <c r="D1331" s="102" t="s">
        <v>176</v>
      </c>
      <c r="E1331" s="114" t="s">
        <v>1</v>
      </c>
      <c r="F1331" s="115" t="s">
        <v>10311</v>
      </c>
      <c r="H1331" s="116">
        <v>5.0639999999999992</v>
      </c>
      <c r="I1331" s="7"/>
      <c r="L1331" s="112"/>
      <c r="M1331" s="117"/>
      <c r="T1331" s="118"/>
      <c r="AT1331" s="114" t="s">
        <v>176</v>
      </c>
      <c r="AU1331" s="114" t="s">
        <v>82</v>
      </c>
      <c r="AV1331" s="113" t="s">
        <v>82</v>
      </c>
      <c r="AW1331" s="113" t="s">
        <v>30</v>
      </c>
      <c r="AX1331" s="113" t="s">
        <v>73</v>
      </c>
      <c r="AY1331" s="114" t="s">
        <v>165</v>
      </c>
    </row>
    <row r="1332" spans="2:65" s="113" customFormat="1">
      <c r="B1332" s="112"/>
      <c r="D1332" s="102" t="s">
        <v>176</v>
      </c>
      <c r="E1332" s="114" t="s">
        <v>1</v>
      </c>
      <c r="F1332" s="115" t="s">
        <v>10312</v>
      </c>
      <c r="H1332" s="116">
        <v>25.2</v>
      </c>
      <c r="I1332" s="7"/>
      <c r="L1332" s="112"/>
      <c r="M1332" s="117"/>
      <c r="T1332" s="118"/>
      <c r="AT1332" s="114" t="s">
        <v>176</v>
      </c>
      <c r="AU1332" s="114" t="s">
        <v>82</v>
      </c>
      <c r="AV1332" s="113" t="s">
        <v>82</v>
      </c>
      <c r="AW1332" s="113" t="s">
        <v>30</v>
      </c>
      <c r="AX1332" s="113" t="s">
        <v>73</v>
      </c>
      <c r="AY1332" s="114" t="s">
        <v>165</v>
      </c>
    </row>
    <row r="1333" spans="2:65" s="113" customFormat="1">
      <c r="B1333" s="112"/>
      <c r="D1333" s="102" t="s">
        <v>176</v>
      </c>
      <c r="E1333" s="114" t="s">
        <v>1</v>
      </c>
      <c r="F1333" s="115" t="s">
        <v>10313</v>
      </c>
      <c r="H1333" s="116">
        <v>35</v>
      </c>
      <c r="I1333" s="7"/>
      <c r="L1333" s="112"/>
      <c r="M1333" s="117"/>
      <c r="T1333" s="118"/>
      <c r="AT1333" s="114" t="s">
        <v>176</v>
      </c>
      <c r="AU1333" s="114" t="s">
        <v>82</v>
      </c>
      <c r="AV1333" s="113" t="s">
        <v>82</v>
      </c>
      <c r="AW1333" s="113" t="s">
        <v>30</v>
      </c>
      <c r="AX1333" s="113" t="s">
        <v>73</v>
      </c>
      <c r="AY1333" s="114" t="s">
        <v>165</v>
      </c>
    </row>
    <row r="1334" spans="2:65" s="113" customFormat="1">
      <c r="B1334" s="112"/>
      <c r="D1334" s="102" t="s">
        <v>176</v>
      </c>
      <c r="E1334" s="114" t="s">
        <v>1</v>
      </c>
      <c r="F1334" s="115" t="s">
        <v>10314</v>
      </c>
      <c r="H1334" s="116">
        <v>27.15</v>
      </c>
      <c r="I1334" s="7"/>
      <c r="L1334" s="112"/>
      <c r="M1334" s="117"/>
      <c r="T1334" s="118"/>
      <c r="AT1334" s="114" t="s">
        <v>176</v>
      </c>
      <c r="AU1334" s="114" t="s">
        <v>82</v>
      </c>
      <c r="AV1334" s="113" t="s">
        <v>82</v>
      </c>
      <c r="AW1334" s="113" t="s">
        <v>30</v>
      </c>
      <c r="AX1334" s="113" t="s">
        <v>73</v>
      </c>
      <c r="AY1334" s="114" t="s">
        <v>165</v>
      </c>
    </row>
    <row r="1335" spans="2:65" s="113" customFormat="1">
      <c r="B1335" s="112"/>
      <c r="D1335" s="102" t="s">
        <v>176</v>
      </c>
      <c r="E1335" s="114" t="s">
        <v>1</v>
      </c>
      <c r="F1335" s="115" t="s">
        <v>10315</v>
      </c>
      <c r="H1335" s="116">
        <v>28.912500000000001</v>
      </c>
      <c r="I1335" s="7"/>
      <c r="L1335" s="112"/>
      <c r="M1335" s="117"/>
      <c r="T1335" s="118"/>
      <c r="AT1335" s="114" t="s">
        <v>176</v>
      </c>
      <c r="AU1335" s="114" t="s">
        <v>82</v>
      </c>
      <c r="AV1335" s="113" t="s">
        <v>82</v>
      </c>
      <c r="AW1335" s="113" t="s">
        <v>30</v>
      </c>
      <c r="AX1335" s="113" t="s">
        <v>73</v>
      </c>
      <c r="AY1335" s="114" t="s">
        <v>165</v>
      </c>
    </row>
    <row r="1336" spans="2:65" s="113" customFormat="1">
      <c r="B1336" s="112"/>
      <c r="D1336" s="102" t="s">
        <v>176</v>
      </c>
      <c r="E1336" s="114" t="s">
        <v>1</v>
      </c>
      <c r="F1336" s="115" t="s">
        <v>10316</v>
      </c>
      <c r="H1336" s="116">
        <v>41.3125</v>
      </c>
      <c r="I1336" s="7"/>
      <c r="L1336" s="112"/>
      <c r="M1336" s="117"/>
      <c r="T1336" s="118"/>
      <c r="AT1336" s="114" t="s">
        <v>176</v>
      </c>
      <c r="AU1336" s="114" t="s">
        <v>82</v>
      </c>
      <c r="AV1336" s="113" t="s">
        <v>80</v>
      </c>
      <c r="AW1336" s="113" t="s">
        <v>30</v>
      </c>
      <c r="AX1336" s="113" t="s">
        <v>73</v>
      </c>
      <c r="AY1336" s="114" t="s">
        <v>165</v>
      </c>
    </row>
    <row r="1337" spans="2:65" s="113" customFormat="1">
      <c r="B1337" s="112"/>
      <c r="D1337" s="102" t="s">
        <v>176</v>
      </c>
      <c r="E1337" s="114" t="s">
        <v>1</v>
      </c>
      <c r="F1337" s="115" t="s">
        <v>10317</v>
      </c>
      <c r="H1337" s="116">
        <v>7.6591000000000005</v>
      </c>
      <c r="I1337" s="7"/>
      <c r="L1337" s="112"/>
      <c r="M1337" s="117"/>
      <c r="T1337" s="118"/>
      <c r="AT1337" s="114" t="s">
        <v>176</v>
      </c>
      <c r="AU1337" s="114" t="s">
        <v>82</v>
      </c>
      <c r="AV1337" s="113" t="s">
        <v>80</v>
      </c>
      <c r="AW1337" s="113" t="s">
        <v>30</v>
      </c>
      <c r="AX1337" s="113" t="s">
        <v>73</v>
      </c>
      <c r="AY1337" s="114" t="s">
        <v>165</v>
      </c>
    </row>
    <row r="1338" spans="2:65" s="107" customFormat="1">
      <c r="B1338" s="106"/>
      <c r="D1338" s="102" t="s">
        <v>176</v>
      </c>
      <c r="E1338" s="108" t="s">
        <v>1</v>
      </c>
      <c r="F1338" s="109" t="s">
        <v>10318</v>
      </c>
      <c r="H1338" s="108"/>
      <c r="I1338" s="6"/>
      <c r="L1338" s="106"/>
      <c r="M1338" s="110"/>
      <c r="T1338" s="111"/>
      <c r="AT1338" s="108" t="s">
        <v>176</v>
      </c>
      <c r="AU1338" s="108" t="s">
        <v>82</v>
      </c>
      <c r="AV1338" s="107" t="s">
        <v>80</v>
      </c>
      <c r="AW1338" s="107" t="s">
        <v>30</v>
      </c>
      <c r="AX1338" s="107" t="s">
        <v>73</v>
      </c>
      <c r="AY1338" s="108" t="s">
        <v>165</v>
      </c>
    </row>
    <row r="1339" spans="2:65" s="113" customFormat="1">
      <c r="B1339" s="112"/>
      <c r="D1339" s="102" t="s">
        <v>176</v>
      </c>
      <c r="E1339" s="114" t="s">
        <v>1</v>
      </c>
      <c r="F1339" s="115" t="s">
        <v>10319</v>
      </c>
      <c r="H1339" s="116">
        <v>-1.2762000000000002</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647.66200000000003</v>
      </c>
      <c r="I1340" s="8"/>
      <c r="L1340" s="119"/>
      <c r="M1340" s="124"/>
      <c r="T1340" s="125"/>
      <c r="AT1340" s="121" t="s">
        <v>176</v>
      </c>
      <c r="AU1340" s="121" t="s">
        <v>82</v>
      </c>
      <c r="AV1340" s="120" t="s">
        <v>172</v>
      </c>
      <c r="AW1340" s="120" t="s">
        <v>30</v>
      </c>
      <c r="AX1340" s="120" t="s">
        <v>80</v>
      </c>
      <c r="AY1340" s="121" t="s">
        <v>165</v>
      </c>
    </row>
    <row r="1341" spans="2:65" s="17" customFormat="1" ht="24.2" customHeight="1">
      <c r="B1341" s="16"/>
      <c r="C1341" s="88" t="s">
        <v>804</v>
      </c>
      <c r="D1341" s="88" t="s">
        <v>168</v>
      </c>
      <c r="E1341" s="89" t="s">
        <v>805</v>
      </c>
      <c r="F1341" s="90" t="s">
        <v>806</v>
      </c>
      <c r="G1341" s="91" t="s">
        <v>195</v>
      </c>
      <c r="H1341" s="92">
        <v>2.8540000000000001</v>
      </c>
      <c r="I1341" s="4"/>
      <c r="J1341" s="94">
        <f>ROUND(I1341*H1341,2)</f>
        <v>0</v>
      </c>
      <c r="K1341" s="95"/>
      <c r="L1341" s="16"/>
      <c r="M1341" s="96" t="s">
        <v>1</v>
      </c>
      <c r="N1341" s="97" t="s">
        <v>38</v>
      </c>
      <c r="P1341" s="98">
        <f>O1341*H1341</f>
        <v>0</v>
      </c>
      <c r="Q1341" s="98">
        <v>1.0435904</v>
      </c>
      <c r="R1341" s="98">
        <f>Q1341*H1341</f>
        <v>2.9784070016000004</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807</v>
      </c>
    </row>
    <row r="1342" spans="2:65" s="17" customFormat="1" ht="19.5">
      <c r="B1342" s="16"/>
      <c r="D1342" s="102" t="s">
        <v>173</v>
      </c>
      <c r="F1342" s="103" t="s">
        <v>808</v>
      </c>
      <c r="I1342" s="5"/>
      <c r="L1342" s="16"/>
      <c r="M1342" s="104"/>
      <c r="T1342" s="105"/>
      <c r="AT1342" s="9" t="s">
        <v>173</v>
      </c>
      <c r="AU1342" s="9" t="s">
        <v>82</v>
      </c>
    </row>
    <row r="1343" spans="2:65" s="107" customFormat="1">
      <c r="B1343" s="106"/>
      <c r="D1343" s="102" t="s">
        <v>176</v>
      </c>
      <c r="E1343" s="108" t="s">
        <v>1</v>
      </c>
      <c r="F1343" s="109" t="s">
        <v>809</v>
      </c>
      <c r="H1343" s="108" t="s">
        <v>1</v>
      </c>
      <c r="I1343" s="6"/>
      <c r="L1343" s="106"/>
      <c r="M1343" s="110"/>
      <c r="T1343" s="111"/>
      <c r="AT1343" s="108" t="s">
        <v>176</v>
      </c>
      <c r="AU1343" s="108" t="s">
        <v>82</v>
      </c>
      <c r="AV1343" s="107" t="s">
        <v>80</v>
      </c>
      <c r="AW1343" s="107" t="s">
        <v>30</v>
      </c>
      <c r="AX1343" s="107" t="s">
        <v>73</v>
      </c>
      <c r="AY1343" s="108" t="s">
        <v>165</v>
      </c>
    </row>
    <row r="1344" spans="2:65" s="113" customFormat="1">
      <c r="B1344" s="112"/>
      <c r="D1344" s="102" t="s">
        <v>176</v>
      </c>
      <c r="E1344" s="114" t="s">
        <v>1</v>
      </c>
      <c r="F1344" s="115" t="s">
        <v>810</v>
      </c>
      <c r="H1344" s="116">
        <v>2.8540000000000001</v>
      </c>
      <c r="I1344" s="7"/>
      <c r="L1344" s="112"/>
      <c r="M1344" s="117"/>
      <c r="T1344" s="118"/>
      <c r="AT1344" s="114" t="s">
        <v>176</v>
      </c>
      <c r="AU1344" s="114" t="s">
        <v>82</v>
      </c>
      <c r="AV1344" s="113" t="s">
        <v>82</v>
      </c>
      <c r="AW1344" s="113" t="s">
        <v>30</v>
      </c>
      <c r="AX1344" s="113" t="s">
        <v>73</v>
      </c>
      <c r="AY1344" s="114" t="s">
        <v>165</v>
      </c>
    </row>
    <row r="1345" spans="2:65" s="120" customFormat="1">
      <c r="B1345" s="119"/>
      <c r="D1345" s="102" t="s">
        <v>176</v>
      </c>
      <c r="E1345" s="121" t="s">
        <v>1</v>
      </c>
      <c r="F1345" s="122" t="s">
        <v>181</v>
      </c>
      <c r="H1345" s="123">
        <v>2.8540000000000001</v>
      </c>
      <c r="I1345" s="8"/>
      <c r="L1345" s="119"/>
      <c r="M1345" s="124"/>
      <c r="T1345" s="125"/>
      <c r="AT1345" s="121" t="s">
        <v>176</v>
      </c>
      <c r="AU1345" s="121" t="s">
        <v>82</v>
      </c>
      <c r="AV1345" s="120" t="s">
        <v>172</v>
      </c>
      <c r="AW1345" s="120" t="s">
        <v>30</v>
      </c>
      <c r="AX1345" s="120" t="s">
        <v>80</v>
      </c>
      <c r="AY1345" s="121" t="s">
        <v>165</v>
      </c>
    </row>
    <row r="1346" spans="2:65" s="17" customFormat="1" ht="24.2" customHeight="1">
      <c r="B1346" s="16"/>
      <c r="C1346" s="88" t="s">
        <v>481</v>
      </c>
      <c r="D1346" s="88" t="s">
        <v>168</v>
      </c>
      <c r="E1346" s="89" t="s">
        <v>811</v>
      </c>
      <c r="F1346" s="90" t="s">
        <v>812</v>
      </c>
      <c r="G1346" s="91" t="s">
        <v>195</v>
      </c>
      <c r="H1346" s="92">
        <v>74.497</v>
      </c>
      <c r="I1346" s="4"/>
      <c r="J1346" s="94">
        <f>ROUND(I1346*H1346,2)</f>
        <v>0</v>
      </c>
      <c r="K1346" s="95"/>
      <c r="L1346" s="16"/>
      <c r="M1346" s="96" t="s">
        <v>1</v>
      </c>
      <c r="N1346" s="97" t="s">
        <v>38</v>
      </c>
      <c r="P1346" s="98">
        <f>O1346*H1346</f>
        <v>0</v>
      </c>
      <c r="Q1346" s="98">
        <v>1.054166076</v>
      </c>
      <c r="R1346" s="98">
        <f>Q1346*H1346</f>
        <v>78.532210163772007</v>
      </c>
      <c r="S1346" s="98">
        <v>0</v>
      </c>
      <c r="T1346" s="99">
        <f>S1346*H1346</f>
        <v>0</v>
      </c>
      <c r="AR1346" s="100" t="s">
        <v>172</v>
      </c>
      <c r="AT1346" s="100" t="s">
        <v>168</v>
      </c>
      <c r="AU1346" s="100" t="s">
        <v>82</v>
      </c>
      <c r="AY1346" s="9" t="s">
        <v>165</v>
      </c>
      <c r="BE1346" s="101">
        <f>IF(N1346="základní",J1346,0)</f>
        <v>0</v>
      </c>
      <c r="BF1346" s="101">
        <f>IF(N1346="snížená",J1346,0)</f>
        <v>0</v>
      </c>
      <c r="BG1346" s="101">
        <f>IF(N1346="zákl. přenesená",J1346,0)</f>
        <v>0</v>
      </c>
      <c r="BH1346" s="101">
        <f>IF(N1346="sníž. přenesená",J1346,0)</f>
        <v>0</v>
      </c>
      <c r="BI1346" s="101">
        <f>IF(N1346="nulová",J1346,0)</f>
        <v>0</v>
      </c>
      <c r="BJ1346" s="9" t="s">
        <v>80</v>
      </c>
      <c r="BK1346" s="101">
        <f>ROUND(I1346*H1346,2)</f>
        <v>0</v>
      </c>
      <c r="BL1346" s="9" t="s">
        <v>172</v>
      </c>
      <c r="BM1346" s="100" t="s">
        <v>813</v>
      </c>
    </row>
    <row r="1347" spans="2:65" s="17" customFormat="1" ht="19.5">
      <c r="B1347" s="16"/>
      <c r="D1347" s="102" t="s">
        <v>173</v>
      </c>
      <c r="F1347" s="103" t="s">
        <v>814</v>
      </c>
      <c r="I1347" s="5"/>
      <c r="L1347" s="16"/>
      <c r="M1347" s="104"/>
      <c r="T1347" s="105"/>
      <c r="AT1347" s="9" t="s">
        <v>173</v>
      </c>
      <c r="AU1347" s="9" t="s">
        <v>82</v>
      </c>
    </row>
    <row r="1348" spans="2:65" s="107" customFormat="1">
      <c r="B1348" s="106"/>
      <c r="D1348" s="102" t="s">
        <v>176</v>
      </c>
      <c r="E1348" s="108" t="s">
        <v>1</v>
      </c>
      <c r="F1348" s="109" t="s">
        <v>809</v>
      </c>
      <c r="H1348" s="108" t="s">
        <v>1</v>
      </c>
      <c r="I1348" s="6"/>
      <c r="L1348" s="106"/>
      <c r="M1348" s="110"/>
      <c r="T1348" s="111"/>
      <c r="AT1348" s="108" t="s">
        <v>176</v>
      </c>
      <c r="AU1348" s="108" t="s">
        <v>82</v>
      </c>
      <c r="AV1348" s="107" t="s">
        <v>80</v>
      </c>
      <c r="AW1348" s="107" t="s">
        <v>30</v>
      </c>
      <c r="AX1348" s="107" t="s">
        <v>73</v>
      </c>
      <c r="AY1348" s="108" t="s">
        <v>165</v>
      </c>
    </row>
    <row r="1349" spans="2:65" s="113" customFormat="1">
      <c r="B1349" s="112"/>
      <c r="D1349" s="102" t="s">
        <v>176</v>
      </c>
      <c r="E1349" s="114" t="s">
        <v>1</v>
      </c>
      <c r="F1349" s="115" t="s">
        <v>815</v>
      </c>
      <c r="H1349" s="116">
        <v>74.497</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74.497</v>
      </c>
      <c r="I1350" s="8"/>
      <c r="L1350" s="119"/>
      <c r="M1350" s="124"/>
      <c r="T1350" s="125"/>
      <c r="AT1350" s="121" t="s">
        <v>176</v>
      </c>
      <c r="AU1350" s="121" t="s">
        <v>82</v>
      </c>
      <c r="AV1350" s="120" t="s">
        <v>172</v>
      </c>
      <c r="AW1350" s="120" t="s">
        <v>30</v>
      </c>
      <c r="AX1350" s="120" t="s">
        <v>80</v>
      </c>
      <c r="AY1350" s="121" t="s">
        <v>165</v>
      </c>
    </row>
    <row r="1351" spans="2:65" s="17" customFormat="1" ht="24.2" customHeight="1">
      <c r="B1351" s="16"/>
      <c r="C1351" s="88" t="s">
        <v>816</v>
      </c>
      <c r="D1351" s="88" t="s">
        <v>168</v>
      </c>
      <c r="E1351" s="89" t="s">
        <v>817</v>
      </c>
      <c r="F1351" s="90" t="s">
        <v>818</v>
      </c>
      <c r="G1351" s="91" t="s">
        <v>202</v>
      </c>
      <c r="H1351" s="92">
        <v>1106.943</v>
      </c>
      <c r="I1351" s="4"/>
      <c r="J1351" s="94">
        <f>ROUND(I1351*H1351,2)</f>
        <v>0</v>
      </c>
      <c r="K1351" s="95"/>
      <c r="L1351" s="16"/>
      <c r="M1351" s="96" t="s">
        <v>1</v>
      </c>
      <c r="N1351" s="97" t="s">
        <v>38</v>
      </c>
      <c r="P1351" s="98">
        <f>O1351*H1351</f>
        <v>0</v>
      </c>
      <c r="Q1351" s="98">
        <v>2.37492E-3</v>
      </c>
      <c r="R1351" s="98">
        <f>Q1351*H1351</f>
        <v>2.6289010695599999</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819</v>
      </c>
    </row>
    <row r="1352" spans="2:65" s="17" customFormat="1" ht="19.5">
      <c r="B1352" s="16"/>
      <c r="D1352" s="102" t="s">
        <v>173</v>
      </c>
      <c r="F1352" s="103" t="s">
        <v>820</v>
      </c>
      <c r="I1352" s="5"/>
      <c r="L1352" s="16"/>
      <c r="M1352" s="104"/>
      <c r="T1352" s="105"/>
      <c r="AT1352" s="9" t="s">
        <v>173</v>
      </c>
      <c r="AU1352" s="9" t="s">
        <v>82</v>
      </c>
    </row>
    <row r="1353" spans="2:65" s="107" customFormat="1">
      <c r="B1353" s="106"/>
      <c r="D1353" s="102" t="s">
        <v>176</v>
      </c>
      <c r="E1353" s="108" t="s">
        <v>1</v>
      </c>
      <c r="F1353" s="109" t="s">
        <v>821</v>
      </c>
      <c r="H1353" s="108" t="s">
        <v>1</v>
      </c>
      <c r="I1353" s="6"/>
      <c r="L1353" s="106"/>
      <c r="M1353" s="110"/>
      <c r="T1353" s="111"/>
      <c r="AT1353" s="108" t="s">
        <v>176</v>
      </c>
      <c r="AU1353" s="108" t="s">
        <v>82</v>
      </c>
      <c r="AV1353" s="107" t="s">
        <v>80</v>
      </c>
      <c r="AW1353" s="107" t="s">
        <v>30</v>
      </c>
      <c r="AX1353" s="107" t="s">
        <v>73</v>
      </c>
      <c r="AY1353" s="108" t="s">
        <v>165</v>
      </c>
    </row>
    <row r="1354" spans="2:65" s="113" customFormat="1">
      <c r="B1354" s="112"/>
      <c r="D1354" s="102" t="s">
        <v>176</v>
      </c>
      <c r="E1354" s="114" t="s">
        <v>1</v>
      </c>
      <c r="F1354" s="115" t="s">
        <v>822</v>
      </c>
      <c r="H1354" s="116">
        <v>197.81100000000001</v>
      </c>
      <c r="I1354" s="7"/>
      <c r="L1354" s="112"/>
      <c r="M1354" s="117"/>
      <c r="T1354" s="118"/>
      <c r="AT1354" s="114" t="s">
        <v>176</v>
      </c>
      <c r="AU1354" s="114" t="s">
        <v>82</v>
      </c>
      <c r="AV1354" s="113" t="s">
        <v>82</v>
      </c>
      <c r="AW1354" s="113" t="s">
        <v>30</v>
      </c>
      <c r="AX1354" s="113" t="s">
        <v>73</v>
      </c>
      <c r="AY1354" s="114" t="s">
        <v>165</v>
      </c>
    </row>
    <row r="1355" spans="2:65" s="107" customFormat="1">
      <c r="B1355" s="106"/>
      <c r="D1355" s="102" t="s">
        <v>176</v>
      </c>
      <c r="E1355" s="108" t="s">
        <v>1</v>
      </c>
      <c r="F1355" s="109" t="s">
        <v>823</v>
      </c>
      <c r="H1355" s="108" t="s">
        <v>1</v>
      </c>
      <c r="I1355" s="6"/>
      <c r="L1355" s="106"/>
      <c r="M1355" s="110"/>
      <c r="T1355" s="111"/>
      <c r="AT1355" s="108" t="s">
        <v>176</v>
      </c>
      <c r="AU1355" s="108" t="s">
        <v>82</v>
      </c>
      <c r="AV1355" s="107" t="s">
        <v>80</v>
      </c>
      <c r="AW1355" s="107" t="s">
        <v>30</v>
      </c>
      <c r="AX1355" s="107" t="s">
        <v>73</v>
      </c>
      <c r="AY1355" s="108" t="s">
        <v>165</v>
      </c>
    </row>
    <row r="1356" spans="2:65" s="113" customFormat="1">
      <c r="B1356" s="112"/>
      <c r="D1356" s="102" t="s">
        <v>176</v>
      </c>
      <c r="E1356" s="114" t="s">
        <v>1</v>
      </c>
      <c r="F1356" s="115" t="s">
        <v>824</v>
      </c>
      <c r="H1356" s="116">
        <v>4.8</v>
      </c>
      <c r="I1356" s="7"/>
      <c r="L1356" s="112"/>
      <c r="M1356" s="117"/>
      <c r="T1356" s="118"/>
      <c r="AT1356" s="114" t="s">
        <v>176</v>
      </c>
      <c r="AU1356" s="114" t="s">
        <v>82</v>
      </c>
      <c r="AV1356" s="113" t="s">
        <v>82</v>
      </c>
      <c r="AW1356" s="113" t="s">
        <v>30</v>
      </c>
      <c r="AX1356" s="113" t="s">
        <v>73</v>
      </c>
      <c r="AY1356" s="114" t="s">
        <v>165</v>
      </c>
    </row>
    <row r="1357" spans="2:65" s="113" customFormat="1">
      <c r="B1357" s="112"/>
      <c r="D1357" s="102" t="s">
        <v>176</v>
      </c>
      <c r="E1357" s="114" t="s">
        <v>1</v>
      </c>
      <c r="F1357" s="115" t="s">
        <v>825</v>
      </c>
      <c r="H1357" s="116">
        <v>21.007000000000001</v>
      </c>
      <c r="I1357" s="7"/>
      <c r="L1357" s="112"/>
      <c r="M1357" s="117"/>
      <c r="T1357" s="118"/>
      <c r="AT1357" s="114" t="s">
        <v>176</v>
      </c>
      <c r="AU1357" s="114" t="s">
        <v>82</v>
      </c>
      <c r="AV1357" s="113" t="s">
        <v>82</v>
      </c>
      <c r="AW1357" s="113" t="s">
        <v>30</v>
      </c>
      <c r="AX1357" s="113" t="s">
        <v>73</v>
      </c>
      <c r="AY1357" s="114" t="s">
        <v>165</v>
      </c>
    </row>
    <row r="1358" spans="2:65" s="107" customFormat="1">
      <c r="B1358" s="106"/>
      <c r="D1358" s="102" t="s">
        <v>176</v>
      </c>
      <c r="E1358" s="108" t="s">
        <v>1</v>
      </c>
      <c r="F1358" s="109" t="s">
        <v>826</v>
      </c>
      <c r="H1358" s="108" t="s">
        <v>1</v>
      </c>
      <c r="I1358" s="6"/>
      <c r="L1358" s="106"/>
      <c r="M1358" s="110"/>
      <c r="T1358" s="111"/>
      <c r="AT1358" s="108" t="s">
        <v>176</v>
      </c>
      <c r="AU1358" s="108" t="s">
        <v>82</v>
      </c>
      <c r="AV1358" s="107" t="s">
        <v>80</v>
      </c>
      <c r="AW1358" s="107" t="s">
        <v>30</v>
      </c>
      <c r="AX1358" s="107" t="s">
        <v>73</v>
      </c>
      <c r="AY1358" s="108" t="s">
        <v>165</v>
      </c>
    </row>
    <row r="1359" spans="2:65" s="113" customFormat="1">
      <c r="B1359" s="112"/>
      <c r="D1359" s="102" t="s">
        <v>176</v>
      </c>
      <c r="E1359" s="114" t="s">
        <v>1</v>
      </c>
      <c r="F1359" s="115" t="s">
        <v>827</v>
      </c>
      <c r="H1359" s="116">
        <v>107.20099999999999</v>
      </c>
      <c r="I1359" s="7"/>
      <c r="L1359" s="112"/>
      <c r="M1359" s="117"/>
      <c r="T1359" s="118"/>
      <c r="AT1359" s="114" t="s">
        <v>176</v>
      </c>
      <c r="AU1359" s="114" t="s">
        <v>82</v>
      </c>
      <c r="AV1359" s="113" t="s">
        <v>82</v>
      </c>
      <c r="AW1359" s="113" t="s">
        <v>30</v>
      </c>
      <c r="AX1359" s="113" t="s">
        <v>73</v>
      </c>
      <c r="AY1359" s="114" t="s">
        <v>165</v>
      </c>
    </row>
    <row r="1360" spans="2:65" s="107" customFormat="1">
      <c r="B1360" s="106"/>
      <c r="D1360" s="102" t="s">
        <v>176</v>
      </c>
      <c r="E1360" s="108" t="s">
        <v>1</v>
      </c>
      <c r="F1360" s="109" t="s">
        <v>828</v>
      </c>
      <c r="H1360" s="108" t="s">
        <v>1</v>
      </c>
      <c r="I1360" s="6"/>
      <c r="L1360" s="106"/>
      <c r="M1360" s="110"/>
      <c r="T1360" s="111"/>
      <c r="AT1360" s="108" t="s">
        <v>176</v>
      </c>
      <c r="AU1360" s="108" t="s">
        <v>82</v>
      </c>
      <c r="AV1360" s="107" t="s">
        <v>80</v>
      </c>
      <c r="AW1360" s="107" t="s">
        <v>30</v>
      </c>
      <c r="AX1360" s="107" t="s">
        <v>73</v>
      </c>
      <c r="AY1360" s="108" t="s">
        <v>165</v>
      </c>
    </row>
    <row r="1361" spans="2:51" s="113" customFormat="1">
      <c r="B1361" s="112"/>
      <c r="D1361" s="102" t="s">
        <v>176</v>
      </c>
      <c r="E1361" s="114" t="s">
        <v>1</v>
      </c>
      <c r="F1361" s="115" t="s">
        <v>829</v>
      </c>
      <c r="H1361" s="116">
        <v>34.06</v>
      </c>
      <c r="I1361" s="7"/>
      <c r="L1361" s="112"/>
      <c r="M1361" s="117"/>
      <c r="T1361" s="118"/>
      <c r="AT1361" s="114" t="s">
        <v>176</v>
      </c>
      <c r="AU1361" s="114" t="s">
        <v>82</v>
      </c>
      <c r="AV1361" s="113" t="s">
        <v>82</v>
      </c>
      <c r="AW1361" s="113" t="s">
        <v>30</v>
      </c>
      <c r="AX1361" s="113" t="s">
        <v>73</v>
      </c>
      <c r="AY1361" s="114" t="s">
        <v>165</v>
      </c>
    </row>
    <row r="1362" spans="2:51" s="113" customFormat="1">
      <c r="B1362" s="112"/>
      <c r="D1362" s="102" t="s">
        <v>176</v>
      </c>
      <c r="E1362" s="114" t="s">
        <v>1</v>
      </c>
      <c r="F1362" s="115" t="s">
        <v>830</v>
      </c>
      <c r="H1362" s="116">
        <v>25.6</v>
      </c>
      <c r="I1362" s="7"/>
      <c r="L1362" s="112"/>
      <c r="M1362" s="117"/>
      <c r="T1362" s="118"/>
      <c r="AT1362" s="114" t="s">
        <v>176</v>
      </c>
      <c r="AU1362" s="114" t="s">
        <v>82</v>
      </c>
      <c r="AV1362" s="113" t="s">
        <v>82</v>
      </c>
      <c r="AW1362" s="113" t="s">
        <v>30</v>
      </c>
      <c r="AX1362" s="113" t="s">
        <v>73</v>
      </c>
      <c r="AY1362" s="114" t="s">
        <v>165</v>
      </c>
    </row>
    <row r="1363" spans="2:51" s="113" customFormat="1">
      <c r="B1363" s="112"/>
      <c r="D1363" s="102" t="s">
        <v>176</v>
      </c>
      <c r="E1363" s="114" t="s">
        <v>1</v>
      </c>
      <c r="F1363" s="115" t="s">
        <v>831</v>
      </c>
      <c r="H1363" s="116">
        <v>18.34</v>
      </c>
      <c r="I1363" s="7"/>
      <c r="L1363" s="112"/>
      <c r="M1363" s="117"/>
      <c r="T1363" s="118"/>
      <c r="AT1363" s="114" t="s">
        <v>176</v>
      </c>
      <c r="AU1363" s="114" t="s">
        <v>82</v>
      </c>
      <c r="AV1363" s="113" t="s">
        <v>82</v>
      </c>
      <c r="AW1363" s="113" t="s">
        <v>30</v>
      </c>
      <c r="AX1363" s="113" t="s">
        <v>73</v>
      </c>
      <c r="AY1363" s="114" t="s">
        <v>165</v>
      </c>
    </row>
    <row r="1364" spans="2:51" s="107" customFormat="1">
      <c r="B1364" s="106"/>
      <c r="D1364" s="102" t="s">
        <v>176</v>
      </c>
      <c r="E1364" s="108" t="s">
        <v>1</v>
      </c>
      <c r="F1364" s="109" t="s">
        <v>832</v>
      </c>
      <c r="H1364" s="108" t="s">
        <v>1</v>
      </c>
      <c r="I1364" s="6"/>
      <c r="L1364" s="106"/>
      <c r="M1364" s="110"/>
      <c r="T1364" s="111"/>
      <c r="AT1364" s="108" t="s">
        <v>176</v>
      </c>
      <c r="AU1364" s="108" t="s">
        <v>82</v>
      </c>
      <c r="AV1364" s="107" t="s">
        <v>80</v>
      </c>
      <c r="AW1364" s="107" t="s">
        <v>30</v>
      </c>
      <c r="AX1364" s="107" t="s">
        <v>73</v>
      </c>
      <c r="AY1364" s="108" t="s">
        <v>165</v>
      </c>
    </row>
    <row r="1365" spans="2:51" s="113" customFormat="1">
      <c r="B1365" s="112"/>
      <c r="D1365" s="102" t="s">
        <v>176</v>
      </c>
      <c r="E1365" s="114" t="s">
        <v>1</v>
      </c>
      <c r="F1365" s="115" t="s">
        <v>833</v>
      </c>
      <c r="H1365" s="116">
        <v>20.541</v>
      </c>
      <c r="I1365" s="7"/>
      <c r="L1365" s="112"/>
      <c r="M1365" s="117"/>
      <c r="T1365" s="118"/>
      <c r="AT1365" s="114" t="s">
        <v>176</v>
      </c>
      <c r="AU1365" s="114" t="s">
        <v>82</v>
      </c>
      <c r="AV1365" s="113" t="s">
        <v>82</v>
      </c>
      <c r="AW1365" s="113" t="s">
        <v>30</v>
      </c>
      <c r="AX1365" s="113" t="s">
        <v>73</v>
      </c>
      <c r="AY1365" s="114" t="s">
        <v>165</v>
      </c>
    </row>
    <row r="1366" spans="2:51" s="113" customFormat="1">
      <c r="B1366" s="112"/>
      <c r="D1366" s="102" t="s">
        <v>176</v>
      </c>
      <c r="E1366" s="114" t="s">
        <v>1</v>
      </c>
      <c r="F1366" s="115" t="s">
        <v>834</v>
      </c>
      <c r="H1366" s="116">
        <v>100.8</v>
      </c>
      <c r="I1366" s="7"/>
      <c r="L1366" s="112"/>
      <c r="M1366" s="117"/>
      <c r="T1366" s="118"/>
      <c r="AT1366" s="114" t="s">
        <v>176</v>
      </c>
      <c r="AU1366" s="114" t="s">
        <v>82</v>
      </c>
      <c r="AV1366" s="113" t="s">
        <v>82</v>
      </c>
      <c r="AW1366" s="113" t="s">
        <v>30</v>
      </c>
      <c r="AX1366" s="113" t="s">
        <v>73</v>
      </c>
      <c r="AY1366" s="114" t="s">
        <v>165</v>
      </c>
    </row>
    <row r="1367" spans="2:51" s="113" customFormat="1">
      <c r="B1367" s="112"/>
      <c r="D1367" s="102" t="s">
        <v>176</v>
      </c>
      <c r="E1367" s="114" t="s">
        <v>1</v>
      </c>
      <c r="F1367" s="115" t="s">
        <v>835</v>
      </c>
      <c r="H1367" s="116">
        <v>140</v>
      </c>
      <c r="I1367" s="7"/>
      <c r="L1367" s="112"/>
      <c r="M1367" s="117"/>
      <c r="T1367" s="118"/>
      <c r="AT1367" s="114" t="s">
        <v>176</v>
      </c>
      <c r="AU1367" s="114" t="s">
        <v>82</v>
      </c>
      <c r="AV1367" s="113" t="s">
        <v>82</v>
      </c>
      <c r="AW1367" s="113" t="s">
        <v>30</v>
      </c>
      <c r="AX1367" s="113" t="s">
        <v>73</v>
      </c>
      <c r="AY1367" s="114" t="s">
        <v>165</v>
      </c>
    </row>
    <row r="1368" spans="2:51" s="113" customFormat="1">
      <c r="B1368" s="112"/>
      <c r="D1368" s="102" t="s">
        <v>176</v>
      </c>
      <c r="E1368" s="114" t="s">
        <v>1</v>
      </c>
      <c r="F1368" s="115" t="s">
        <v>836</v>
      </c>
      <c r="H1368" s="116">
        <v>108.6</v>
      </c>
      <c r="I1368" s="7"/>
      <c r="L1368" s="112"/>
      <c r="M1368" s="117"/>
      <c r="T1368" s="118"/>
      <c r="AT1368" s="114" t="s">
        <v>176</v>
      </c>
      <c r="AU1368" s="114" t="s">
        <v>82</v>
      </c>
      <c r="AV1368" s="113" t="s">
        <v>82</v>
      </c>
      <c r="AW1368" s="113" t="s">
        <v>30</v>
      </c>
      <c r="AX1368" s="113" t="s">
        <v>73</v>
      </c>
      <c r="AY1368" s="114" t="s">
        <v>165</v>
      </c>
    </row>
    <row r="1369" spans="2:51" s="113" customFormat="1">
      <c r="B1369" s="112"/>
      <c r="D1369" s="102" t="s">
        <v>176</v>
      </c>
      <c r="E1369" s="114" t="s">
        <v>1</v>
      </c>
      <c r="F1369" s="115" t="s">
        <v>837</v>
      </c>
      <c r="H1369" s="116">
        <v>115.65</v>
      </c>
      <c r="I1369" s="7"/>
      <c r="L1369" s="112"/>
      <c r="M1369" s="117"/>
      <c r="T1369" s="118"/>
      <c r="AT1369" s="114" t="s">
        <v>176</v>
      </c>
      <c r="AU1369" s="114" t="s">
        <v>82</v>
      </c>
      <c r="AV1369" s="113" t="s">
        <v>82</v>
      </c>
      <c r="AW1369" s="113" t="s">
        <v>30</v>
      </c>
      <c r="AX1369" s="113" t="s">
        <v>73</v>
      </c>
      <c r="AY1369" s="114" t="s">
        <v>165</v>
      </c>
    </row>
    <row r="1370" spans="2:51" s="113" customFormat="1">
      <c r="B1370" s="112"/>
      <c r="D1370" s="102" t="s">
        <v>176</v>
      </c>
      <c r="E1370" s="114" t="s">
        <v>1</v>
      </c>
      <c r="F1370" s="115" t="s">
        <v>838</v>
      </c>
      <c r="H1370" s="116">
        <v>165.25</v>
      </c>
      <c r="I1370" s="7"/>
      <c r="L1370" s="112"/>
      <c r="M1370" s="117"/>
      <c r="T1370" s="118"/>
      <c r="AT1370" s="114" t="s">
        <v>176</v>
      </c>
      <c r="AU1370" s="114" t="s">
        <v>82</v>
      </c>
      <c r="AV1370" s="113" t="s">
        <v>82</v>
      </c>
      <c r="AW1370" s="113" t="s">
        <v>30</v>
      </c>
      <c r="AX1370" s="113" t="s">
        <v>73</v>
      </c>
      <c r="AY1370" s="114" t="s">
        <v>165</v>
      </c>
    </row>
    <row r="1371" spans="2:51" s="113" customFormat="1">
      <c r="B1371" s="112"/>
      <c r="D1371" s="102" t="s">
        <v>176</v>
      </c>
      <c r="E1371" s="114" t="s">
        <v>1</v>
      </c>
      <c r="F1371" s="115" t="s">
        <v>839</v>
      </c>
      <c r="H1371" s="116">
        <v>15.907999999999999</v>
      </c>
      <c r="I1371" s="7"/>
      <c r="L1371" s="112"/>
      <c r="M1371" s="117"/>
      <c r="T1371" s="118"/>
      <c r="AT1371" s="114" t="s">
        <v>176</v>
      </c>
      <c r="AU1371" s="114" t="s">
        <v>82</v>
      </c>
      <c r="AV1371" s="113" t="s">
        <v>82</v>
      </c>
      <c r="AW1371" s="113" t="s">
        <v>30</v>
      </c>
      <c r="AX1371" s="113" t="s">
        <v>73</v>
      </c>
      <c r="AY1371" s="114" t="s">
        <v>165</v>
      </c>
    </row>
    <row r="1372" spans="2:51" s="107" customFormat="1">
      <c r="B1372" s="106"/>
      <c r="D1372" s="102" t="s">
        <v>176</v>
      </c>
      <c r="E1372" s="108" t="s">
        <v>1</v>
      </c>
      <c r="F1372" s="109" t="s">
        <v>840</v>
      </c>
      <c r="H1372" s="108" t="s">
        <v>1</v>
      </c>
      <c r="I1372" s="6"/>
      <c r="L1372" s="106"/>
      <c r="M1372" s="110"/>
      <c r="T1372" s="111"/>
      <c r="AT1372" s="108" t="s">
        <v>176</v>
      </c>
      <c r="AU1372" s="108" t="s">
        <v>82</v>
      </c>
      <c r="AV1372" s="107" t="s">
        <v>80</v>
      </c>
      <c r="AW1372" s="107" t="s">
        <v>30</v>
      </c>
      <c r="AX1372" s="107" t="s">
        <v>73</v>
      </c>
      <c r="AY1372" s="108" t="s">
        <v>165</v>
      </c>
    </row>
    <row r="1373" spans="2:51" s="107" customFormat="1">
      <c r="B1373" s="106"/>
      <c r="D1373" s="102" t="s">
        <v>176</v>
      </c>
      <c r="E1373" s="108" t="s">
        <v>1</v>
      </c>
      <c r="F1373" s="109" t="s">
        <v>488</v>
      </c>
      <c r="H1373" s="108" t="s">
        <v>1</v>
      </c>
      <c r="I1373" s="6"/>
      <c r="L1373" s="106"/>
      <c r="M1373" s="110"/>
      <c r="T1373" s="111"/>
      <c r="AT1373" s="108" t="s">
        <v>176</v>
      </c>
      <c r="AU1373" s="108" t="s">
        <v>82</v>
      </c>
      <c r="AV1373" s="107" t="s">
        <v>80</v>
      </c>
      <c r="AW1373" s="107" t="s">
        <v>30</v>
      </c>
      <c r="AX1373" s="107" t="s">
        <v>73</v>
      </c>
      <c r="AY1373" s="108" t="s">
        <v>165</v>
      </c>
    </row>
    <row r="1374" spans="2:51" s="107" customFormat="1">
      <c r="B1374" s="106"/>
      <c r="D1374" s="102" t="s">
        <v>176</v>
      </c>
      <c r="E1374" s="108" t="s">
        <v>1</v>
      </c>
      <c r="F1374" s="109" t="s">
        <v>796</v>
      </c>
      <c r="H1374" s="108" t="s">
        <v>1</v>
      </c>
      <c r="I1374" s="6"/>
      <c r="L1374" s="106"/>
      <c r="M1374" s="110"/>
      <c r="T1374" s="111"/>
      <c r="AT1374" s="108" t="s">
        <v>176</v>
      </c>
      <c r="AU1374" s="108" t="s">
        <v>82</v>
      </c>
      <c r="AV1374" s="107" t="s">
        <v>80</v>
      </c>
      <c r="AW1374" s="107" t="s">
        <v>30</v>
      </c>
      <c r="AX1374" s="107" t="s">
        <v>73</v>
      </c>
      <c r="AY1374" s="108" t="s">
        <v>165</v>
      </c>
    </row>
    <row r="1375" spans="2:51" s="113" customFormat="1">
      <c r="B1375" s="112"/>
      <c r="D1375" s="102" t="s">
        <v>176</v>
      </c>
      <c r="E1375" s="114" t="s">
        <v>1</v>
      </c>
      <c r="F1375" s="115" t="s">
        <v>841</v>
      </c>
      <c r="H1375" s="116">
        <v>1.7</v>
      </c>
      <c r="I1375" s="7"/>
      <c r="L1375" s="112"/>
      <c r="M1375" s="117"/>
      <c r="T1375" s="118"/>
      <c r="AT1375" s="114" t="s">
        <v>176</v>
      </c>
      <c r="AU1375" s="114" t="s">
        <v>82</v>
      </c>
      <c r="AV1375" s="113" t="s">
        <v>82</v>
      </c>
      <c r="AW1375" s="113" t="s">
        <v>30</v>
      </c>
      <c r="AX1375" s="113" t="s">
        <v>73</v>
      </c>
      <c r="AY1375" s="114" t="s">
        <v>165</v>
      </c>
    </row>
    <row r="1376" spans="2:51" s="107" customFormat="1">
      <c r="B1376" s="106"/>
      <c r="D1376" s="102" t="s">
        <v>176</v>
      </c>
      <c r="E1376" s="108" t="s">
        <v>1</v>
      </c>
      <c r="F1376" s="109" t="s">
        <v>791</v>
      </c>
      <c r="H1376" s="108" t="s">
        <v>1</v>
      </c>
      <c r="I1376" s="6"/>
      <c r="L1376" s="106"/>
      <c r="M1376" s="110"/>
      <c r="T1376" s="111"/>
      <c r="AT1376" s="108" t="s">
        <v>176</v>
      </c>
      <c r="AU1376" s="108" t="s">
        <v>82</v>
      </c>
      <c r="AV1376" s="107" t="s">
        <v>80</v>
      </c>
      <c r="AW1376" s="107" t="s">
        <v>30</v>
      </c>
      <c r="AX1376" s="107" t="s">
        <v>73</v>
      </c>
      <c r="AY1376" s="108" t="s">
        <v>165</v>
      </c>
    </row>
    <row r="1377" spans="2:65" s="113" customFormat="1" ht="22.5">
      <c r="B1377" s="112"/>
      <c r="D1377" s="102" t="s">
        <v>176</v>
      </c>
      <c r="E1377" s="114" t="s">
        <v>1</v>
      </c>
      <c r="F1377" s="115" t="s">
        <v>842</v>
      </c>
      <c r="H1377" s="116">
        <v>29.675000000000001</v>
      </c>
      <c r="I1377" s="7"/>
      <c r="L1377" s="112"/>
      <c r="M1377" s="117"/>
      <c r="T1377" s="118"/>
      <c r="AT1377" s="114" t="s">
        <v>176</v>
      </c>
      <c r="AU1377" s="114" t="s">
        <v>82</v>
      </c>
      <c r="AV1377" s="113" t="s">
        <v>82</v>
      </c>
      <c r="AW1377" s="113" t="s">
        <v>30</v>
      </c>
      <c r="AX1377" s="113" t="s">
        <v>73</v>
      </c>
      <c r="AY1377" s="114" t="s">
        <v>165</v>
      </c>
    </row>
    <row r="1378" spans="2:65" s="107" customFormat="1">
      <c r="B1378" s="106"/>
      <c r="D1378" s="102" t="s">
        <v>176</v>
      </c>
      <c r="E1378" s="108" t="s">
        <v>1</v>
      </c>
      <c r="F1378" s="109" t="s">
        <v>843</v>
      </c>
      <c r="H1378" s="108" t="s">
        <v>1</v>
      </c>
      <c r="I1378" s="6"/>
      <c r="L1378" s="106"/>
      <c r="M1378" s="110"/>
      <c r="T1378" s="111"/>
      <c r="AT1378" s="108" t="s">
        <v>176</v>
      </c>
      <c r="AU1378" s="108" t="s">
        <v>82</v>
      </c>
      <c r="AV1378" s="107" t="s">
        <v>80</v>
      </c>
      <c r="AW1378" s="107" t="s">
        <v>30</v>
      </c>
      <c r="AX1378" s="107" t="s">
        <v>73</v>
      </c>
      <c r="AY1378" s="108" t="s">
        <v>165</v>
      </c>
    </row>
    <row r="1379" spans="2:65" s="120" customFormat="1">
      <c r="B1379" s="119"/>
      <c r="D1379" s="102" t="s">
        <v>176</v>
      </c>
      <c r="E1379" s="121" t="s">
        <v>1</v>
      </c>
      <c r="F1379" s="122" t="s">
        <v>181</v>
      </c>
      <c r="H1379" s="123">
        <v>1106.9429999999998</v>
      </c>
      <c r="I1379" s="8"/>
      <c r="L1379" s="119"/>
      <c r="M1379" s="124"/>
      <c r="T1379" s="125"/>
      <c r="AT1379" s="121" t="s">
        <v>176</v>
      </c>
      <c r="AU1379" s="121" t="s">
        <v>82</v>
      </c>
      <c r="AV1379" s="120" t="s">
        <v>172</v>
      </c>
      <c r="AW1379" s="120" t="s">
        <v>30</v>
      </c>
      <c r="AX1379" s="120" t="s">
        <v>80</v>
      </c>
      <c r="AY1379" s="121" t="s">
        <v>165</v>
      </c>
    </row>
    <row r="1380" spans="2:65" s="17" customFormat="1" ht="24.2" customHeight="1">
      <c r="B1380" s="16"/>
      <c r="C1380" s="88" t="s">
        <v>485</v>
      </c>
      <c r="D1380" s="88" t="s">
        <v>168</v>
      </c>
      <c r="E1380" s="89" t="s">
        <v>844</v>
      </c>
      <c r="F1380" s="90" t="s">
        <v>845</v>
      </c>
      <c r="G1380" s="91" t="s">
        <v>202</v>
      </c>
      <c r="H1380" s="92">
        <v>1106.943</v>
      </c>
      <c r="I1380" s="4"/>
      <c r="J1380" s="94">
        <f>ROUND(I1380*H1380,2)</f>
        <v>0</v>
      </c>
      <c r="K1380" s="95"/>
      <c r="L1380" s="16"/>
      <c r="M1380" s="96" t="s">
        <v>1</v>
      </c>
      <c r="N1380" s="97" t="s">
        <v>38</v>
      </c>
      <c r="P1380" s="98">
        <f>O1380*H1380</f>
        <v>0</v>
      </c>
      <c r="Q1380" s="98">
        <v>0</v>
      </c>
      <c r="R1380" s="98">
        <f>Q1380*H1380</f>
        <v>0</v>
      </c>
      <c r="S1380" s="98">
        <v>0</v>
      </c>
      <c r="T1380" s="99">
        <f>S1380*H1380</f>
        <v>0</v>
      </c>
      <c r="AR1380" s="100" t="s">
        <v>172</v>
      </c>
      <c r="AT1380" s="100" t="s">
        <v>168</v>
      </c>
      <c r="AU1380" s="100" t="s">
        <v>82</v>
      </c>
      <c r="AY1380" s="9" t="s">
        <v>165</v>
      </c>
      <c r="BE1380" s="101">
        <f>IF(N1380="základní",J1380,0)</f>
        <v>0</v>
      </c>
      <c r="BF1380" s="101">
        <f>IF(N1380="snížená",J1380,0)</f>
        <v>0</v>
      </c>
      <c r="BG1380" s="101">
        <f>IF(N1380="zákl. přenesená",J1380,0)</f>
        <v>0</v>
      </c>
      <c r="BH1380" s="101">
        <f>IF(N1380="sníž. přenesená",J1380,0)</f>
        <v>0</v>
      </c>
      <c r="BI1380" s="101">
        <f>IF(N1380="nulová",J1380,0)</f>
        <v>0</v>
      </c>
      <c r="BJ1380" s="9" t="s">
        <v>80</v>
      </c>
      <c r="BK1380" s="101">
        <f>ROUND(I1380*H1380,2)</f>
        <v>0</v>
      </c>
      <c r="BL1380" s="9" t="s">
        <v>172</v>
      </c>
      <c r="BM1380" s="100" t="s">
        <v>846</v>
      </c>
    </row>
    <row r="1381" spans="2:65" s="17" customFormat="1" ht="19.5">
      <c r="B1381" s="16"/>
      <c r="D1381" s="102" t="s">
        <v>173</v>
      </c>
      <c r="F1381" s="103" t="s">
        <v>847</v>
      </c>
      <c r="I1381" s="5"/>
      <c r="L1381" s="16"/>
      <c r="M1381" s="104"/>
      <c r="T1381" s="105"/>
      <c r="AT1381" s="9" t="s">
        <v>173</v>
      </c>
      <c r="AU1381" s="9" t="s">
        <v>82</v>
      </c>
    </row>
    <row r="1382" spans="2:65" s="17" customFormat="1" ht="21.75" customHeight="1">
      <c r="B1382" s="16"/>
      <c r="C1382" s="88" t="s">
        <v>848</v>
      </c>
      <c r="D1382" s="88" t="s">
        <v>168</v>
      </c>
      <c r="E1382" s="89" t="s">
        <v>849</v>
      </c>
      <c r="F1382" s="90" t="s">
        <v>850</v>
      </c>
      <c r="G1382" s="91" t="s">
        <v>202</v>
      </c>
      <c r="H1382" s="92">
        <v>31.375</v>
      </c>
      <c r="I1382" s="4"/>
      <c r="J1382" s="94">
        <f>ROUND(I1382*H1382,2)</f>
        <v>0</v>
      </c>
      <c r="K1382" s="95"/>
      <c r="L1382" s="16"/>
      <c r="M1382" s="96" t="s">
        <v>1</v>
      </c>
      <c r="N1382" s="97" t="s">
        <v>38</v>
      </c>
      <c r="P1382" s="98">
        <f>O1382*H1382</f>
        <v>0</v>
      </c>
      <c r="Q1382" s="98">
        <v>3.0230000000000001E-3</v>
      </c>
      <c r="R1382" s="98">
        <f>Q1382*H1382</f>
        <v>9.4846625000000004E-2</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851</v>
      </c>
    </row>
    <row r="1383" spans="2:65" s="17" customFormat="1">
      <c r="B1383" s="16"/>
      <c r="D1383" s="102" t="s">
        <v>173</v>
      </c>
      <c r="F1383" s="103" t="s">
        <v>852</v>
      </c>
      <c r="I1383" s="5"/>
      <c r="L1383" s="16"/>
      <c r="M1383" s="104"/>
      <c r="T1383" s="105"/>
      <c r="AT1383" s="9" t="s">
        <v>173</v>
      </c>
      <c r="AU1383" s="9" t="s">
        <v>82</v>
      </c>
    </row>
    <row r="1384" spans="2:65" s="17" customFormat="1" ht="24.2" customHeight="1">
      <c r="B1384" s="16"/>
      <c r="C1384" s="88" t="s">
        <v>495</v>
      </c>
      <c r="D1384" s="88" t="s">
        <v>168</v>
      </c>
      <c r="E1384" s="89" t="s">
        <v>853</v>
      </c>
      <c r="F1384" s="90" t="s">
        <v>854</v>
      </c>
      <c r="G1384" s="91" t="s">
        <v>259</v>
      </c>
      <c r="H1384" s="92">
        <v>66</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855</v>
      </c>
    </row>
    <row r="1385" spans="2:65" s="17" customFormat="1" ht="29.25">
      <c r="B1385" s="16"/>
      <c r="D1385" s="102" t="s">
        <v>173</v>
      </c>
      <c r="F1385" s="103" t="s">
        <v>856</v>
      </c>
      <c r="I1385" s="5"/>
      <c r="L1385" s="16"/>
      <c r="M1385" s="104"/>
      <c r="T1385" s="105"/>
      <c r="AT1385" s="9" t="s">
        <v>173</v>
      </c>
      <c r="AU1385" s="9" t="s">
        <v>82</v>
      </c>
    </row>
    <row r="1386" spans="2:65" s="113" customFormat="1">
      <c r="B1386" s="112"/>
      <c r="D1386" s="102" t="s">
        <v>176</v>
      </c>
      <c r="E1386" s="114" t="s">
        <v>1</v>
      </c>
      <c r="F1386" s="115" t="s">
        <v>857</v>
      </c>
      <c r="H1386" s="116">
        <v>66</v>
      </c>
      <c r="I1386" s="7"/>
      <c r="L1386" s="112"/>
      <c r="M1386" s="117"/>
      <c r="T1386" s="118"/>
      <c r="AT1386" s="114" t="s">
        <v>176</v>
      </c>
      <c r="AU1386" s="114" t="s">
        <v>82</v>
      </c>
      <c r="AV1386" s="113" t="s">
        <v>82</v>
      </c>
      <c r="AW1386" s="113" t="s">
        <v>30</v>
      </c>
      <c r="AX1386" s="113" t="s">
        <v>73</v>
      </c>
      <c r="AY1386" s="114" t="s">
        <v>165</v>
      </c>
    </row>
    <row r="1387" spans="2:65" s="120" customFormat="1">
      <c r="B1387" s="119"/>
      <c r="D1387" s="102" t="s">
        <v>176</v>
      </c>
      <c r="E1387" s="121" t="s">
        <v>1</v>
      </c>
      <c r="F1387" s="122" t="s">
        <v>181</v>
      </c>
      <c r="H1387" s="123">
        <v>66</v>
      </c>
      <c r="I1387" s="8"/>
      <c r="L1387" s="119"/>
      <c r="M1387" s="124"/>
      <c r="T1387" s="125"/>
      <c r="AT1387" s="121" t="s">
        <v>176</v>
      </c>
      <c r="AU1387" s="121" t="s">
        <v>82</v>
      </c>
      <c r="AV1387" s="120" t="s">
        <v>172</v>
      </c>
      <c r="AW1387" s="120" t="s">
        <v>30</v>
      </c>
      <c r="AX1387" s="120" t="s">
        <v>80</v>
      </c>
      <c r="AY1387" s="121" t="s">
        <v>165</v>
      </c>
    </row>
    <row r="1388" spans="2:65" s="17" customFormat="1" ht="21.75" customHeight="1">
      <c r="B1388" s="16"/>
      <c r="C1388" s="88" t="s">
        <v>858</v>
      </c>
      <c r="D1388" s="88" t="s">
        <v>168</v>
      </c>
      <c r="E1388" s="89" t="s">
        <v>859</v>
      </c>
      <c r="F1388" s="90" t="s">
        <v>860</v>
      </c>
      <c r="G1388" s="91" t="s">
        <v>259</v>
      </c>
      <c r="H1388" s="92">
        <v>66</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861</v>
      </c>
    </row>
    <row r="1389" spans="2:65" s="17" customFormat="1">
      <c r="B1389" s="16"/>
      <c r="D1389" s="102" t="s">
        <v>173</v>
      </c>
      <c r="F1389" s="103" t="s">
        <v>860</v>
      </c>
      <c r="I1389" s="5"/>
      <c r="L1389" s="16"/>
      <c r="M1389" s="104"/>
      <c r="T1389" s="105"/>
      <c r="AT1389" s="9" t="s">
        <v>173</v>
      </c>
      <c r="AU1389" s="9" t="s">
        <v>82</v>
      </c>
    </row>
    <row r="1390" spans="2:65" s="113" customFormat="1">
      <c r="B1390" s="112"/>
      <c r="D1390" s="102" t="s">
        <v>176</v>
      </c>
      <c r="E1390" s="114" t="s">
        <v>1</v>
      </c>
      <c r="F1390" s="115" t="s">
        <v>857</v>
      </c>
      <c r="H1390" s="116">
        <v>66</v>
      </c>
      <c r="I1390" s="7"/>
      <c r="L1390" s="112"/>
      <c r="M1390" s="117"/>
      <c r="T1390" s="118"/>
      <c r="AT1390" s="114" t="s">
        <v>176</v>
      </c>
      <c r="AU1390" s="114" t="s">
        <v>82</v>
      </c>
      <c r="AV1390" s="113" t="s">
        <v>82</v>
      </c>
      <c r="AW1390" s="113" t="s">
        <v>30</v>
      </c>
      <c r="AX1390" s="113" t="s">
        <v>73</v>
      </c>
      <c r="AY1390" s="114" t="s">
        <v>165</v>
      </c>
    </row>
    <row r="1391" spans="2:65" s="120" customFormat="1">
      <c r="B1391" s="119"/>
      <c r="D1391" s="102" t="s">
        <v>176</v>
      </c>
      <c r="E1391" s="121" t="s">
        <v>1</v>
      </c>
      <c r="F1391" s="122" t="s">
        <v>181</v>
      </c>
      <c r="H1391" s="123">
        <v>66</v>
      </c>
      <c r="I1391" s="8"/>
      <c r="L1391" s="119"/>
      <c r="M1391" s="124"/>
      <c r="T1391" s="125"/>
      <c r="AT1391" s="121" t="s">
        <v>176</v>
      </c>
      <c r="AU1391" s="121" t="s">
        <v>82</v>
      </c>
      <c r="AV1391" s="120" t="s">
        <v>172</v>
      </c>
      <c r="AW1391" s="120" t="s">
        <v>30</v>
      </c>
      <c r="AX1391" s="120" t="s">
        <v>80</v>
      </c>
      <c r="AY1391" s="121" t="s">
        <v>165</v>
      </c>
    </row>
    <row r="1392" spans="2:65" s="77" customFormat="1" ht="22.9" customHeight="1">
      <c r="B1392" s="76"/>
      <c r="D1392" s="78" t="s">
        <v>72</v>
      </c>
      <c r="E1392" s="86" t="s">
        <v>862</v>
      </c>
      <c r="F1392" s="86" t="s">
        <v>863</v>
      </c>
      <c r="I1392" s="3"/>
      <c r="J1392" s="87">
        <f>BK1392</f>
        <v>0</v>
      </c>
      <c r="L1392" s="76"/>
      <c r="M1392" s="81"/>
      <c r="P1392" s="82">
        <f>SUM(P1393:P1441)</f>
        <v>0</v>
      </c>
      <c r="R1392" s="82">
        <f>SUM(R1393:R1441)</f>
        <v>7.8962084248000002</v>
      </c>
      <c r="T1392" s="83">
        <f>SUM(T1393:T1441)</f>
        <v>0</v>
      </c>
      <c r="AR1392" s="78" t="s">
        <v>80</v>
      </c>
      <c r="AT1392" s="84" t="s">
        <v>72</v>
      </c>
      <c r="AU1392" s="84" t="s">
        <v>80</v>
      </c>
      <c r="AY1392" s="78" t="s">
        <v>165</v>
      </c>
      <c r="BK1392" s="85">
        <f>SUM(BK1393:BK1441)</f>
        <v>0</v>
      </c>
    </row>
    <row r="1393" spans="2:65" s="17" customFormat="1" ht="24.2" customHeight="1">
      <c r="B1393" s="16"/>
      <c r="C1393" s="88" t="s">
        <v>499</v>
      </c>
      <c r="D1393" s="88" t="s">
        <v>168</v>
      </c>
      <c r="E1393" s="89" t="s">
        <v>864</v>
      </c>
      <c r="F1393" s="90" t="s">
        <v>9827</v>
      </c>
      <c r="G1393" s="91" t="s">
        <v>171</v>
      </c>
      <c r="H1393" s="92">
        <v>42.801000000000002</v>
      </c>
      <c r="I1393" s="4"/>
      <c r="J1393" s="94">
        <f>ROUND(I1393*H1393,2)</f>
        <v>0</v>
      </c>
      <c r="K1393" s="95"/>
      <c r="L1393" s="16"/>
      <c r="M1393" s="96" t="s">
        <v>1</v>
      </c>
      <c r="N1393" s="97" t="s">
        <v>38</v>
      </c>
      <c r="P1393" s="98">
        <f>O1393*H1393</f>
        <v>0</v>
      </c>
      <c r="Q1393" s="98">
        <v>0</v>
      </c>
      <c r="R1393" s="98">
        <f>Q1393*H1393</f>
        <v>0</v>
      </c>
      <c r="S1393" s="98">
        <v>0</v>
      </c>
      <c r="T1393" s="99">
        <f>S1393*H1393</f>
        <v>0</v>
      </c>
      <c r="AR1393" s="100" t="s">
        <v>172</v>
      </c>
      <c r="AT1393" s="100" t="s">
        <v>168</v>
      </c>
      <c r="AU1393" s="100" t="s">
        <v>82</v>
      </c>
      <c r="AY1393" s="9" t="s">
        <v>165</v>
      </c>
      <c r="BE1393" s="101">
        <f>IF(N1393="základní",J1393,0)</f>
        <v>0</v>
      </c>
      <c r="BF1393" s="101">
        <f>IF(N1393="snížená",J1393,0)</f>
        <v>0</v>
      </c>
      <c r="BG1393" s="101">
        <f>IF(N1393="zákl. přenesená",J1393,0)</f>
        <v>0</v>
      </c>
      <c r="BH1393" s="101">
        <f>IF(N1393="sníž. přenesená",J1393,0)</f>
        <v>0</v>
      </c>
      <c r="BI1393" s="101">
        <f>IF(N1393="nulová",J1393,0)</f>
        <v>0</v>
      </c>
      <c r="BJ1393" s="9" t="s">
        <v>80</v>
      </c>
      <c r="BK1393" s="101">
        <f>ROUND(I1393*H1393,2)</f>
        <v>0</v>
      </c>
      <c r="BL1393" s="9" t="s">
        <v>172</v>
      </c>
      <c r="BM1393" s="100" t="s">
        <v>865</v>
      </c>
    </row>
    <row r="1394" spans="2:65" s="17" customFormat="1">
      <c r="B1394" s="16"/>
      <c r="D1394" s="102" t="s">
        <v>173</v>
      </c>
      <c r="F1394" s="103" t="s">
        <v>9827</v>
      </c>
      <c r="I1394" s="5"/>
      <c r="L1394" s="16"/>
      <c r="M1394" s="104"/>
      <c r="T1394" s="105"/>
      <c r="AT1394" s="9" t="s">
        <v>173</v>
      </c>
      <c r="AU1394" s="9" t="s">
        <v>82</v>
      </c>
    </row>
    <row r="1395" spans="2:65" s="17" customFormat="1" ht="21.75" customHeight="1">
      <c r="B1395" s="16"/>
      <c r="C1395" s="88" t="s">
        <v>866</v>
      </c>
      <c r="D1395" s="88" t="s">
        <v>168</v>
      </c>
      <c r="E1395" s="89" t="s">
        <v>867</v>
      </c>
      <c r="F1395" s="90" t="s">
        <v>868</v>
      </c>
      <c r="G1395" s="91" t="s">
        <v>195</v>
      </c>
      <c r="H1395" s="92">
        <v>5.992</v>
      </c>
      <c r="I1395" s="4"/>
      <c r="J1395" s="94">
        <f>ROUND(I1395*H1395,2)</f>
        <v>0</v>
      </c>
      <c r="K1395" s="95"/>
      <c r="L1395" s="16"/>
      <c r="M1395" s="96" t="s">
        <v>1</v>
      </c>
      <c r="N1395" s="97" t="s">
        <v>38</v>
      </c>
      <c r="P1395" s="98">
        <f>O1395*H1395</f>
        <v>0</v>
      </c>
      <c r="Q1395" s="98">
        <v>1.0523719</v>
      </c>
      <c r="R1395" s="98">
        <f>Q1395*H1395</f>
        <v>6.3058124248</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869</v>
      </c>
    </row>
    <row r="1396" spans="2:65" s="17" customFormat="1" ht="29.25">
      <c r="B1396" s="16"/>
      <c r="D1396" s="102" t="s">
        <v>173</v>
      </c>
      <c r="F1396" s="103" t="s">
        <v>870</v>
      </c>
      <c r="I1396" s="5"/>
      <c r="L1396" s="16"/>
      <c r="M1396" s="104"/>
      <c r="T1396" s="105"/>
      <c r="AT1396" s="9" t="s">
        <v>173</v>
      </c>
      <c r="AU1396" s="9" t="s">
        <v>82</v>
      </c>
    </row>
    <row r="1397" spans="2:65" s="17" customFormat="1" ht="37.9" customHeight="1">
      <c r="B1397" s="16"/>
      <c r="C1397" s="88" t="s">
        <v>504</v>
      </c>
      <c r="D1397" s="88" t="s">
        <v>168</v>
      </c>
      <c r="E1397" s="89" t="s">
        <v>871</v>
      </c>
      <c r="F1397" s="90" t="s">
        <v>872</v>
      </c>
      <c r="G1397" s="91" t="s">
        <v>254</v>
      </c>
      <c r="H1397" s="92">
        <v>21</v>
      </c>
      <c r="I1397" s="4"/>
      <c r="J1397" s="94">
        <f>ROUND(I1397*H1397,2)</f>
        <v>0</v>
      </c>
      <c r="K1397" s="95"/>
      <c r="L1397" s="16"/>
      <c r="M1397" s="96" t="s">
        <v>1</v>
      </c>
      <c r="N1397" s="97" t="s">
        <v>38</v>
      </c>
      <c r="P1397" s="98">
        <f>O1397*H1397</f>
        <v>0</v>
      </c>
      <c r="Q1397" s="98">
        <v>7.3175000000000004E-2</v>
      </c>
      <c r="R1397" s="98">
        <f>Q1397*H1397</f>
        <v>1.536675</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873</v>
      </c>
    </row>
    <row r="1398" spans="2:65" s="17" customFormat="1" ht="29.25">
      <c r="B1398" s="16"/>
      <c r="D1398" s="102" t="s">
        <v>173</v>
      </c>
      <c r="F1398" s="103" t="s">
        <v>874</v>
      </c>
      <c r="I1398" s="5"/>
      <c r="L1398" s="16"/>
      <c r="M1398" s="104"/>
      <c r="T1398" s="105"/>
      <c r="AT1398" s="9" t="s">
        <v>173</v>
      </c>
      <c r="AU1398" s="9" t="s">
        <v>82</v>
      </c>
    </row>
    <row r="1399" spans="2:65" s="113" customFormat="1">
      <c r="B1399" s="112"/>
      <c r="D1399" s="102" t="s">
        <v>176</v>
      </c>
      <c r="E1399" s="114" t="s">
        <v>1</v>
      </c>
      <c r="F1399" s="115" t="s">
        <v>875</v>
      </c>
      <c r="H1399" s="116">
        <v>21</v>
      </c>
      <c r="I1399" s="7"/>
      <c r="L1399" s="112"/>
      <c r="M1399" s="117"/>
      <c r="T1399" s="118"/>
      <c r="AT1399" s="114" t="s">
        <v>176</v>
      </c>
      <c r="AU1399" s="114" t="s">
        <v>82</v>
      </c>
      <c r="AV1399" s="113" t="s">
        <v>82</v>
      </c>
      <c r="AW1399" s="113" t="s">
        <v>30</v>
      </c>
      <c r="AX1399" s="113" t="s">
        <v>73</v>
      </c>
      <c r="AY1399" s="114" t="s">
        <v>165</v>
      </c>
    </row>
    <row r="1400" spans="2:65" s="120" customFormat="1">
      <c r="B1400" s="119"/>
      <c r="D1400" s="102" t="s">
        <v>176</v>
      </c>
      <c r="E1400" s="121" t="s">
        <v>1</v>
      </c>
      <c r="F1400" s="122" t="s">
        <v>181</v>
      </c>
      <c r="H1400" s="123">
        <v>21</v>
      </c>
      <c r="I1400" s="8"/>
      <c r="L1400" s="119"/>
      <c r="M1400" s="124"/>
      <c r="T1400" s="125"/>
      <c r="AT1400" s="121" t="s">
        <v>176</v>
      </c>
      <c r="AU1400" s="121" t="s">
        <v>82</v>
      </c>
      <c r="AV1400" s="120" t="s">
        <v>172</v>
      </c>
      <c r="AW1400" s="120" t="s">
        <v>30</v>
      </c>
      <c r="AX1400" s="120" t="s">
        <v>80</v>
      </c>
      <c r="AY1400" s="121" t="s">
        <v>165</v>
      </c>
    </row>
    <row r="1401" spans="2:65" s="17" customFormat="1" ht="37.9" customHeight="1">
      <c r="B1401" s="16"/>
      <c r="C1401" s="88" t="s">
        <v>876</v>
      </c>
      <c r="D1401" s="88" t="s">
        <v>168</v>
      </c>
      <c r="E1401" s="89" t="s">
        <v>877</v>
      </c>
      <c r="F1401" s="90" t="s">
        <v>878</v>
      </c>
      <c r="G1401" s="91" t="s">
        <v>254</v>
      </c>
      <c r="H1401" s="92">
        <v>0.6</v>
      </c>
      <c r="I1401" s="4"/>
      <c r="J1401" s="94">
        <f>ROUND(I1401*H1401,2)</f>
        <v>0</v>
      </c>
      <c r="K1401" s="95"/>
      <c r="L1401" s="16"/>
      <c r="M1401" s="96" t="s">
        <v>1</v>
      </c>
      <c r="N1401" s="97" t="s">
        <v>38</v>
      </c>
      <c r="P1401" s="98">
        <f>O1401*H1401</f>
        <v>0</v>
      </c>
      <c r="Q1401" s="98">
        <v>8.9535000000000003E-2</v>
      </c>
      <c r="R1401" s="98">
        <f>Q1401*H1401</f>
        <v>5.3720999999999998E-2</v>
      </c>
      <c r="S1401" s="98">
        <v>0</v>
      </c>
      <c r="T1401" s="99">
        <f>S1401*H1401</f>
        <v>0</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879</v>
      </c>
    </row>
    <row r="1402" spans="2:65" s="17" customFormat="1" ht="29.25">
      <c r="B1402" s="16"/>
      <c r="D1402" s="102" t="s">
        <v>173</v>
      </c>
      <c r="F1402" s="103" t="s">
        <v>880</v>
      </c>
      <c r="I1402" s="5"/>
      <c r="L1402" s="16"/>
      <c r="M1402" s="104"/>
      <c r="T1402" s="105"/>
      <c r="AT1402" s="9" t="s">
        <v>173</v>
      </c>
      <c r="AU1402" s="9" t="s">
        <v>82</v>
      </c>
    </row>
    <row r="1403" spans="2:65" s="107" customFormat="1">
      <c r="B1403" s="106"/>
      <c r="D1403" s="102" t="s">
        <v>176</v>
      </c>
      <c r="E1403" s="108" t="s">
        <v>1</v>
      </c>
      <c r="F1403" s="109" t="s">
        <v>881</v>
      </c>
      <c r="H1403" s="108" t="s">
        <v>1</v>
      </c>
      <c r="I1403" s="6"/>
      <c r="L1403" s="106"/>
      <c r="M1403" s="110"/>
      <c r="T1403" s="111"/>
      <c r="AT1403" s="108" t="s">
        <v>176</v>
      </c>
      <c r="AU1403" s="108" t="s">
        <v>82</v>
      </c>
      <c r="AV1403" s="107" t="s">
        <v>80</v>
      </c>
      <c r="AW1403" s="107" t="s">
        <v>30</v>
      </c>
      <c r="AX1403" s="107" t="s">
        <v>73</v>
      </c>
      <c r="AY1403" s="108" t="s">
        <v>165</v>
      </c>
    </row>
    <row r="1404" spans="2:65" s="113" customFormat="1">
      <c r="B1404" s="112"/>
      <c r="D1404" s="102" t="s">
        <v>176</v>
      </c>
      <c r="E1404" s="114" t="s">
        <v>1</v>
      </c>
      <c r="F1404" s="115" t="s">
        <v>882</v>
      </c>
      <c r="H1404" s="116">
        <v>0.6</v>
      </c>
      <c r="I1404" s="7"/>
      <c r="L1404" s="112"/>
      <c r="M1404" s="117"/>
      <c r="T1404" s="118"/>
      <c r="AT1404" s="114" t="s">
        <v>176</v>
      </c>
      <c r="AU1404" s="114" t="s">
        <v>82</v>
      </c>
      <c r="AV1404" s="113" t="s">
        <v>82</v>
      </c>
      <c r="AW1404" s="113" t="s">
        <v>30</v>
      </c>
      <c r="AX1404" s="113" t="s">
        <v>73</v>
      </c>
      <c r="AY1404" s="114" t="s">
        <v>165</v>
      </c>
    </row>
    <row r="1405" spans="2:65" s="120" customFormat="1">
      <c r="B1405" s="119"/>
      <c r="D1405" s="102" t="s">
        <v>176</v>
      </c>
      <c r="E1405" s="121" t="s">
        <v>1</v>
      </c>
      <c r="F1405" s="122" t="s">
        <v>181</v>
      </c>
      <c r="H1405" s="123">
        <v>0.6</v>
      </c>
      <c r="I1405" s="8"/>
      <c r="L1405" s="119"/>
      <c r="M1405" s="124"/>
      <c r="T1405" s="125"/>
      <c r="AT1405" s="121" t="s">
        <v>176</v>
      </c>
      <c r="AU1405" s="121" t="s">
        <v>82</v>
      </c>
      <c r="AV1405" s="120" t="s">
        <v>172</v>
      </c>
      <c r="AW1405" s="120" t="s">
        <v>30</v>
      </c>
      <c r="AX1405" s="120" t="s">
        <v>80</v>
      </c>
      <c r="AY1405" s="121" t="s">
        <v>165</v>
      </c>
    </row>
    <row r="1406" spans="2:65" s="17" customFormat="1" ht="37.9" customHeight="1">
      <c r="B1406" s="16"/>
      <c r="C1406" s="88" t="s">
        <v>508</v>
      </c>
      <c r="D1406" s="88" t="s">
        <v>168</v>
      </c>
      <c r="E1406" s="89" t="s">
        <v>883</v>
      </c>
      <c r="F1406" s="90" t="s">
        <v>884</v>
      </c>
      <c r="G1406" s="91" t="s">
        <v>254</v>
      </c>
      <c r="H1406" s="92">
        <v>21</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885</v>
      </c>
    </row>
    <row r="1407" spans="2:65" s="17" customFormat="1" ht="29.25">
      <c r="B1407" s="16"/>
      <c r="D1407" s="102" t="s">
        <v>173</v>
      </c>
      <c r="F1407" s="103" t="s">
        <v>886</v>
      </c>
      <c r="I1407" s="5"/>
      <c r="L1407" s="16"/>
      <c r="M1407" s="104"/>
      <c r="T1407" s="105"/>
      <c r="AT1407" s="9" t="s">
        <v>173</v>
      </c>
      <c r="AU1407" s="9" t="s">
        <v>82</v>
      </c>
    </row>
    <row r="1408" spans="2:65" s="113" customFormat="1">
      <c r="B1408" s="112"/>
      <c r="D1408" s="102" t="s">
        <v>176</v>
      </c>
      <c r="E1408" s="114" t="s">
        <v>1</v>
      </c>
      <c r="F1408" s="115" t="s">
        <v>875</v>
      </c>
      <c r="H1408" s="116">
        <v>21</v>
      </c>
      <c r="I1408" s="7"/>
      <c r="L1408" s="112"/>
      <c r="M1408" s="117"/>
      <c r="T1408" s="118"/>
      <c r="AT1408" s="114" t="s">
        <v>176</v>
      </c>
      <c r="AU1408" s="114" t="s">
        <v>82</v>
      </c>
      <c r="AV1408" s="113" t="s">
        <v>82</v>
      </c>
      <c r="AW1408" s="113" t="s">
        <v>30</v>
      </c>
      <c r="AX1408" s="113" t="s">
        <v>73</v>
      </c>
      <c r="AY1408" s="114" t="s">
        <v>165</v>
      </c>
    </row>
    <row r="1409" spans="2:65" s="120" customFormat="1">
      <c r="B1409" s="119"/>
      <c r="D1409" s="102" t="s">
        <v>176</v>
      </c>
      <c r="E1409" s="121" t="s">
        <v>1</v>
      </c>
      <c r="F1409" s="122" t="s">
        <v>181</v>
      </c>
      <c r="H1409" s="123">
        <v>21</v>
      </c>
      <c r="I1409" s="8"/>
      <c r="L1409" s="119"/>
      <c r="M1409" s="124"/>
      <c r="T1409" s="125"/>
      <c r="AT1409" s="121" t="s">
        <v>176</v>
      </c>
      <c r="AU1409" s="121" t="s">
        <v>82</v>
      </c>
      <c r="AV1409" s="120" t="s">
        <v>172</v>
      </c>
      <c r="AW1409" s="120" t="s">
        <v>30</v>
      </c>
      <c r="AX1409" s="120" t="s">
        <v>80</v>
      </c>
      <c r="AY1409" s="121" t="s">
        <v>165</v>
      </c>
    </row>
    <row r="1410" spans="2:65" s="17" customFormat="1" ht="37.9" customHeight="1">
      <c r="B1410" s="16"/>
      <c r="C1410" s="88" t="s">
        <v>887</v>
      </c>
      <c r="D1410" s="88" t="s">
        <v>168</v>
      </c>
      <c r="E1410" s="89" t="s">
        <v>888</v>
      </c>
      <c r="F1410" s="90" t="s">
        <v>889</v>
      </c>
      <c r="G1410" s="91" t="s">
        <v>254</v>
      </c>
      <c r="H1410" s="92">
        <v>0.6</v>
      </c>
      <c r="I1410" s="4"/>
      <c r="J1410" s="94">
        <f>ROUND(I1410*H1410,2)</f>
        <v>0</v>
      </c>
      <c r="K1410" s="95"/>
      <c r="L1410" s="16"/>
      <c r="M1410" s="96" t="s">
        <v>1</v>
      </c>
      <c r="N1410" s="97" t="s">
        <v>38</v>
      </c>
      <c r="P1410" s="98">
        <f>O1410*H1410</f>
        <v>0</v>
      </c>
      <c r="Q1410" s="98">
        <v>0</v>
      </c>
      <c r="R1410" s="98">
        <f>Q1410*H1410</f>
        <v>0</v>
      </c>
      <c r="S1410" s="98">
        <v>0</v>
      </c>
      <c r="T1410" s="99">
        <f>S1410*H1410</f>
        <v>0</v>
      </c>
      <c r="AR1410" s="100" t="s">
        <v>172</v>
      </c>
      <c r="AT1410" s="100" t="s">
        <v>168</v>
      </c>
      <c r="AU1410" s="100" t="s">
        <v>82</v>
      </c>
      <c r="AY1410" s="9" t="s">
        <v>165</v>
      </c>
      <c r="BE1410" s="101">
        <f>IF(N1410="základní",J1410,0)</f>
        <v>0</v>
      </c>
      <c r="BF1410" s="101">
        <f>IF(N1410="snížená",J1410,0)</f>
        <v>0</v>
      </c>
      <c r="BG1410" s="101">
        <f>IF(N1410="zákl. přenesená",J1410,0)</f>
        <v>0</v>
      </c>
      <c r="BH1410" s="101">
        <f>IF(N1410="sníž. přenesená",J1410,0)</f>
        <v>0</v>
      </c>
      <c r="BI1410" s="101">
        <f>IF(N1410="nulová",J1410,0)</f>
        <v>0</v>
      </c>
      <c r="BJ1410" s="9" t="s">
        <v>80</v>
      </c>
      <c r="BK1410" s="101">
        <f>ROUND(I1410*H1410,2)</f>
        <v>0</v>
      </c>
      <c r="BL1410" s="9" t="s">
        <v>172</v>
      </c>
      <c r="BM1410" s="100" t="s">
        <v>890</v>
      </c>
    </row>
    <row r="1411" spans="2:65" s="17" customFormat="1" ht="29.25">
      <c r="B1411" s="16"/>
      <c r="D1411" s="102" t="s">
        <v>173</v>
      </c>
      <c r="F1411" s="103" t="s">
        <v>891</v>
      </c>
      <c r="I1411" s="5"/>
      <c r="L1411" s="16"/>
      <c r="M1411" s="104"/>
      <c r="T1411" s="105"/>
      <c r="AT1411" s="9" t="s">
        <v>173</v>
      </c>
      <c r="AU1411" s="9" t="s">
        <v>82</v>
      </c>
    </row>
    <row r="1412" spans="2:65" s="113" customFormat="1">
      <c r="B1412" s="112"/>
      <c r="D1412" s="102" t="s">
        <v>176</v>
      </c>
      <c r="E1412" s="114" t="s">
        <v>1</v>
      </c>
      <c r="F1412" s="115" t="s">
        <v>882</v>
      </c>
      <c r="H1412" s="116">
        <v>0.6</v>
      </c>
      <c r="I1412" s="7"/>
      <c r="L1412" s="112"/>
      <c r="M1412" s="117"/>
      <c r="T1412" s="118"/>
      <c r="AT1412" s="114" t="s">
        <v>176</v>
      </c>
      <c r="AU1412" s="114" t="s">
        <v>82</v>
      </c>
      <c r="AV1412" s="113" t="s">
        <v>82</v>
      </c>
      <c r="AW1412" s="113" t="s">
        <v>30</v>
      </c>
      <c r="AX1412" s="113" t="s">
        <v>73</v>
      </c>
      <c r="AY1412" s="114" t="s">
        <v>165</v>
      </c>
    </row>
    <row r="1413" spans="2:65" s="120" customFormat="1">
      <c r="B1413" s="119"/>
      <c r="D1413" s="102" t="s">
        <v>176</v>
      </c>
      <c r="E1413" s="121" t="s">
        <v>1</v>
      </c>
      <c r="F1413" s="122" t="s">
        <v>181</v>
      </c>
      <c r="H1413" s="123">
        <v>0.6</v>
      </c>
      <c r="I1413" s="8"/>
      <c r="L1413" s="119"/>
      <c r="M1413" s="124"/>
      <c r="T1413" s="125"/>
      <c r="AT1413" s="121" t="s">
        <v>176</v>
      </c>
      <c r="AU1413" s="121" t="s">
        <v>82</v>
      </c>
      <c r="AV1413" s="120" t="s">
        <v>172</v>
      </c>
      <c r="AW1413" s="120" t="s">
        <v>30</v>
      </c>
      <c r="AX1413" s="120" t="s">
        <v>80</v>
      </c>
      <c r="AY1413" s="121" t="s">
        <v>165</v>
      </c>
    </row>
    <row r="1414" spans="2:65" s="17" customFormat="1" ht="24.2" customHeight="1">
      <c r="B1414" s="16"/>
      <c r="C1414" s="88" t="s">
        <v>514</v>
      </c>
      <c r="D1414" s="88" t="s">
        <v>168</v>
      </c>
      <c r="E1414" s="89" t="s">
        <v>892</v>
      </c>
      <c r="F1414" s="90" t="s">
        <v>9828</v>
      </c>
      <c r="G1414" s="91" t="s">
        <v>202</v>
      </c>
      <c r="H1414" s="92">
        <v>533.33900000000006</v>
      </c>
      <c r="I1414" s="4"/>
      <c r="J1414" s="94">
        <f>ROUND(I1414*H1414,2)</f>
        <v>0</v>
      </c>
      <c r="K1414" s="95"/>
      <c r="L1414" s="16"/>
      <c r="M1414" s="96" t="s">
        <v>1</v>
      </c>
      <c r="N1414" s="97" t="s">
        <v>38</v>
      </c>
      <c r="P1414" s="98">
        <f>O1414*H1414</f>
        <v>0</v>
      </c>
      <c r="Q1414" s="98">
        <v>0</v>
      </c>
      <c r="R1414" s="98">
        <f>Q1414*H1414</f>
        <v>0</v>
      </c>
      <c r="S1414" s="98">
        <v>0</v>
      </c>
      <c r="T1414" s="99">
        <f>S1414*H1414</f>
        <v>0</v>
      </c>
      <c r="AR1414" s="100" t="s">
        <v>172</v>
      </c>
      <c r="AT1414" s="100" t="s">
        <v>168</v>
      </c>
      <c r="AU1414" s="100" t="s">
        <v>82</v>
      </c>
      <c r="AY1414" s="9" t="s">
        <v>165</v>
      </c>
      <c r="BE1414" s="101">
        <f>IF(N1414="základní",J1414,0)</f>
        <v>0</v>
      </c>
      <c r="BF1414" s="101">
        <f>IF(N1414="snížená",J1414,0)</f>
        <v>0</v>
      </c>
      <c r="BG1414" s="101">
        <f>IF(N1414="zákl. přenesená",J1414,0)</f>
        <v>0</v>
      </c>
      <c r="BH1414" s="101">
        <f>IF(N1414="sníž. přenesená",J1414,0)</f>
        <v>0</v>
      </c>
      <c r="BI1414" s="101">
        <f>IF(N1414="nulová",J1414,0)</f>
        <v>0</v>
      </c>
      <c r="BJ1414" s="9" t="s">
        <v>80</v>
      </c>
      <c r="BK1414" s="101">
        <f>ROUND(I1414*H1414,2)</f>
        <v>0</v>
      </c>
      <c r="BL1414" s="9" t="s">
        <v>172</v>
      </c>
      <c r="BM1414" s="100" t="s">
        <v>893</v>
      </c>
    </row>
    <row r="1415" spans="2:65" s="17" customFormat="1">
      <c r="B1415" s="16"/>
      <c r="D1415" s="102" t="s">
        <v>173</v>
      </c>
      <c r="F1415" s="103" t="s">
        <v>9828</v>
      </c>
      <c r="I1415" s="5"/>
      <c r="L1415" s="16"/>
      <c r="M1415" s="104"/>
      <c r="T1415" s="105"/>
      <c r="AT1415" s="9" t="s">
        <v>173</v>
      </c>
      <c r="AU1415" s="9" t="s">
        <v>82</v>
      </c>
    </row>
    <row r="1416" spans="2:65" s="107" customFormat="1">
      <c r="B1416" s="106"/>
      <c r="D1416" s="102" t="s">
        <v>176</v>
      </c>
      <c r="E1416" s="108" t="s">
        <v>1</v>
      </c>
      <c r="F1416" s="109" t="s">
        <v>705</v>
      </c>
      <c r="H1416" s="108" t="s">
        <v>1</v>
      </c>
      <c r="I1416" s="6"/>
      <c r="L1416" s="106"/>
      <c r="M1416" s="110"/>
      <c r="T1416" s="111"/>
      <c r="AT1416" s="108" t="s">
        <v>176</v>
      </c>
      <c r="AU1416" s="108" t="s">
        <v>82</v>
      </c>
      <c r="AV1416" s="107" t="s">
        <v>80</v>
      </c>
      <c r="AW1416" s="107" t="s">
        <v>30</v>
      </c>
      <c r="AX1416" s="107" t="s">
        <v>73</v>
      </c>
      <c r="AY1416" s="108" t="s">
        <v>165</v>
      </c>
    </row>
    <row r="1417" spans="2:65" s="113" customFormat="1">
      <c r="B1417" s="112"/>
      <c r="D1417" s="102" t="s">
        <v>176</v>
      </c>
      <c r="E1417" s="114" t="s">
        <v>1</v>
      </c>
      <c r="F1417" s="115" t="s">
        <v>894</v>
      </c>
      <c r="H1417" s="116">
        <v>252</v>
      </c>
      <c r="I1417" s="7"/>
      <c r="L1417" s="112"/>
      <c r="M1417" s="117"/>
      <c r="T1417" s="118"/>
      <c r="AT1417" s="114" t="s">
        <v>176</v>
      </c>
      <c r="AU1417" s="114" t="s">
        <v>82</v>
      </c>
      <c r="AV1417" s="113" t="s">
        <v>82</v>
      </c>
      <c r="AW1417" s="113" t="s">
        <v>30</v>
      </c>
      <c r="AX1417" s="113" t="s">
        <v>73</v>
      </c>
      <c r="AY1417" s="114" t="s">
        <v>165</v>
      </c>
    </row>
    <row r="1418" spans="2:65" s="107" customFormat="1">
      <c r="B1418" s="106"/>
      <c r="D1418" s="102" t="s">
        <v>176</v>
      </c>
      <c r="E1418" s="108" t="s">
        <v>1</v>
      </c>
      <c r="F1418" s="109" t="s">
        <v>895</v>
      </c>
      <c r="H1418" s="108" t="s">
        <v>1</v>
      </c>
      <c r="I1418" s="6"/>
      <c r="L1418" s="106"/>
      <c r="M1418" s="110"/>
      <c r="T1418" s="111"/>
      <c r="AT1418" s="108" t="s">
        <v>176</v>
      </c>
      <c r="AU1418" s="108" t="s">
        <v>82</v>
      </c>
      <c r="AV1418" s="107" t="s">
        <v>80</v>
      </c>
      <c r="AW1418" s="107" t="s">
        <v>30</v>
      </c>
      <c r="AX1418" s="107" t="s">
        <v>73</v>
      </c>
      <c r="AY1418" s="108" t="s">
        <v>165</v>
      </c>
    </row>
    <row r="1419" spans="2:65" s="113" customFormat="1">
      <c r="B1419" s="112"/>
      <c r="D1419" s="102" t="s">
        <v>176</v>
      </c>
      <c r="E1419" s="114" t="s">
        <v>1</v>
      </c>
      <c r="F1419" s="115" t="s">
        <v>896</v>
      </c>
      <c r="H1419" s="116">
        <v>-6.3</v>
      </c>
      <c r="I1419" s="7"/>
      <c r="L1419" s="112"/>
      <c r="M1419" s="117"/>
      <c r="T1419" s="118"/>
      <c r="AT1419" s="114" t="s">
        <v>176</v>
      </c>
      <c r="AU1419" s="114" t="s">
        <v>82</v>
      </c>
      <c r="AV1419" s="113" t="s">
        <v>82</v>
      </c>
      <c r="AW1419" s="113" t="s">
        <v>30</v>
      </c>
      <c r="AX1419" s="113" t="s">
        <v>73</v>
      </c>
      <c r="AY1419" s="114" t="s">
        <v>165</v>
      </c>
    </row>
    <row r="1420" spans="2:65" s="113" customFormat="1">
      <c r="B1420" s="112"/>
      <c r="D1420" s="102" t="s">
        <v>176</v>
      </c>
      <c r="E1420" s="114" t="s">
        <v>1</v>
      </c>
      <c r="F1420" s="115" t="s">
        <v>897</v>
      </c>
      <c r="H1420" s="116">
        <v>32.735999999999997</v>
      </c>
      <c r="I1420" s="7"/>
      <c r="L1420" s="112"/>
      <c r="M1420" s="117"/>
      <c r="T1420" s="118"/>
      <c r="AT1420" s="114" t="s">
        <v>176</v>
      </c>
      <c r="AU1420" s="114" t="s">
        <v>82</v>
      </c>
      <c r="AV1420" s="113" t="s">
        <v>82</v>
      </c>
      <c r="AW1420" s="113" t="s">
        <v>30</v>
      </c>
      <c r="AX1420" s="113" t="s">
        <v>73</v>
      </c>
      <c r="AY1420" s="114" t="s">
        <v>165</v>
      </c>
    </row>
    <row r="1421" spans="2:65" s="113" customFormat="1">
      <c r="B1421" s="112"/>
      <c r="D1421" s="102" t="s">
        <v>176</v>
      </c>
      <c r="E1421" s="114" t="s">
        <v>1</v>
      </c>
      <c r="F1421" s="115" t="s">
        <v>898</v>
      </c>
      <c r="H1421" s="116">
        <v>8.8800000000000008</v>
      </c>
      <c r="I1421" s="7"/>
      <c r="L1421" s="112"/>
      <c r="M1421" s="117"/>
      <c r="T1421" s="118"/>
      <c r="AT1421" s="114" t="s">
        <v>176</v>
      </c>
      <c r="AU1421" s="114" t="s">
        <v>82</v>
      </c>
      <c r="AV1421" s="113" t="s">
        <v>82</v>
      </c>
      <c r="AW1421" s="113" t="s">
        <v>30</v>
      </c>
      <c r="AX1421" s="113" t="s">
        <v>73</v>
      </c>
      <c r="AY1421" s="114" t="s">
        <v>165</v>
      </c>
    </row>
    <row r="1422" spans="2:65" s="113" customFormat="1">
      <c r="B1422" s="112"/>
      <c r="D1422" s="102" t="s">
        <v>176</v>
      </c>
      <c r="E1422" s="114" t="s">
        <v>1</v>
      </c>
      <c r="F1422" s="115" t="s">
        <v>899</v>
      </c>
      <c r="H1422" s="116">
        <v>4.6079999999999997</v>
      </c>
      <c r="I1422" s="7"/>
      <c r="L1422" s="112"/>
      <c r="M1422" s="117"/>
      <c r="T1422" s="118"/>
      <c r="AT1422" s="114" t="s">
        <v>176</v>
      </c>
      <c r="AU1422" s="114" t="s">
        <v>82</v>
      </c>
      <c r="AV1422" s="113" t="s">
        <v>82</v>
      </c>
      <c r="AW1422" s="113" t="s">
        <v>30</v>
      </c>
      <c r="AX1422" s="113" t="s">
        <v>73</v>
      </c>
      <c r="AY1422" s="114" t="s">
        <v>165</v>
      </c>
    </row>
    <row r="1423" spans="2:65" s="113" customFormat="1">
      <c r="B1423" s="112"/>
      <c r="D1423" s="102" t="s">
        <v>176</v>
      </c>
      <c r="E1423" s="114" t="s">
        <v>1</v>
      </c>
      <c r="F1423" s="115" t="s">
        <v>900</v>
      </c>
      <c r="H1423" s="116">
        <v>2.3879999999999999</v>
      </c>
      <c r="I1423" s="7"/>
      <c r="L1423" s="112"/>
      <c r="M1423" s="117"/>
      <c r="T1423" s="118"/>
      <c r="AT1423" s="114" t="s">
        <v>176</v>
      </c>
      <c r="AU1423" s="114" t="s">
        <v>82</v>
      </c>
      <c r="AV1423" s="113" t="s">
        <v>82</v>
      </c>
      <c r="AW1423" s="113" t="s">
        <v>30</v>
      </c>
      <c r="AX1423" s="113" t="s">
        <v>73</v>
      </c>
      <c r="AY1423" s="114" t="s">
        <v>165</v>
      </c>
    </row>
    <row r="1424" spans="2:65" s="113" customFormat="1">
      <c r="B1424" s="112"/>
      <c r="D1424" s="102" t="s">
        <v>176</v>
      </c>
      <c r="E1424" s="114" t="s">
        <v>1</v>
      </c>
      <c r="F1424" s="115" t="s">
        <v>901</v>
      </c>
      <c r="H1424" s="116">
        <v>9.8879999999999999</v>
      </c>
      <c r="I1424" s="7"/>
      <c r="L1424" s="112"/>
      <c r="M1424" s="117"/>
      <c r="T1424" s="118"/>
      <c r="AT1424" s="114" t="s">
        <v>176</v>
      </c>
      <c r="AU1424" s="114" t="s">
        <v>82</v>
      </c>
      <c r="AV1424" s="113" t="s">
        <v>82</v>
      </c>
      <c r="AW1424" s="113" t="s">
        <v>30</v>
      </c>
      <c r="AX1424" s="113" t="s">
        <v>73</v>
      </c>
      <c r="AY1424" s="114" t="s">
        <v>165</v>
      </c>
    </row>
    <row r="1425" spans="2:65" s="113" customFormat="1">
      <c r="B1425" s="112"/>
      <c r="D1425" s="102" t="s">
        <v>176</v>
      </c>
      <c r="E1425" s="114" t="s">
        <v>1</v>
      </c>
      <c r="F1425" s="115" t="s">
        <v>902</v>
      </c>
      <c r="H1425" s="116">
        <v>10.224</v>
      </c>
      <c r="I1425" s="7"/>
      <c r="L1425" s="112"/>
      <c r="M1425" s="117"/>
      <c r="T1425" s="118"/>
      <c r="AT1425" s="114" t="s">
        <v>176</v>
      </c>
      <c r="AU1425" s="114" t="s">
        <v>82</v>
      </c>
      <c r="AV1425" s="113" t="s">
        <v>82</v>
      </c>
      <c r="AW1425" s="113" t="s">
        <v>30</v>
      </c>
      <c r="AX1425" s="113" t="s">
        <v>73</v>
      </c>
      <c r="AY1425" s="114" t="s">
        <v>165</v>
      </c>
    </row>
    <row r="1426" spans="2:65" s="107" customFormat="1">
      <c r="B1426" s="106"/>
      <c r="D1426" s="102" t="s">
        <v>176</v>
      </c>
      <c r="E1426" s="108" t="s">
        <v>1</v>
      </c>
      <c r="F1426" s="109" t="s">
        <v>707</v>
      </c>
      <c r="H1426" s="108" t="s">
        <v>1</v>
      </c>
      <c r="I1426" s="6"/>
      <c r="L1426" s="106"/>
      <c r="M1426" s="110"/>
      <c r="T1426" s="111"/>
      <c r="AT1426" s="108" t="s">
        <v>176</v>
      </c>
      <c r="AU1426" s="108" t="s">
        <v>82</v>
      </c>
      <c r="AV1426" s="107" t="s">
        <v>80</v>
      </c>
      <c r="AW1426" s="107" t="s">
        <v>30</v>
      </c>
      <c r="AX1426" s="107" t="s">
        <v>73</v>
      </c>
      <c r="AY1426" s="108" t="s">
        <v>165</v>
      </c>
    </row>
    <row r="1427" spans="2:65" s="113" customFormat="1">
      <c r="B1427" s="112"/>
      <c r="D1427" s="102" t="s">
        <v>176</v>
      </c>
      <c r="E1427" s="114" t="s">
        <v>1</v>
      </c>
      <c r="F1427" s="115" t="s">
        <v>903</v>
      </c>
      <c r="H1427" s="116">
        <v>122.4</v>
      </c>
      <c r="I1427" s="7"/>
      <c r="L1427" s="112"/>
      <c r="M1427" s="117"/>
      <c r="T1427" s="118"/>
      <c r="AT1427" s="114" t="s">
        <v>176</v>
      </c>
      <c r="AU1427" s="114" t="s">
        <v>82</v>
      </c>
      <c r="AV1427" s="113" t="s">
        <v>82</v>
      </c>
      <c r="AW1427" s="113" t="s">
        <v>30</v>
      </c>
      <c r="AX1427" s="113" t="s">
        <v>73</v>
      </c>
      <c r="AY1427" s="114" t="s">
        <v>165</v>
      </c>
    </row>
    <row r="1428" spans="2:65" s="107" customFormat="1">
      <c r="B1428" s="106"/>
      <c r="D1428" s="102" t="s">
        <v>176</v>
      </c>
      <c r="E1428" s="108" t="s">
        <v>1</v>
      </c>
      <c r="F1428" s="109" t="s">
        <v>895</v>
      </c>
      <c r="H1428" s="108" t="s">
        <v>1</v>
      </c>
      <c r="I1428" s="6"/>
      <c r="L1428" s="106"/>
      <c r="M1428" s="110"/>
      <c r="T1428" s="111"/>
      <c r="AT1428" s="108" t="s">
        <v>176</v>
      </c>
      <c r="AU1428" s="108" t="s">
        <v>82</v>
      </c>
      <c r="AV1428" s="107" t="s">
        <v>80</v>
      </c>
      <c r="AW1428" s="107" t="s">
        <v>30</v>
      </c>
      <c r="AX1428" s="107" t="s">
        <v>73</v>
      </c>
      <c r="AY1428" s="108" t="s">
        <v>165</v>
      </c>
    </row>
    <row r="1429" spans="2:65" s="113" customFormat="1">
      <c r="B1429" s="112"/>
      <c r="D1429" s="102" t="s">
        <v>176</v>
      </c>
      <c r="E1429" s="114" t="s">
        <v>1</v>
      </c>
      <c r="F1429" s="115" t="s">
        <v>904</v>
      </c>
      <c r="H1429" s="116">
        <v>-3.06</v>
      </c>
      <c r="I1429" s="7"/>
      <c r="L1429" s="112"/>
      <c r="M1429" s="117"/>
      <c r="T1429" s="118"/>
      <c r="AT1429" s="114" t="s">
        <v>176</v>
      </c>
      <c r="AU1429" s="114" t="s">
        <v>82</v>
      </c>
      <c r="AV1429" s="113" t="s">
        <v>82</v>
      </c>
      <c r="AW1429" s="113" t="s">
        <v>30</v>
      </c>
      <c r="AX1429" s="113" t="s">
        <v>73</v>
      </c>
      <c r="AY1429" s="114" t="s">
        <v>165</v>
      </c>
    </row>
    <row r="1430" spans="2:65" s="113" customFormat="1">
      <c r="B1430" s="112"/>
      <c r="D1430" s="102" t="s">
        <v>176</v>
      </c>
      <c r="E1430" s="114" t="s">
        <v>1</v>
      </c>
      <c r="F1430" s="115" t="s">
        <v>905</v>
      </c>
      <c r="H1430" s="116">
        <v>9.7200000000000006</v>
      </c>
      <c r="I1430" s="7"/>
      <c r="L1430" s="112"/>
      <c r="M1430" s="117"/>
      <c r="T1430" s="118"/>
      <c r="AT1430" s="114" t="s">
        <v>176</v>
      </c>
      <c r="AU1430" s="114" t="s">
        <v>82</v>
      </c>
      <c r="AV1430" s="113" t="s">
        <v>82</v>
      </c>
      <c r="AW1430" s="113" t="s">
        <v>30</v>
      </c>
      <c r="AX1430" s="113" t="s">
        <v>73</v>
      </c>
      <c r="AY1430" s="114" t="s">
        <v>165</v>
      </c>
    </row>
    <row r="1431" spans="2:65" s="113" customFormat="1">
      <c r="B1431" s="112"/>
      <c r="D1431" s="102" t="s">
        <v>176</v>
      </c>
      <c r="E1431" s="114" t="s">
        <v>1</v>
      </c>
      <c r="F1431" s="115" t="s">
        <v>906</v>
      </c>
      <c r="H1431" s="116">
        <v>16.5</v>
      </c>
      <c r="I1431" s="7"/>
      <c r="L1431" s="112"/>
      <c r="M1431" s="117"/>
      <c r="T1431" s="118"/>
      <c r="AT1431" s="114" t="s">
        <v>176</v>
      </c>
      <c r="AU1431" s="114" t="s">
        <v>82</v>
      </c>
      <c r="AV1431" s="113" t="s">
        <v>82</v>
      </c>
      <c r="AW1431" s="113" t="s">
        <v>30</v>
      </c>
      <c r="AX1431" s="113" t="s">
        <v>73</v>
      </c>
      <c r="AY1431" s="114" t="s">
        <v>165</v>
      </c>
    </row>
    <row r="1432" spans="2:65" s="113" customFormat="1">
      <c r="B1432" s="112"/>
      <c r="D1432" s="102" t="s">
        <v>176</v>
      </c>
      <c r="E1432" s="114" t="s">
        <v>1</v>
      </c>
      <c r="F1432" s="115" t="s">
        <v>907</v>
      </c>
      <c r="H1432" s="116">
        <v>6.96</v>
      </c>
      <c r="I1432" s="7"/>
      <c r="L1432" s="112"/>
      <c r="M1432" s="117"/>
      <c r="T1432" s="118"/>
      <c r="AT1432" s="114" t="s">
        <v>176</v>
      </c>
      <c r="AU1432" s="114" t="s">
        <v>82</v>
      </c>
      <c r="AV1432" s="113" t="s">
        <v>82</v>
      </c>
      <c r="AW1432" s="113" t="s">
        <v>30</v>
      </c>
      <c r="AX1432" s="113" t="s">
        <v>73</v>
      </c>
      <c r="AY1432" s="114" t="s">
        <v>165</v>
      </c>
    </row>
    <row r="1433" spans="2:65" s="107" customFormat="1">
      <c r="B1433" s="106"/>
      <c r="D1433" s="102" t="s">
        <v>176</v>
      </c>
      <c r="E1433" s="108" t="s">
        <v>1</v>
      </c>
      <c r="F1433" s="109" t="s">
        <v>709</v>
      </c>
      <c r="H1433" s="108" t="s">
        <v>1</v>
      </c>
      <c r="I1433" s="6"/>
      <c r="L1433" s="106"/>
      <c r="M1433" s="110"/>
      <c r="T1433" s="111"/>
      <c r="AT1433" s="108" t="s">
        <v>176</v>
      </c>
      <c r="AU1433" s="108" t="s">
        <v>82</v>
      </c>
      <c r="AV1433" s="107" t="s">
        <v>80</v>
      </c>
      <c r="AW1433" s="107" t="s">
        <v>30</v>
      </c>
      <c r="AX1433" s="107" t="s">
        <v>73</v>
      </c>
      <c r="AY1433" s="108" t="s">
        <v>165</v>
      </c>
    </row>
    <row r="1434" spans="2:65" s="113" customFormat="1">
      <c r="B1434" s="112"/>
      <c r="D1434" s="102" t="s">
        <v>176</v>
      </c>
      <c r="E1434" s="114" t="s">
        <v>1</v>
      </c>
      <c r="F1434" s="115" t="s">
        <v>908</v>
      </c>
      <c r="H1434" s="116">
        <v>42.9</v>
      </c>
      <c r="I1434" s="7"/>
      <c r="L1434" s="112"/>
      <c r="M1434" s="117"/>
      <c r="T1434" s="118"/>
      <c r="AT1434" s="114" t="s">
        <v>176</v>
      </c>
      <c r="AU1434" s="114" t="s">
        <v>82</v>
      </c>
      <c r="AV1434" s="113" t="s">
        <v>82</v>
      </c>
      <c r="AW1434" s="113" t="s">
        <v>30</v>
      </c>
      <c r="AX1434" s="113" t="s">
        <v>73</v>
      </c>
      <c r="AY1434" s="114" t="s">
        <v>165</v>
      </c>
    </row>
    <row r="1435" spans="2:65" s="113" customFormat="1">
      <c r="B1435" s="112"/>
      <c r="D1435" s="102" t="s">
        <v>176</v>
      </c>
      <c r="E1435" s="114" t="s">
        <v>1</v>
      </c>
      <c r="F1435" s="115" t="s">
        <v>909</v>
      </c>
      <c r="H1435" s="116">
        <v>3.0249999999999999</v>
      </c>
      <c r="I1435" s="7"/>
      <c r="L1435" s="112"/>
      <c r="M1435" s="117"/>
      <c r="T1435" s="118"/>
      <c r="AT1435" s="114" t="s">
        <v>176</v>
      </c>
      <c r="AU1435" s="114" t="s">
        <v>82</v>
      </c>
      <c r="AV1435" s="113" t="s">
        <v>82</v>
      </c>
      <c r="AW1435" s="113" t="s">
        <v>30</v>
      </c>
      <c r="AX1435" s="113" t="s">
        <v>73</v>
      </c>
      <c r="AY1435" s="114" t="s">
        <v>165</v>
      </c>
    </row>
    <row r="1436" spans="2:65" s="113" customFormat="1">
      <c r="B1436" s="112"/>
      <c r="D1436" s="102" t="s">
        <v>176</v>
      </c>
      <c r="E1436" s="114" t="s">
        <v>1</v>
      </c>
      <c r="F1436" s="115" t="s">
        <v>910</v>
      </c>
      <c r="H1436" s="116">
        <v>4.0149999999999997</v>
      </c>
      <c r="I1436" s="7"/>
      <c r="L1436" s="112"/>
      <c r="M1436" s="117"/>
      <c r="T1436" s="118"/>
      <c r="AT1436" s="114" t="s">
        <v>176</v>
      </c>
      <c r="AU1436" s="114" t="s">
        <v>82</v>
      </c>
      <c r="AV1436" s="113" t="s">
        <v>82</v>
      </c>
      <c r="AW1436" s="113" t="s">
        <v>30</v>
      </c>
      <c r="AX1436" s="113" t="s">
        <v>73</v>
      </c>
      <c r="AY1436" s="114" t="s">
        <v>165</v>
      </c>
    </row>
    <row r="1437" spans="2:65" s="113" customFormat="1">
      <c r="B1437" s="112"/>
      <c r="D1437" s="102" t="s">
        <v>176</v>
      </c>
      <c r="E1437" s="114" t="s">
        <v>1</v>
      </c>
      <c r="F1437" s="115" t="s">
        <v>911</v>
      </c>
      <c r="H1437" s="116">
        <v>11.055</v>
      </c>
      <c r="I1437" s="7"/>
      <c r="L1437" s="112"/>
      <c r="M1437" s="117"/>
      <c r="T1437" s="118"/>
      <c r="AT1437" s="114" t="s">
        <v>176</v>
      </c>
      <c r="AU1437" s="114" t="s">
        <v>82</v>
      </c>
      <c r="AV1437" s="113" t="s">
        <v>82</v>
      </c>
      <c r="AW1437" s="113" t="s">
        <v>30</v>
      </c>
      <c r="AX1437" s="113" t="s">
        <v>73</v>
      </c>
      <c r="AY1437" s="114" t="s">
        <v>165</v>
      </c>
    </row>
    <row r="1438" spans="2:65" s="113" customFormat="1">
      <c r="B1438" s="112"/>
      <c r="D1438" s="102" t="s">
        <v>176</v>
      </c>
      <c r="E1438" s="114" t="s">
        <v>1</v>
      </c>
      <c r="F1438" s="115" t="s">
        <v>912</v>
      </c>
      <c r="H1438" s="116">
        <v>5.4</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533.33899999999983</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913</v>
      </c>
      <c r="D1440" s="88" t="s">
        <v>168</v>
      </c>
      <c r="E1440" s="89" t="s">
        <v>914</v>
      </c>
      <c r="F1440" s="90" t="s">
        <v>9829</v>
      </c>
      <c r="G1440" s="91" t="s">
        <v>202</v>
      </c>
      <c r="H1440" s="92">
        <v>533.33900000000006</v>
      </c>
      <c r="I1440" s="4"/>
      <c r="J1440" s="94">
        <f>ROUND(I1440*H1440,2)</f>
        <v>0</v>
      </c>
      <c r="K1440" s="95"/>
      <c r="L1440" s="16"/>
      <c r="M1440" s="96" t="s">
        <v>1</v>
      </c>
      <c r="N1440" s="97" t="s">
        <v>38</v>
      </c>
      <c r="P1440" s="98">
        <f>O1440*H1440</f>
        <v>0</v>
      </c>
      <c r="Q1440" s="98">
        <v>0</v>
      </c>
      <c r="R1440" s="98">
        <f>Q1440*H1440</f>
        <v>0</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915</v>
      </c>
    </row>
    <row r="1441" spans="2:65" s="17" customFormat="1">
      <c r="B1441" s="16"/>
      <c r="D1441" s="102" t="s">
        <v>173</v>
      </c>
      <c r="F1441" s="103" t="s">
        <v>9829</v>
      </c>
      <c r="I1441" s="5"/>
      <c r="L1441" s="16"/>
      <c r="M1441" s="104"/>
      <c r="T1441" s="105"/>
      <c r="AT1441" s="9" t="s">
        <v>173</v>
      </c>
      <c r="AU1441" s="9" t="s">
        <v>82</v>
      </c>
    </row>
    <row r="1442" spans="2:65" s="113" customFormat="1">
      <c r="B1442" s="112"/>
      <c r="D1442" s="102" t="s">
        <v>176</v>
      </c>
      <c r="E1442" s="114" t="s">
        <v>1</v>
      </c>
      <c r="F1442" s="115" t="s">
        <v>10320</v>
      </c>
      <c r="H1442" s="116">
        <v>533.33900000000006</v>
      </c>
      <c r="I1442" s="7"/>
      <c r="L1442" s="112"/>
      <c r="M1442" s="117"/>
      <c r="T1442" s="118"/>
      <c r="AT1442" s="114" t="s">
        <v>176</v>
      </c>
      <c r="AU1442" s="114" t="s">
        <v>82</v>
      </c>
      <c r="AV1442" s="113" t="s">
        <v>82</v>
      </c>
      <c r="AW1442" s="113" t="s">
        <v>30</v>
      </c>
      <c r="AX1442" s="113" t="s">
        <v>73</v>
      </c>
      <c r="AY1442" s="114" t="s">
        <v>165</v>
      </c>
    </row>
    <row r="1443" spans="2:65" s="120" customFormat="1">
      <c r="B1443" s="119"/>
      <c r="D1443" s="102" t="s">
        <v>176</v>
      </c>
      <c r="E1443" s="121" t="s">
        <v>1</v>
      </c>
      <c r="F1443" s="122" t="s">
        <v>181</v>
      </c>
      <c r="H1443" s="123">
        <v>533.33900000000006</v>
      </c>
      <c r="I1443" s="8"/>
      <c r="L1443" s="119"/>
      <c r="M1443" s="124"/>
      <c r="T1443" s="125"/>
      <c r="AT1443" s="121" t="s">
        <v>176</v>
      </c>
      <c r="AU1443" s="121" t="s">
        <v>82</v>
      </c>
      <c r="AV1443" s="120" t="s">
        <v>172</v>
      </c>
      <c r="AW1443" s="120" t="s">
        <v>30</v>
      </c>
      <c r="AX1443" s="120" t="s">
        <v>80</v>
      </c>
      <c r="AY1443" s="121" t="s">
        <v>165</v>
      </c>
    </row>
    <row r="1444" spans="2:65" s="77" customFormat="1" ht="22.9" customHeight="1">
      <c r="B1444" s="76"/>
      <c r="D1444" s="78" t="s">
        <v>72</v>
      </c>
      <c r="E1444" s="86" t="s">
        <v>916</v>
      </c>
      <c r="F1444" s="86" t="s">
        <v>917</v>
      </c>
      <c r="I1444" s="3"/>
      <c r="J1444" s="87">
        <f>BK1444</f>
        <v>0</v>
      </c>
      <c r="L1444" s="76"/>
      <c r="M1444" s="81"/>
      <c r="P1444" s="82">
        <f>SUM(P1445:P1461)</f>
        <v>0</v>
      </c>
      <c r="R1444" s="82">
        <f>SUM(R1445:R1461)</f>
        <v>0</v>
      </c>
      <c r="T1444" s="83">
        <f>SUM(T1445:T1461)</f>
        <v>0</v>
      </c>
      <c r="AR1444" s="78" t="s">
        <v>80</v>
      </c>
      <c r="AT1444" s="84" t="s">
        <v>72</v>
      </c>
      <c r="AU1444" s="84" t="s">
        <v>80</v>
      </c>
      <c r="AY1444" s="78" t="s">
        <v>165</v>
      </c>
      <c r="BK1444" s="85">
        <f>SUM(BK1445:BK1461)</f>
        <v>0</v>
      </c>
    </row>
    <row r="1445" spans="2:65" s="17" customFormat="1" ht="33" customHeight="1">
      <c r="B1445" s="16"/>
      <c r="C1445" s="88" t="s">
        <v>519</v>
      </c>
      <c r="D1445" s="88" t="s">
        <v>168</v>
      </c>
      <c r="E1445" s="89" t="s">
        <v>918</v>
      </c>
      <c r="F1445" s="90" t="s">
        <v>919</v>
      </c>
      <c r="G1445" s="91" t="s">
        <v>171</v>
      </c>
      <c r="H1445" s="92">
        <v>0.32100000000000001</v>
      </c>
      <c r="I1445" s="4"/>
      <c r="J1445" s="94">
        <f>ROUND(I1445*H1445,2)</f>
        <v>0</v>
      </c>
      <c r="K1445" s="95"/>
      <c r="L1445" s="16"/>
      <c r="M1445" s="96" t="s">
        <v>1</v>
      </c>
      <c r="N1445" s="97" t="s">
        <v>38</v>
      </c>
      <c r="P1445" s="98">
        <f>O1445*H1445</f>
        <v>0</v>
      </c>
      <c r="Q1445" s="98">
        <v>0</v>
      </c>
      <c r="R1445" s="98">
        <f>Q1445*H1445</f>
        <v>0</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920</v>
      </c>
    </row>
    <row r="1446" spans="2:65" s="17" customFormat="1" ht="19.5">
      <c r="B1446" s="16"/>
      <c r="D1446" s="102" t="s">
        <v>173</v>
      </c>
      <c r="F1446" s="103" t="s">
        <v>919</v>
      </c>
      <c r="I1446" s="5"/>
      <c r="L1446" s="16"/>
      <c r="M1446" s="104"/>
      <c r="T1446" s="105"/>
      <c r="AT1446" s="9" t="s">
        <v>173</v>
      </c>
      <c r="AU1446" s="9" t="s">
        <v>82</v>
      </c>
    </row>
    <row r="1447" spans="2:65" s="107" customFormat="1">
      <c r="B1447" s="106"/>
      <c r="D1447" s="102" t="s">
        <v>176</v>
      </c>
      <c r="E1447" s="108" t="s">
        <v>1</v>
      </c>
      <c r="F1447" s="109" t="s">
        <v>921</v>
      </c>
      <c r="H1447" s="108" t="s">
        <v>1</v>
      </c>
      <c r="I1447" s="6"/>
      <c r="L1447" s="106"/>
      <c r="M1447" s="110"/>
      <c r="T1447" s="111"/>
      <c r="AT1447" s="108" t="s">
        <v>176</v>
      </c>
      <c r="AU1447" s="108" t="s">
        <v>82</v>
      </c>
      <c r="AV1447" s="107" t="s">
        <v>80</v>
      </c>
      <c r="AW1447" s="107" t="s">
        <v>30</v>
      </c>
      <c r="AX1447" s="107" t="s">
        <v>73</v>
      </c>
      <c r="AY1447" s="108" t="s">
        <v>165</v>
      </c>
    </row>
    <row r="1448" spans="2:65" s="113" customFormat="1">
      <c r="B1448" s="112"/>
      <c r="D1448" s="102" t="s">
        <v>176</v>
      </c>
      <c r="E1448" s="114" t="s">
        <v>1</v>
      </c>
      <c r="F1448" s="115" t="s">
        <v>922</v>
      </c>
      <c r="H1448" s="116">
        <v>0.32100000000000001</v>
      </c>
      <c r="I1448" s="7"/>
      <c r="L1448" s="112"/>
      <c r="M1448" s="117"/>
      <c r="T1448" s="118"/>
      <c r="AT1448" s="114" t="s">
        <v>176</v>
      </c>
      <c r="AU1448" s="114" t="s">
        <v>82</v>
      </c>
      <c r="AV1448" s="113" t="s">
        <v>82</v>
      </c>
      <c r="AW1448" s="113" t="s">
        <v>30</v>
      </c>
      <c r="AX1448" s="113" t="s">
        <v>73</v>
      </c>
      <c r="AY1448" s="114" t="s">
        <v>165</v>
      </c>
    </row>
    <row r="1449" spans="2:65" s="120" customFormat="1">
      <c r="B1449" s="119"/>
      <c r="D1449" s="102" t="s">
        <v>176</v>
      </c>
      <c r="E1449" s="121" t="s">
        <v>1</v>
      </c>
      <c r="F1449" s="122" t="s">
        <v>181</v>
      </c>
      <c r="H1449" s="123">
        <v>0.32100000000000001</v>
      </c>
      <c r="I1449" s="8"/>
      <c r="L1449" s="119"/>
      <c r="M1449" s="124"/>
      <c r="T1449" s="125"/>
      <c r="AT1449" s="121" t="s">
        <v>176</v>
      </c>
      <c r="AU1449" s="121" t="s">
        <v>82</v>
      </c>
      <c r="AV1449" s="120" t="s">
        <v>172</v>
      </c>
      <c r="AW1449" s="120" t="s">
        <v>30</v>
      </c>
      <c r="AX1449" s="120" t="s">
        <v>80</v>
      </c>
      <c r="AY1449" s="121" t="s">
        <v>165</v>
      </c>
    </row>
    <row r="1450" spans="2:65" s="17" customFormat="1" ht="37.9" customHeight="1">
      <c r="B1450" s="16"/>
      <c r="C1450" s="88" t="s">
        <v>923</v>
      </c>
      <c r="D1450" s="88" t="s">
        <v>168</v>
      </c>
      <c r="E1450" s="89" t="s">
        <v>924</v>
      </c>
      <c r="F1450" s="90" t="s">
        <v>925</v>
      </c>
      <c r="G1450" s="91" t="s">
        <v>195</v>
      </c>
      <c r="H1450" s="92">
        <v>0</v>
      </c>
      <c r="I1450" s="94"/>
      <c r="J1450" s="94">
        <f>ROUND(I1450*H1450,2)</f>
        <v>0</v>
      </c>
      <c r="K1450" s="95"/>
      <c r="L1450" s="16"/>
      <c r="M1450" s="96" t="s">
        <v>1</v>
      </c>
      <c r="N1450" s="97" t="s">
        <v>38</v>
      </c>
      <c r="P1450" s="98">
        <f>O1450*H1450</f>
        <v>0</v>
      </c>
      <c r="Q1450" s="98">
        <v>1.0508850999999999</v>
      </c>
      <c r="R1450" s="98">
        <f>Q1450*H1450</f>
        <v>0</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926</v>
      </c>
    </row>
    <row r="1451" spans="2:65" s="17" customFormat="1" ht="19.5">
      <c r="B1451" s="16"/>
      <c r="D1451" s="102" t="s">
        <v>173</v>
      </c>
      <c r="F1451" s="103" t="s">
        <v>927</v>
      </c>
      <c r="I1451" s="5"/>
      <c r="L1451" s="16"/>
      <c r="M1451" s="104"/>
      <c r="T1451" s="105"/>
      <c r="AT1451" s="9" t="s">
        <v>173</v>
      </c>
      <c r="AU1451" s="9" t="s">
        <v>82</v>
      </c>
    </row>
    <row r="1452" spans="2:65" s="107" customFormat="1">
      <c r="B1452" s="106"/>
      <c r="D1452" s="102" t="s">
        <v>176</v>
      </c>
      <c r="E1452" s="108" t="s">
        <v>1</v>
      </c>
      <c r="F1452" s="109" t="s">
        <v>928</v>
      </c>
      <c r="H1452" s="108" t="s">
        <v>1</v>
      </c>
      <c r="I1452" s="6"/>
      <c r="L1452" s="106"/>
      <c r="M1452" s="110"/>
      <c r="T1452" s="111"/>
      <c r="AT1452" s="108" t="s">
        <v>176</v>
      </c>
      <c r="AU1452" s="108" t="s">
        <v>82</v>
      </c>
      <c r="AV1452" s="107" t="s">
        <v>80</v>
      </c>
      <c r="AW1452" s="107" t="s">
        <v>30</v>
      </c>
      <c r="AX1452" s="107" t="s">
        <v>73</v>
      </c>
      <c r="AY1452" s="108" t="s">
        <v>165</v>
      </c>
    </row>
    <row r="1453" spans="2:65" s="120" customFormat="1">
      <c r="B1453" s="119"/>
      <c r="D1453" s="102" t="s">
        <v>176</v>
      </c>
      <c r="E1453" s="121" t="s">
        <v>1</v>
      </c>
      <c r="F1453" s="122" t="s">
        <v>181</v>
      </c>
      <c r="H1453" s="123">
        <v>0</v>
      </c>
      <c r="I1453" s="8"/>
      <c r="L1453" s="119"/>
      <c r="M1453" s="124"/>
      <c r="T1453" s="125"/>
      <c r="AT1453" s="121" t="s">
        <v>176</v>
      </c>
      <c r="AU1453" s="121" t="s">
        <v>82</v>
      </c>
      <c r="AV1453" s="120" t="s">
        <v>172</v>
      </c>
      <c r="AW1453" s="120" t="s">
        <v>30</v>
      </c>
      <c r="AX1453" s="120" t="s">
        <v>80</v>
      </c>
      <c r="AY1453" s="121" t="s">
        <v>165</v>
      </c>
    </row>
    <row r="1454" spans="2:65" s="17" customFormat="1" ht="24.2" customHeight="1">
      <c r="B1454" s="16"/>
      <c r="C1454" s="88" t="s">
        <v>525</v>
      </c>
      <c r="D1454" s="88" t="s">
        <v>168</v>
      </c>
      <c r="E1454" s="89" t="s">
        <v>929</v>
      </c>
      <c r="F1454" s="90" t="s">
        <v>930</v>
      </c>
      <c r="G1454" s="91" t="s">
        <v>202</v>
      </c>
      <c r="H1454" s="92">
        <v>4.2779999999999996</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931</v>
      </c>
    </row>
    <row r="1455" spans="2:65" s="17" customFormat="1" ht="19.5">
      <c r="B1455" s="16"/>
      <c r="D1455" s="102" t="s">
        <v>173</v>
      </c>
      <c r="F1455" s="103" t="s">
        <v>930</v>
      </c>
      <c r="I1455" s="5"/>
      <c r="L1455" s="16"/>
      <c r="M1455" s="104"/>
      <c r="T1455" s="105"/>
      <c r="AT1455" s="9" t="s">
        <v>173</v>
      </c>
      <c r="AU1455" s="9" t="s">
        <v>82</v>
      </c>
    </row>
    <row r="1456" spans="2:65" s="113" customFormat="1">
      <c r="B1456" s="112"/>
      <c r="D1456" s="102" t="s">
        <v>176</v>
      </c>
      <c r="E1456" s="114" t="s">
        <v>1</v>
      </c>
      <c r="F1456" s="115" t="s">
        <v>932</v>
      </c>
      <c r="H1456" s="116">
        <v>4.2779999999999996</v>
      </c>
      <c r="I1456" s="7"/>
      <c r="L1456" s="112"/>
      <c r="M1456" s="117"/>
      <c r="T1456" s="118"/>
      <c r="AT1456" s="114" t="s">
        <v>176</v>
      </c>
      <c r="AU1456" s="114" t="s">
        <v>82</v>
      </c>
      <c r="AV1456" s="113" t="s">
        <v>82</v>
      </c>
      <c r="AW1456" s="113" t="s">
        <v>30</v>
      </c>
      <c r="AX1456" s="113" t="s">
        <v>73</v>
      </c>
      <c r="AY1456" s="114" t="s">
        <v>165</v>
      </c>
    </row>
    <row r="1457" spans="2:65" s="120" customFormat="1">
      <c r="B1457" s="119"/>
      <c r="D1457" s="102" t="s">
        <v>176</v>
      </c>
      <c r="E1457" s="121" t="s">
        <v>1</v>
      </c>
      <c r="F1457" s="122" t="s">
        <v>181</v>
      </c>
      <c r="H1457" s="123">
        <v>4.2779999999999996</v>
      </c>
      <c r="I1457" s="8"/>
      <c r="L1457" s="119"/>
      <c r="M1457" s="124"/>
      <c r="T1457" s="125"/>
      <c r="AT1457" s="121" t="s">
        <v>176</v>
      </c>
      <c r="AU1457" s="121" t="s">
        <v>82</v>
      </c>
      <c r="AV1457" s="120" t="s">
        <v>172</v>
      </c>
      <c r="AW1457" s="120" t="s">
        <v>30</v>
      </c>
      <c r="AX1457" s="120" t="s">
        <v>80</v>
      </c>
      <c r="AY1457" s="121" t="s">
        <v>165</v>
      </c>
    </row>
    <row r="1458" spans="2:65" s="17" customFormat="1" ht="24.2" customHeight="1">
      <c r="B1458" s="16"/>
      <c r="C1458" s="88" t="s">
        <v>933</v>
      </c>
      <c r="D1458" s="88" t="s">
        <v>168</v>
      </c>
      <c r="E1458" s="89" t="s">
        <v>934</v>
      </c>
      <c r="F1458" s="90" t="s">
        <v>935</v>
      </c>
      <c r="G1458" s="91" t="s">
        <v>202</v>
      </c>
      <c r="H1458" s="92">
        <v>4.2779999999999996</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936</v>
      </c>
    </row>
    <row r="1459" spans="2:65" s="17" customFormat="1" ht="19.5">
      <c r="B1459" s="16"/>
      <c r="D1459" s="102" t="s">
        <v>173</v>
      </c>
      <c r="F1459" s="103" t="s">
        <v>935</v>
      </c>
      <c r="I1459" s="5"/>
      <c r="L1459" s="16"/>
      <c r="M1459" s="104"/>
      <c r="T1459" s="105"/>
      <c r="AT1459" s="9" t="s">
        <v>173</v>
      </c>
      <c r="AU1459" s="9" t="s">
        <v>82</v>
      </c>
    </row>
    <row r="1460" spans="2:65" s="113" customFormat="1">
      <c r="B1460" s="112"/>
      <c r="D1460" s="102" t="s">
        <v>176</v>
      </c>
      <c r="E1460" s="114" t="s">
        <v>1</v>
      </c>
      <c r="F1460" s="115" t="s">
        <v>932</v>
      </c>
      <c r="H1460" s="116">
        <v>4.2779999999999996</v>
      </c>
      <c r="I1460" s="7"/>
      <c r="L1460" s="112"/>
      <c r="M1460" s="117"/>
      <c r="T1460" s="118"/>
      <c r="AT1460" s="114" t="s">
        <v>176</v>
      </c>
      <c r="AU1460" s="114" t="s">
        <v>82</v>
      </c>
      <c r="AV1460" s="113" t="s">
        <v>82</v>
      </c>
      <c r="AW1460" s="113" t="s">
        <v>30</v>
      </c>
      <c r="AX1460" s="113" t="s">
        <v>73</v>
      </c>
      <c r="AY1460" s="114" t="s">
        <v>165</v>
      </c>
    </row>
    <row r="1461" spans="2:65" s="120" customFormat="1">
      <c r="B1461" s="119"/>
      <c r="D1461" s="102" t="s">
        <v>176</v>
      </c>
      <c r="E1461" s="121" t="s">
        <v>1</v>
      </c>
      <c r="F1461" s="122" t="s">
        <v>181</v>
      </c>
      <c r="H1461" s="123">
        <v>4.2779999999999996</v>
      </c>
      <c r="I1461" s="8"/>
      <c r="L1461" s="119"/>
      <c r="M1461" s="124"/>
      <c r="T1461" s="125"/>
      <c r="AT1461" s="121" t="s">
        <v>176</v>
      </c>
      <c r="AU1461" s="121" t="s">
        <v>82</v>
      </c>
      <c r="AV1461" s="120" t="s">
        <v>172</v>
      </c>
      <c r="AW1461" s="120" t="s">
        <v>30</v>
      </c>
      <c r="AX1461" s="120" t="s">
        <v>80</v>
      </c>
      <c r="AY1461" s="121" t="s">
        <v>165</v>
      </c>
    </row>
    <row r="1462" spans="2:65" s="77" customFormat="1" ht="22.9" customHeight="1">
      <c r="B1462" s="76"/>
      <c r="D1462" s="78" t="s">
        <v>72</v>
      </c>
      <c r="E1462" s="86" t="s">
        <v>937</v>
      </c>
      <c r="F1462" s="86" t="s">
        <v>938</v>
      </c>
      <c r="I1462" s="3"/>
      <c r="J1462" s="87">
        <f>BK1462</f>
        <v>0</v>
      </c>
      <c r="L1462" s="76"/>
      <c r="M1462" s="81"/>
      <c r="P1462" s="82">
        <f>SUM(P1463:P1693)</f>
        <v>0</v>
      </c>
      <c r="R1462" s="82">
        <f>SUM(R1463:R1693)</f>
        <v>138.86132797906254</v>
      </c>
      <c r="T1462" s="83">
        <f>SUM(T1463:T1693)</f>
        <v>0</v>
      </c>
      <c r="AR1462" s="78" t="s">
        <v>80</v>
      </c>
      <c r="AT1462" s="84" t="s">
        <v>72</v>
      </c>
      <c r="AU1462" s="84" t="s">
        <v>80</v>
      </c>
      <c r="AY1462" s="78" t="s">
        <v>165</v>
      </c>
      <c r="BK1462" s="85">
        <f>SUM(BK1463:BK1693)</f>
        <v>0</v>
      </c>
    </row>
    <row r="1463" spans="2:65" s="17" customFormat="1" ht="24.2" customHeight="1">
      <c r="B1463" s="16"/>
      <c r="C1463" s="88" t="s">
        <v>533</v>
      </c>
      <c r="D1463" s="88" t="s">
        <v>168</v>
      </c>
      <c r="E1463" s="89" t="s">
        <v>939</v>
      </c>
      <c r="F1463" s="90" t="s">
        <v>940</v>
      </c>
      <c r="G1463" s="91" t="s">
        <v>202</v>
      </c>
      <c r="H1463" s="92">
        <v>1503.92</v>
      </c>
      <c r="I1463" s="4"/>
      <c r="J1463" s="94">
        <f>ROUND(I1463*H1463,2)</f>
        <v>0</v>
      </c>
      <c r="K1463" s="95"/>
      <c r="L1463" s="16"/>
      <c r="M1463" s="96" t="s">
        <v>1</v>
      </c>
      <c r="N1463" s="97" t="s">
        <v>38</v>
      </c>
      <c r="P1463" s="98">
        <f>O1463*H1463</f>
        <v>0</v>
      </c>
      <c r="Q1463" s="98">
        <v>8.7312000000000001E-2</v>
      </c>
      <c r="R1463" s="98">
        <f>Q1463*H1463</f>
        <v>131.31026304</v>
      </c>
      <c r="S1463" s="98">
        <v>0</v>
      </c>
      <c r="T1463" s="99">
        <f>S1463*H1463</f>
        <v>0</v>
      </c>
      <c r="AR1463" s="100" t="s">
        <v>172</v>
      </c>
      <c r="AT1463" s="100" t="s">
        <v>168</v>
      </c>
      <c r="AU1463" s="100" t="s">
        <v>82</v>
      </c>
      <c r="AY1463" s="9" t="s">
        <v>165</v>
      </c>
      <c r="BE1463" s="101">
        <f>IF(N1463="základní",J1463,0)</f>
        <v>0</v>
      </c>
      <c r="BF1463" s="101">
        <f>IF(N1463="snížená",J1463,0)</f>
        <v>0</v>
      </c>
      <c r="BG1463" s="101">
        <f>IF(N1463="zákl. přenesená",J1463,0)</f>
        <v>0</v>
      </c>
      <c r="BH1463" s="101">
        <f>IF(N1463="sníž. přenesená",J1463,0)</f>
        <v>0</v>
      </c>
      <c r="BI1463" s="101">
        <f>IF(N1463="nulová",J1463,0)</f>
        <v>0</v>
      </c>
      <c r="BJ1463" s="9" t="s">
        <v>80</v>
      </c>
      <c r="BK1463" s="101">
        <f>ROUND(I1463*H1463,2)</f>
        <v>0</v>
      </c>
      <c r="BL1463" s="9" t="s">
        <v>172</v>
      </c>
      <c r="BM1463" s="100" t="s">
        <v>941</v>
      </c>
    </row>
    <row r="1464" spans="2:65" s="17" customFormat="1" ht="19.5">
      <c r="B1464" s="16"/>
      <c r="D1464" s="102" t="s">
        <v>173</v>
      </c>
      <c r="F1464" s="103" t="s">
        <v>940</v>
      </c>
      <c r="L1464" s="16"/>
      <c r="M1464" s="104"/>
      <c r="T1464" s="105"/>
      <c r="AT1464" s="9" t="s">
        <v>173</v>
      </c>
      <c r="AU1464" s="9" t="s">
        <v>82</v>
      </c>
    </row>
    <row r="1465" spans="2:65" s="107" customFormat="1">
      <c r="B1465" s="106"/>
      <c r="D1465" s="102" t="s">
        <v>176</v>
      </c>
      <c r="E1465" s="108" t="s">
        <v>1</v>
      </c>
      <c r="F1465" s="109" t="s">
        <v>942</v>
      </c>
      <c r="H1465" s="108" t="s">
        <v>1</v>
      </c>
      <c r="L1465" s="106"/>
      <c r="M1465" s="110"/>
      <c r="T1465" s="111"/>
      <c r="AT1465" s="108" t="s">
        <v>176</v>
      </c>
      <c r="AU1465" s="108" t="s">
        <v>82</v>
      </c>
      <c r="AV1465" s="107" t="s">
        <v>80</v>
      </c>
      <c r="AW1465" s="107" t="s">
        <v>30</v>
      </c>
      <c r="AX1465" s="107" t="s">
        <v>73</v>
      </c>
      <c r="AY1465" s="108" t="s">
        <v>165</v>
      </c>
    </row>
    <row r="1466" spans="2:65" s="113" customFormat="1">
      <c r="B1466" s="112"/>
      <c r="D1466" s="102" t="s">
        <v>176</v>
      </c>
      <c r="E1466" s="114" t="s">
        <v>1</v>
      </c>
      <c r="F1466" s="115" t="s">
        <v>943</v>
      </c>
      <c r="H1466" s="116">
        <v>18.97</v>
      </c>
      <c r="L1466" s="112"/>
      <c r="M1466" s="117"/>
      <c r="T1466" s="118"/>
      <c r="AT1466" s="114" t="s">
        <v>176</v>
      </c>
      <c r="AU1466" s="114" t="s">
        <v>82</v>
      </c>
      <c r="AV1466" s="113" t="s">
        <v>82</v>
      </c>
      <c r="AW1466" s="113" t="s">
        <v>30</v>
      </c>
      <c r="AX1466" s="113" t="s">
        <v>73</v>
      </c>
      <c r="AY1466" s="114" t="s">
        <v>165</v>
      </c>
    </row>
    <row r="1467" spans="2:65" s="113" customFormat="1">
      <c r="B1467" s="112"/>
      <c r="D1467" s="102" t="s">
        <v>176</v>
      </c>
      <c r="E1467" s="114" t="s">
        <v>1</v>
      </c>
      <c r="F1467" s="115" t="s">
        <v>944</v>
      </c>
      <c r="H1467" s="116">
        <v>-1.8180000000000001</v>
      </c>
      <c r="L1467" s="112"/>
      <c r="M1467" s="117"/>
      <c r="T1467" s="118"/>
      <c r="AT1467" s="114" t="s">
        <v>176</v>
      </c>
      <c r="AU1467" s="114" t="s">
        <v>82</v>
      </c>
      <c r="AV1467" s="113" t="s">
        <v>82</v>
      </c>
      <c r="AW1467" s="113" t="s">
        <v>30</v>
      </c>
      <c r="AX1467" s="113" t="s">
        <v>73</v>
      </c>
      <c r="AY1467" s="114" t="s">
        <v>165</v>
      </c>
    </row>
    <row r="1468" spans="2:65" s="113" customFormat="1">
      <c r="B1468" s="112"/>
      <c r="D1468" s="102" t="s">
        <v>176</v>
      </c>
      <c r="E1468" s="114" t="s">
        <v>1</v>
      </c>
      <c r="F1468" s="115" t="s">
        <v>945</v>
      </c>
      <c r="H1468" s="116">
        <v>54.914999999999999</v>
      </c>
      <c r="L1468" s="112"/>
      <c r="M1468" s="117"/>
      <c r="T1468" s="118"/>
      <c r="AT1468" s="114" t="s">
        <v>176</v>
      </c>
      <c r="AU1468" s="114" t="s">
        <v>82</v>
      </c>
      <c r="AV1468" s="113" t="s">
        <v>82</v>
      </c>
      <c r="AW1468" s="113" t="s">
        <v>30</v>
      </c>
      <c r="AX1468" s="113" t="s">
        <v>73</v>
      </c>
      <c r="AY1468" s="114" t="s">
        <v>165</v>
      </c>
    </row>
    <row r="1469" spans="2:65" s="113" customFormat="1">
      <c r="B1469" s="112"/>
      <c r="D1469" s="102" t="s">
        <v>176</v>
      </c>
      <c r="E1469" s="114" t="s">
        <v>1</v>
      </c>
      <c r="F1469" s="115" t="s">
        <v>946</v>
      </c>
      <c r="H1469" s="116">
        <v>-4.8479999999999999</v>
      </c>
      <c r="L1469" s="112"/>
      <c r="M1469" s="117"/>
      <c r="T1469" s="118"/>
      <c r="AT1469" s="114" t="s">
        <v>176</v>
      </c>
      <c r="AU1469" s="114" t="s">
        <v>82</v>
      </c>
      <c r="AV1469" s="113" t="s">
        <v>82</v>
      </c>
      <c r="AW1469" s="113" t="s">
        <v>30</v>
      </c>
      <c r="AX1469" s="113" t="s">
        <v>73</v>
      </c>
      <c r="AY1469" s="114" t="s">
        <v>165</v>
      </c>
    </row>
    <row r="1470" spans="2:65" s="113" customFormat="1">
      <c r="B1470" s="112"/>
      <c r="D1470" s="102" t="s">
        <v>176</v>
      </c>
      <c r="E1470" s="114" t="s">
        <v>1</v>
      </c>
      <c r="F1470" s="115" t="s">
        <v>944</v>
      </c>
      <c r="H1470" s="116">
        <v>-1.8180000000000001</v>
      </c>
      <c r="L1470" s="112"/>
      <c r="M1470" s="117"/>
      <c r="T1470" s="118"/>
      <c r="AT1470" s="114" t="s">
        <v>176</v>
      </c>
      <c r="AU1470" s="114" t="s">
        <v>82</v>
      </c>
      <c r="AV1470" s="113" t="s">
        <v>82</v>
      </c>
      <c r="AW1470" s="113" t="s">
        <v>30</v>
      </c>
      <c r="AX1470" s="113" t="s">
        <v>73</v>
      </c>
      <c r="AY1470" s="114" t="s">
        <v>165</v>
      </c>
    </row>
    <row r="1471" spans="2:65" s="113" customFormat="1">
      <c r="B1471" s="112"/>
      <c r="D1471" s="102" t="s">
        <v>176</v>
      </c>
      <c r="E1471" s="114" t="s">
        <v>1</v>
      </c>
      <c r="F1471" s="115" t="s">
        <v>947</v>
      </c>
      <c r="H1471" s="116">
        <v>39.375</v>
      </c>
      <c r="L1471" s="112"/>
      <c r="M1471" s="117"/>
      <c r="T1471" s="118"/>
      <c r="AT1471" s="114" t="s">
        <v>176</v>
      </c>
      <c r="AU1471" s="114" t="s">
        <v>82</v>
      </c>
      <c r="AV1471" s="113" t="s">
        <v>82</v>
      </c>
      <c r="AW1471" s="113" t="s">
        <v>30</v>
      </c>
      <c r="AX1471" s="113" t="s">
        <v>73</v>
      </c>
      <c r="AY1471" s="114" t="s">
        <v>165</v>
      </c>
    </row>
    <row r="1472" spans="2:65" s="113" customFormat="1">
      <c r="B1472" s="112"/>
      <c r="D1472" s="102" t="s">
        <v>176</v>
      </c>
      <c r="E1472" s="114" t="s">
        <v>1</v>
      </c>
      <c r="F1472" s="115" t="s">
        <v>948</v>
      </c>
      <c r="H1472" s="116">
        <v>43.47</v>
      </c>
      <c r="L1472" s="112"/>
      <c r="M1472" s="117"/>
      <c r="T1472" s="118"/>
      <c r="AT1472" s="114" t="s">
        <v>176</v>
      </c>
      <c r="AU1472" s="114" t="s">
        <v>82</v>
      </c>
      <c r="AV1472" s="113" t="s">
        <v>82</v>
      </c>
      <c r="AW1472" s="113" t="s">
        <v>30</v>
      </c>
      <c r="AX1472" s="113" t="s">
        <v>73</v>
      </c>
      <c r="AY1472" s="114" t="s">
        <v>165</v>
      </c>
    </row>
    <row r="1473" spans="2:51" s="113" customFormat="1">
      <c r="B1473" s="112"/>
      <c r="D1473" s="102" t="s">
        <v>176</v>
      </c>
      <c r="E1473" s="114" t="s">
        <v>1</v>
      </c>
      <c r="F1473" s="115" t="s">
        <v>946</v>
      </c>
      <c r="H1473" s="116">
        <v>-4.8479999999999999</v>
      </c>
      <c r="L1473" s="112"/>
      <c r="M1473" s="117"/>
      <c r="T1473" s="118"/>
      <c r="AT1473" s="114" t="s">
        <v>176</v>
      </c>
      <c r="AU1473" s="114" t="s">
        <v>82</v>
      </c>
      <c r="AV1473" s="113" t="s">
        <v>82</v>
      </c>
      <c r="AW1473" s="113" t="s">
        <v>30</v>
      </c>
      <c r="AX1473" s="113" t="s">
        <v>73</v>
      </c>
      <c r="AY1473" s="114" t="s">
        <v>165</v>
      </c>
    </row>
    <row r="1474" spans="2:51" s="113" customFormat="1">
      <c r="B1474" s="112"/>
      <c r="D1474" s="102" t="s">
        <v>176</v>
      </c>
      <c r="E1474" s="114" t="s">
        <v>1</v>
      </c>
      <c r="F1474" s="115" t="s">
        <v>949</v>
      </c>
      <c r="H1474" s="116">
        <v>83.265000000000001</v>
      </c>
      <c r="L1474" s="112"/>
      <c r="M1474" s="117"/>
      <c r="T1474" s="118"/>
      <c r="AT1474" s="114" t="s">
        <v>176</v>
      </c>
      <c r="AU1474" s="114" t="s">
        <v>82</v>
      </c>
      <c r="AV1474" s="113" t="s">
        <v>82</v>
      </c>
      <c r="AW1474" s="113" t="s">
        <v>30</v>
      </c>
      <c r="AX1474" s="113" t="s">
        <v>73</v>
      </c>
      <c r="AY1474" s="114" t="s">
        <v>165</v>
      </c>
    </row>
    <row r="1475" spans="2:51" s="113" customFormat="1">
      <c r="B1475" s="112"/>
      <c r="D1475" s="102" t="s">
        <v>176</v>
      </c>
      <c r="E1475" s="114" t="s">
        <v>1</v>
      </c>
      <c r="F1475" s="115" t="s">
        <v>950</v>
      </c>
      <c r="H1475" s="116">
        <v>-9.09</v>
      </c>
      <c r="L1475" s="112"/>
      <c r="M1475" s="117"/>
      <c r="T1475" s="118"/>
      <c r="AT1475" s="114" t="s">
        <v>176</v>
      </c>
      <c r="AU1475" s="114" t="s">
        <v>82</v>
      </c>
      <c r="AV1475" s="113" t="s">
        <v>82</v>
      </c>
      <c r="AW1475" s="113" t="s">
        <v>30</v>
      </c>
      <c r="AX1475" s="113" t="s">
        <v>73</v>
      </c>
      <c r="AY1475" s="114" t="s">
        <v>165</v>
      </c>
    </row>
    <row r="1476" spans="2:51" s="113" customFormat="1">
      <c r="B1476" s="112"/>
      <c r="D1476" s="102" t="s">
        <v>176</v>
      </c>
      <c r="E1476" s="114" t="s">
        <v>1</v>
      </c>
      <c r="F1476" s="115" t="s">
        <v>951</v>
      </c>
      <c r="H1476" s="116">
        <v>60.27</v>
      </c>
      <c r="L1476" s="112"/>
      <c r="M1476" s="117"/>
      <c r="T1476" s="118"/>
      <c r="AT1476" s="114" t="s">
        <v>176</v>
      </c>
      <c r="AU1476" s="114" t="s">
        <v>82</v>
      </c>
      <c r="AV1476" s="113" t="s">
        <v>82</v>
      </c>
      <c r="AW1476" s="113" t="s">
        <v>30</v>
      </c>
      <c r="AX1476" s="113" t="s">
        <v>73</v>
      </c>
      <c r="AY1476" s="114" t="s">
        <v>165</v>
      </c>
    </row>
    <row r="1477" spans="2:51" s="113" customFormat="1">
      <c r="B1477" s="112"/>
      <c r="D1477" s="102" t="s">
        <v>176</v>
      </c>
      <c r="E1477" s="114" t="s">
        <v>1</v>
      </c>
      <c r="F1477" s="115" t="s">
        <v>952</v>
      </c>
      <c r="H1477" s="116">
        <v>-3.2320000000000002</v>
      </c>
      <c r="L1477" s="112"/>
      <c r="M1477" s="117"/>
      <c r="T1477" s="118"/>
      <c r="AT1477" s="114" t="s">
        <v>176</v>
      </c>
      <c r="AU1477" s="114" t="s">
        <v>82</v>
      </c>
      <c r="AV1477" s="113" t="s">
        <v>82</v>
      </c>
      <c r="AW1477" s="113" t="s">
        <v>30</v>
      </c>
      <c r="AX1477" s="113" t="s">
        <v>73</v>
      </c>
      <c r="AY1477" s="114" t="s">
        <v>165</v>
      </c>
    </row>
    <row r="1478" spans="2:51" s="113" customFormat="1">
      <c r="B1478" s="112"/>
      <c r="D1478" s="102" t="s">
        <v>176</v>
      </c>
      <c r="E1478" s="114" t="s">
        <v>1</v>
      </c>
      <c r="F1478" s="115" t="s">
        <v>944</v>
      </c>
      <c r="H1478" s="116">
        <v>-1.8180000000000001</v>
      </c>
      <c r="L1478" s="112"/>
      <c r="M1478" s="117"/>
      <c r="T1478" s="118"/>
      <c r="AT1478" s="114" t="s">
        <v>176</v>
      </c>
      <c r="AU1478" s="114" t="s">
        <v>82</v>
      </c>
      <c r="AV1478" s="113" t="s">
        <v>82</v>
      </c>
      <c r="AW1478" s="113" t="s">
        <v>30</v>
      </c>
      <c r="AX1478" s="113" t="s">
        <v>73</v>
      </c>
      <c r="AY1478" s="114" t="s">
        <v>165</v>
      </c>
    </row>
    <row r="1479" spans="2:51" s="113" customFormat="1">
      <c r="B1479" s="112"/>
      <c r="D1479" s="102" t="s">
        <v>176</v>
      </c>
      <c r="E1479" s="114" t="s">
        <v>1</v>
      </c>
      <c r="F1479" s="115" t="s">
        <v>953</v>
      </c>
      <c r="H1479" s="116">
        <v>48.51</v>
      </c>
      <c r="L1479" s="112"/>
      <c r="M1479" s="117"/>
      <c r="T1479" s="118"/>
      <c r="AT1479" s="114" t="s">
        <v>176</v>
      </c>
      <c r="AU1479" s="114" t="s">
        <v>82</v>
      </c>
      <c r="AV1479" s="113" t="s">
        <v>82</v>
      </c>
      <c r="AW1479" s="113" t="s">
        <v>30</v>
      </c>
      <c r="AX1479" s="113" t="s">
        <v>73</v>
      </c>
      <c r="AY1479" s="114" t="s">
        <v>165</v>
      </c>
    </row>
    <row r="1480" spans="2:51" s="113" customFormat="1">
      <c r="B1480" s="112"/>
      <c r="D1480" s="102" t="s">
        <v>176</v>
      </c>
      <c r="E1480" s="114" t="s">
        <v>1</v>
      </c>
      <c r="F1480" s="115" t="s">
        <v>954</v>
      </c>
      <c r="H1480" s="116">
        <v>-1.6160000000000001</v>
      </c>
      <c r="L1480" s="112"/>
      <c r="M1480" s="117"/>
      <c r="T1480" s="118"/>
      <c r="AT1480" s="114" t="s">
        <v>176</v>
      </c>
      <c r="AU1480" s="114" t="s">
        <v>82</v>
      </c>
      <c r="AV1480" s="113" t="s">
        <v>82</v>
      </c>
      <c r="AW1480" s="113" t="s">
        <v>30</v>
      </c>
      <c r="AX1480" s="113" t="s">
        <v>73</v>
      </c>
      <c r="AY1480" s="114" t="s">
        <v>165</v>
      </c>
    </row>
    <row r="1481" spans="2:51" s="113" customFormat="1">
      <c r="B1481" s="112"/>
      <c r="D1481" s="102" t="s">
        <v>176</v>
      </c>
      <c r="E1481" s="114" t="s">
        <v>1</v>
      </c>
      <c r="F1481" s="115" t="s">
        <v>944</v>
      </c>
      <c r="H1481" s="116">
        <v>-1.8180000000000001</v>
      </c>
      <c r="L1481" s="112"/>
      <c r="M1481" s="117"/>
      <c r="T1481" s="118"/>
      <c r="AT1481" s="114" t="s">
        <v>176</v>
      </c>
      <c r="AU1481" s="114" t="s">
        <v>82</v>
      </c>
      <c r="AV1481" s="113" t="s">
        <v>82</v>
      </c>
      <c r="AW1481" s="113" t="s">
        <v>30</v>
      </c>
      <c r="AX1481" s="113" t="s">
        <v>73</v>
      </c>
      <c r="AY1481" s="114" t="s">
        <v>165</v>
      </c>
    </row>
    <row r="1482" spans="2:51" s="113" customFormat="1">
      <c r="B1482" s="112"/>
      <c r="D1482" s="102" t="s">
        <v>176</v>
      </c>
      <c r="E1482" s="114" t="s">
        <v>1</v>
      </c>
      <c r="F1482" s="115" t="s">
        <v>955</v>
      </c>
      <c r="H1482" s="116">
        <v>-0.49</v>
      </c>
      <c r="L1482" s="112"/>
      <c r="M1482" s="117"/>
      <c r="T1482" s="118"/>
      <c r="AT1482" s="114" t="s">
        <v>176</v>
      </c>
      <c r="AU1482" s="114" t="s">
        <v>82</v>
      </c>
      <c r="AV1482" s="113" t="s">
        <v>82</v>
      </c>
      <c r="AW1482" s="113" t="s">
        <v>30</v>
      </c>
      <c r="AX1482" s="113" t="s">
        <v>73</v>
      </c>
      <c r="AY1482" s="114" t="s">
        <v>165</v>
      </c>
    </row>
    <row r="1483" spans="2:51" s="113" customFormat="1">
      <c r="B1483" s="112"/>
      <c r="D1483" s="102" t="s">
        <v>176</v>
      </c>
      <c r="E1483" s="114" t="s">
        <v>1</v>
      </c>
      <c r="F1483" s="115" t="s">
        <v>956</v>
      </c>
      <c r="H1483" s="116">
        <v>44.8</v>
      </c>
      <c r="L1483" s="112"/>
      <c r="M1483" s="117"/>
      <c r="T1483" s="118"/>
      <c r="AT1483" s="114" t="s">
        <v>176</v>
      </c>
      <c r="AU1483" s="114" t="s">
        <v>82</v>
      </c>
      <c r="AV1483" s="113" t="s">
        <v>82</v>
      </c>
      <c r="AW1483" s="113" t="s">
        <v>30</v>
      </c>
      <c r="AX1483" s="113" t="s">
        <v>73</v>
      </c>
      <c r="AY1483" s="114" t="s">
        <v>165</v>
      </c>
    </row>
    <row r="1484" spans="2:51" s="113" customFormat="1">
      <c r="B1484" s="112"/>
      <c r="D1484" s="102" t="s">
        <v>176</v>
      </c>
      <c r="E1484" s="114" t="s">
        <v>1</v>
      </c>
      <c r="F1484" s="115" t="s">
        <v>954</v>
      </c>
      <c r="H1484" s="116">
        <v>-1.6160000000000001</v>
      </c>
      <c r="L1484" s="112"/>
      <c r="M1484" s="117"/>
      <c r="T1484" s="118"/>
      <c r="AT1484" s="114" t="s">
        <v>176</v>
      </c>
      <c r="AU1484" s="114" t="s">
        <v>82</v>
      </c>
      <c r="AV1484" s="113" t="s">
        <v>82</v>
      </c>
      <c r="AW1484" s="113" t="s">
        <v>30</v>
      </c>
      <c r="AX1484" s="113" t="s">
        <v>73</v>
      </c>
      <c r="AY1484" s="114" t="s">
        <v>165</v>
      </c>
    </row>
    <row r="1485" spans="2:51" s="113" customFormat="1">
      <c r="B1485" s="112"/>
      <c r="D1485" s="102" t="s">
        <v>176</v>
      </c>
      <c r="E1485" s="114" t="s">
        <v>1</v>
      </c>
      <c r="F1485" s="115" t="s">
        <v>944</v>
      </c>
      <c r="H1485" s="116">
        <v>-1.8180000000000001</v>
      </c>
      <c r="L1485" s="112"/>
      <c r="M1485" s="117"/>
      <c r="T1485" s="118"/>
      <c r="AT1485" s="114" t="s">
        <v>176</v>
      </c>
      <c r="AU1485" s="114" t="s">
        <v>82</v>
      </c>
      <c r="AV1485" s="113" t="s">
        <v>82</v>
      </c>
      <c r="AW1485" s="113" t="s">
        <v>30</v>
      </c>
      <c r="AX1485" s="113" t="s">
        <v>73</v>
      </c>
      <c r="AY1485" s="114" t="s">
        <v>165</v>
      </c>
    </row>
    <row r="1486" spans="2:51" s="113" customFormat="1">
      <c r="B1486" s="112"/>
      <c r="D1486" s="102" t="s">
        <v>176</v>
      </c>
      <c r="E1486" s="114" t="s">
        <v>1</v>
      </c>
      <c r="F1486" s="115" t="s">
        <v>957</v>
      </c>
      <c r="H1486" s="116">
        <v>53.2</v>
      </c>
      <c r="L1486" s="112"/>
      <c r="M1486" s="117"/>
      <c r="T1486" s="118"/>
      <c r="AT1486" s="114" t="s">
        <v>176</v>
      </c>
      <c r="AU1486" s="114" t="s">
        <v>82</v>
      </c>
      <c r="AV1486" s="113" t="s">
        <v>82</v>
      </c>
      <c r="AW1486" s="113" t="s">
        <v>30</v>
      </c>
      <c r="AX1486" s="113" t="s">
        <v>73</v>
      </c>
      <c r="AY1486" s="114" t="s">
        <v>165</v>
      </c>
    </row>
    <row r="1487" spans="2:51" s="113" customFormat="1">
      <c r="B1487" s="112"/>
      <c r="D1487" s="102" t="s">
        <v>176</v>
      </c>
      <c r="E1487" s="114" t="s">
        <v>1</v>
      </c>
      <c r="F1487" s="115" t="s">
        <v>958</v>
      </c>
      <c r="H1487" s="116">
        <v>-5.4539999999999997</v>
      </c>
      <c r="L1487" s="112"/>
      <c r="M1487" s="117"/>
      <c r="T1487" s="118"/>
      <c r="AT1487" s="114" t="s">
        <v>176</v>
      </c>
      <c r="AU1487" s="114" t="s">
        <v>82</v>
      </c>
      <c r="AV1487" s="113" t="s">
        <v>82</v>
      </c>
      <c r="AW1487" s="113" t="s">
        <v>30</v>
      </c>
      <c r="AX1487" s="113" t="s">
        <v>73</v>
      </c>
      <c r="AY1487" s="114" t="s">
        <v>165</v>
      </c>
    </row>
    <row r="1488" spans="2:51" s="113" customFormat="1">
      <c r="B1488" s="112"/>
      <c r="D1488" s="102" t="s">
        <v>176</v>
      </c>
      <c r="E1488" s="114" t="s">
        <v>1</v>
      </c>
      <c r="F1488" s="115" t="s">
        <v>959</v>
      </c>
      <c r="H1488" s="116">
        <v>-2.02</v>
      </c>
      <c r="L1488" s="112"/>
      <c r="M1488" s="117"/>
      <c r="T1488" s="118"/>
      <c r="AT1488" s="114" t="s">
        <v>176</v>
      </c>
      <c r="AU1488" s="114" t="s">
        <v>82</v>
      </c>
      <c r="AV1488" s="113" t="s">
        <v>82</v>
      </c>
      <c r="AW1488" s="113" t="s">
        <v>30</v>
      </c>
      <c r="AX1488" s="113" t="s">
        <v>73</v>
      </c>
      <c r="AY1488" s="114" t="s">
        <v>165</v>
      </c>
    </row>
    <row r="1489" spans="2:51" s="113" customFormat="1">
      <c r="B1489" s="112"/>
      <c r="D1489" s="102" t="s">
        <v>176</v>
      </c>
      <c r="E1489" s="114" t="s">
        <v>1</v>
      </c>
      <c r="F1489" s="115" t="s">
        <v>960</v>
      </c>
      <c r="H1489" s="116">
        <v>32.935000000000002</v>
      </c>
      <c r="L1489" s="112"/>
      <c r="M1489" s="117"/>
      <c r="T1489" s="118"/>
      <c r="AT1489" s="114" t="s">
        <v>176</v>
      </c>
      <c r="AU1489" s="114" t="s">
        <v>82</v>
      </c>
      <c r="AV1489" s="113" t="s">
        <v>82</v>
      </c>
      <c r="AW1489" s="113" t="s">
        <v>30</v>
      </c>
      <c r="AX1489" s="113" t="s">
        <v>73</v>
      </c>
      <c r="AY1489" s="114" t="s">
        <v>165</v>
      </c>
    </row>
    <row r="1490" spans="2:51" s="113" customFormat="1">
      <c r="B1490" s="112"/>
      <c r="D1490" s="102" t="s">
        <v>176</v>
      </c>
      <c r="E1490" s="114" t="s">
        <v>1</v>
      </c>
      <c r="F1490" s="115" t="s">
        <v>961</v>
      </c>
      <c r="H1490" s="116">
        <v>39.796999999999997</v>
      </c>
      <c r="L1490" s="112"/>
      <c r="M1490" s="117"/>
      <c r="T1490" s="118"/>
      <c r="AT1490" s="114" t="s">
        <v>176</v>
      </c>
      <c r="AU1490" s="114" t="s">
        <v>82</v>
      </c>
      <c r="AV1490" s="113" t="s">
        <v>82</v>
      </c>
      <c r="AW1490" s="113" t="s">
        <v>30</v>
      </c>
      <c r="AX1490" s="113" t="s">
        <v>73</v>
      </c>
      <c r="AY1490" s="114" t="s">
        <v>165</v>
      </c>
    </row>
    <row r="1491" spans="2:51" s="113" customFormat="1">
      <c r="B1491" s="112"/>
      <c r="D1491" s="102" t="s">
        <v>176</v>
      </c>
      <c r="E1491" s="114" t="s">
        <v>1</v>
      </c>
      <c r="F1491" s="115" t="s">
        <v>962</v>
      </c>
      <c r="H1491" s="116">
        <v>16.344999999999999</v>
      </c>
      <c r="L1491" s="112"/>
      <c r="M1491" s="117"/>
      <c r="T1491" s="118"/>
      <c r="AT1491" s="114" t="s">
        <v>176</v>
      </c>
      <c r="AU1491" s="114" t="s">
        <v>82</v>
      </c>
      <c r="AV1491" s="113" t="s">
        <v>82</v>
      </c>
      <c r="AW1491" s="113" t="s">
        <v>30</v>
      </c>
      <c r="AX1491" s="113" t="s">
        <v>73</v>
      </c>
      <c r="AY1491" s="114" t="s">
        <v>165</v>
      </c>
    </row>
    <row r="1492" spans="2:51" s="113" customFormat="1">
      <c r="B1492" s="112"/>
      <c r="D1492" s="102" t="s">
        <v>176</v>
      </c>
      <c r="E1492" s="114" t="s">
        <v>1</v>
      </c>
      <c r="F1492" s="115" t="s">
        <v>963</v>
      </c>
      <c r="H1492" s="116">
        <v>59.29</v>
      </c>
      <c r="L1492" s="112"/>
      <c r="M1492" s="117"/>
      <c r="T1492" s="118"/>
      <c r="AT1492" s="114" t="s">
        <v>176</v>
      </c>
      <c r="AU1492" s="114" t="s">
        <v>82</v>
      </c>
      <c r="AV1492" s="113" t="s">
        <v>82</v>
      </c>
      <c r="AW1492" s="113" t="s">
        <v>30</v>
      </c>
      <c r="AX1492" s="113" t="s">
        <v>73</v>
      </c>
      <c r="AY1492" s="114" t="s">
        <v>165</v>
      </c>
    </row>
    <row r="1493" spans="2:51" s="113" customFormat="1">
      <c r="B1493" s="112"/>
      <c r="D1493" s="102" t="s">
        <v>176</v>
      </c>
      <c r="E1493" s="114" t="s">
        <v>1</v>
      </c>
      <c r="F1493" s="115" t="s">
        <v>952</v>
      </c>
      <c r="H1493" s="116">
        <v>-3.2320000000000002</v>
      </c>
      <c r="L1493" s="112"/>
      <c r="M1493" s="117"/>
      <c r="T1493" s="118"/>
      <c r="AT1493" s="114" t="s">
        <v>176</v>
      </c>
      <c r="AU1493" s="114" t="s">
        <v>82</v>
      </c>
      <c r="AV1493" s="113" t="s">
        <v>82</v>
      </c>
      <c r="AW1493" s="113" t="s">
        <v>30</v>
      </c>
      <c r="AX1493" s="113" t="s">
        <v>73</v>
      </c>
      <c r="AY1493" s="114" t="s">
        <v>165</v>
      </c>
    </row>
    <row r="1494" spans="2:51" s="113" customFormat="1">
      <c r="B1494" s="112"/>
      <c r="D1494" s="102" t="s">
        <v>176</v>
      </c>
      <c r="E1494" s="114" t="s">
        <v>1</v>
      </c>
      <c r="F1494" s="115" t="s">
        <v>944</v>
      </c>
      <c r="H1494" s="116">
        <v>-1.8180000000000001</v>
      </c>
      <c r="L1494" s="112"/>
      <c r="M1494" s="117"/>
      <c r="T1494" s="118"/>
      <c r="AT1494" s="114" t="s">
        <v>176</v>
      </c>
      <c r="AU1494" s="114" t="s">
        <v>82</v>
      </c>
      <c r="AV1494" s="113" t="s">
        <v>82</v>
      </c>
      <c r="AW1494" s="113" t="s">
        <v>30</v>
      </c>
      <c r="AX1494" s="113" t="s">
        <v>73</v>
      </c>
      <c r="AY1494" s="114" t="s">
        <v>165</v>
      </c>
    </row>
    <row r="1495" spans="2:51" s="113" customFormat="1">
      <c r="B1495" s="112"/>
      <c r="D1495" s="102" t="s">
        <v>176</v>
      </c>
      <c r="E1495" s="114" t="s">
        <v>1</v>
      </c>
      <c r="F1495" s="115" t="s">
        <v>964</v>
      </c>
      <c r="H1495" s="116">
        <v>5.25</v>
      </c>
      <c r="L1495" s="112"/>
      <c r="M1495" s="117"/>
      <c r="T1495" s="118"/>
      <c r="AT1495" s="114" t="s">
        <v>176</v>
      </c>
      <c r="AU1495" s="114" t="s">
        <v>82</v>
      </c>
      <c r="AV1495" s="113" t="s">
        <v>82</v>
      </c>
      <c r="AW1495" s="113" t="s">
        <v>30</v>
      </c>
      <c r="AX1495" s="113" t="s">
        <v>73</v>
      </c>
      <c r="AY1495" s="114" t="s">
        <v>165</v>
      </c>
    </row>
    <row r="1496" spans="2:51" s="113" customFormat="1">
      <c r="B1496" s="112"/>
      <c r="D1496" s="102" t="s">
        <v>176</v>
      </c>
      <c r="E1496" s="114" t="s">
        <v>1</v>
      </c>
      <c r="F1496" s="115" t="s">
        <v>965</v>
      </c>
      <c r="H1496" s="116">
        <v>91.14</v>
      </c>
      <c r="L1496" s="112"/>
      <c r="M1496" s="117"/>
      <c r="T1496" s="118"/>
      <c r="AT1496" s="114" t="s">
        <v>176</v>
      </c>
      <c r="AU1496" s="114" t="s">
        <v>82</v>
      </c>
      <c r="AV1496" s="113" t="s">
        <v>82</v>
      </c>
      <c r="AW1496" s="113" t="s">
        <v>30</v>
      </c>
      <c r="AX1496" s="113" t="s">
        <v>73</v>
      </c>
      <c r="AY1496" s="114" t="s">
        <v>165</v>
      </c>
    </row>
    <row r="1497" spans="2:51" s="113" customFormat="1">
      <c r="B1497" s="112"/>
      <c r="D1497" s="102" t="s">
        <v>176</v>
      </c>
      <c r="E1497" s="114" t="s">
        <v>1</v>
      </c>
      <c r="F1497" s="115" t="s">
        <v>946</v>
      </c>
      <c r="H1497" s="116">
        <v>-4.8479999999999999</v>
      </c>
      <c r="L1497" s="112"/>
      <c r="M1497" s="117"/>
      <c r="T1497" s="118"/>
      <c r="AT1497" s="114" t="s">
        <v>176</v>
      </c>
      <c r="AU1497" s="114" t="s">
        <v>82</v>
      </c>
      <c r="AV1497" s="113" t="s">
        <v>82</v>
      </c>
      <c r="AW1497" s="113" t="s">
        <v>30</v>
      </c>
      <c r="AX1497" s="113" t="s">
        <v>73</v>
      </c>
      <c r="AY1497" s="114" t="s">
        <v>165</v>
      </c>
    </row>
    <row r="1498" spans="2:51" s="113" customFormat="1">
      <c r="B1498" s="112"/>
      <c r="D1498" s="102" t="s">
        <v>176</v>
      </c>
      <c r="E1498" s="114" t="s">
        <v>1</v>
      </c>
      <c r="F1498" s="115" t="s">
        <v>966</v>
      </c>
      <c r="H1498" s="116">
        <v>-3.6360000000000001</v>
      </c>
      <c r="L1498" s="112"/>
      <c r="M1498" s="117"/>
      <c r="T1498" s="118"/>
      <c r="AT1498" s="114" t="s">
        <v>176</v>
      </c>
      <c r="AU1498" s="114" t="s">
        <v>82</v>
      </c>
      <c r="AV1498" s="113" t="s">
        <v>82</v>
      </c>
      <c r="AW1498" s="113" t="s">
        <v>30</v>
      </c>
      <c r="AX1498" s="113" t="s">
        <v>73</v>
      </c>
      <c r="AY1498" s="114" t="s">
        <v>165</v>
      </c>
    </row>
    <row r="1499" spans="2:51" s="113" customFormat="1">
      <c r="B1499" s="112"/>
      <c r="D1499" s="102" t="s">
        <v>176</v>
      </c>
      <c r="E1499" s="114" t="s">
        <v>1</v>
      </c>
      <c r="F1499" s="115" t="s">
        <v>967</v>
      </c>
      <c r="H1499" s="116">
        <v>19.285</v>
      </c>
      <c r="L1499" s="112"/>
      <c r="M1499" s="117"/>
      <c r="T1499" s="118"/>
      <c r="AT1499" s="114" t="s">
        <v>176</v>
      </c>
      <c r="AU1499" s="114" t="s">
        <v>82</v>
      </c>
      <c r="AV1499" s="113" t="s">
        <v>82</v>
      </c>
      <c r="AW1499" s="113" t="s">
        <v>30</v>
      </c>
      <c r="AX1499" s="113" t="s">
        <v>73</v>
      </c>
      <c r="AY1499" s="114" t="s">
        <v>165</v>
      </c>
    </row>
    <row r="1500" spans="2:51" s="107" customFormat="1">
      <c r="B1500" s="106"/>
      <c r="D1500" s="102" t="s">
        <v>176</v>
      </c>
      <c r="E1500" s="108" t="s">
        <v>1</v>
      </c>
      <c r="F1500" s="109" t="s">
        <v>968</v>
      </c>
      <c r="H1500" s="108" t="s">
        <v>1</v>
      </c>
      <c r="L1500" s="106"/>
      <c r="M1500" s="110"/>
      <c r="T1500" s="111"/>
      <c r="AT1500" s="108" t="s">
        <v>176</v>
      </c>
      <c r="AU1500" s="108" t="s">
        <v>82</v>
      </c>
      <c r="AV1500" s="107" t="s">
        <v>80</v>
      </c>
      <c r="AW1500" s="107" t="s">
        <v>30</v>
      </c>
      <c r="AX1500" s="107" t="s">
        <v>73</v>
      </c>
      <c r="AY1500" s="108" t="s">
        <v>165</v>
      </c>
    </row>
    <row r="1501" spans="2:51" s="113" customFormat="1">
      <c r="B1501" s="112"/>
      <c r="D1501" s="102" t="s">
        <v>176</v>
      </c>
      <c r="E1501" s="114" t="s">
        <v>1</v>
      </c>
      <c r="F1501" s="115" t="s">
        <v>969</v>
      </c>
      <c r="H1501" s="116">
        <v>4.13</v>
      </c>
      <c r="L1501" s="112"/>
      <c r="M1501" s="117"/>
      <c r="T1501" s="118"/>
      <c r="AT1501" s="114" t="s">
        <v>176</v>
      </c>
      <c r="AU1501" s="114" t="s">
        <v>82</v>
      </c>
      <c r="AV1501" s="113" t="s">
        <v>82</v>
      </c>
      <c r="AW1501" s="113" t="s">
        <v>30</v>
      </c>
      <c r="AX1501" s="113" t="s">
        <v>73</v>
      </c>
      <c r="AY1501" s="114" t="s">
        <v>165</v>
      </c>
    </row>
    <row r="1502" spans="2:51" s="113" customFormat="1">
      <c r="B1502" s="112"/>
      <c r="D1502" s="102" t="s">
        <v>176</v>
      </c>
      <c r="E1502" s="114" t="s">
        <v>1</v>
      </c>
      <c r="F1502" s="115" t="s">
        <v>970</v>
      </c>
      <c r="H1502" s="116">
        <v>10.5</v>
      </c>
      <c r="L1502" s="112"/>
      <c r="M1502" s="117"/>
      <c r="T1502" s="118"/>
      <c r="AT1502" s="114" t="s">
        <v>176</v>
      </c>
      <c r="AU1502" s="114" t="s">
        <v>82</v>
      </c>
      <c r="AV1502" s="113" t="s">
        <v>82</v>
      </c>
      <c r="AW1502" s="113" t="s">
        <v>30</v>
      </c>
      <c r="AX1502" s="113" t="s">
        <v>73</v>
      </c>
      <c r="AY1502" s="114" t="s">
        <v>165</v>
      </c>
    </row>
    <row r="1503" spans="2:51" s="107" customFormat="1">
      <c r="B1503" s="106"/>
      <c r="D1503" s="102" t="s">
        <v>176</v>
      </c>
      <c r="E1503" s="108" t="s">
        <v>1</v>
      </c>
      <c r="F1503" s="109" t="s">
        <v>971</v>
      </c>
      <c r="H1503" s="108" t="s">
        <v>1</v>
      </c>
      <c r="L1503" s="106"/>
      <c r="M1503" s="110"/>
      <c r="T1503" s="111"/>
      <c r="AT1503" s="108" t="s">
        <v>176</v>
      </c>
      <c r="AU1503" s="108" t="s">
        <v>82</v>
      </c>
      <c r="AV1503" s="107" t="s">
        <v>80</v>
      </c>
      <c r="AW1503" s="107" t="s">
        <v>30</v>
      </c>
      <c r="AX1503" s="107" t="s">
        <v>73</v>
      </c>
      <c r="AY1503" s="108" t="s">
        <v>165</v>
      </c>
    </row>
    <row r="1504" spans="2:51" s="113" customFormat="1">
      <c r="B1504" s="112"/>
      <c r="D1504" s="102" t="s">
        <v>176</v>
      </c>
      <c r="E1504" s="114" t="s">
        <v>1</v>
      </c>
      <c r="F1504" s="115" t="s">
        <v>972</v>
      </c>
      <c r="H1504" s="116">
        <v>74.528000000000006</v>
      </c>
      <c r="L1504" s="112"/>
      <c r="M1504" s="117"/>
      <c r="T1504" s="118"/>
      <c r="AT1504" s="114" t="s">
        <v>176</v>
      </c>
      <c r="AU1504" s="114" t="s">
        <v>82</v>
      </c>
      <c r="AV1504" s="113" t="s">
        <v>82</v>
      </c>
      <c r="AW1504" s="113" t="s">
        <v>30</v>
      </c>
      <c r="AX1504" s="113" t="s">
        <v>73</v>
      </c>
      <c r="AY1504" s="114" t="s">
        <v>165</v>
      </c>
    </row>
    <row r="1505" spans="2:51" s="113" customFormat="1">
      <c r="B1505" s="112"/>
      <c r="D1505" s="102" t="s">
        <v>176</v>
      </c>
      <c r="E1505" s="114" t="s">
        <v>1</v>
      </c>
      <c r="F1505" s="115" t="s">
        <v>973</v>
      </c>
      <c r="H1505" s="116">
        <v>-5.88</v>
      </c>
      <c r="L1505" s="112"/>
      <c r="M1505" s="117"/>
      <c r="T1505" s="118"/>
      <c r="AT1505" s="114" t="s">
        <v>176</v>
      </c>
      <c r="AU1505" s="114" t="s">
        <v>82</v>
      </c>
      <c r="AV1505" s="113" t="s">
        <v>82</v>
      </c>
      <c r="AW1505" s="113" t="s">
        <v>30</v>
      </c>
      <c r="AX1505" s="113" t="s">
        <v>73</v>
      </c>
      <c r="AY1505" s="114" t="s">
        <v>165</v>
      </c>
    </row>
    <row r="1506" spans="2:51" s="113" customFormat="1">
      <c r="B1506" s="112"/>
      <c r="D1506" s="102" t="s">
        <v>176</v>
      </c>
      <c r="E1506" s="114" t="s">
        <v>1</v>
      </c>
      <c r="F1506" s="115" t="s">
        <v>974</v>
      </c>
      <c r="H1506" s="116">
        <v>-6.6150000000000002</v>
      </c>
      <c r="L1506" s="112"/>
      <c r="M1506" s="117"/>
      <c r="T1506" s="118"/>
      <c r="AT1506" s="114" t="s">
        <v>176</v>
      </c>
      <c r="AU1506" s="114" t="s">
        <v>82</v>
      </c>
      <c r="AV1506" s="113" t="s">
        <v>82</v>
      </c>
      <c r="AW1506" s="113" t="s">
        <v>30</v>
      </c>
      <c r="AX1506" s="113" t="s">
        <v>73</v>
      </c>
      <c r="AY1506" s="114" t="s">
        <v>165</v>
      </c>
    </row>
    <row r="1507" spans="2:51" s="113" customFormat="1">
      <c r="B1507" s="112"/>
      <c r="D1507" s="102" t="s">
        <v>176</v>
      </c>
      <c r="E1507" s="114" t="s">
        <v>1</v>
      </c>
      <c r="F1507" s="115" t="s">
        <v>975</v>
      </c>
      <c r="H1507" s="116">
        <v>18.36</v>
      </c>
      <c r="L1507" s="112"/>
      <c r="M1507" s="117"/>
      <c r="T1507" s="118"/>
      <c r="AT1507" s="114" t="s">
        <v>176</v>
      </c>
      <c r="AU1507" s="114" t="s">
        <v>82</v>
      </c>
      <c r="AV1507" s="113" t="s">
        <v>82</v>
      </c>
      <c r="AW1507" s="113" t="s">
        <v>30</v>
      </c>
      <c r="AX1507" s="113" t="s">
        <v>73</v>
      </c>
      <c r="AY1507" s="114" t="s">
        <v>165</v>
      </c>
    </row>
    <row r="1508" spans="2:51" s="113" customFormat="1">
      <c r="B1508" s="112"/>
      <c r="D1508" s="102" t="s">
        <v>176</v>
      </c>
      <c r="E1508" s="114" t="s">
        <v>1</v>
      </c>
      <c r="F1508" s="115" t="s">
        <v>976</v>
      </c>
      <c r="H1508" s="116">
        <v>-6.2</v>
      </c>
      <c r="L1508" s="112"/>
      <c r="M1508" s="117"/>
      <c r="T1508" s="118"/>
      <c r="AT1508" s="114" t="s">
        <v>176</v>
      </c>
      <c r="AU1508" s="114" t="s">
        <v>82</v>
      </c>
      <c r="AV1508" s="113" t="s">
        <v>82</v>
      </c>
      <c r="AW1508" s="113" t="s">
        <v>30</v>
      </c>
      <c r="AX1508" s="113" t="s">
        <v>73</v>
      </c>
      <c r="AY1508" s="114" t="s">
        <v>165</v>
      </c>
    </row>
    <row r="1509" spans="2:51" s="113" customFormat="1">
      <c r="B1509" s="112"/>
      <c r="D1509" s="102" t="s">
        <v>176</v>
      </c>
      <c r="E1509" s="114" t="s">
        <v>1</v>
      </c>
      <c r="F1509" s="115" t="s">
        <v>977</v>
      </c>
      <c r="H1509" s="116">
        <v>31.212</v>
      </c>
      <c r="L1509" s="112"/>
      <c r="M1509" s="117"/>
      <c r="T1509" s="118"/>
      <c r="AT1509" s="114" t="s">
        <v>176</v>
      </c>
      <c r="AU1509" s="114" t="s">
        <v>82</v>
      </c>
      <c r="AV1509" s="113" t="s">
        <v>82</v>
      </c>
      <c r="AW1509" s="113" t="s">
        <v>30</v>
      </c>
      <c r="AX1509" s="113" t="s">
        <v>73</v>
      </c>
      <c r="AY1509" s="114" t="s">
        <v>165</v>
      </c>
    </row>
    <row r="1510" spans="2:51" s="113" customFormat="1">
      <c r="B1510" s="112"/>
      <c r="D1510" s="102" t="s">
        <v>176</v>
      </c>
      <c r="E1510" s="114" t="s">
        <v>1</v>
      </c>
      <c r="F1510" s="115" t="s">
        <v>966</v>
      </c>
      <c r="H1510" s="116">
        <v>-3.6360000000000001</v>
      </c>
      <c r="L1510" s="112"/>
      <c r="M1510" s="117"/>
      <c r="T1510" s="118"/>
      <c r="AT1510" s="114" t="s">
        <v>176</v>
      </c>
      <c r="AU1510" s="114" t="s">
        <v>82</v>
      </c>
      <c r="AV1510" s="113" t="s">
        <v>82</v>
      </c>
      <c r="AW1510" s="113" t="s">
        <v>30</v>
      </c>
      <c r="AX1510" s="113" t="s">
        <v>73</v>
      </c>
      <c r="AY1510" s="114" t="s">
        <v>165</v>
      </c>
    </row>
    <row r="1511" spans="2:51" s="113" customFormat="1">
      <c r="B1511" s="112"/>
      <c r="D1511" s="102" t="s">
        <v>176</v>
      </c>
      <c r="E1511" s="114" t="s">
        <v>1</v>
      </c>
      <c r="F1511" s="115" t="s">
        <v>978</v>
      </c>
      <c r="H1511" s="116">
        <v>-5.27</v>
      </c>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979</v>
      </c>
      <c r="H1512" s="116">
        <v>64.022000000000006</v>
      </c>
      <c r="L1512" s="112"/>
      <c r="M1512" s="117"/>
      <c r="T1512" s="118"/>
      <c r="AT1512" s="114" t="s">
        <v>176</v>
      </c>
      <c r="AU1512" s="114" t="s">
        <v>82</v>
      </c>
      <c r="AV1512" s="113" t="s">
        <v>82</v>
      </c>
      <c r="AW1512" s="113" t="s">
        <v>30</v>
      </c>
      <c r="AX1512" s="113" t="s">
        <v>73</v>
      </c>
      <c r="AY1512" s="114" t="s">
        <v>165</v>
      </c>
    </row>
    <row r="1513" spans="2:51" s="113" customFormat="1">
      <c r="B1513" s="112"/>
      <c r="D1513" s="102" t="s">
        <v>176</v>
      </c>
      <c r="E1513" s="114" t="s">
        <v>1</v>
      </c>
      <c r="F1513" s="115" t="s">
        <v>954</v>
      </c>
      <c r="H1513" s="116">
        <v>-1.6160000000000001</v>
      </c>
      <c r="L1513" s="112"/>
      <c r="M1513" s="117"/>
      <c r="T1513" s="118"/>
      <c r="AT1513" s="114" t="s">
        <v>176</v>
      </c>
      <c r="AU1513" s="114" t="s">
        <v>82</v>
      </c>
      <c r="AV1513" s="113" t="s">
        <v>82</v>
      </c>
      <c r="AW1513" s="113" t="s">
        <v>30</v>
      </c>
      <c r="AX1513" s="113" t="s">
        <v>73</v>
      </c>
      <c r="AY1513" s="114" t="s">
        <v>165</v>
      </c>
    </row>
    <row r="1514" spans="2:51" s="113" customFormat="1">
      <c r="B1514" s="112"/>
      <c r="D1514" s="102" t="s">
        <v>176</v>
      </c>
      <c r="E1514" s="114" t="s">
        <v>1</v>
      </c>
      <c r="F1514" s="115" t="s">
        <v>966</v>
      </c>
      <c r="H1514" s="116">
        <v>-3.6360000000000001</v>
      </c>
      <c r="L1514" s="112"/>
      <c r="M1514" s="117"/>
      <c r="T1514" s="118"/>
      <c r="AT1514" s="114" t="s">
        <v>176</v>
      </c>
      <c r="AU1514" s="114" t="s">
        <v>82</v>
      </c>
      <c r="AV1514" s="113" t="s">
        <v>82</v>
      </c>
      <c r="AW1514" s="113" t="s">
        <v>30</v>
      </c>
      <c r="AX1514" s="113" t="s">
        <v>73</v>
      </c>
      <c r="AY1514" s="114" t="s">
        <v>165</v>
      </c>
    </row>
    <row r="1515" spans="2:51" s="113" customFormat="1">
      <c r="B1515" s="112"/>
      <c r="D1515" s="102" t="s">
        <v>176</v>
      </c>
      <c r="E1515" s="114" t="s">
        <v>1</v>
      </c>
      <c r="F1515" s="115" t="s">
        <v>980</v>
      </c>
      <c r="H1515" s="116">
        <v>-2.2050000000000001</v>
      </c>
      <c r="L1515" s="112"/>
      <c r="M1515" s="117"/>
      <c r="T1515" s="118"/>
      <c r="AT1515" s="114" t="s">
        <v>176</v>
      </c>
      <c r="AU1515" s="114" t="s">
        <v>82</v>
      </c>
      <c r="AV1515" s="113" t="s">
        <v>82</v>
      </c>
      <c r="AW1515" s="113" t="s">
        <v>30</v>
      </c>
      <c r="AX1515" s="113" t="s">
        <v>73</v>
      </c>
      <c r="AY1515" s="114" t="s">
        <v>165</v>
      </c>
    </row>
    <row r="1516" spans="2:51" s="113" customFormat="1">
      <c r="B1516" s="112"/>
      <c r="D1516" s="102" t="s">
        <v>176</v>
      </c>
      <c r="E1516" s="114" t="s">
        <v>1</v>
      </c>
      <c r="F1516" s="115" t="s">
        <v>981</v>
      </c>
      <c r="H1516" s="116">
        <v>29.885999999999999</v>
      </c>
      <c r="L1516" s="112"/>
      <c r="M1516" s="117"/>
      <c r="T1516" s="118"/>
      <c r="AT1516" s="114" t="s">
        <v>176</v>
      </c>
      <c r="AU1516" s="114" t="s">
        <v>82</v>
      </c>
      <c r="AV1516" s="113" t="s">
        <v>82</v>
      </c>
      <c r="AW1516" s="113" t="s">
        <v>30</v>
      </c>
      <c r="AX1516" s="113" t="s">
        <v>73</v>
      </c>
      <c r="AY1516" s="114" t="s">
        <v>165</v>
      </c>
    </row>
    <row r="1517" spans="2:51" s="113" customFormat="1">
      <c r="B1517" s="112"/>
      <c r="D1517" s="102" t="s">
        <v>176</v>
      </c>
      <c r="E1517" s="114" t="s">
        <v>1</v>
      </c>
      <c r="F1517" s="115" t="s">
        <v>944</v>
      </c>
      <c r="H1517" s="116">
        <v>-1.8180000000000001</v>
      </c>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982</v>
      </c>
      <c r="H1518" s="108" t="s">
        <v>1</v>
      </c>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983</v>
      </c>
      <c r="H1519" s="116">
        <v>38.386000000000003</v>
      </c>
      <c r="L1519" s="112"/>
      <c r="M1519" s="117"/>
      <c r="T1519" s="118"/>
      <c r="AT1519" s="114" t="s">
        <v>176</v>
      </c>
      <c r="AU1519" s="114" t="s">
        <v>82</v>
      </c>
      <c r="AV1519" s="113" t="s">
        <v>82</v>
      </c>
      <c r="AW1519" s="113" t="s">
        <v>30</v>
      </c>
      <c r="AX1519" s="113" t="s">
        <v>73</v>
      </c>
      <c r="AY1519" s="114" t="s">
        <v>165</v>
      </c>
    </row>
    <row r="1520" spans="2:51" s="113" customFormat="1">
      <c r="B1520" s="112"/>
      <c r="D1520" s="102" t="s">
        <v>176</v>
      </c>
      <c r="E1520" s="114" t="s">
        <v>1</v>
      </c>
      <c r="F1520" s="115" t="s">
        <v>984</v>
      </c>
      <c r="H1520" s="116">
        <v>-2.94</v>
      </c>
      <c r="L1520" s="112"/>
      <c r="M1520" s="117"/>
      <c r="T1520" s="118"/>
      <c r="AT1520" s="114" t="s">
        <v>176</v>
      </c>
      <c r="AU1520" s="114" t="s">
        <v>82</v>
      </c>
      <c r="AV1520" s="113" t="s">
        <v>82</v>
      </c>
      <c r="AW1520" s="113" t="s">
        <v>30</v>
      </c>
      <c r="AX1520" s="113" t="s">
        <v>73</v>
      </c>
      <c r="AY1520" s="114" t="s">
        <v>165</v>
      </c>
    </row>
    <row r="1521" spans="2:51" s="113" customFormat="1">
      <c r="B1521" s="112"/>
      <c r="D1521" s="102" t="s">
        <v>176</v>
      </c>
      <c r="E1521" s="114" t="s">
        <v>1</v>
      </c>
      <c r="F1521" s="115" t="s">
        <v>985</v>
      </c>
      <c r="H1521" s="116">
        <v>67.897999999999996</v>
      </c>
      <c r="L1521" s="112"/>
      <c r="M1521" s="117"/>
      <c r="T1521" s="118"/>
      <c r="AT1521" s="114" t="s">
        <v>176</v>
      </c>
      <c r="AU1521" s="114" t="s">
        <v>82</v>
      </c>
      <c r="AV1521" s="113" t="s">
        <v>82</v>
      </c>
      <c r="AW1521" s="113" t="s">
        <v>30</v>
      </c>
      <c r="AX1521" s="113" t="s">
        <v>73</v>
      </c>
      <c r="AY1521" s="114" t="s">
        <v>165</v>
      </c>
    </row>
    <row r="1522" spans="2:51" s="113" customFormat="1">
      <c r="B1522" s="112"/>
      <c r="D1522" s="102" t="s">
        <v>176</v>
      </c>
      <c r="E1522" s="114" t="s">
        <v>1</v>
      </c>
      <c r="F1522" s="115" t="s">
        <v>986</v>
      </c>
      <c r="H1522" s="116">
        <v>-3.5</v>
      </c>
      <c r="L1522" s="112"/>
      <c r="M1522" s="117"/>
      <c r="T1522" s="118"/>
      <c r="AT1522" s="114" t="s">
        <v>176</v>
      </c>
      <c r="AU1522" s="114" t="s">
        <v>82</v>
      </c>
      <c r="AV1522" s="113" t="s">
        <v>82</v>
      </c>
      <c r="AW1522" s="113" t="s">
        <v>30</v>
      </c>
      <c r="AX1522" s="113" t="s">
        <v>73</v>
      </c>
      <c r="AY1522" s="114" t="s">
        <v>165</v>
      </c>
    </row>
    <row r="1523" spans="2:51" s="113" customFormat="1">
      <c r="B1523" s="112"/>
      <c r="D1523" s="102" t="s">
        <v>176</v>
      </c>
      <c r="E1523" s="114" t="s">
        <v>1</v>
      </c>
      <c r="F1523" s="115" t="s">
        <v>987</v>
      </c>
      <c r="H1523" s="116">
        <v>-3.4</v>
      </c>
      <c r="L1523" s="112"/>
      <c r="M1523" s="117"/>
      <c r="T1523" s="118"/>
      <c r="AT1523" s="114" t="s">
        <v>176</v>
      </c>
      <c r="AU1523" s="114" t="s">
        <v>82</v>
      </c>
      <c r="AV1523" s="113" t="s">
        <v>82</v>
      </c>
      <c r="AW1523" s="113" t="s">
        <v>30</v>
      </c>
      <c r="AX1523" s="113" t="s">
        <v>73</v>
      </c>
      <c r="AY1523" s="114" t="s">
        <v>165</v>
      </c>
    </row>
    <row r="1524" spans="2:51" s="113" customFormat="1">
      <c r="B1524" s="112"/>
      <c r="D1524" s="102" t="s">
        <v>176</v>
      </c>
      <c r="E1524" s="114" t="s">
        <v>1</v>
      </c>
      <c r="F1524" s="115" t="s">
        <v>988</v>
      </c>
      <c r="H1524" s="116">
        <v>64.736000000000004</v>
      </c>
      <c r="L1524" s="112"/>
      <c r="M1524" s="117"/>
      <c r="T1524" s="118"/>
      <c r="AT1524" s="114" t="s">
        <v>176</v>
      </c>
      <c r="AU1524" s="114" t="s">
        <v>82</v>
      </c>
      <c r="AV1524" s="113" t="s">
        <v>82</v>
      </c>
      <c r="AW1524" s="113" t="s">
        <v>30</v>
      </c>
      <c r="AX1524" s="113" t="s">
        <v>73</v>
      </c>
      <c r="AY1524" s="114" t="s">
        <v>165</v>
      </c>
    </row>
    <row r="1525" spans="2:51" s="113" customFormat="1">
      <c r="B1525" s="112"/>
      <c r="D1525" s="102" t="s">
        <v>176</v>
      </c>
      <c r="E1525" s="114" t="s">
        <v>1</v>
      </c>
      <c r="F1525" s="115" t="s">
        <v>989</v>
      </c>
      <c r="H1525" s="116">
        <v>68.918000000000006</v>
      </c>
      <c r="L1525" s="112"/>
      <c r="M1525" s="117"/>
      <c r="T1525" s="118"/>
      <c r="AT1525" s="114" t="s">
        <v>176</v>
      </c>
      <c r="AU1525" s="114" t="s">
        <v>82</v>
      </c>
      <c r="AV1525" s="113" t="s">
        <v>82</v>
      </c>
      <c r="AW1525" s="113" t="s">
        <v>30</v>
      </c>
      <c r="AX1525" s="113" t="s">
        <v>73</v>
      </c>
      <c r="AY1525" s="114" t="s">
        <v>165</v>
      </c>
    </row>
    <row r="1526" spans="2:51" s="113" customFormat="1">
      <c r="B1526" s="112"/>
      <c r="D1526" s="102" t="s">
        <v>176</v>
      </c>
      <c r="E1526" s="114" t="s">
        <v>1</v>
      </c>
      <c r="F1526" s="115" t="s">
        <v>987</v>
      </c>
      <c r="H1526" s="116">
        <v>-3.4</v>
      </c>
      <c r="L1526" s="112"/>
      <c r="M1526" s="117"/>
      <c r="T1526" s="118"/>
      <c r="AT1526" s="114" t="s">
        <v>176</v>
      </c>
      <c r="AU1526" s="114" t="s">
        <v>82</v>
      </c>
      <c r="AV1526" s="113" t="s">
        <v>82</v>
      </c>
      <c r="AW1526" s="113" t="s">
        <v>30</v>
      </c>
      <c r="AX1526" s="113" t="s">
        <v>73</v>
      </c>
      <c r="AY1526" s="114" t="s">
        <v>165</v>
      </c>
    </row>
    <row r="1527" spans="2:51" s="113" customFormat="1">
      <c r="B1527" s="112"/>
      <c r="D1527" s="102" t="s">
        <v>176</v>
      </c>
      <c r="E1527" s="114" t="s">
        <v>1</v>
      </c>
      <c r="F1527" s="115" t="s">
        <v>990</v>
      </c>
      <c r="H1527" s="116">
        <v>-3.08</v>
      </c>
      <c r="L1527" s="112"/>
      <c r="M1527" s="117"/>
      <c r="T1527" s="118"/>
      <c r="AT1527" s="114" t="s">
        <v>176</v>
      </c>
      <c r="AU1527" s="114" t="s">
        <v>82</v>
      </c>
      <c r="AV1527" s="113" t="s">
        <v>82</v>
      </c>
      <c r="AW1527" s="113" t="s">
        <v>30</v>
      </c>
      <c r="AX1527" s="113" t="s">
        <v>73</v>
      </c>
      <c r="AY1527" s="114" t="s">
        <v>165</v>
      </c>
    </row>
    <row r="1528" spans="2:51" s="113" customFormat="1">
      <c r="B1528" s="112"/>
      <c r="D1528" s="102" t="s">
        <v>176</v>
      </c>
      <c r="E1528" s="114" t="s">
        <v>1</v>
      </c>
      <c r="F1528" s="115" t="s">
        <v>991</v>
      </c>
      <c r="H1528" s="116">
        <v>21.08</v>
      </c>
      <c r="L1528" s="112"/>
      <c r="M1528" s="117"/>
      <c r="T1528" s="118"/>
      <c r="AT1528" s="114" t="s">
        <v>176</v>
      </c>
      <c r="AU1528" s="114" t="s">
        <v>82</v>
      </c>
      <c r="AV1528" s="113" t="s">
        <v>82</v>
      </c>
      <c r="AW1528" s="113" t="s">
        <v>30</v>
      </c>
      <c r="AX1528" s="113" t="s">
        <v>73</v>
      </c>
      <c r="AY1528" s="114" t="s">
        <v>165</v>
      </c>
    </row>
    <row r="1529" spans="2:51" s="113" customFormat="1">
      <c r="B1529" s="112"/>
      <c r="D1529" s="102" t="s">
        <v>176</v>
      </c>
      <c r="E1529" s="114" t="s">
        <v>1</v>
      </c>
      <c r="F1529" s="115" t="s">
        <v>954</v>
      </c>
      <c r="H1529" s="116">
        <v>-1.6160000000000001</v>
      </c>
      <c r="L1529" s="112"/>
      <c r="M1529" s="117"/>
      <c r="T1529" s="118"/>
      <c r="AT1529" s="114" t="s">
        <v>176</v>
      </c>
      <c r="AU1529" s="114" t="s">
        <v>82</v>
      </c>
      <c r="AV1529" s="113" t="s">
        <v>82</v>
      </c>
      <c r="AW1529" s="113" t="s">
        <v>30</v>
      </c>
      <c r="AX1529" s="113" t="s">
        <v>73</v>
      </c>
      <c r="AY1529" s="114" t="s">
        <v>165</v>
      </c>
    </row>
    <row r="1530" spans="2:51" s="113" customFormat="1">
      <c r="B1530" s="112"/>
      <c r="D1530" s="102" t="s">
        <v>176</v>
      </c>
      <c r="E1530" s="114" t="s">
        <v>1</v>
      </c>
      <c r="F1530" s="115" t="s">
        <v>992</v>
      </c>
      <c r="H1530" s="116">
        <v>52.734000000000002</v>
      </c>
      <c r="L1530" s="112"/>
      <c r="M1530" s="117"/>
      <c r="T1530" s="118"/>
      <c r="AT1530" s="114" t="s">
        <v>176</v>
      </c>
      <c r="AU1530" s="114" t="s">
        <v>82</v>
      </c>
      <c r="AV1530" s="113" t="s">
        <v>82</v>
      </c>
      <c r="AW1530" s="113" t="s">
        <v>30</v>
      </c>
      <c r="AX1530" s="113" t="s">
        <v>73</v>
      </c>
      <c r="AY1530" s="114" t="s">
        <v>165</v>
      </c>
    </row>
    <row r="1531" spans="2:51" s="113" customFormat="1">
      <c r="B1531" s="112"/>
      <c r="D1531" s="102" t="s">
        <v>176</v>
      </c>
      <c r="E1531" s="114" t="s">
        <v>1</v>
      </c>
      <c r="F1531" s="115" t="s">
        <v>993</v>
      </c>
      <c r="H1531" s="116">
        <v>-2.52</v>
      </c>
      <c r="L1531" s="112"/>
      <c r="M1531" s="117"/>
      <c r="T1531" s="118"/>
      <c r="AT1531" s="114" t="s">
        <v>176</v>
      </c>
      <c r="AU1531" s="114" t="s">
        <v>82</v>
      </c>
      <c r="AV1531" s="113" t="s">
        <v>82</v>
      </c>
      <c r="AW1531" s="113" t="s">
        <v>30</v>
      </c>
      <c r="AX1531" s="113" t="s">
        <v>73</v>
      </c>
      <c r="AY1531" s="114" t="s">
        <v>165</v>
      </c>
    </row>
    <row r="1532" spans="2:51" s="113" customFormat="1">
      <c r="B1532" s="112"/>
      <c r="D1532" s="102" t="s">
        <v>176</v>
      </c>
      <c r="E1532" s="114" t="s">
        <v>1</v>
      </c>
      <c r="F1532" s="115" t="s">
        <v>994</v>
      </c>
      <c r="H1532" s="116">
        <v>-2.1</v>
      </c>
      <c r="L1532" s="112"/>
      <c r="M1532" s="117"/>
      <c r="T1532" s="118"/>
      <c r="AT1532" s="114" t="s">
        <v>176</v>
      </c>
      <c r="AU1532" s="114" t="s">
        <v>82</v>
      </c>
      <c r="AV1532" s="113" t="s">
        <v>82</v>
      </c>
      <c r="AW1532" s="113" t="s">
        <v>30</v>
      </c>
      <c r="AX1532" s="113" t="s">
        <v>73</v>
      </c>
      <c r="AY1532" s="114" t="s">
        <v>165</v>
      </c>
    </row>
    <row r="1533" spans="2:51" s="113" customFormat="1">
      <c r="B1533" s="112"/>
      <c r="D1533" s="102" t="s">
        <v>176</v>
      </c>
      <c r="E1533" s="114" t="s">
        <v>1</v>
      </c>
      <c r="F1533" s="115" t="s">
        <v>955</v>
      </c>
      <c r="H1533" s="116">
        <v>-0.49</v>
      </c>
      <c r="L1533" s="112"/>
      <c r="M1533" s="117"/>
      <c r="T1533" s="118"/>
      <c r="AT1533" s="114" t="s">
        <v>176</v>
      </c>
      <c r="AU1533" s="114" t="s">
        <v>82</v>
      </c>
      <c r="AV1533" s="113" t="s">
        <v>82</v>
      </c>
      <c r="AW1533" s="113" t="s">
        <v>30</v>
      </c>
      <c r="AX1533" s="113" t="s">
        <v>73</v>
      </c>
      <c r="AY1533" s="114" t="s">
        <v>165</v>
      </c>
    </row>
    <row r="1534" spans="2:51" s="113" customFormat="1">
      <c r="B1534" s="112"/>
      <c r="D1534" s="102" t="s">
        <v>176</v>
      </c>
      <c r="E1534" s="114" t="s">
        <v>1</v>
      </c>
      <c r="F1534" s="115" t="s">
        <v>995</v>
      </c>
      <c r="H1534" s="116">
        <v>12.24</v>
      </c>
      <c r="L1534" s="112"/>
      <c r="M1534" s="117"/>
      <c r="T1534" s="118"/>
      <c r="AT1534" s="114" t="s">
        <v>176</v>
      </c>
      <c r="AU1534" s="114" t="s">
        <v>82</v>
      </c>
      <c r="AV1534" s="113" t="s">
        <v>82</v>
      </c>
      <c r="AW1534" s="113" t="s">
        <v>30</v>
      </c>
      <c r="AX1534" s="113" t="s">
        <v>73</v>
      </c>
      <c r="AY1534" s="114" t="s">
        <v>165</v>
      </c>
    </row>
    <row r="1535" spans="2:51" s="113" customFormat="1">
      <c r="B1535" s="112"/>
      <c r="D1535" s="102" t="s">
        <v>176</v>
      </c>
      <c r="E1535" s="114" t="s">
        <v>1</v>
      </c>
      <c r="F1535" s="115" t="s">
        <v>996</v>
      </c>
      <c r="H1535" s="116">
        <v>-3.25</v>
      </c>
      <c r="L1535" s="112"/>
      <c r="M1535" s="117"/>
      <c r="T1535" s="118"/>
      <c r="AT1535" s="114" t="s">
        <v>176</v>
      </c>
      <c r="AU1535" s="114" t="s">
        <v>82</v>
      </c>
      <c r="AV1535" s="113" t="s">
        <v>82</v>
      </c>
      <c r="AW1535" s="113" t="s">
        <v>30</v>
      </c>
      <c r="AX1535" s="113" t="s">
        <v>73</v>
      </c>
      <c r="AY1535" s="114" t="s">
        <v>165</v>
      </c>
    </row>
    <row r="1536" spans="2:51" s="113" customFormat="1">
      <c r="B1536" s="112"/>
      <c r="D1536" s="102" t="s">
        <v>176</v>
      </c>
      <c r="E1536" s="114" t="s">
        <v>1</v>
      </c>
      <c r="F1536" s="115" t="s">
        <v>997</v>
      </c>
      <c r="H1536" s="116">
        <v>4.3860000000000001</v>
      </c>
      <c r="L1536" s="112"/>
      <c r="M1536" s="117"/>
      <c r="T1536" s="118"/>
      <c r="AT1536" s="114" t="s">
        <v>176</v>
      </c>
      <c r="AU1536" s="114" t="s">
        <v>82</v>
      </c>
      <c r="AV1536" s="113" t="s">
        <v>82</v>
      </c>
      <c r="AW1536" s="113" t="s">
        <v>30</v>
      </c>
      <c r="AX1536" s="113" t="s">
        <v>73</v>
      </c>
      <c r="AY1536" s="114" t="s">
        <v>165</v>
      </c>
    </row>
    <row r="1537" spans="2:51" s="107" customFormat="1">
      <c r="B1537" s="106"/>
      <c r="D1537" s="102" t="s">
        <v>176</v>
      </c>
      <c r="E1537" s="108" t="s">
        <v>1</v>
      </c>
      <c r="F1537" s="109" t="s">
        <v>998</v>
      </c>
      <c r="H1537" s="108" t="s">
        <v>1</v>
      </c>
      <c r="L1537" s="106"/>
      <c r="M1537" s="110"/>
      <c r="T1537" s="111"/>
      <c r="AT1537" s="108" t="s">
        <v>176</v>
      </c>
      <c r="AU1537" s="108" t="s">
        <v>82</v>
      </c>
      <c r="AV1537" s="107" t="s">
        <v>80</v>
      </c>
      <c r="AW1537" s="107" t="s">
        <v>30</v>
      </c>
      <c r="AX1537" s="107" t="s">
        <v>73</v>
      </c>
      <c r="AY1537" s="108" t="s">
        <v>165</v>
      </c>
    </row>
    <row r="1538" spans="2:51" s="113" customFormat="1">
      <c r="B1538" s="112"/>
      <c r="D1538" s="102" t="s">
        <v>176</v>
      </c>
      <c r="E1538" s="114" t="s">
        <v>1</v>
      </c>
      <c r="F1538" s="115" t="s">
        <v>999</v>
      </c>
      <c r="H1538" s="116">
        <v>13.7</v>
      </c>
      <c r="L1538" s="112"/>
      <c r="M1538" s="117"/>
      <c r="T1538" s="118"/>
      <c r="AT1538" s="114" t="s">
        <v>176</v>
      </c>
      <c r="AU1538" s="114" t="s">
        <v>82</v>
      </c>
      <c r="AV1538" s="113" t="s">
        <v>82</v>
      </c>
      <c r="AW1538" s="113" t="s">
        <v>30</v>
      </c>
      <c r="AX1538" s="113" t="s">
        <v>73</v>
      </c>
      <c r="AY1538" s="114" t="s">
        <v>165</v>
      </c>
    </row>
    <row r="1539" spans="2:51" s="113" customFormat="1">
      <c r="B1539" s="112"/>
      <c r="D1539" s="102" t="s">
        <v>176</v>
      </c>
      <c r="E1539" s="114" t="s">
        <v>1</v>
      </c>
      <c r="F1539" s="115" t="s">
        <v>944</v>
      </c>
      <c r="H1539" s="116">
        <v>-1.8180000000000001</v>
      </c>
      <c r="L1539" s="112"/>
      <c r="M1539" s="117"/>
      <c r="T1539" s="118"/>
      <c r="AT1539" s="114" t="s">
        <v>176</v>
      </c>
      <c r="AU1539" s="114" t="s">
        <v>82</v>
      </c>
      <c r="AV1539" s="113" t="s">
        <v>82</v>
      </c>
      <c r="AW1539" s="113" t="s">
        <v>30</v>
      </c>
      <c r="AX1539" s="113" t="s">
        <v>73</v>
      </c>
      <c r="AY1539" s="114" t="s">
        <v>165</v>
      </c>
    </row>
    <row r="1540" spans="2:51" s="113" customFormat="1">
      <c r="B1540" s="112"/>
      <c r="D1540" s="102" t="s">
        <v>176</v>
      </c>
      <c r="E1540" s="114" t="s">
        <v>1</v>
      </c>
      <c r="F1540" s="115" t="s">
        <v>1000</v>
      </c>
      <c r="H1540" s="116">
        <v>79.953999999999994</v>
      </c>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1001</v>
      </c>
      <c r="H1541" s="116">
        <v>-2.15</v>
      </c>
      <c r="L1541" s="112"/>
      <c r="M1541" s="117"/>
      <c r="T1541" s="118"/>
      <c r="AT1541" s="114" t="s">
        <v>176</v>
      </c>
      <c r="AU1541" s="114" t="s">
        <v>82</v>
      </c>
      <c r="AV1541" s="113" t="s">
        <v>82</v>
      </c>
      <c r="AW1541" s="113" t="s">
        <v>30</v>
      </c>
      <c r="AX1541" s="113" t="s">
        <v>73</v>
      </c>
      <c r="AY1541" s="114" t="s">
        <v>165</v>
      </c>
    </row>
    <row r="1542" spans="2:51" s="113" customFormat="1">
      <c r="B1542" s="112"/>
      <c r="D1542" s="102" t="s">
        <v>176</v>
      </c>
      <c r="E1542" s="114" t="s">
        <v>1</v>
      </c>
      <c r="F1542" s="115" t="s">
        <v>1002</v>
      </c>
      <c r="H1542" s="116">
        <v>-1.9350000000000001</v>
      </c>
      <c r="L1542" s="112"/>
      <c r="M1542" s="117"/>
      <c r="T1542" s="118"/>
      <c r="AT1542" s="114" t="s">
        <v>176</v>
      </c>
      <c r="AU1542" s="114" t="s">
        <v>82</v>
      </c>
      <c r="AV1542" s="113" t="s">
        <v>82</v>
      </c>
      <c r="AW1542" s="113" t="s">
        <v>30</v>
      </c>
      <c r="AX1542" s="113" t="s">
        <v>73</v>
      </c>
      <c r="AY1542" s="114" t="s">
        <v>165</v>
      </c>
    </row>
    <row r="1543" spans="2:51" s="113" customFormat="1">
      <c r="B1543" s="112"/>
      <c r="D1543" s="102" t="s">
        <v>176</v>
      </c>
      <c r="E1543" s="114" t="s">
        <v>1</v>
      </c>
      <c r="F1543" s="115" t="s">
        <v>1003</v>
      </c>
      <c r="H1543" s="116">
        <v>-3.6549999999999998</v>
      </c>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1004</v>
      </c>
      <c r="H1544" s="116">
        <v>44.737000000000002</v>
      </c>
      <c r="L1544" s="112"/>
      <c r="M1544" s="117"/>
      <c r="T1544" s="118"/>
      <c r="AT1544" s="114" t="s">
        <v>176</v>
      </c>
      <c r="AU1544" s="114" t="s">
        <v>82</v>
      </c>
      <c r="AV1544" s="113" t="s">
        <v>82</v>
      </c>
      <c r="AW1544" s="113" t="s">
        <v>30</v>
      </c>
      <c r="AX1544" s="113" t="s">
        <v>73</v>
      </c>
      <c r="AY1544" s="114" t="s">
        <v>165</v>
      </c>
    </row>
    <row r="1545" spans="2:51" s="113" customFormat="1">
      <c r="B1545" s="112"/>
      <c r="D1545" s="102" t="s">
        <v>176</v>
      </c>
      <c r="E1545" s="114" t="s">
        <v>1</v>
      </c>
      <c r="F1545" s="115" t="s">
        <v>1005</v>
      </c>
      <c r="H1545" s="116">
        <v>-1.72</v>
      </c>
      <c r="L1545" s="112"/>
      <c r="M1545" s="117"/>
      <c r="T1545" s="118"/>
      <c r="AT1545" s="114" t="s">
        <v>176</v>
      </c>
      <c r="AU1545" s="114" t="s">
        <v>82</v>
      </c>
      <c r="AV1545" s="113" t="s">
        <v>82</v>
      </c>
      <c r="AW1545" s="113" t="s">
        <v>30</v>
      </c>
      <c r="AX1545" s="113" t="s">
        <v>73</v>
      </c>
      <c r="AY1545" s="114" t="s">
        <v>165</v>
      </c>
    </row>
    <row r="1546" spans="2:51" s="113" customFormat="1">
      <c r="B1546" s="112"/>
      <c r="D1546" s="102" t="s">
        <v>176</v>
      </c>
      <c r="E1546" s="114" t="s">
        <v>1</v>
      </c>
      <c r="F1546" s="115" t="s">
        <v>1002</v>
      </c>
      <c r="H1546" s="116">
        <v>-1.9350000000000001</v>
      </c>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1006</v>
      </c>
      <c r="H1547" s="116">
        <v>16.254000000000001</v>
      </c>
      <c r="L1547" s="112"/>
      <c r="M1547" s="117"/>
      <c r="T1547" s="118"/>
      <c r="AT1547" s="114" t="s">
        <v>176</v>
      </c>
      <c r="AU1547" s="114" t="s">
        <v>82</v>
      </c>
      <c r="AV1547" s="113" t="s">
        <v>82</v>
      </c>
      <c r="AW1547" s="113" t="s">
        <v>30</v>
      </c>
      <c r="AX1547" s="113" t="s">
        <v>73</v>
      </c>
      <c r="AY1547" s="114" t="s">
        <v>165</v>
      </c>
    </row>
    <row r="1548" spans="2:51" s="113" customFormat="1">
      <c r="B1548" s="112"/>
      <c r="D1548" s="102" t="s">
        <v>176</v>
      </c>
      <c r="E1548" s="114" t="s">
        <v>1</v>
      </c>
      <c r="F1548" s="115" t="s">
        <v>1007</v>
      </c>
      <c r="H1548" s="116">
        <v>79.063999999999993</v>
      </c>
      <c r="L1548" s="112"/>
      <c r="M1548" s="117"/>
      <c r="T1548" s="118"/>
      <c r="AT1548" s="114" t="s">
        <v>176</v>
      </c>
      <c r="AU1548" s="114" t="s">
        <v>82</v>
      </c>
      <c r="AV1548" s="113" t="s">
        <v>82</v>
      </c>
      <c r="AW1548" s="113" t="s">
        <v>30</v>
      </c>
      <c r="AX1548" s="113" t="s">
        <v>73</v>
      </c>
      <c r="AY1548" s="114" t="s">
        <v>165</v>
      </c>
    </row>
    <row r="1549" spans="2:51" s="113" customFormat="1">
      <c r="B1549" s="112"/>
      <c r="D1549" s="102" t="s">
        <v>176</v>
      </c>
      <c r="E1549" s="114" t="s">
        <v>1</v>
      </c>
      <c r="F1549" s="115" t="s">
        <v>1008</v>
      </c>
      <c r="H1549" s="116">
        <v>1.72</v>
      </c>
      <c r="L1549" s="112"/>
      <c r="M1549" s="117"/>
      <c r="T1549" s="118"/>
      <c r="AT1549" s="114" t="s">
        <v>176</v>
      </c>
      <c r="AU1549" s="114" t="s">
        <v>82</v>
      </c>
      <c r="AV1549" s="113" t="s">
        <v>82</v>
      </c>
      <c r="AW1549" s="113" t="s">
        <v>30</v>
      </c>
      <c r="AX1549" s="113" t="s">
        <v>73</v>
      </c>
      <c r="AY1549" s="114" t="s">
        <v>165</v>
      </c>
    </row>
    <row r="1550" spans="2:51" s="113" customFormat="1">
      <c r="B1550" s="112"/>
      <c r="D1550" s="102" t="s">
        <v>176</v>
      </c>
      <c r="E1550" s="114" t="s">
        <v>1</v>
      </c>
      <c r="F1550" s="115" t="s">
        <v>1009</v>
      </c>
      <c r="H1550" s="116">
        <v>-4.5</v>
      </c>
      <c r="L1550" s="112"/>
      <c r="M1550" s="117"/>
      <c r="T1550" s="118"/>
      <c r="AT1550" s="114" t="s">
        <v>176</v>
      </c>
      <c r="AU1550" s="114" t="s">
        <v>82</v>
      </c>
      <c r="AV1550" s="113" t="s">
        <v>82</v>
      </c>
      <c r="AW1550" s="113" t="s">
        <v>30</v>
      </c>
      <c r="AX1550" s="113" t="s">
        <v>73</v>
      </c>
      <c r="AY1550" s="114" t="s">
        <v>165</v>
      </c>
    </row>
    <row r="1551" spans="2:51" s="113" customFormat="1">
      <c r="B1551" s="112"/>
      <c r="D1551" s="102" t="s">
        <v>176</v>
      </c>
      <c r="E1551" s="114" t="s">
        <v>1</v>
      </c>
      <c r="F1551" s="115" t="s">
        <v>1010</v>
      </c>
      <c r="H1551" s="116">
        <v>-4.3</v>
      </c>
      <c r="L1551" s="112"/>
      <c r="M1551" s="117"/>
      <c r="T1551" s="118"/>
      <c r="AT1551" s="114" t="s">
        <v>176</v>
      </c>
      <c r="AU1551" s="114" t="s">
        <v>82</v>
      </c>
      <c r="AV1551" s="113" t="s">
        <v>82</v>
      </c>
      <c r="AW1551" s="113" t="s">
        <v>30</v>
      </c>
      <c r="AX1551" s="113" t="s">
        <v>73</v>
      </c>
      <c r="AY1551" s="114" t="s">
        <v>165</v>
      </c>
    </row>
    <row r="1552" spans="2:51" s="113" customFormat="1">
      <c r="B1552" s="112"/>
      <c r="D1552" s="102" t="s">
        <v>176</v>
      </c>
      <c r="E1552" s="114" t="s">
        <v>1</v>
      </c>
      <c r="F1552" s="115" t="s">
        <v>1011</v>
      </c>
      <c r="H1552" s="116">
        <v>16.138000000000002</v>
      </c>
      <c r="L1552" s="112"/>
      <c r="M1552" s="117"/>
      <c r="T1552" s="118"/>
      <c r="AT1552" s="114" t="s">
        <v>176</v>
      </c>
      <c r="AU1552" s="114" t="s">
        <v>82</v>
      </c>
      <c r="AV1552" s="113" t="s">
        <v>82</v>
      </c>
      <c r="AW1552" s="113" t="s">
        <v>30</v>
      </c>
      <c r="AX1552" s="113" t="s">
        <v>73</v>
      </c>
      <c r="AY1552" s="114" t="s">
        <v>165</v>
      </c>
    </row>
    <row r="1553" spans="2:51" s="113" customFormat="1">
      <c r="B1553" s="112"/>
      <c r="D1553" s="102" t="s">
        <v>176</v>
      </c>
      <c r="E1553" s="114" t="s">
        <v>1</v>
      </c>
      <c r="F1553" s="115" t="s">
        <v>1012</v>
      </c>
      <c r="H1553" s="116">
        <v>4.8380000000000001</v>
      </c>
      <c r="L1553" s="112"/>
      <c r="M1553" s="117"/>
      <c r="T1553" s="118"/>
      <c r="AT1553" s="114" t="s">
        <v>176</v>
      </c>
      <c r="AU1553" s="114" t="s">
        <v>82</v>
      </c>
      <c r="AV1553" s="113" t="s">
        <v>82</v>
      </c>
      <c r="AW1553" s="113" t="s">
        <v>30</v>
      </c>
      <c r="AX1553" s="113" t="s">
        <v>73</v>
      </c>
      <c r="AY1553" s="114" t="s">
        <v>165</v>
      </c>
    </row>
    <row r="1554" spans="2:51" s="113" customFormat="1">
      <c r="B1554" s="112"/>
      <c r="D1554" s="102" t="s">
        <v>176</v>
      </c>
      <c r="E1554" s="114" t="s">
        <v>1</v>
      </c>
      <c r="F1554" s="115" t="s">
        <v>1013</v>
      </c>
      <c r="H1554" s="116">
        <v>-2.6880000000000002</v>
      </c>
      <c r="L1554" s="112"/>
      <c r="M1554" s="117"/>
      <c r="T1554" s="118"/>
      <c r="AT1554" s="114" t="s">
        <v>176</v>
      </c>
      <c r="AU1554" s="114" t="s">
        <v>82</v>
      </c>
      <c r="AV1554" s="113" t="s">
        <v>82</v>
      </c>
      <c r="AW1554" s="113" t="s">
        <v>30</v>
      </c>
      <c r="AX1554" s="113" t="s">
        <v>73</v>
      </c>
      <c r="AY1554" s="114" t="s">
        <v>165</v>
      </c>
    </row>
    <row r="1555" spans="2:51" s="107" customFormat="1">
      <c r="B1555" s="106"/>
      <c r="D1555" s="102" t="s">
        <v>176</v>
      </c>
      <c r="E1555" s="108" t="s">
        <v>1</v>
      </c>
      <c r="F1555" s="109" t="s">
        <v>1014</v>
      </c>
      <c r="H1555" s="108" t="s">
        <v>1</v>
      </c>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1015</v>
      </c>
      <c r="H1556" s="116">
        <v>22.135999999999999</v>
      </c>
      <c r="L1556" s="112"/>
      <c r="M1556" s="117"/>
      <c r="T1556" s="118"/>
      <c r="AT1556" s="114" t="s">
        <v>176</v>
      </c>
      <c r="AU1556" s="114" t="s">
        <v>82</v>
      </c>
      <c r="AV1556" s="113" t="s">
        <v>82</v>
      </c>
      <c r="AW1556" s="113" t="s">
        <v>30</v>
      </c>
      <c r="AX1556" s="113" t="s">
        <v>73</v>
      </c>
      <c r="AY1556" s="114" t="s">
        <v>165</v>
      </c>
    </row>
    <row r="1557" spans="2:51" s="113" customFormat="1">
      <c r="B1557" s="112"/>
      <c r="D1557" s="102" t="s">
        <v>176</v>
      </c>
      <c r="E1557" s="114" t="s">
        <v>1</v>
      </c>
      <c r="F1557" s="115" t="s">
        <v>1005</v>
      </c>
      <c r="H1557" s="116">
        <v>-1.72</v>
      </c>
      <c r="L1557" s="112"/>
      <c r="M1557" s="117"/>
      <c r="T1557" s="118"/>
      <c r="AT1557" s="114" t="s">
        <v>176</v>
      </c>
      <c r="AU1557" s="114" t="s">
        <v>82</v>
      </c>
      <c r="AV1557" s="113" t="s">
        <v>82</v>
      </c>
      <c r="AW1557" s="113" t="s">
        <v>30</v>
      </c>
      <c r="AX1557" s="113" t="s">
        <v>73</v>
      </c>
      <c r="AY1557" s="114" t="s">
        <v>165</v>
      </c>
    </row>
    <row r="1558" spans="2:51" s="113" customFormat="1">
      <c r="B1558" s="112"/>
      <c r="D1558" s="102" t="s">
        <v>176</v>
      </c>
      <c r="E1558" s="114" t="s">
        <v>1</v>
      </c>
      <c r="F1558" s="115" t="s">
        <v>1002</v>
      </c>
      <c r="H1558" s="116">
        <v>-1.9350000000000001</v>
      </c>
      <c r="L1558" s="112"/>
      <c r="M1558" s="117"/>
      <c r="T1558" s="118"/>
      <c r="AT1558" s="114" t="s">
        <v>176</v>
      </c>
      <c r="AU1558" s="114" t="s">
        <v>82</v>
      </c>
      <c r="AV1558" s="113" t="s">
        <v>82</v>
      </c>
      <c r="AW1558" s="113" t="s">
        <v>30</v>
      </c>
      <c r="AX1558" s="113" t="s">
        <v>73</v>
      </c>
      <c r="AY1558" s="114" t="s">
        <v>165</v>
      </c>
    </row>
    <row r="1559" spans="2:51" s="113" customFormat="1">
      <c r="B1559" s="112"/>
      <c r="D1559" s="102" t="s">
        <v>176</v>
      </c>
      <c r="E1559" s="114" t="s">
        <v>1</v>
      </c>
      <c r="F1559" s="115" t="s">
        <v>1016</v>
      </c>
      <c r="H1559" s="116">
        <v>25.039000000000001</v>
      </c>
      <c r="L1559" s="112"/>
      <c r="M1559" s="117"/>
      <c r="T1559" s="118"/>
      <c r="AT1559" s="114" t="s">
        <v>176</v>
      </c>
      <c r="AU1559" s="114" t="s">
        <v>82</v>
      </c>
      <c r="AV1559" s="113" t="s">
        <v>82</v>
      </c>
      <c r="AW1559" s="113" t="s">
        <v>30</v>
      </c>
      <c r="AX1559" s="113" t="s">
        <v>73</v>
      </c>
      <c r="AY1559" s="114" t="s">
        <v>165</v>
      </c>
    </row>
    <row r="1560" spans="2:51" s="113" customFormat="1">
      <c r="B1560" s="112"/>
      <c r="D1560" s="102" t="s">
        <v>176</v>
      </c>
      <c r="E1560" s="114" t="s">
        <v>1</v>
      </c>
      <c r="F1560" s="115" t="s">
        <v>1017</v>
      </c>
      <c r="H1560" s="116">
        <v>-1.3120000000000001</v>
      </c>
      <c r="L1560" s="112"/>
      <c r="M1560" s="117"/>
      <c r="T1560" s="118"/>
      <c r="AT1560" s="114" t="s">
        <v>176</v>
      </c>
      <c r="AU1560" s="114" t="s">
        <v>82</v>
      </c>
      <c r="AV1560" s="113" t="s">
        <v>82</v>
      </c>
      <c r="AW1560" s="113" t="s">
        <v>30</v>
      </c>
      <c r="AX1560" s="113" t="s">
        <v>73</v>
      </c>
      <c r="AY1560" s="114" t="s">
        <v>165</v>
      </c>
    </row>
    <row r="1561" spans="2:51" s="113" customFormat="1">
      <c r="B1561" s="112"/>
      <c r="D1561" s="102" t="s">
        <v>176</v>
      </c>
      <c r="E1561" s="114" t="s">
        <v>1</v>
      </c>
      <c r="F1561" s="115" t="s">
        <v>1018</v>
      </c>
      <c r="H1561" s="116">
        <v>-1.75</v>
      </c>
      <c r="L1561" s="112"/>
      <c r="M1561" s="117"/>
      <c r="T1561" s="118"/>
      <c r="AT1561" s="114" t="s">
        <v>176</v>
      </c>
      <c r="AU1561" s="114" t="s">
        <v>82</v>
      </c>
      <c r="AV1561" s="113" t="s">
        <v>82</v>
      </c>
      <c r="AW1561" s="113" t="s">
        <v>30</v>
      </c>
      <c r="AX1561" s="113" t="s">
        <v>73</v>
      </c>
      <c r="AY1561" s="114" t="s">
        <v>165</v>
      </c>
    </row>
    <row r="1562" spans="2:51" s="113" customFormat="1">
      <c r="B1562" s="112"/>
      <c r="D1562" s="102" t="s">
        <v>176</v>
      </c>
      <c r="E1562" s="114" t="s">
        <v>1</v>
      </c>
      <c r="F1562" s="115" t="s">
        <v>1019</v>
      </c>
      <c r="H1562" s="116">
        <v>31.657</v>
      </c>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1020</v>
      </c>
      <c r="H1563" s="116">
        <v>-3.375</v>
      </c>
      <c r="L1563" s="112"/>
      <c r="M1563" s="117"/>
      <c r="T1563" s="118"/>
      <c r="AT1563" s="114" t="s">
        <v>176</v>
      </c>
      <c r="AU1563" s="114" t="s">
        <v>82</v>
      </c>
      <c r="AV1563" s="113" t="s">
        <v>82</v>
      </c>
      <c r="AW1563" s="113" t="s">
        <v>30</v>
      </c>
      <c r="AX1563" s="113" t="s">
        <v>73</v>
      </c>
      <c r="AY1563" s="114" t="s">
        <v>165</v>
      </c>
    </row>
    <row r="1564" spans="2:51" s="113" customFormat="1">
      <c r="B1564" s="112"/>
      <c r="D1564" s="102" t="s">
        <v>176</v>
      </c>
      <c r="E1564" s="114" t="s">
        <v>1</v>
      </c>
      <c r="F1564" s="115" t="s">
        <v>1021</v>
      </c>
      <c r="H1564" s="116">
        <v>-2.0790000000000002</v>
      </c>
      <c r="L1564" s="112"/>
      <c r="M1564" s="117"/>
      <c r="T1564" s="118"/>
      <c r="AT1564" s="114" t="s">
        <v>176</v>
      </c>
      <c r="AU1564" s="114" t="s">
        <v>82</v>
      </c>
      <c r="AV1564" s="113" t="s">
        <v>82</v>
      </c>
      <c r="AW1564" s="113" t="s">
        <v>30</v>
      </c>
      <c r="AX1564" s="113" t="s">
        <v>73</v>
      </c>
      <c r="AY1564" s="114" t="s">
        <v>165</v>
      </c>
    </row>
    <row r="1565" spans="2:51" s="113" customFormat="1">
      <c r="B1565" s="112"/>
      <c r="D1565" s="102" t="s">
        <v>176</v>
      </c>
      <c r="E1565" s="114" t="s">
        <v>1</v>
      </c>
      <c r="F1565" s="115" t="s">
        <v>1022</v>
      </c>
      <c r="H1565" s="116">
        <v>34.558999999999997</v>
      </c>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1020</v>
      </c>
      <c r="H1566" s="116">
        <v>-3.375</v>
      </c>
      <c r="L1566" s="112"/>
      <c r="M1566" s="117"/>
      <c r="T1566" s="118"/>
      <c r="AT1566" s="114" t="s">
        <v>176</v>
      </c>
      <c r="AU1566" s="114" t="s">
        <v>82</v>
      </c>
      <c r="AV1566" s="113" t="s">
        <v>82</v>
      </c>
      <c r="AW1566" s="113" t="s">
        <v>30</v>
      </c>
      <c r="AX1566" s="113" t="s">
        <v>73</v>
      </c>
      <c r="AY1566" s="114" t="s">
        <v>165</v>
      </c>
    </row>
    <row r="1567" spans="2:51" s="113" customFormat="1">
      <c r="B1567" s="112"/>
      <c r="D1567" s="102" t="s">
        <v>176</v>
      </c>
      <c r="E1567" s="114" t="s">
        <v>1</v>
      </c>
      <c r="F1567" s="115" t="s">
        <v>1021</v>
      </c>
      <c r="H1567" s="116">
        <v>-2.0790000000000002</v>
      </c>
      <c r="L1567" s="112"/>
      <c r="M1567" s="117"/>
      <c r="T1567" s="118"/>
      <c r="AT1567" s="114" t="s">
        <v>176</v>
      </c>
      <c r="AU1567" s="114" t="s">
        <v>82</v>
      </c>
      <c r="AV1567" s="113" t="s">
        <v>82</v>
      </c>
      <c r="AW1567" s="113" t="s">
        <v>30</v>
      </c>
      <c r="AX1567" s="113" t="s">
        <v>73</v>
      </c>
      <c r="AY1567" s="114" t="s">
        <v>165</v>
      </c>
    </row>
    <row r="1568" spans="2:51" s="113" customFormat="1">
      <c r="B1568" s="112"/>
      <c r="D1568" s="102" t="s">
        <v>176</v>
      </c>
      <c r="E1568" s="114" t="s">
        <v>1</v>
      </c>
      <c r="F1568" s="115" t="s">
        <v>954</v>
      </c>
      <c r="H1568" s="116">
        <v>-1.6160000000000001</v>
      </c>
      <c r="L1568" s="112"/>
      <c r="M1568" s="117"/>
      <c r="T1568" s="118"/>
      <c r="AT1568" s="114" t="s">
        <v>176</v>
      </c>
      <c r="AU1568" s="114" t="s">
        <v>82</v>
      </c>
      <c r="AV1568" s="113" t="s">
        <v>82</v>
      </c>
      <c r="AW1568" s="113" t="s">
        <v>30</v>
      </c>
      <c r="AX1568" s="113" t="s">
        <v>73</v>
      </c>
      <c r="AY1568" s="114" t="s">
        <v>165</v>
      </c>
    </row>
    <row r="1569" spans="2:51" s="113" customFormat="1">
      <c r="B1569" s="112"/>
      <c r="D1569" s="102" t="s">
        <v>176</v>
      </c>
      <c r="E1569" s="114" t="s">
        <v>1</v>
      </c>
      <c r="F1569" s="115" t="s">
        <v>840</v>
      </c>
      <c r="H1569" s="116">
        <f>SUM(H1465:H1568)</f>
        <v>1480.6769999999999</v>
      </c>
      <c r="L1569" s="112"/>
      <c r="M1569" s="117"/>
      <c r="T1569" s="118"/>
      <c r="AT1569" s="114" t="s">
        <v>176</v>
      </c>
      <c r="AU1569" s="114" t="s">
        <v>82</v>
      </c>
      <c r="AV1569" s="113" t="s">
        <v>80</v>
      </c>
      <c r="AW1569" s="113" t="s">
        <v>30</v>
      </c>
      <c r="AX1569" s="113" t="s">
        <v>73</v>
      </c>
      <c r="AY1569" s="114" t="s">
        <v>165</v>
      </c>
    </row>
    <row r="1570" spans="2:51" s="107" customFormat="1">
      <c r="B1570" s="106"/>
      <c r="D1570" s="102" t="s">
        <v>176</v>
      </c>
      <c r="E1570" s="108" t="s">
        <v>1</v>
      </c>
      <c r="F1570" s="109" t="s">
        <v>1023</v>
      </c>
      <c r="H1570" s="108" t="s">
        <v>1</v>
      </c>
      <c r="L1570" s="106"/>
      <c r="M1570" s="110"/>
      <c r="T1570" s="111"/>
      <c r="AT1570" s="108" t="s">
        <v>176</v>
      </c>
      <c r="AU1570" s="108" t="s">
        <v>82</v>
      </c>
      <c r="AV1570" s="107" t="s">
        <v>80</v>
      </c>
      <c r="AW1570" s="107" t="s">
        <v>30</v>
      </c>
      <c r="AX1570" s="107" t="s">
        <v>73</v>
      </c>
      <c r="AY1570" s="108" t="s">
        <v>165</v>
      </c>
    </row>
    <row r="1571" spans="2:51" s="107" customFormat="1">
      <c r="B1571" s="106"/>
      <c r="D1571" s="102" t="s">
        <v>176</v>
      </c>
      <c r="E1571" s="108" t="s">
        <v>1</v>
      </c>
      <c r="F1571" s="109" t="s">
        <v>1024</v>
      </c>
      <c r="H1571" s="108" t="s">
        <v>1</v>
      </c>
      <c r="L1571" s="106"/>
      <c r="M1571" s="110"/>
      <c r="T1571" s="111"/>
      <c r="AT1571" s="108" t="s">
        <v>176</v>
      </c>
      <c r="AU1571" s="108" t="s">
        <v>82</v>
      </c>
      <c r="AV1571" s="107" t="s">
        <v>80</v>
      </c>
      <c r="AW1571" s="107" t="s">
        <v>30</v>
      </c>
      <c r="AX1571" s="107" t="s">
        <v>73</v>
      </c>
      <c r="AY1571" s="108" t="s">
        <v>165</v>
      </c>
    </row>
    <row r="1572" spans="2:51" s="113" customFormat="1">
      <c r="B1572" s="112"/>
      <c r="D1572" s="102" t="s">
        <v>176</v>
      </c>
      <c r="E1572" s="114" t="s">
        <v>1</v>
      </c>
      <c r="F1572" s="115" t="s">
        <v>1025</v>
      </c>
      <c r="H1572" s="116">
        <v>22.513999999999999</v>
      </c>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1026</v>
      </c>
      <c r="H1573" s="116">
        <v>20.484999999999999</v>
      </c>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1027</v>
      </c>
      <c r="H1574" s="116">
        <v>6.6550000000000002</v>
      </c>
      <c r="L1574" s="112"/>
      <c r="M1574" s="117"/>
      <c r="T1574" s="118"/>
      <c r="AT1574" s="114" t="s">
        <v>176</v>
      </c>
      <c r="AU1574" s="114" t="s">
        <v>82</v>
      </c>
      <c r="AV1574" s="113" t="s">
        <v>82</v>
      </c>
      <c r="AW1574" s="113" t="s">
        <v>30</v>
      </c>
      <c r="AX1574" s="113" t="s">
        <v>73</v>
      </c>
      <c r="AY1574" s="114" t="s">
        <v>165</v>
      </c>
    </row>
    <row r="1575" spans="2:51" s="107" customFormat="1">
      <c r="B1575" s="106"/>
      <c r="D1575" s="102" t="s">
        <v>176</v>
      </c>
      <c r="E1575" s="108" t="s">
        <v>1</v>
      </c>
      <c r="F1575" s="109" t="s">
        <v>1028</v>
      </c>
      <c r="H1575" s="108" t="s">
        <v>1</v>
      </c>
      <c r="L1575" s="106"/>
      <c r="M1575" s="110"/>
      <c r="T1575" s="111"/>
      <c r="AT1575" s="108" t="s">
        <v>176</v>
      </c>
      <c r="AU1575" s="108" t="s">
        <v>82</v>
      </c>
      <c r="AV1575" s="107" t="s">
        <v>80</v>
      </c>
      <c r="AW1575" s="107" t="s">
        <v>30</v>
      </c>
      <c r="AX1575" s="107" t="s">
        <v>73</v>
      </c>
      <c r="AY1575" s="108" t="s">
        <v>165</v>
      </c>
    </row>
    <row r="1576" spans="2:51" s="113" customFormat="1">
      <c r="B1576" s="112"/>
      <c r="D1576" s="102" t="s">
        <v>176</v>
      </c>
      <c r="E1576" s="114" t="s">
        <v>1</v>
      </c>
      <c r="F1576" s="115" t="s">
        <v>1029</v>
      </c>
      <c r="H1576" s="116">
        <v>8.8040000000000003</v>
      </c>
      <c r="L1576" s="112"/>
      <c r="M1576" s="117"/>
      <c r="T1576" s="118"/>
      <c r="AT1576" s="114" t="s">
        <v>176</v>
      </c>
      <c r="AU1576" s="114" t="s">
        <v>82</v>
      </c>
      <c r="AV1576" s="113" t="s">
        <v>82</v>
      </c>
      <c r="AW1576" s="113" t="s">
        <v>30</v>
      </c>
      <c r="AX1576" s="113" t="s">
        <v>73</v>
      </c>
      <c r="AY1576" s="114" t="s">
        <v>165</v>
      </c>
    </row>
    <row r="1577" spans="2:51" s="113" customFormat="1">
      <c r="B1577" s="112"/>
      <c r="D1577" s="102" t="s">
        <v>176</v>
      </c>
      <c r="E1577" s="114" t="s">
        <v>1</v>
      </c>
      <c r="F1577" s="115" t="s">
        <v>1030</v>
      </c>
      <c r="H1577" s="116">
        <v>8.2279999999999998</v>
      </c>
      <c r="L1577" s="112"/>
      <c r="M1577" s="117"/>
      <c r="T1577" s="118"/>
      <c r="AT1577" s="114" t="s">
        <v>176</v>
      </c>
      <c r="AU1577" s="114" t="s">
        <v>82</v>
      </c>
      <c r="AV1577" s="113" t="s">
        <v>82</v>
      </c>
      <c r="AW1577" s="113" t="s">
        <v>30</v>
      </c>
      <c r="AX1577" s="113" t="s">
        <v>73</v>
      </c>
      <c r="AY1577" s="114" t="s">
        <v>165</v>
      </c>
    </row>
    <row r="1578" spans="2:51" s="113" customFormat="1">
      <c r="B1578" s="112"/>
      <c r="D1578" s="102" t="s">
        <v>176</v>
      </c>
      <c r="E1578" s="114" t="s">
        <v>1</v>
      </c>
      <c r="F1578" s="115" t="s">
        <v>843</v>
      </c>
      <c r="H1578" s="116">
        <f>SUM(H1570:H1577)</f>
        <v>66.685999999999993</v>
      </c>
      <c r="L1578" s="112"/>
      <c r="M1578" s="117"/>
      <c r="T1578" s="118"/>
      <c r="AT1578" s="114" t="s">
        <v>176</v>
      </c>
      <c r="AU1578" s="114" t="s">
        <v>82</v>
      </c>
      <c r="AV1578" s="113" t="s">
        <v>80</v>
      </c>
      <c r="AW1578" s="113" t="s">
        <v>30</v>
      </c>
      <c r="AX1578" s="113" t="s">
        <v>73</v>
      </c>
      <c r="AY1578" s="114" t="s">
        <v>165</v>
      </c>
    </row>
    <row r="1579" spans="2:51" s="120" customFormat="1">
      <c r="B1579" s="119"/>
      <c r="C1579" s="107"/>
      <c r="D1579" s="102" t="s">
        <v>176</v>
      </c>
      <c r="E1579" s="108" t="s">
        <v>1</v>
      </c>
      <c r="F1579" s="109" t="s">
        <v>9775</v>
      </c>
      <c r="G1579" s="107"/>
      <c r="H1579" s="108" t="s">
        <v>1</v>
      </c>
      <c r="I1579" s="107"/>
      <c r="J1579" s="107"/>
      <c r="L1579" s="119"/>
      <c r="M1579" s="124"/>
      <c r="T1579" s="125"/>
      <c r="AT1579" s="121" t="s">
        <v>176</v>
      </c>
      <c r="AU1579" s="121" t="s">
        <v>82</v>
      </c>
      <c r="AV1579" s="120" t="s">
        <v>172</v>
      </c>
      <c r="AW1579" s="120" t="s">
        <v>30</v>
      </c>
      <c r="AX1579" s="120" t="s">
        <v>80</v>
      </c>
      <c r="AY1579" s="121" t="s">
        <v>165</v>
      </c>
    </row>
    <row r="1580" spans="2:51" s="120" customFormat="1">
      <c r="B1580" s="119"/>
      <c r="C1580" s="113"/>
      <c r="D1580" s="102" t="s">
        <v>176</v>
      </c>
      <c r="E1580" s="114" t="s">
        <v>1</v>
      </c>
      <c r="F1580" s="115" t="s">
        <v>9780</v>
      </c>
      <c r="G1580" s="113"/>
      <c r="H1580" s="116">
        <v>-11.917999999999999</v>
      </c>
      <c r="I1580" s="113"/>
      <c r="J1580" s="113"/>
      <c r="L1580" s="119"/>
      <c r="M1580" s="124"/>
      <c r="T1580" s="125"/>
      <c r="AT1580" s="121"/>
      <c r="AU1580" s="121"/>
      <c r="AY1580" s="121"/>
    </row>
    <row r="1581" spans="2:51" s="120" customFormat="1">
      <c r="B1581" s="119"/>
      <c r="C1581" s="113"/>
      <c r="D1581" s="102" t="s">
        <v>176</v>
      </c>
      <c r="E1581" s="114" t="s">
        <v>1</v>
      </c>
      <c r="F1581" s="115" t="s">
        <v>9781</v>
      </c>
      <c r="G1581" s="113"/>
      <c r="H1581" s="116">
        <v>-9.2750000000000004</v>
      </c>
      <c r="I1581" s="113"/>
      <c r="J1581" s="113"/>
      <c r="L1581" s="119"/>
      <c r="M1581" s="124"/>
      <c r="T1581" s="125"/>
      <c r="AT1581" s="121"/>
      <c r="AU1581" s="121"/>
      <c r="AY1581" s="121"/>
    </row>
    <row r="1582" spans="2:51" s="120" customFormat="1">
      <c r="B1582" s="119"/>
      <c r="C1582" s="113"/>
      <c r="D1582" s="102" t="s">
        <v>176</v>
      </c>
      <c r="E1582" s="114" t="s">
        <v>1</v>
      </c>
      <c r="F1582" s="115" t="s">
        <v>9782</v>
      </c>
      <c r="G1582" s="113"/>
      <c r="H1582" s="116">
        <v>-5.25</v>
      </c>
      <c r="I1582" s="113"/>
      <c r="J1582" s="113"/>
      <c r="L1582" s="119"/>
      <c r="M1582" s="124"/>
      <c r="T1582" s="125"/>
      <c r="AT1582" s="121"/>
      <c r="AU1582" s="121"/>
      <c r="AY1582" s="121"/>
    </row>
    <row r="1583" spans="2:51" s="120" customFormat="1">
      <c r="B1583" s="119"/>
      <c r="C1583" s="113"/>
      <c r="D1583" s="102" t="s">
        <v>176</v>
      </c>
      <c r="E1583" s="114" t="s">
        <v>1</v>
      </c>
      <c r="F1583" s="115" t="s">
        <v>9783</v>
      </c>
      <c r="G1583" s="113"/>
      <c r="H1583" s="116">
        <v>-17</v>
      </c>
      <c r="I1583" s="113"/>
      <c r="J1583" s="113"/>
      <c r="L1583" s="119"/>
      <c r="M1583" s="124"/>
      <c r="T1583" s="125"/>
      <c r="AT1583" s="121"/>
      <c r="AU1583" s="121"/>
      <c r="AY1583" s="121"/>
    </row>
    <row r="1584" spans="2:51" s="120" customFormat="1">
      <c r="B1584" s="119"/>
      <c r="D1584" s="102" t="s">
        <v>176</v>
      </c>
      <c r="E1584" s="121" t="s">
        <v>1</v>
      </c>
      <c r="F1584" s="122" t="s">
        <v>181</v>
      </c>
      <c r="H1584" s="123">
        <v>1503.92</v>
      </c>
      <c r="L1584" s="119"/>
      <c r="M1584" s="124"/>
      <c r="T1584" s="125"/>
      <c r="AT1584" s="121"/>
      <c r="AU1584" s="121"/>
      <c r="AY1584" s="121"/>
    </row>
    <row r="1585" spans="2:65" s="17" customFormat="1" ht="16.5" customHeight="1">
      <c r="B1585" s="16"/>
      <c r="C1585" s="88" t="s">
        <v>1031</v>
      </c>
      <c r="D1585" s="88" t="s">
        <v>168</v>
      </c>
      <c r="E1585" s="89" t="s">
        <v>1032</v>
      </c>
      <c r="F1585" s="90" t="s">
        <v>1033</v>
      </c>
      <c r="G1585" s="91" t="s">
        <v>202</v>
      </c>
      <c r="H1585" s="92">
        <v>0.9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1034</v>
      </c>
    </row>
    <row r="1586" spans="2:65" s="17" customFormat="1">
      <c r="B1586" s="16"/>
      <c r="D1586" s="102" t="s">
        <v>173</v>
      </c>
      <c r="F1586" s="103" t="s">
        <v>1033</v>
      </c>
      <c r="I1586" s="5"/>
      <c r="L1586" s="16"/>
      <c r="M1586" s="104"/>
      <c r="T1586" s="105"/>
      <c r="AT1586" s="9" t="s">
        <v>173</v>
      </c>
      <c r="AU1586" s="9" t="s">
        <v>82</v>
      </c>
    </row>
    <row r="1587" spans="2:65" s="107" customFormat="1">
      <c r="B1587" s="106"/>
      <c r="D1587" s="102" t="s">
        <v>176</v>
      </c>
      <c r="E1587" s="108" t="s">
        <v>1</v>
      </c>
      <c r="F1587" s="109" t="s">
        <v>1035</v>
      </c>
      <c r="H1587" s="108" t="s">
        <v>1</v>
      </c>
      <c r="I1587" s="6"/>
      <c r="L1587" s="106"/>
      <c r="M1587" s="110"/>
      <c r="T1587" s="111"/>
      <c r="AT1587" s="108" t="s">
        <v>176</v>
      </c>
      <c r="AU1587" s="108" t="s">
        <v>82</v>
      </c>
      <c r="AV1587" s="107" t="s">
        <v>80</v>
      </c>
      <c r="AW1587" s="107" t="s">
        <v>30</v>
      </c>
      <c r="AX1587" s="107" t="s">
        <v>73</v>
      </c>
      <c r="AY1587" s="108" t="s">
        <v>165</v>
      </c>
    </row>
    <row r="1588" spans="2:65" s="113" customFormat="1">
      <c r="B1588" s="112"/>
      <c r="D1588" s="102" t="s">
        <v>176</v>
      </c>
      <c r="E1588" s="114" t="s">
        <v>1</v>
      </c>
      <c r="F1588" s="115" t="s">
        <v>1036</v>
      </c>
      <c r="H1588" s="116">
        <v>0.9</v>
      </c>
      <c r="I1588" s="7"/>
      <c r="L1588" s="112"/>
      <c r="M1588" s="117"/>
      <c r="T1588" s="118"/>
      <c r="AT1588" s="114" t="s">
        <v>176</v>
      </c>
      <c r="AU1588" s="114" t="s">
        <v>82</v>
      </c>
      <c r="AV1588" s="113" t="s">
        <v>82</v>
      </c>
      <c r="AW1588" s="113" t="s">
        <v>30</v>
      </c>
      <c r="AX1588" s="113" t="s">
        <v>73</v>
      </c>
      <c r="AY1588" s="114" t="s">
        <v>165</v>
      </c>
    </row>
    <row r="1589" spans="2:65" s="120" customFormat="1">
      <c r="B1589" s="119"/>
      <c r="D1589" s="102" t="s">
        <v>176</v>
      </c>
      <c r="E1589" s="121" t="s">
        <v>1</v>
      </c>
      <c r="F1589" s="122" t="s">
        <v>181</v>
      </c>
      <c r="H1589" s="123">
        <v>0.9</v>
      </c>
      <c r="I1589" s="8"/>
      <c r="L1589" s="119"/>
      <c r="M1589" s="124"/>
      <c r="T1589" s="125"/>
      <c r="AT1589" s="121" t="s">
        <v>176</v>
      </c>
      <c r="AU1589" s="121" t="s">
        <v>82</v>
      </c>
      <c r="AV1589" s="120" t="s">
        <v>172</v>
      </c>
      <c r="AW1589" s="120" t="s">
        <v>30</v>
      </c>
      <c r="AX1589" s="120" t="s">
        <v>80</v>
      </c>
      <c r="AY1589" s="121" t="s">
        <v>165</v>
      </c>
    </row>
    <row r="1590" spans="2:65" s="17" customFormat="1" ht="24.2" customHeight="1">
      <c r="B1590" s="16"/>
      <c r="C1590" s="88" t="s">
        <v>538</v>
      </c>
      <c r="D1590" s="88" t="s">
        <v>168</v>
      </c>
      <c r="E1590" s="89" t="s">
        <v>1037</v>
      </c>
      <c r="F1590" s="90" t="s">
        <v>1038</v>
      </c>
      <c r="G1590" s="91" t="s">
        <v>202</v>
      </c>
      <c r="H1590" s="92">
        <v>9.81</v>
      </c>
      <c r="I1590" s="4"/>
      <c r="J1590" s="94">
        <f>ROUND(I1590*H1590,2)</f>
        <v>0</v>
      </c>
      <c r="K1590" s="95"/>
      <c r="L1590" s="16"/>
      <c r="M1590" s="96" t="s">
        <v>1</v>
      </c>
      <c r="N1590" s="97" t="s">
        <v>38</v>
      </c>
      <c r="P1590" s="98">
        <f>O1590*H1590</f>
        <v>0</v>
      </c>
      <c r="Q1590" s="98">
        <v>0.23458000000000001</v>
      </c>
      <c r="R1590" s="98">
        <f>Q1590*H1590</f>
        <v>2.3012298000000002</v>
      </c>
      <c r="S1590" s="98">
        <v>0</v>
      </c>
      <c r="T1590" s="99">
        <f>S1590*H1590</f>
        <v>0</v>
      </c>
      <c r="AR1590" s="100" t="s">
        <v>172</v>
      </c>
      <c r="AT1590" s="100" t="s">
        <v>168</v>
      </c>
      <c r="AU1590" s="100" t="s">
        <v>82</v>
      </c>
      <c r="AY1590" s="9" t="s">
        <v>165</v>
      </c>
      <c r="BE1590" s="101">
        <f>IF(N1590="základní",J1590,0)</f>
        <v>0</v>
      </c>
      <c r="BF1590" s="101">
        <f>IF(N1590="snížená",J1590,0)</f>
        <v>0</v>
      </c>
      <c r="BG1590" s="101">
        <f>IF(N1590="zákl. přenesená",J1590,0)</f>
        <v>0</v>
      </c>
      <c r="BH1590" s="101">
        <f>IF(N1590="sníž. přenesená",J1590,0)</f>
        <v>0</v>
      </c>
      <c r="BI1590" s="101">
        <f>IF(N1590="nulová",J1590,0)</f>
        <v>0</v>
      </c>
      <c r="BJ1590" s="9" t="s">
        <v>80</v>
      </c>
      <c r="BK1590" s="101">
        <f>ROUND(I1590*H1590,2)</f>
        <v>0</v>
      </c>
      <c r="BL1590" s="9" t="s">
        <v>172</v>
      </c>
      <c r="BM1590" s="100" t="s">
        <v>1039</v>
      </c>
    </row>
    <row r="1591" spans="2:65" s="17" customFormat="1" ht="29.25">
      <c r="B1591" s="16"/>
      <c r="D1591" s="102" t="s">
        <v>173</v>
      </c>
      <c r="F1591" s="103" t="s">
        <v>1040</v>
      </c>
      <c r="I1591" s="5"/>
      <c r="L1591" s="16"/>
      <c r="M1591" s="104"/>
      <c r="T1591" s="105"/>
      <c r="AT1591" s="9" t="s">
        <v>173</v>
      </c>
      <c r="AU1591" s="9" t="s">
        <v>82</v>
      </c>
    </row>
    <row r="1592" spans="2:65" s="107" customFormat="1">
      <c r="B1592" s="106"/>
      <c r="D1592" s="102" t="s">
        <v>176</v>
      </c>
      <c r="E1592" s="108" t="s">
        <v>1</v>
      </c>
      <c r="F1592" s="109" t="s">
        <v>1041</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1042</v>
      </c>
      <c r="H1593" s="116">
        <v>1.2</v>
      </c>
      <c r="I1593" s="7"/>
      <c r="L1593" s="112"/>
      <c r="M1593" s="117"/>
      <c r="T1593" s="118"/>
      <c r="AT1593" s="114" t="s">
        <v>176</v>
      </c>
      <c r="AU1593" s="114" t="s">
        <v>82</v>
      </c>
      <c r="AV1593" s="113" t="s">
        <v>82</v>
      </c>
      <c r="AW1593" s="113" t="s">
        <v>30</v>
      </c>
      <c r="AX1593" s="113" t="s">
        <v>73</v>
      </c>
      <c r="AY1593" s="114" t="s">
        <v>165</v>
      </c>
    </row>
    <row r="1594" spans="2:65" s="107" customFormat="1">
      <c r="B1594" s="106"/>
      <c r="D1594" s="102" t="s">
        <v>176</v>
      </c>
      <c r="E1594" s="108" t="s">
        <v>1</v>
      </c>
      <c r="F1594" s="109" t="s">
        <v>1043</v>
      </c>
      <c r="H1594" s="108" t="s">
        <v>1</v>
      </c>
      <c r="I1594" s="6"/>
      <c r="L1594" s="106"/>
      <c r="M1594" s="110"/>
      <c r="T1594" s="111"/>
      <c r="AT1594" s="108" t="s">
        <v>176</v>
      </c>
      <c r="AU1594" s="108" t="s">
        <v>82</v>
      </c>
      <c r="AV1594" s="107" t="s">
        <v>80</v>
      </c>
      <c r="AW1594" s="107" t="s">
        <v>30</v>
      </c>
      <c r="AX1594" s="107" t="s">
        <v>73</v>
      </c>
      <c r="AY1594" s="108" t="s">
        <v>165</v>
      </c>
    </row>
    <row r="1595" spans="2:65" s="113" customFormat="1">
      <c r="B1595" s="112"/>
      <c r="D1595" s="102" t="s">
        <v>176</v>
      </c>
      <c r="E1595" s="114" t="s">
        <v>1</v>
      </c>
      <c r="F1595" s="115" t="s">
        <v>1044</v>
      </c>
      <c r="H1595" s="116">
        <v>8.61</v>
      </c>
      <c r="I1595" s="7"/>
      <c r="L1595" s="112"/>
      <c r="M1595" s="117"/>
      <c r="T1595" s="118"/>
      <c r="AT1595" s="114" t="s">
        <v>176</v>
      </c>
      <c r="AU1595" s="114" t="s">
        <v>82</v>
      </c>
      <c r="AV1595" s="113" t="s">
        <v>82</v>
      </c>
      <c r="AW1595" s="113" t="s">
        <v>30</v>
      </c>
      <c r="AX1595" s="113" t="s">
        <v>73</v>
      </c>
      <c r="AY1595" s="114" t="s">
        <v>165</v>
      </c>
    </row>
    <row r="1596" spans="2:65" s="120" customFormat="1">
      <c r="B1596" s="119"/>
      <c r="D1596" s="102" t="s">
        <v>176</v>
      </c>
      <c r="E1596" s="121" t="s">
        <v>1</v>
      </c>
      <c r="F1596" s="122" t="s">
        <v>181</v>
      </c>
      <c r="H1596" s="123">
        <v>9.8099999999999987</v>
      </c>
      <c r="I1596" s="8"/>
      <c r="L1596" s="119"/>
      <c r="M1596" s="124"/>
      <c r="T1596" s="125"/>
      <c r="AT1596" s="121" t="s">
        <v>176</v>
      </c>
      <c r="AU1596" s="121" t="s">
        <v>82</v>
      </c>
      <c r="AV1596" s="120" t="s">
        <v>172</v>
      </c>
      <c r="AW1596" s="120" t="s">
        <v>30</v>
      </c>
      <c r="AX1596" s="120" t="s">
        <v>80</v>
      </c>
      <c r="AY1596" s="121" t="s">
        <v>165</v>
      </c>
    </row>
    <row r="1597" spans="2:65" s="17" customFormat="1" ht="24.2" customHeight="1">
      <c r="B1597" s="16"/>
      <c r="C1597" s="88" t="s">
        <v>1045</v>
      </c>
      <c r="D1597" s="88" t="s">
        <v>168</v>
      </c>
      <c r="E1597" s="89" t="s">
        <v>939</v>
      </c>
      <c r="F1597" s="90" t="s">
        <v>940</v>
      </c>
      <c r="G1597" s="91" t="s">
        <v>202</v>
      </c>
      <c r="H1597" s="92">
        <v>8.01</v>
      </c>
      <c r="I1597" s="4"/>
      <c r="J1597" s="94">
        <f>ROUND(I1597*H1597,2)</f>
        <v>0</v>
      </c>
      <c r="K1597" s="95"/>
      <c r="L1597" s="16"/>
      <c r="M1597" s="96" t="s">
        <v>1</v>
      </c>
      <c r="N1597" s="97" t="s">
        <v>38</v>
      </c>
      <c r="P1597" s="98">
        <f>O1597*H1597</f>
        <v>0</v>
      </c>
      <c r="Q1597" s="98">
        <v>8.7312000000000001E-2</v>
      </c>
      <c r="R1597" s="98">
        <f>Q1597*H1597</f>
        <v>0.69936911999999996</v>
      </c>
      <c r="S1597" s="98">
        <v>0</v>
      </c>
      <c r="T1597" s="99">
        <f>S1597*H1597</f>
        <v>0</v>
      </c>
      <c r="AR1597" s="100" t="s">
        <v>172</v>
      </c>
      <c r="AT1597" s="100" t="s">
        <v>168</v>
      </c>
      <c r="AU1597" s="100" t="s">
        <v>82</v>
      </c>
      <c r="AY1597" s="9" t="s">
        <v>165</v>
      </c>
      <c r="BE1597" s="101">
        <f>IF(N1597="základní",J1597,0)</f>
        <v>0</v>
      </c>
      <c r="BF1597" s="101">
        <f>IF(N1597="snížená",J1597,0)</f>
        <v>0</v>
      </c>
      <c r="BG1597" s="101">
        <f>IF(N1597="zákl. přenesená",J1597,0)</f>
        <v>0</v>
      </c>
      <c r="BH1597" s="101">
        <f>IF(N1597="sníž. přenesená",J1597,0)</f>
        <v>0</v>
      </c>
      <c r="BI1597" s="101">
        <f>IF(N1597="nulová",J1597,0)</f>
        <v>0</v>
      </c>
      <c r="BJ1597" s="9" t="s">
        <v>80</v>
      </c>
      <c r="BK1597" s="101">
        <f>ROUND(I1597*H1597,2)</f>
        <v>0</v>
      </c>
      <c r="BL1597" s="9" t="s">
        <v>172</v>
      </c>
      <c r="BM1597" s="100" t="s">
        <v>1046</v>
      </c>
    </row>
    <row r="1598" spans="2:65" s="17" customFormat="1" ht="19.5">
      <c r="B1598" s="16"/>
      <c r="D1598" s="102" t="s">
        <v>173</v>
      </c>
      <c r="F1598" s="103" t="s">
        <v>940</v>
      </c>
      <c r="I1598" s="5"/>
      <c r="L1598" s="16"/>
      <c r="M1598" s="104"/>
      <c r="T1598" s="105"/>
      <c r="AT1598" s="9" t="s">
        <v>173</v>
      </c>
      <c r="AU1598" s="9" t="s">
        <v>82</v>
      </c>
    </row>
    <row r="1599" spans="2:65" s="107" customFormat="1">
      <c r="B1599" s="106"/>
      <c r="D1599" s="102" t="s">
        <v>176</v>
      </c>
      <c r="E1599" s="108" t="s">
        <v>1</v>
      </c>
      <c r="F1599" s="109" t="s">
        <v>1047</v>
      </c>
      <c r="H1599" s="108" t="s">
        <v>1</v>
      </c>
      <c r="I1599" s="6"/>
      <c r="L1599" s="106"/>
      <c r="M1599" s="110"/>
      <c r="T1599" s="111"/>
      <c r="AT1599" s="108" t="s">
        <v>176</v>
      </c>
      <c r="AU1599" s="108" t="s">
        <v>82</v>
      </c>
      <c r="AV1599" s="107" t="s">
        <v>80</v>
      </c>
      <c r="AW1599" s="107" t="s">
        <v>30</v>
      </c>
      <c r="AX1599" s="107" t="s">
        <v>73</v>
      </c>
      <c r="AY1599" s="108" t="s">
        <v>165</v>
      </c>
    </row>
    <row r="1600" spans="2:65" s="113" customFormat="1">
      <c r="B1600" s="112"/>
      <c r="D1600" s="102" t="s">
        <v>176</v>
      </c>
      <c r="E1600" s="114" t="s">
        <v>1</v>
      </c>
      <c r="F1600" s="115" t="s">
        <v>1048</v>
      </c>
      <c r="H1600" s="116">
        <v>8.01</v>
      </c>
      <c r="I1600" s="7"/>
      <c r="L1600" s="112"/>
      <c r="M1600" s="117"/>
      <c r="T1600" s="118"/>
      <c r="AT1600" s="114" t="s">
        <v>176</v>
      </c>
      <c r="AU1600" s="114" t="s">
        <v>82</v>
      </c>
      <c r="AV1600" s="113" t="s">
        <v>82</v>
      </c>
      <c r="AW1600" s="113" t="s">
        <v>30</v>
      </c>
      <c r="AX1600" s="113" t="s">
        <v>73</v>
      </c>
      <c r="AY1600" s="114" t="s">
        <v>165</v>
      </c>
    </row>
    <row r="1601" spans="2:65" s="120" customFormat="1">
      <c r="B1601" s="119"/>
      <c r="D1601" s="102" t="s">
        <v>176</v>
      </c>
      <c r="E1601" s="121" t="s">
        <v>1</v>
      </c>
      <c r="F1601" s="122" t="s">
        <v>181</v>
      </c>
      <c r="H1601" s="123">
        <v>8.01</v>
      </c>
      <c r="I1601" s="8"/>
      <c r="L1601" s="119"/>
      <c r="M1601" s="124"/>
      <c r="T1601" s="125"/>
      <c r="AT1601" s="121" t="s">
        <v>176</v>
      </c>
      <c r="AU1601" s="121" t="s">
        <v>82</v>
      </c>
      <c r="AV1601" s="120" t="s">
        <v>172</v>
      </c>
      <c r="AW1601" s="120" t="s">
        <v>30</v>
      </c>
      <c r="AX1601" s="120" t="s">
        <v>80</v>
      </c>
      <c r="AY1601" s="121" t="s">
        <v>165</v>
      </c>
    </row>
    <row r="1602" spans="2:65" s="17" customFormat="1" ht="33" customHeight="1">
      <c r="B1602" s="16"/>
      <c r="C1602" s="88" t="s">
        <v>542</v>
      </c>
      <c r="D1602" s="88" t="s">
        <v>168</v>
      </c>
      <c r="E1602" s="89" t="s">
        <v>1049</v>
      </c>
      <c r="F1602" s="90" t="s">
        <v>1050</v>
      </c>
      <c r="G1602" s="91" t="s">
        <v>202</v>
      </c>
      <c r="H1602" s="92">
        <v>5.4269999999999996</v>
      </c>
      <c r="I1602" s="4"/>
      <c r="J1602" s="94">
        <f>ROUND(I1602*H1602,2)</f>
        <v>0</v>
      </c>
      <c r="K1602" s="95"/>
      <c r="L1602" s="16"/>
      <c r="M1602" s="96" t="s">
        <v>1</v>
      </c>
      <c r="N1602" s="97" t="s">
        <v>38</v>
      </c>
      <c r="P1602" s="98">
        <f>O1602*H1602</f>
        <v>0</v>
      </c>
      <c r="Q1602" s="98">
        <v>0</v>
      </c>
      <c r="R1602" s="98">
        <f>Q1602*H1602</f>
        <v>0</v>
      </c>
      <c r="S1602" s="98">
        <v>0</v>
      </c>
      <c r="T1602" s="99">
        <f>S1602*H1602</f>
        <v>0</v>
      </c>
      <c r="AR1602" s="100" t="s">
        <v>172</v>
      </c>
      <c r="AT1602" s="100" t="s">
        <v>168</v>
      </c>
      <c r="AU1602" s="100" t="s">
        <v>82</v>
      </c>
      <c r="AY1602" s="9" t="s">
        <v>165</v>
      </c>
      <c r="BE1602" s="101">
        <f>IF(N1602="základní",J1602,0)</f>
        <v>0</v>
      </c>
      <c r="BF1602" s="101">
        <f>IF(N1602="snížená",J1602,0)</f>
        <v>0</v>
      </c>
      <c r="BG1602" s="101">
        <f>IF(N1602="zákl. přenesená",J1602,0)</f>
        <v>0</v>
      </c>
      <c r="BH1602" s="101">
        <f>IF(N1602="sníž. přenesená",J1602,0)</f>
        <v>0</v>
      </c>
      <c r="BI1602" s="101">
        <f>IF(N1602="nulová",J1602,0)</f>
        <v>0</v>
      </c>
      <c r="BJ1602" s="9" t="s">
        <v>80</v>
      </c>
      <c r="BK1602" s="101">
        <f>ROUND(I1602*H1602,2)</f>
        <v>0</v>
      </c>
      <c r="BL1602" s="9" t="s">
        <v>172</v>
      </c>
      <c r="BM1602" s="100" t="s">
        <v>1051</v>
      </c>
    </row>
    <row r="1603" spans="2:65" s="17" customFormat="1" ht="19.5">
      <c r="B1603" s="16"/>
      <c r="D1603" s="102" t="s">
        <v>173</v>
      </c>
      <c r="F1603" s="103" t="s">
        <v>1050</v>
      </c>
      <c r="I1603" s="5"/>
      <c r="L1603" s="16"/>
      <c r="M1603" s="104"/>
      <c r="T1603" s="105"/>
      <c r="AT1603" s="9" t="s">
        <v>173</v>
      </c>
      <c r="AU1603" s="9" t="s">
        <v>82</v>
      </c>
    </row>
    <row r="1604" spans="2:65" s="107" customFormat="1">
      <c r="B1604" s="106"/>
      <c r="D1604" s="102" t="s">
        <v>176</v>
      </c>
      <c r="E1604" s="108" t="s">
        <v>1</v>
      </c>
      <c r="F1604" s="109" t="s">
        <v>1052</v>
      </c>
      <c r="H1604" s="108" t="s">
        <v>1</v>
      </c>
      <c r="I1604" s="6"/>
      <c r="L1604" s="106"/>
      <c r="M1604" s="110"/>
      <c r="T1604" s="111"/>
      <c r="AT1604" s="108" t="s">
        <v>176</v>
      </c>
      <c r="AU1604" s="108" t="s">
        <v>82</v>
      </c>
      <c r="AV1604" s="107" t="s">
        <v>80</v>
      </c>
      <c r="AW1604" s="107" t="s">
        <v>30</v>
      </c>
      <c r="AX1604" s="107" t="s">
        <v>73</v>
      </c>
      <c r="AY1604" s="108" t="s">
        <v>165</v>
      </c>
    </row>
    <row r="1605" spans="2:65" s="113" customFormat="1">
      <c r="B1605" s="112"/>
      <c r="D1605" s="102" t="s">
        <v>176</v>
      </c>
      <c r="E1605" s="114" t="s">
        <v>1</v>
      </c>
      <c r="F1605" s="115" t="s">
        <v>1053</v>
      </c>
      <c r="H1605" s="116">
        <v>5.4269999999999996</v>
      </c>
      <c r="I1605" s="7"/>
      <c r="L1605" s="112"/>
      <c r="M1605" s="117"/>
      <c r="T1605" s="118"/>
      <c r="AT1605" s="114" t="s">
        <v>176</v>
      </c>
      <c r="AU1605" s="114" t="s">
        <v>82</v>
      </c>
      <c r="AV1605" s="113" t="s">
        <v>82</v>
      </c>
      <c r="AW1605" s="113" t="s">
        <v>30</v>
      </c>
      <c r="AX1605" s="113" t="s">
        <v>73</v>
      </c>
      <c r="AY1605" s="114" t="s">
        <v>165</v>
      </c>
    </row>
    <row r="1606" spans="2:65" s="120" customFormat="1">
      <c r="B1606" s="119"/>
      <c r="D1606" s="102" t="s">
        <v>176</v>
      </c>
      <c r="E1606" s="121" t="s">
        <v>1</v>
      </c>
      <c r="F1606" s="122" t="s">
        <v>181</v>
      </c>
      <c r="H1606" s="123">
        <v>5.4269999999999996</v>
      </c>
      <c r="I1606" s="8"/>
      <c r="L1606" s="119"/>
      <c r="M1606" s="124"/>
      <c r="T1606" s="125"/>
      <c r="AT1606" s="121" t="s">
        <v>176</v>
      </c>
      <c r="AU1606" s="121" t="s">
        <v>82</v>
      </c>
      <c r="AV1606" s="120" t="s">
        <v>172</v>
      </c>
      <c r="AW1606" s="120" t="s">
        <v>30</v>
      </c>
      <c r="AX1606" s="120" t="s">
        <v>80</v>
      </c>
      <c r="AY1606" s="121" t="s">
        <v>165</v>
      </c>
    </row>
    <row r="1607" spans="2:65" s="17" customFormat="1" ht="24.2" customHeight="1">
      <c r="B1607" s="16"/>
      <c r="C1607" s="88" t="s">
        <v>1054</v>
      </c>
      <c r="D1607" s="88" t="s">
        <v>168</v>
      </c>
      <c r="E1607" s="89" t="s">
        <v>1055</v>
      </c>
      <c r="F1607" s="90" t="s">
        <v>1056</v>
      </c>
      <c r="G1607" s="91" t="s">
        <v>202</v>
      </c>
      <c r="H1607" s="92">
        <v>54.343000000000004</v>
      </c>
      <c r="I1607" s="4"/>
      <c r="J1607" s="94">
        <f>ROUND(I1607*H1607,2)</f>
        <v>0</v>
      </c>
      <c r="K1607" s="95"/>
      <c r="L1607" s="16"/>
      <c r="M1607" s="96" t="s">
        <v>1</v>
      </c>
      <c r="N1607" s="97" t="s">
        <v>38</v>
      </c>
      <c r="P1607" s="98">
        <f>O1607*H1607</f>
        <v>0</v>
      </c>
      <c r="Q1607" s="98">
        <v>0</v>
      </c>
      <c r="R1607" s="98">
        <f>Q1607*H1607</f>
        <v>0</v>
      </c>
      <c r="S1607" s="98">
        <v>0</v>
      </c>
      <c r="T1607" s="99">
        <f>S1607*H1607</f>
        <v>0</v>
      </c>
      <c r="AR1607" s="100" t="s">
        <v>172</v>
      </c>
      <c r="AT1607" s="100" t="s">
        <v>168</v>
      </c>
      <c r="AU1607" s="100" t="s">
        <v>82</v>
      </c>
      <c r="AY1607" s="9" t="s">
        <v>165</v>
      </c>
      <c r="BE1607" s="101">
        <f>IF(N1607="základní",J1607,0)</f>
        <v>0</v>
      </c>
      <c r="BF1607" s="101">
        <f>IF(N1607="snížená",J1607,0)</f>
        <v>0</v>
      </c>
      <c r="BG1607" s="101">
        <f>IF(N1607="zákl. přenesená",J1607,0)</f>
        <v>0</v>
      </c>
      <c r="BH1607" s="101">
        <f>IF(N1607="sníž. přenesená",J1607,0)</f>
        <v>0</v>
      </c>
      <c r="BI1607" s="101">
        <f>IF(N1607="nulová",J1607,0)</f>
        <v>0</v>
      </c>
      <c r="BJ1607" s="9" t="s">
        <v>80</v>
      </c>
      <c r="BK1607" s="101">
        <f>ROUND(I1607*H1607,2)</f>
        <v>0</v>
      </c>
      <c r="BL1607" s="9" t="s">
        <v>172</v>
      </c>
      <c r="BM1607" s="100" t="s">
        <v>1057</v>
      </c>
    </row>
    <row r="1608" spans="2:65" s="17" customFormat="1" ht="19.5">
      <c r="B1608" s="16"/>
      <c r="D1608" s="102" t="s">
        <v>173</v>
      </c>
      <c r="F1608" s="103" t="s">
        <v>1056</v>
      </c>
      <c r="I1608" s="5"/>
      <c r="L1608" s="16"/>
      <c r="M1608" s="104"/>
      <c r="T1608" s="105"/>
      <c r="AT1608" s="9" t="s">
        <v>173</v>
      </c>
      <c r="AU1608" s="9" t="s">
        <v>82</v>
      </c>
    </row>
    <row r="1609" spans="2:65" s="107" customFormat="1">
      <c r="B1609" s="106"/>
      <c r="D1609" s="102" t="s">
        <v>176</v>
      </c>
      <c r="E1609" s="108" t="s">
        <v>1</v>
      </c>
      <c r="F1609" s="109" t="s">
        <v>1058</v>
      </c>
      <c r="H1609" s="108" t="s">
        <v>1</v>
      </c>
      <c r="I1609" s="6"/>
      <c r="L1609" s="106"/>
      <c r="M1609" s="110"/>
      <c r="T1609" s="111"/>
      <c r="AT1609" s="108" t="s">
        <v>176</v>
      </c>
      <c r="AU1609" s="108" t="s">
        <v>82</v>
      </c>
      <c r="AV1609" s="107" t="s">
        <v>80</v>
      </c>
      <c r="AW1609" s="107" t="s">
        <v>30</v>
      </c>
      <c r="AX1609" s="107" t="s">
        <v>73</v>
      </c>
      <c r="AY1609" s="108" t="s">
        <v>165</v>
      </c>
    </row>
    <row r="1610" spans="2:65" s="107" customFormat="1">
      <c r="B1610" s="106"/>
      <c r="D1610" s="102" t="s">
        <v>176</v>
      </c>
      <c r="E1610" s="108" t="s">
        <v>1</v>
      </c>
      <c r="F1610" s="109" t="s">
        <v>705</v>
      </c>
      <c r="H1610" s="108" t="s">
        <v>1</v>
      </c>
      <c r="I1610" s="6"/>
      <c r="L1610" s="106"/>
      <c r="M1610" s="110"/>
      <c r="T1610" s="111"/>
      <c r="AT1610" s="108" t="s">
        <v>176</v>
      </c>
      <c r="AU1610" s="108" t="s">
        <v>82</v>
      </c>
      <c r="AV1610" s="107" t="s">
        <v>80</v>
      </c>
      <c r="AW1610" s="107" t="s">
        <v>30</v>
      </c>
      <c r="AX1610" s="107" t="s">
        <v>73</v>
      </c>
      <c r="AY1610" s="108" t="s">
        <v>165</v>
      </c>
    </row>
    <row r="1611" spans="2:65" s="113" customFormat="1">
      <c r="B1611" s="112"/>
      <c r="D1611" s="102" t="s">
        <v>176</v>
      </c>
      <c r="E1611" s="114" t="s">
        <v>1</v>
      </c>
      <c r="F1611" s="115" t="s">
        <v>1059</v>
      </c>
      <c r="H1611" s="116">
        <v>27.913</v>
      </c>
      <c r="I1611" s="7"/>
      <c r="L1611" s="112"/>
      <c r="M1611" s="117"/>
      <c r="T1611" s="118"/>
      <c r="AT1611" s="114" t="s">
        <v>176</v>
      </c>
      <c r="AU1611" s="114" t="s">
        <v>82</v>
      </c>
      <c r="AV1611" s="113" t="s">
        <v>82</v>
      </c>
      <c r="AW1611" s="113" t="s">
        <v>30</v>
      </c>
      <c r="AX1611" s="113" t="s">
        <v>73</v>
      </c>
      <c r="AY1611" s="114" t="s">
        <v>165</v>
      </c>
    </row>
    <row r="1612" spans="2:65" s="107" customFormat="1">
      <c r="B1612" s="106"/>
      <c r="D1612" s="102" t="s">
        <v>176</v>
      </c>
      <c r="E1612" s="108" t="s">
        <v>1</v>
      </c>
      <c r="F1612" s="109" t="s">
        <v>707</v>
      </c>
      <c r="H1612" s="108" t="s">
        <v>1</v>
      </c>
      <c r="I1612" s="6"/>
      <c r="L1612" s="106"/>
      <c r="M1612" s="110"/>
      <c r="T1612" s="111"/>
      <c r="AT1612" s="108" t="s">
        <v>176</v>
      </c>
      <c r="AU1612" s="108" t="s">
        <v>82</v>
      </c>
      <c r="AV1612" s="107" t="s">
        <v>80</v>
      </c>
      <c r="AW1612" s="107" t="s">
        <v>30</v>
      </c>
      <c r="AX1612" s="107" t="s">
        <v>73</v>
      </c>
      <c r="AY1612" s="108" t="s">
        <v>165</v>
      </c>
    </row>
    <row r="1613" spans="2:65" s="113" customFormat="1">
      <c r="B1613" s="112"/>
      <c r="D1613" s="102" t="s">
        <v>176</v>
      </c>
      <c r="E1613" s="114" t="s">
        <v>1</v>
      </c>
      <c r="F1613" s="115" t="s">
        <v>1060</v>
      </c>
      <c r="H1613" s="116">
        <v>8.43</v>
      </c>
      <c r="I1613" s="7"/>
      <c r="L1613" s="112"/>
      <c r="M1613" s="117"/>
      <c r="T1613" s="118"/>
      <c r="AT1613" s="114" t="s">
        <v>176</v>
      </c>
      <c r="AU1613" s="114" t="s">
        <v>82</v>
      </c>
      <c r="AV1613" s="113" t="s">
        <v>82</v>
      </c>
      <c r="AW1613" s="113" t="s">
        <v>30</v>
      </c>
      <c r="AX1613" s="113" t="s">
        <v>73</v>
      </c>
      <c r="AY1613" s="114" t="s">
        <v>165</v>
      </c>
    </row>
    <row r="1614" spans="2:65" s="113" customFormat="1">
      <c r="B1614" s="112"/>
      <c r="D1614" s="102" t="s">
        <v>176</v>
      </c>
      <c r="E1614" s="114" t="s">
        <v>1</v>
      </c>
      <c r="F1614" s="115" t="s">
        <v>1061</v>
      </c>
      <c r="H1614" s="116">
        <v>9.6</v>
      </c>
      <c r="I1614" s="7"/>
      <c r="L1614" s="112"/>
      <c r="M1614" s="117"/>
      <c r="T1614" s="118"/>
      <c r="AT1614" s="114" t="s">
        <v>176</v>
      </c>
      <c r="AU1614" s="114" t="s">
        <v>82</v>
      </c>
      <c r="AV1614" s="113" t="s">
        <v>82</v>
      </c>
      <c r="AW1614" s="113" t="s">
        <v>30</v>
      </c>
      <c r="AX1614" s="113" t="s">
        <v>73</v>
      </c>
      <c r="AY1614" s="114" t="s">
        <v>165</v>
      </c>
    </row>
    <row r="1615" spans="2:65" s="107" customFormat="1">
      <c r="B1615" s="106"/>
      <c r="D1615" s="102" t="s">
        <v>176</v>
      </c>
      <c r="E1615" s="108" t="s">
        <v>1</v>
      </c>
      <c r="F1615" s="109" t="s">
        <v>709</v>
      </c>
      <c r="H1615" s="108" t="s">
        <v>1</v>
      </c>
      <c r="I1615" s="6"/>
      <c r="L1615" s="106"/>
      <c r="M1615" s="110"/>
      <c r="T1615" s="111"/>
      <c r="AT1615" s="108" t="s">
        <v>176</v>
      </c>
      <c r="AU1615" s="108" t="s">
        <v>82</v>
      </c>
      <c r="AV1615" s="107" t="s">
        <v>80</v>
      </c>
      <c r="AW1615" s="107" t="s">
        <v>30</v>
      </c>
      <c r="AX1615" s="107" t="s">
        <v>73</v>
      </c>
      <c r="AY1615" s="108" t="s">
        <v>165</v>
      </c>
    </row>
    <row r="1616" spans="2:65" s="113" customFormat="1">
      <c r="B1616" s="112"/>
      <c r="D1616" s="102" t="s">
        <v>176</v>
      </c>
      <c r="E1616" s="114" t="s">
        <v>1</v>
      </c>
      <c r="F1616" s="115" t="s">
        <v>1062</v>
      </c>
      <c r="H1616" s="116">
        <v>8.4</v>
      </c>
      <c r="I1616" s="7"/>
      <c r="L1616" s="112"/>
      <c r="M1616" s="117"/>
      <c r="T1616" s="118"/>
      <c r="AT1616" s="114" t="s">
        <v>176</v>
      </c>
      <c r="AU1616" s="114" t="s">
        <v>82</v>
      </c>
      <c r="AV1616" s="113" t="s">
        <v>82</v>
      </c>
      <c r="AW1616" s="113" t="s">
        <v>30</v>
      </c>
      <c r="AX1616" s="113" t="s">
        <v>73</v>
      </c>
      <c r="AY1616" s="114" t="s">
        <v>165</v>
      </c>
    </row>
    <row r="1617" spans="2:65" s="120" customFormat="1">
      <c r="B1617" s="119"/>
      <c r="D1617" s="102" t="s">
        <v>176</v>
      </c>
      <c r="E1617" s="121" t="s">
        <v>1</v>
      </c>
      <c r="F1617" s="122" t="s">
        <v>181</v>
      </c>
      <c r="H1617" s="123">
        <v>54.343000000000004</v>
      </c>
      <c r="I1617" s="8"/>
      <c r="L1617" s="119"/>
      <c r="M1617" s="124"/>
      <c r="T1617" s="125"/>
      <c r="AT1617" s="121" t="s">
        <v>176</v>
      </c>
      <c r="AU1617" s="121" t="s">
        <v>82</v>
      </c>
      <c r="AV1617" s="120" t="s">
        <v>172</v>
      </c>
      <c r="AW1617" s="120" t="s">
        <v>30</v>
      </c>
      <c r="AX1617" s="120" t="s">
        <v>80</v>
      </c>
      <c r="AY1617" s="121" t="s">
        <v>165</v>
      </c>
    </row>
    <row r="1618" spans="2:65" s="17" customFormat="1" ht="16.5" customHeight="1">
      <c r="B1618" s="16"/>
      <c r="C1618" s="88" t="s">
        <v>547</v>
      </c>
      <c r="D1618" s="88" t="s">
        <v>168</v>
      </c>
      <c r="E1618" s="89" t="s">
        <v>1063</v>
      </c>
      <c r="F1618" s="90" t="s">
        <v>1064</v>
      </c>
      <c r="G1618" s="91" t="s">
        <v>171</v>
      </c>
      <c r="H1618" s="92">
        <v>1.04</v>
      </c>
      <c r="I1618" s="4"/>
      <c r="J1618" s="94">
        <f>ROUND(I1618*H1618,2)</f>
        <v>0</v>
      </c>
      <c r="K1618" s="95"/>
      <c r="L1618" s="16"/>
      <c r="M1618" s="96" t="s">
        <v>1</v>
      </c>
      <c r="N1618" s="97" t="s">
        <v>38</v>
      </c>
      <c r="P1618" s="98">
        <f>O1618*H1618</f>
        <v>0</v>
      </c>
      <c r="Q1618" s="98">
        <v>2.501876996</v>
      </c>
      <c r="R1618" s="98">
        <f>Q1618*H1618</f>
        <v>2.6019520758400003</v>
      </c>
      <c r="S1618" s="98">
        <v>0</v>
      </c>
      <c r="T1618" s="99">
        <f>S1618*H1618</f>
        <v>0</v>
      </c>
      <c r="AR1618" s="100" t="s">
        <v>172</v>
      </c>
      <c r="AT1618" s="100" t="s">
        <v>168</v>
      </c>
      <c r="AU1618" s="100" t="s">
        <v>82</v>
      </c>
      <c r="AY1618" s="9" t="s">
        <v>165</v>
      </c>
      <c r="BE1618" s="101">
        <f>IF(N1618="základní",J1618,0)</f>
        <v>0</v>
      </c>
      <c r="BF1618" s="101">
        <f>IF(N1618="snížená",J1618,0)</f>
        <v>0</v>
      </c>
      <c r="BG1618" s="101">
        <f>IF(N1618="zákl. přenesená",J1618,0)</f>
        <v>0</v>
      </c>
      <c r="BH1618" s="101">
        <f>IF(N1618="sníž. přenesená",J1618,0)</f>
        <v>0</v>
      </c>
      <c r="BI1618" s="101">
        <f>IF(N1618="nulová",J1618,0)</f>
        <v>0</v>
      </c>
      <c r="BJ1618" s="9" t="s">
        <v>80</v>
      </c>
      <c r="BK1618" s="101">
        <f>ROUND(I1618*H1618,2)</f>
        <v>0</v>
      </c>
      <c r="BL1618" s="9" t="s">
        <v>172</v>
      </c>
      <c r="BM1618" s="100" t="s">
        <v>1065</v>
      </c>
    </row>
    <row r="1619" spans="2:65" s="17" customFormat="1" ht="19.5">
      <c r="B1619" s="16"/>
      <c r="D1619" s="102" t="s">
        <v>173</v>
      </c>
      <c r="F1619" s="103" t="s">
        <v>1066</v>
      </c>
      <c r="I1619" s="5"/>
      <c r="L1619" s="16"/>
      <c r="M1619" s="104"/>
      <c r="T1619" s="105"/>
      <c r="AT1619" s="9" t="s">
        <v>173</v>
      </c>
      <c r="AU1619" s="9" t="s">
        <v>82</v>
      </c>
    </row>
    <row r="1620" spans="2:65" s="107" customFormat="1">
      <c r="B1620" s="106"/>
      <c r="D1620" s="102" t="s">
        <v>176</v>
      </c>
      <c r="E1620" s="108" t="s">
        <v>1</v>
      </c>
      <c r="F1620" s="109" t="s">
        <v>10321</v>
      </c>
      <c r="H1620" s="108"/>
      <c r="I1620" s="6"/>
      <c r="L1620" s="106"/>
      <c r="M1620" s="110"/>
      <c r="T1620" s="111"/>
      <c r="AT1620" s="108" t="s">
        <v>176</v>
      </c>
      <c r="AU1620" s="108" t="s">
        <v>82</v>
      </c>
      <c r="AV1620" s="107" t="s">
        <v>80</v>
      </c>
      <c r="AW1620" s="107" t="s">
        <v>30</v>
      </c>
      <c r="AX1620" s="107" t="s">
        <v>73</v>
      </c>
      <c r="AY1620" s="108" t="s">
        <v>165</v>
      </c>
    </row>
    <row r="1621" spans="2:65" s="107" customFormat="1">
      <c r="B1621" s="106"/>
      <c r="D1621" s="102" t="s">
        <v>176</v>
      </c>
      <c r="E1621" s="108" t="s">
        <v>1</v>
      </c>
      <c r="F1621" s="109" t="s">
        <v>10322</v>
      </c>
      <c r="H1621" s="108"/>
      <c r="I1621" s="6"/>
      <c r="L1621" s="106"/>
      <c r="M1621" s="110"/>
      <c r="T1621" s="111"/>
      <c r="AT1621" s="108" t="s">
        <v>176</v>
      </c>
      <c r="AU1621" s="108" t="s">
        <v>82</v>
      </c>
      <c r="AV1621" s="107" t="s">
        <v>82</v>
      </c>
      <c r="AW1621" s="107" t="s">
        <v>30</v>
      </c>
      <c r="AX1621" s="107" t="s">
        <v>73</v>
      </c>
      <c r="AY1621" s="108" t="s">
        <v>165</v>
      </c>
    </row>
    <row r="1622" spans="2:65" s="113" customFormat="1">
      <c r="B1622" s="112"/>
      <c r="D1622" s="102" t="s">
        <v>176</v>
      </c>
      <c r="E1622" s="114" t="s">
        <v>1</v>
      </c>
      <c r="F1622" s="115" t="s">
        <v>10323</v>
      </c>
      <c r="H1622" s="116">
        <v>0.70035000000000003</v>
      </c>
      <c r="I1622" s="7"/>
      <c r="L1622" s="112"/>
      <c r="M1622" s="117"/>
      <c r="T1622" s="118"/>
      <c r="AT1622" s="114" t="s">
        <v>176</v>
      </c>
      <c r="AU1622" s="114" t="s">
        <v>82</v>
      </c>
      <c r="AV1622" s="113" t="s">
        <v>80</v>
      </c>
      <c r="AW1622" s="113" t="s">
        <v>30</v>
      </c>
      <c r="AX1622" s="113" t="s">
        <v>73</v>
      </c>
      <c r="AY1622" s="114" t="s">
        <v>165</v>
      </c>
    </row>
    <row r="1623" spans="2:65" s="107" customFormat="1">
      <c r="B1623" s="106"/>
      <c r="D1623" s="102" t="s">
        <v>176</v>
      </c>
      <c r="E1623" s="108" t="s">
        <v>1</v>
      </c>
      <c r="F1623" s="109" t="s">
        <v>10324</v>
      </c>
      <c r="H1623" s="108"/>
      <c r="I1623" s="6"/>
      <c r="L1623" s="106"/>
      <c r="M1623" s="110"/>
      <c r="T1623" s="111"/>
      <c r="AT1623" s="108" t="s">
        <v>176</v>
      </c>
      <c r="AU1623" s="108" t="s">
        <v>82</v>
      </c>
      <c r="AV1623" s="107" t="s">
        <v>82</v>
      </c>
      <c r="AW1623" s="107" t="s">
        <v>30</v>
      </c>
      <c r="AX1623" s="107" t="s">
        <v>73</v>
      </c>
      <c r="AY1623" s="108" t="s">
        <v>165</v>
      </c>
    </row>
    <row r="1624" spans="2:65" s="113" customFormat="1">
      <c r="B1624" s="112"/>
      <c r="D1624" s="102" t="s">
        <v>176</v>
      </c>
      <c r="E1624" s="114" t="s">
        <v>1</v>
      </c>
      <c r="F1624" s="115" t="s">
        <v>10325</v>
      </c>
      <c r="H1624" s="116">
        <v>0.20999999999999996</v>
      </c>
      <c r="I1624" s="7"/>
      <c r="L1624" s="112"/>
      <c r="M1624" s="117"/>
      <c r="T1624" s="118"/>
      <c r="AT1624" s="114" t="s">
        <v>176</v>
      </c>
      <c r="AU1624" s="114" t="s">
        <v>82</v>
      </c>
      <c r="AV1624" s="113" t="s">
        <v>80</v>
      </c>
      <c r="AW1624" s="113" t="s">
        <v>30</v>
      </c>
      <c r="AX1624" s="113" t="s">
        <v>73</v>
      </c>
      <c r="AY1624" s="114" t="s">
        <v>165</v>
      </c>
    </row>
    <row r="1625" spans="2:65" s="107" customFormat="1">
      <c r="B1625" s="106"/>
      <c r="D1625" s="102" t="s">
        <v>176</v>
      </c>
      <c r="E1625" s="108" t="s">
        <v>1</v>
      </c>
      <c r="F1625" s="109" t="s">
        <v>10326</v>
      </c>
      <c r="H1625" s="108"/>
      <c r="I1625" s="6"/>
      <c r="L1625" s="106"/>
      <c r="M1625" s="110"/>
      <c r="T1625" s="111"/>
      <c r="AT1625" s="108" t="s">
        <v>176</v>
      </c>
      <c r="AU1625" s="108" t="s">
        <v>82</v>
      </c>
      <c r="AV1625" s="107" t="s">
        <v>82</v>
      </c>
      <c r="AW1625" s="107" t="s">
        <v>30</v>
      </c>
      <c r="AX1625" s="107" t="s">
        <v>73</v>
      </c>
      <c r="AY1625" s="108" t="s">
        <v>165</v>
      </c>
    </row>
    <row r="1626" spans="2:65" s="113" customFormat="1">
      <c r="B1626" s="112"/>
      <c r="D1626" s="102" t="s">
        <v>176</v>
      </c>
      <c r="E1626" s="114" t="s">
        <v>1</v>
      </c>
      <c r="F1626" s="115" t="s">
        <v>10327</v>
      </c>
      <c r="H1626" s="116">
        <v>0.12914999999999999</v>
      </c>
      <c r="I1626" s="7"/>
      <c r="L1626" s="112"/>
      <c r="M1626" s="117"/>
      <c r="T1626" s="118"/>
      <c r="AT1626" s="114" t="s">
        <v>176</v>
      </c>
      <c r="AU1626" s="114" t="s">
        <v>82</v>
      </c>
      <c r="AV1626" s="113" t="s">
        <v>80</v>
      </c>
      <c r="AW1626" s="113" t="s">
        <v>30</v>
      </c>
      <c r="AX1626" s="113" t="s">
        <v>73</v>
      </c>
      <c r="AY1626" s="114" t="s">
        <v>165</v>
      </c>
    </row>
    <row r="1627" spans="2:65" s="120" customFormat="1">
      <c r="B1627" s="119"/>
      <c r="D1627" s="102" t="s">
        <v>176</v>
      </c>
      <c r="E1627" s="121" t="s">
        <v>1</v>
      </c>
      <c r="F1627" s="122" t="s">
        <v>181</v>
      </c>
      <c r="H1627" s="123">
        <v>1.04</v>
      </c>
      <c r="I1627" s="8"/>
      <c r="L1627" s="119"/>
      <c r="M1627" s="124"/>
      <c r="T1627" s="125"/>
      <c r="AT1627" s="121" t="s">
        <v>176</v>
      </c>
      <c r="AU1627" s="121" t="s">
        <v>82</v>
      </c>
      <c r="AV1627" s="120" t="s">
        <v>172</v>
      </c>
      <c r="AW1627" s="120" t="s">
        <v>30</v>
      </c>
      <c r="AX1627" s="120" t="s">
        <v>80</v>
      </c>
      <c r="AY1627" s="121" t="s">
        <v>165</v>
      </c>
    </row>
    <row r="1628" spans="2:65" s="17" customFormat="1" ht="16.5" customHeight="1">
      <c r="B1628" s="16"/>
      <c r="C1628" s="88" t="s">
        <v>1067</v>
      </c>
      <c r="D1628" s="88" t="s">
        <v>168</v>
      </c>
      <c r="E1628" s="89" t="s">
        <v>1068</v>
      </c>
      <c r="F1628" s="90" t="s">
        <v>1069</v>
      </c>
      <c r="G1628" s="91" t="s">
        <v>195</v>
      </c>
      <c r="H1628" s="92">
        <v>5.8000000000000003E-2</v>
      </c>
      <c r="I1628" s="4"/>
      <c r="J1628" s="94">
        <f>ROUND(I1628*H1628,2)</f>
        <v>0</v>
      </c>
      <c r="K1628" s="95"/>
      <c r="L1628" s="16"/>
      <c r="M1628" s="96" t="s">
        <v>1</v>
      </c>
      <c r="N1628" s="97" t="s">
        <v>38</v>
      </c>
      <c r="P1628" s="98">
        <f>O1628*H1628</f>
        <v>0</v>
      </c>
      <c r="Q1628" s="98">
        <v>1.0627727796999999</v>
      </c>
      <c r="R1628" s="98">
        <f>Q1628*H1628</f>
        <v>6.1640821222599999E-2</v>
      </c>
      <c r="S1628" s="98">
        <v>0</v>
      </c>
      <c r="T1628" s="99">
        <f>S1628*H1628</f>
        <v>0</v>
      </c>
      <c r="AR1628" s="100" t="s">
        <v>172</v>
      </c>
      <c r="AT1628" s="100" t="s">
        <v>168</v>
      </c>
      <c r="AU1628" s="100" t="s">
        <v>82</v>
      </c>
      <c r="AY1628" s="9" t="s">
        <v>165</v>
      </c>
      <c r="BE1628" s="101">
        <f>IF(N1628="základní",J1628,0)</f>
        <v>0</v>
      </c>
      <c r="BF1628" s="101">
        <f>IF(N1628="snížená",J1628,0)</f>
        <v>0</v>
      </c>
      <c r="BG1628" s="101">
        <f>IF(N1628="zákl. přenesená",J1628,0)</f>
        <v>0</v>
      </c>
      <c r="BH1628" s="101">
        <f>IF(N1628="sníž. přenesená",J1628,0)</f>
        <v>0</v>
      </c>
      <c r="BI1628" s="101">
        <f>IF(N1628="nulová",J1628,0)</f>
        <v>0</v>
      </c>
      <c r="BJ1628" s="9" t="s">
        <v>80</v>
      </c>
      <c r="BK1628" s="101">
        <f>ROUND(I1628*H1628,2)</f>
        <v>0</v>
      </c>
      <c r="BL1628" s="9" t="s">
        <v>172</v>
      </c>
      <c r="BM1628" s="100" t="s">
        <v>1070</v>
      </c>
    </row>
    <row r="1629" spans="2:65" s="17" customFormat="1" ht="29.25">
      <c r="B1629" s="16"/>
      <c r="D1629" s="102" t="s">
        <v>173</v>
      </c>
      <c r="F1629" s="103" t="s">
        <v>1071</v>
      </c>
      <c r="I1629" s="5"/>
      <c r="L1629" s="16"/>
      <c r="M1629" s="104"/>
      <c r="T1629" s="105"/>
      <c r="AT1629" s="9" t="s">
        <v>173</v>
      </c>
      <c r="AU1629" s="9" t="s">
        <v>82</v>
      </c>
    </row>
    <row r="1630" spans="2:65" s="107" customFormat="1">
      <c r="B1630" s="106"/>
      <c r="D1630" s="102" t="s">
        <v>176</v>
      </c>
      <c r="E1630" s="108" t="s">
        <v>1</v>
      </c>
      <c r="F1630" s="109" t="s">
        <v>9926</v>
      </c>
      <c r="H1630" s="108"/>
      <c r="I1630" s="6"/>
      <c r="L1630" s="106"/>
      <c r="M1630" s="110"/>
      <c r="T1630" s="111"/>
      <c r="AT1630" s="108" t="s">
        <v>176</v>
      </c>
      <c r="AU1630" s="108" t="s">
        <v>82</v>
      </c>
      <c r="AV1630" s="107" t="s">
        <v>82</v>
      </c>
      <c r="AW1630" s="107" t="s">
        <v>30</v>
      </c>
      <c r="AX1630" s="107" t="s">
        <v>73</v>
      </c>
      <c r="AY1630" s="108" t="s">
        <v>165</v>
      </c>
    </row>
    <row r="1631" spans="2:65" s="113" customFormat="1">
      <c r="B1631" s="112"/>
      <c r="D1631" s="102" t="s">
        <v>176</v>
      </c>
      <c r="E1631" s="114" t="s">
        <v>1</v>
      </c>
      <c r="F1631" s="115" t="s">
        <v>10328</v>
      </c>
      <c r="H1631" s="116">
        <v>5.76645E-2</v>
      </c>
      <c r="I1631" s="7"/>
      <c r="L1631" s="112"/>
      <c r="M1631" s="117"/>
      <c r="T1631" s="118"/>
      <c r="AT1631" s="114" t="s">
        <v>176</v>
      </c>
      <c r="AU1631" s="114" t="s">
        <v>82</v>
      </c>
      <c r="AV1631" s="113" t="s">
        <v>80</v>
      </c>
      <c r="AW1631" s="113" t="s">
        <v>30</v>
      </c>
      <c r="AX1631" s="113" t="s">
        <v>73</v>
      </c>
      <c r="AY1631" s="114" t="s">
        <v>165</v>
      </c>
    </row>
    <row r="1632" spans="2:65" s="120" customFormat="1">
      <c r="B1632" s="119"/>
      <c r="D1632" s="102" t="s">
        <v>176</v>
      </c>
      <c r="E1632" s="121" t="s">
        <v>1</v>
      </c>
      <c r="F1632" s="122" t="s">
        <v>181</v>
      </c>
      <c r="H1632" s="123">
        <v>5.8000000000000003E-2</v>
      </c>
      <c r="I1632" s="8"/>
      <c r="L1632" s="119"/>
      <c r="M1632" s="124"/>
      <c r="T1632" s="125"/>
      <c r="AT1632" s="121" t="s">
        <v>176</v>
      </c>
      <c r="AU1632" s="121" t="s">
        <v>82</v>
      </c>
      <c r="AV1632" s="120" t="s">
        <v>172</v>
      </c>
      <c r="AW1632" s="120" t="s">
        <v>30</v>
      </c>
      <c r="AX1632" s="120" t="s">
        <v>80</v>
      </c>
      <c r="AY1632" s="121" t="s">
        <v>165</v>
      </c>
    </row>
    <row r="1633" spans="2:65" s="17" customFormat="1" ht="16.5" customHeight="1">
      <c r="B1633" s="16"/>
      <c r="C1633" s="88" t="s">
        <v>555</v>
      </c>
      <c r="D1633" s="88" t="s">
        <v>168</v>
      </c>
      <c r="E1633" s="89" t="s">
        <v>1072</v>
      </c>
      <c r="F1633" s="90" t="s">
        <v>1073</v>
      </c>
      <c r="G1633" s="91" t="s">
        <v>202</v>
      </c>
      <c r="H1633" s="92">
        <v>20.78</v>
      </c>
      <c r="I1633" s="4"/>
      <c r="J1633" s="94">
        <f>ROUND(I1633*H1633,2)</f>
        <v>0</v>
      </c>
      <c r="K1633" s="95"/>
      <c r="L1633" s="16"/>
      <c r="M1633" s="96" t="s">
        <v>1</v>
      </c>
      <c r="N1633" s="97" t="s">
        <v>38</v>
      </c>
      <c r="P1633" s="98">
        <f>O1633*H1633</f>
        <v>0</v>
      </c>
      <c r="Q1633" s="98">
        <v>2.7469E-3</v>
      </c>
      <c r="R1633" s="98">
        <f>Q1633*H1633</f>
        <v>5.7080582000000005E-2</v>
      </c>
      <c r="S1633" s="98">
        <v>0</v>
      </c>
      <c r="T1633" s="99">
        <f>S1633*H1633</f>
        <v>0</v>
      </c>
      <c r="AR1633" s="100" t="s">
        <v>172</v>
      </c>
      <c r="AT1633" s="100" t="s">
        <v>168</v>
      </c>
      <c r="AU1633" s="100" t="s">
        <v>82</v>
      </c>
      <c r="AY1633" s="9" t="s">
        <v>165</v>
      </c>
      <c r="BE1633" s="101">
        <f>IF(N1633="základní",J1633,0)</f>
        <v>0</v>
      </c>
      <c r="BF1633" s="101">
        <f>IF(N1633="snížená",J1633,0)</f>
        <v>0</v>
      </c>
      <c r="BG1633" s="101">
        <f>IF(N1633="zákl. přenesená",J1633,0)</f>
        <v>0</v>
      </c>
      <c r="BH1633" s="101">
        <f>IF(N1633="sníž. přenesená",J1633,0)</f>
        <v>0</v>
      </c>
      <c r="BI1633" s="101">
        <f>IF(N1633="nulová",J1633,0)</f>
        <v>0</v>
      </c>
      <c r="BJ1633" s="9" t="s">
        <v>80</v>
      </c>
      <c r="BK1633" s="101">
        <f>ROUND(I1633*H1633,2)</f>
        <v>0</v>
      </c>
      <c r="BL1633" s="9" t="s">
        <v>172</v>
      </c>
      <c r="BM1633" s="100" t="s">
        <v>1074</v>
      </c>
    </row>
    <row r="1634" spans="2:65" s="17" customFormat="1">
      <c r="B1634" s="16"/>
      <c r="D1634" s="102" t="s">
        <v>173</v>
      </c>
      <c r="F1634" s="103" t="s">
        <v>1073</v>
      </c>
      <c r="I1634" s="5"/>
      <c r="L1634" s="16"/>
      <c r="M1634" s="104"/>
      <c r="T1634" s="105"/>
      <c r="AT1634" s="9" t="s">
        <v>173</v>
      </c>
      <c r="AU1634" s="9" t="s">
        <v>82</v>
      </c>
    </row>
    <row r="1635" spans="2:65" s="113" customFormat="1">
      <c r="B1635" s="112"/>
      <c r="D1635" s="102" t="s">
        <v>176</v>
      </c>
      <c r="E1635" s="114" t="s">
        <v>1</v>
      </c>
      <c r="F1635" s="115" t="s">
        <v>10329</v>
      </c>
      <c r="H1635" s="116">
        <v>20.779999999999998</v>
      </c>
      <c r="I1635" s="7"/>
      <c r="L1635" s="112"/>
      <c r="M1635" s="117"/>
      <c r="T1635" s="118"/>
      <c r="AT1635" s="114" t="s">
        <v>176</v>
      </c>
      <c r="AU1635" s="114" t="s">
        <v>82</v>
      </c>
      <c r="AV1635" s="113" t="s">
        <v>80</v>
      </c>
      <c r="AW1635" s="113" t="s">
        <v>30</v>
      </c>
      <c r="AX1635" s="113" t="s">
        <v>73</v>
      </c>
      <c r="AY1635" s="114" t="s">
        <v>165</v>
      </c>
    </row>
    <row r="1636" spans="2:65" s="120" customFormat="1">
      <c r="B1636" s="119"/>
      <c r="D1636" s="102" t="s">
        <v>176</v>
      </c>
      <c r="E1636" s="121" t="s">
        <v>1</v>
      </c>
      <c r="F1636" s="122" t="s">
        <v>181</v>
      </c>
      <c r="H1636" s="123">
        <v>20.78</v>
      </c>
      <c r="I1636" s="8"/>
      <c r="L1636" s="119"/>
      <c r="M1636" s="124"/>
      <c r="T1636" s="125"/>
      <c r="AT1636" s="121" t="s">
        <v>176</v>
      </c>
      <c r="AU1636" s="121" t="s">
        <v>82</v>
      </c>
      <c r="AV1636" s="120" t="s">
        <v>172</v>
      </c>
      <c r="AW1636" s="120" t="s">
        <v>30</v>
      </c>
      <c r="AX1636" s="120" t="s">
        <v>80</v>
      </c>
      <c r="AY1636" s="121" t="s">
        <v>165</v>
      </c>
    </row>
    <row r="1637" spans="2:65" s="17" customFormat="1" ht="16.5" customHeight="1">
      <c r="B1637" s="16"/>
      <c r="C1637" s="88" t="s">
        <v>1075</v>
      </c>
      <c r="D1637" s="88" t="s">
        <v>168</v>
      </c>
      <c r="E1637" s="89" t="s">
        <v>1076</v>
      </c>
      <c r="F1637" s="90" t="s">
        <v>1077</v>
      </c>
      <c r="G1637" s="91" t="s">
        <v>202</v>
      </c>
      <c r="H1637" s="92">
        <v>20.78</v>
      </c>
      <c r="I1637" s="4"/>
      <c r="J1637" s="94">
        <f>ROUND(I1637*H1637,2)</f>
        <v>0</v>
      </c>
      <c r="K1637" s="95"/>
      <c r="L1637" s="16"/>
      <c r="M1637" s="96" t="s">
        <v>1</v>
      </c>
      <c r="N1637" s="97" t="s">
        <v>38</v>
      </c>
      <c r="P1637" s="98">
        <f>O1637*H1637</f>
        <v>0</v>
      </c>
      <c r="Q1637" s="98">
        <v>0</v>
      </c>
      <c r="R1637" s="98">
        <f>Q1637*H1637</f>
        <v>0</v>
      </c>
      <c r="S1637" s="98">
        <v>0</v>
      </c>
      <c r="T1637" s="99">
        <f>S1637*H1637</f>
        <v>0</v>
      </c>
      <c r="AR1637" s="100" t="s">
        <v>172</v>
      </c>
      <c r="AT1637" s="100" t="s">
        <v>168</v>
      </c>
      <c r="AU1637" s="100" t="s">
        <v>82</v>
      </c>
      <c r="AY1637" s="9" t="s">
        <v>165</v>
      </c>
      <c r="BE1637" s="101">
        <f>IF(N1637="základní",J1637,0)</f>
        <v>0</v>
      </c>
      <c r="BF1637" s="101">
        <f>IF(N1637="snížená",J1637,0)</f>
        <v>0</v>
      </c>
      <c r="BG1637" s="101">
        <f>IF(N1637="zákl. přenesená",J1637,0)</f>
        <v>0</v>
      </c>
      <c r="BH1637" s="101">
        <f>IF(N1637="sníž. přenesená",J1637,0)</f>
        <v>0</v>
      </c>
      <c r="BI1637" s="101">
        <f>IF(N1637="nulová",J1637,0)</f>
        <v>0</v>
      </c>
      <c r="BJ1637" s="9" t="s">
        <v>80</v>
      </c>
      <c r="BK1637" s="101">
        <f>ROUND(I1637*H1637,2)</f>
        <v>0</v>
      </c>
      <c r="BL1637" s="9" t="s">
        <v>172</v>
      </c>
      <c r="BM1637" s="100" t="s">
        <v>1078</v>
      </c>
    </row>
    <row r="1638" spans="2:65" s="17" customFormat="1">
      <c r="B1638" s="16"/>
      <c r="D1638" s="102" t="s">
        <v>173</v>
      </c>
      <c r="F1638" s="103" t="s">
        <v>1077</v>
      </c>
      <c r="I1638" s="5"/>
      <c r="L1638" s="16"/>
      <c r="M1638" s="104"/>
      <c r="T1638" s="105"/>
      <c r="AT1638" s="9" t="s">
        <v>173</v>
      </c>
      <c r="AU1638" s="9" t="s">
        <v>82</v>
      </c>
    </row>
    <row r="1639" spans="2:65" s="113" customFormat="1">
      <c r="B1639" s="112"/>
      <c r="D1639" s="102" t="s">
        <v>176</v>
      </c>
      <c r="E1639" s="114" t="s">
        <v>1</v>
      </c>
      <c r="F1639" s="115" t="s">
        <v>10329</v>
      </c>
      <c r="H1639" s="116">
        <v>20.779999999999998</v>
      </c>
      <c r="I1639" s="7"/>
      <c r="L1639" s="112"/>
      <c r="M1639" s="117"/>
      <c r="T1639" s="118"/>
      <c r="AT1639" s="114" t="s">
        <v>176</v>
      </c>
      <c r="AU1639" s="114" t="s">
        <v>82</v>
      </c>
      <c r="AV1639" s="113" t="s">
        <v>80</v>
      </c>
      <c r="AW1639" s="113" t="s">
        <v>30</v>
      </c>
      <c r="AX1639" s="113" t="s">
        <v>73</v>
      </c>
      <c r="AY1639" s="114" t="s">
        <v>165</v>
      </c>
    </row>
    <row r="1640" spans="2:65" s="120" customFormat="1">
      <c r="B1640" s="119"/>
      <c r="D1640" s="102" t="s">
        <v>176</v>
      </c>
      <c r="E1640" s="121" t="s">
        <v>1</v>
      </c>
      <c r="F1640" s="122" t="s">
        <v>181</v>
      </c>
      <c r="H1640" s="123">
        <v>20.78</v>
      </c>
      <c r="I1640" s="8"/>
      <c r="L1640" s="119"/>
      <c r="M1640" s="124"/>
      <c r="T1640" s="125"/>
      <c r="AT1640" s="121" t="s">
        <v>176</v>
      </c>
      <c r="AU1640" s="121" t="s">
        <v>82</v>
      </c>
      <c r="AV1640" s="120" t="s">
        <v>172</v>
      </c>
      <c r="AW1640" s="120" t="s">
        <v>30</v>
      </c>
      <c r="AX1640" s="120" t="s">
        <v>80</v>
      </c>
      <c r="AY1640" s="121" t="s">
        <v>165</v>
      </c>
    </row>
    <row r="1641" spans="2:65" s="17" customFormat="1" ht="24.2" customHeight="1">
      <c r="B1641" s="16"/>
      <c r="C1641" s="88" t="s">
        <v>562</v>
      </c>
      <c r="D1641" s="88" t="s">
        <v>168</v>
      </c>
      <c r="E1641" s="89" t="s">
        <v>1079</v>
      </c>
      <c r="F1641" s="90" t="s">
        <v>1080</v>
      </c>
      <c r="G1641" s="91" t="s">
        <v>254</v>
      </c>
      <c r="H1641" s="92">
        <v>730.99</v>
      </c>
      <c r="I1641" s="4"/>
      <c r="J1641" s="94">
        <f>ROUND(I1641*H1641,2)</f>
        <v>0</v>
      </c>
      <c r="K1641" s="95"/>
      <c r="L1641" s="16"/>
      <c r="M1641" s="96" t="s">
        <v>1</v>
      </c>
      <c r="N1641" s="97" t="s">
        <v>38</v>
      </c>
      <c r="P1641" s="98">
        <f>O1641*H1641</f>
        <v>0</v>
      </c>
      <c r="Q1641" s="98">
        <v>1.9599999999999999E-4</v>
      </c>
      <c r="R1641" s="98">
        <f>Q1641*H1641</f>
        <v>0.14327403999999999</v>
      </c>
      <c r="S1641" s="98">
        <v>0</v>
      </c>
      <c r="T1641" s="99">
        <f>S1641*H1641</f>
        <v>0</v>
      </c>
      <c r="AR1641" s="100" t="s">
        <v>172</v>
      </c>
      <c r="AT1641" s="100" t="s">
        <v>168</v>
      </c>
      <c r="AU1641" s="100" t="s">
        <v>82</v>
      </c>
      <c r="AY1641" s="9" t="s">
        <v>165</v>
      </c>
      <c r="BE1641" s="101">
        <f>IF(N1641="základní",J1641,0)</f>
        <v>0</v>
      </c>
      <c r="BF1641" s="101">
        <f>IF(N1641="snížená",J1641,0)</f>
        <v>0</v>
      </c>
      <c r="BG1641" s="101">
        <f>IF(N1641="zákl. přenesená",J1641,0)</f>
        <v>0</v>
      </c>
      <c r="BH1641" s="101">
        <f>IF(N1641="sníž. přenesená",J1641,0)</f>
        <v>0</v>
      </c>
      <c r="BI1641" s="101">
        <f>IF(N1641="nulová",J1641,0)</f>
        <v>0</v>
      </c>
      <c r="BJ1641" s="9" t="s">
        <v>80</v>
      </c>
      <c r="BK1641" s="101">
        <f>ROUND(I1641*H1641,2)</f>
        <v>0</v>
      </c>
      <c r="BL1641" s="9" t="s">
        <v>172</v>
      </c>
      <c r="BM1641" s="100" t="s">
        <v>1081</v>
      </c>
    </row>
    <row r="1642" spans="2:65" s="17" customFormat="1">
      <c r="B1642" s="16"/>
      <c r="D1642" s="102" t="s">
        <v>173</v>
      </c>
      <c r="F1642" s="103" t="s">
        <v>1082</v>
      </c>
      <c r="I1642" s="5"/>
      <c r="L1642" s="16"/>
      <c r="M1642" s="104"/>
      <c r="T1642" s="105"/>
      <c r="AT1642" s="9" t="s">
        <v>173</v>
      </c>
      <c r="AU1642" s="9" t="s">
        <v>82</v>
      </c>
    </row>
    <row r="1643" spans="2:65" s="107" customFormat="1">
      <c r="B1643" s="106"/>
      <c r="D1643" s="102" t="s">
        <v>176</v>
      </c>
      <c r="E1643" s="108" t="s">
        <v>1</v>
      </c>
      <c r="F1643" s="109" t="s">
        <v>705</v>
      </c>
      <c r="H1643" s="108" t="s">
        <v>1</v>
      </c>
      <c r="I1643" s="6"/>
      <c r="L1643" s="106"/>
      <c r="M1643" s="110"/>
      <c r="T1643" s="111"/>
      <c r="AT1643" s="108" t="s">
        <v>176</v>
      </c>
      <c r="AU1643" s="108" t="s">
        <v>82</v>
      </c>
      <c r="AV1643" s="107" t="s">
        <v>80</v>
      </c>
      <c r="AW1643" s="107" t="s">
        <v>30</v>
      </c>
      <c r="AX1643" s="107" t="s">
        <v>73</v>
      </c>
      <c r="AY1643" s="108" t="s">
        <v>165</v>
      </c>
    </row>
    <row r="1644" spans="2:65" s="113" customFormat="1">
      <c r="B1644" s="112"/>
      <c r="D1644" s="102" t="s">
        <v>176</v>
      </c>
      <c r="E1644" s="114" t="s">
        <v>1</v>
      </c>
      <c r="F1644" s="115" t="s">
        <v>1083</v>
      </c>
      <c r="H1644" s="116">
        <v>434</v>
      </c>
      <c r="I1644" s="7"/>
      <c r="L1644" s="112"/>
      <c r="M1644" s="117"/>
      <c r="T1644" s="118"/>
      <c r="AT1644" s="114" t="s">
        <v>176</v>
      </c>
      <c r="AU1644" s="114" t="s">
        <v>82</v>
      </c>
      <c r="AV1644" s="113" t="s">
        <v>82</v>
      </c>
      <c r="AW1644" s="113" t="s">
        <v>30</v>
      </c>
      <c r="AX1644" s="113" t="s">
        <v>73</v>
      </c>
      <c r="AY1644" s="114" t="s">
        <v>165</v>
      </c>
    </row>
    <row r="1645" spans="2:65" s="107" customFormat="1">
      <c r="B1645" s="106"/>
      <c r="D1645" s="102" t="s">
        <v>176</v>
      </c>
      <c r="E1645" s="108" t="s">
        <v>1</v>
      </c>
      <c r="F1645" s="109" t="s">
        <v>707</v>
      </c>
      <c r="H1645" s="108" t="s">
        <v>1</v>
      </c>
      <c r="I1645" s="6"/>
      <c r="L1645" s="106"/>
      <c r="M1645" s="110"/>
      <c r="T1645" s="111"/>
      <c r="AT1645" s="108" t="s">
        <v>176</v>
      </c>
      <c r="AU1645" s="108" t="s">
        <v>82</v>
      </c>
      <c r="AV1645" s="107" t="s">
        <v>80</v>
      </c>
      <c r="AW1645" s="107" t="s">
        <v>30</v>
      </c>
      <c r="AX1645" s="107" t="s">
        <v>73</v>
      </c>
      <c r="AY1645" s="108" t="s">
        <v>165</v>
      </c>
    </row>
    <row r="1646" spans="2:65" s="113" customFormat="1">
      <c r="B1646" s="112"/>
      <c r="D1646" s="102" t="s">
        <v>176</v>
      </c>
      <c r="E1646" s="114" t="s">
        <v>1</v>
      </c>
      <c r="F1646" s="115" t="s">
        <v>1084</v>
      </c>
      <c r="H1646" s="116">
        <v>231.2</v>
      </c>
      <c r="I1646" s="7"/>
      <c r="L1646" s="112"/>
      <c r="M1646" s="117"/>
      <c r="T1646" s="118"/>
      <c r="AT1646" s="114" t="s">
        <v>176</v>
      </c>
      <c r="AU1646" s="114" t="s">
        <v>82</v>
      </c>
      <c r="AV1646" s="113" t="s">
        <v>82</v>
      </c>
      <c r="AW1646" s="113" t="s">
        <v>30</v>
      </c>
      <c r="AX1646" s="113" t="s">
        <v>73</v>
      </c>
      <c r="AY1646" s="114" t="s">
        <v>165</v>
      </c>
    </row>
    <row r="1647" spans="2:65" s="107" customFormat="1">
      <c r="B1647" s="106"/>
      <c r="D1647" s="102" t="s">
        <v>176</v>
      </c>
      <c r="E1647" s="108" t="s">
        <v>1</v>
      </c>
      <c r="F1647" s="109" t="s">
        <v>709</v>
      </c>
      <c r="H1647" s="108" t="s">
        <v>1</v>
      </c>
      <c r="I1647" s="6"/>
      <c r="L1647" s="106"/>
      <c r="M1647" s="110"/>
      <c r="T1647" s="111"/>
      <c r="AT1647" s="108" t="s">
        <v>176</v>
      </c>
      <c r="AU1647" s="108" t="s">
        <v>82</v>
      </c>
      <c r="AV1647" s="107" t="s">
        <v>80</v>
      </c>
      <c r="AW1647" s="107" t="s">
        <v>30</v>
      </c>
      <c r="AX1647" s="107" t="s">
        <v>73</v>
      </c>
      <c r="AY1647" s="108" t="s">
        <v>165</v>
      </c>
    </row>
    <row r="1648" spans="2:65" s="113" customFormat="1">
      <c r="B1648" s="112"/>
      <c r="D1648" s="102" t="s">
        <v>176</v>
      </c>
      <c r="E1648" s="114" t="s">
        <v>1</v>
      </c>
      <c r="F1648" s="115" t="s">
        <v>1085</v>
      </c>
      <c r="H1648" s="116">
        <v>65.790000000000006</v>
      </c>
      <c r="I1648" s="7"/>
      <c r="L1648" s="112"/>
      <c r="M1648" s="117"/>
      <c r="T1648" s="118"/>
      <c r="AT1648" s="114" t="s">
        <v>176</v>
      </c>
      <c r="AU1648" s="114" t="s">
        <v>82</v>
      </c>
      <c r="AV1648" s="113" t="s">
        <v>82</v>
      </c>
      <c r="AW1648" s="113" t="s">
        <v>30</v>
      </c>
      <c r="AX1648" s="113" t="s">
        <v>73</v>
      </c>
      <c r="AY1648" s="114" t="s">
        <v>165</v>
      </c>
    </row>
    <row r="1649" spans="2:65" s="120" customFormat="1">
      <c r="B1649" s="119"/>
      <c r="D1649" s="102" t="s">
        <v>176</v>
      </c>
      <c r="E1649" s="121" t="s">
        <v>1</v>
      </c>
      <c r="F1649" s="122" t="s">
        <v>181</v>
      </c>
      <c r="H1649" s="123">
        <v>730.99</v>
      </c>
      <c r="I1649" s="8"/>
      <c r="L1649" s="119"/>
      <c r="M1649" s="124"/>
      <c r="T1649" s="125"/>
      <c r="AT1649" s="121" t="s">
        <v>176</v>
      </c>
      <c r="AU1649" s="121" t="s">
        <v>82</v>
      </c>
      <c r="AV1649" s="120" t="s">
        <v>172</v>
      </c>
      <c r="AW1649" s="120" t="s">
        <v>30</v>
      </c>
      <c r="AX1649" s="120" t="s">
        <v>80</v>
      </c>
      <c r="AY1649" s="121" t="s">
        <v>165</v>
      </c>
    </row>
    <row r="1650" spans="2:65" s="17" customFormat="1" ht="24.2" customHeight="1">
      <c r="B1650" s="16"/>
      <c r="C1650" s="88" t="s">
        <v>1086</v>
      </c>
      <c r="D1650" s="88" t="s">
        <v>168</v>
      </c>
      <c r="E1650" s="89" t="s">
        <v>1087</v>
      </c>
      <c r="F1650" s="90" t="s">
        <v>1088</v>
      </c>
      <c r="G1650" s="91" t="s">
        <v>254</v>
      </c>
      <c r="H1650" s="92">
        <v>142</v>
      </c>
      <c r="I1650" s="4"/>
      <c r="J1650" s="94">
        <f>ROUND(I1650*H1650,2)</f>
        <v>0</v>
      </c>
      <c r="K1650" s="95"/>
      <c r="L1650" s="16"/>
      <c r="M1650" s="96" t="s">
        <v>1</v>
      </c>
      <c r="N1650" s="97" t="s">
        <v>38</v>
      </c>
      <c r="P1650" s="98">
        <f>O1650*H1650</f>
        <v>0</v>
      </c>
      <c r="Q1650" s="98">
        <v>1.2799999999999999E-4</v>
      </c>
      <c r="R1650" s="98">
        <f>Q1650*H1650</f>
        <v>1.8175999999999998E-2</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1089</v>
      </c>
    </row>
    <row r="1651" spans="2:65" s="17" customFormat="1">
      <c r="B1651" s="16"/>
      <c r="D1651" s="102" t="s">
        <v>173</v>
      </c>
      <c r="F1651" s="103" t="s">
        <v>1090</v>
      </c>
      <c r="I1651" s="5"/>
      <c r="L1651" s="16"/>
      <c r="M1651" s="104"/>
      <c r="T1651" s="105"/>
      <c r="AT1651" s="9" t="s">
        <v>173</v>
      </c>
      <c r="AU1651" s="9" t="s">
        <v>82</v>
      </c>
    </row>
    <row r="1652" spans="2:65" s="107" customFormat="1">
      <c r="B1652" s="106"/>
      <c r="D1652" s="102" t="s">
        <v>176</v>
      </c>
      <c r="E1652" s="108" t="s">
        <v>1</v>
      </c>
      <c r="F1652" s="109" t="s">
        <v>707</v>
      </c>
      <c r="H1652" s="108" t="s">
        <v>1</v>
      </c>
      <c r="I1652" s="6"/>
      <c r="L1652" s="106"/>
      <c r="M1652" s="110"/>
      <c r="T1652" s="111"/>
      <c r="AT1652" s="108" t="s">
        <v>176</v>
      </c>
      <c r="AU1652" s="108" t="s">
        <v>82</v>
      </c>
      <c r="AV1652" s="107" t="s">
        <v>80</v>
      </c>
      <c r="AW1652" s="107" t="s">
        <v>30</v>
      </c>
      <c r="AX1652" s="107" t="s">
        <v>73</v>
      </c>
      <c r="AY1652" s="108" t="s">
        <v>165</v>
      </c>
    </row>
    <row r="1653" spans="2:65" s="113" customFormat="1">
      <c r="B1653" s="112"/>
      <c r="D1653" s="102" t="s">
        <v>176</v>
      </c>
      <c r="E1653" s="114" t="s">
        <v>1</v>
      </c>
      <c r="F1653" s="115" t="s">
        <v>1091</v>
      </c>
      <c r="H1653" s="116">
        <v>64.599999999999994</v>
      </c>
      <c r="I1653" s="7"/>
      <c r="L1653" s="112"/>
      <c r="M1653" s="117"/>
      <c r="T1653" s="118"/>
      <c r="AT1653" s="114" t="s">
        <v>176</v>
      </c>
      <c r="AU1653" s="114" t="s">
        <v>82</v>
      </c>
      <c r="AV1653" s="113" t="s">
        <v>82</v>
      </c>
      <c r="AW1653" s="113" t="s">
        <v>30</v>
      </c>
      <c r="AX1653" s="113" t="s">
        <v>73</v>
      </c>
      <c r="AY1653" s="114" t="s">
        <v>165</v>
      </c>
    </row>
    <row r="1654" spans="2:65" s="107" customFormat="1">
      <c r="B1654" s="106"/>
      <c r="D1654" s="102" t="s">
        <v>176</v>
      </c>
      <c r="E1654" s="108" t="s">
        <v>1</v>
      </c>
      <c r="F1654" s="109" t="s">
        <v>709</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1092</v>
      </c>
      <c r="H1655" s="116">
        <v>77.400000000000006</v>
      </c>
      <c r="I1655" s="7"/>
      <c r="L1655" s="112"/>
      <c r="M1655" s="117"/>
      <c r="T1655" s="118"/>
      <c r="AT1655" s="114" t="s">
        <v>176</v>
      </c>
      <c r="AU1655" s="114" t="s">
        <v>82</v>
      </c>
      <c r="AV1655" s="113" t="s">
        <v>82</v>
      </c>
      <c r="AW1655" s="113" t="s">
        <v>30</v>
      </c>
      <c r="AX1655" s="113" t="s">
        <v>73</v>
      </c>
      <c r="AY1655" s="114" t="s">
        <v>165</v>
      </c>
    </row>
    <row r="1656" spans="2:65" s="120" customFormat="1">
      <c r="B1656" s="119"/>
      <c r="D1656" s="102" t="s">
        <v>176</v>
      </c>
      <c r="E1656" s="121" t="s">
        <v>1</v>
      </c>
      <c r="F1656" s="122" t="s">
        <v>181</v>
      </c>
      <c r="H1656" s="123">
        <v>142</v>
      </c>
      <c r="I1656" s="8"/>
      <c r="L1656" s="119"/>
      <c r="M1656" s="124"/>
      <c r="T1656" s="125"/>
      <c r="AT1656" s="121" t="s">
        <v>176</v>
      </c>
      <c r="AU1656" s="121" t="s">
        <v>82</v>
      </c>
      <c r="AV1656" s="120" t="s">
        <v>172</v>
      </c>
      <c r="AW1656" s="120" t="s">
        <v>30</v>
      </c>
      <c r="AX1656" s="120" t="s">
        <v>80</v>
      </c>
      <c r="AY1656" s="121" t="s">
        <v>165</v>
      </c>
    </row>
    <row r="1657" spans="2:65" s="17" customFormat="1" ht="16.5" customHeight="1">
      <c r="B1657" s="16"/>
      <c r="C1657" s="88" t="s">
        <v>569</v>
      </c>
      <c r="D1657" s="88" t="s">
        <v>168</v>
      </c>
      <c r="E1657" s="89" t="s">
        <v>1093</v>
      </c>
      <c r="F1657" s="90" t="s">
        <v>1094</v>
      </c>
      <c r="G1657" s="91" t="s">
        <v>259</v>
      </c>
      <c r="H1657" s="92">
        <v>6</v>
      </c>
      <c r="I1657" s="4"/>
      <c r="J1657" s="94">
        <f>ROUND(I1657*H1657,2)</f>
        <v>0</v>
      </c>
      <c r="K1657" s="95"/>
      <c r="L1657" s="16"/>
      <c r="M1657" s="96" t="s">
        <v>1</v>
      </c>
      <c r="N1657" s="97" t="s">
        <v>38</v>
      </c>
      <c r="P1657" s="98">
        <f>O1657*H1657</f>
        <v>0</v>
      </c>
      <c r="Q1657" s="98">
        <v>1.7940000000000001E-2</v>
      </c>
      <c r="R1657" s="98">
        <f>Q1657*H1657</f>
        <v>0.10764000000000001</v>
      </c>
      <c r="S1657" s="98">
        <v>0</v>
      </c>
      <c r="T1657" s="99">
        <f>S1657*H1657</f>
        <v>0</v>
      </c>
      <c r="AR1657" s="100" t="s">
        <v>172</v>
      </c>
      <c r="AT1657" s="100" t="s">
        <v>168</v>
      </c>
      <c r="AU1657" s="100" t="s">
        <v>82</v>
      </c>
      <c r="AY1657" s="9" t="s">
        <v>165</v>
      </c>
      <c r="BE1657" s="101">
        <f>IF(N1657="základní",J1657,0)</f>
        <v>0</v>
      </c>
      <c r="BF1657" s="101">
        <f>IF(N1657="snížená",J1657,0)</f>
        <v>0</v>
      </c>
      <c r="BG1657" s="101">
        <f>IF(N1657="zákl. přenesená",J1657,0)</f>
        <v>0</v>
      </c>
      <c r="BH1657" s="101">
        <f>IF(N1657="sníž. přenesená",J1657,0)</f>
        <v>0</v>
      </c>
      <c r="BI1657" s="101">
        <f>IF(N1657="nulová",J1657,0)</f>
        <v>0</v>
      </c>
      <c r="BJ1657" s="9" t="s">
        <v>80</v>
      </c>
      <c r="BK1657" s="101">
        <f>ROUND(I1657*H1657,2)</f>
        <v>0</v>
      </c>
      <c r="BL1657" s="9" t="s">
        <v>172</v>
      </c>
      <c r="BM1657" s="100" t="s">
        <v>1095</v>
      </c>
    </row>
    <row r="1658" spans="2:65" s="17" customFormat="1">
      <c r="B1658" s="16"/>
      <c r="D1658" s="102" t="s">
        <v>173</v>
      </c>
      <c r="F1658" s="103" t="s">
        <v>1094</v>
      </c>
      <c r="I1658" s="5"/>
      <c r="L1658" s="16"/>
      <c r="M1658" s="104"/>
      <c r="T1658" s="105"/>
      <c r="AT1658" s="9" t="s">
        <v>173</v>
      </c>
      <c r="AU1658" s="9" t="s">
        <v>82</v>
      </c>
    </row>
    <row r="1659" spans="2:65" s="107" customFormat="1">
      <c r="B1659" s="106"/>
      <c r="D1659" s="102" t="s">
        <v>176</v>
      </c>
      <c r="E1659" s="108" t="s">
        <v>1</v>
      </c>
      <c r="F1659" s="109" t="s">
        <v>10330</v>
      </c>
      <c r="H1659" s="108"/>
      <c r="I1659" s="6"/>
      <c r="L1659" s="106"/>
      <c r="M1659" s="110"/>
      <c r="T1659" s="111"/>
      <c r="AT1659" s="108" t="s">
        <v>176</v>
      </c>
      <c r="AU1659" s="108" t="s">
        <v>82</v>
      </c>
      <c r="AV1659" s="107" t="s">
        <v>80</v>
      </c>
      <c r="AW1659" s="107" t="s">
        <v>30</v>
      </c>
      <c r="AX1659" s="107" t="s">
        <v>73</v>
      </c>
      <c r="AY1659" s="108" t="s">
        <v>165</v>
      </c>
    </row>
    <row r="1660" spans="2:65" s="113" customFormat="1">
      <c r="B1660" s="112"/>
      <c r="D1660" s="102" t="s">
        <v>176</v>
      </c>
      <c r="E1660" s="114" t="s">
        <v>1</v>
      </c>
      <c r="F1660" s="115" t="s">
        <v>10259</v>
      </c>
      <c r="H1660" s="116">
        <v>2</v>
      </c>
      <c r="I1660" s="7"/>
      <c r="L1660" s="112"/>
      <c r="M1660" s="117"/>
      <c r="T1660" s="118"/>
      <c r="AT1660" s="114" t="s">
        <v>176</v>
      </c>
      <c r="AU1660" s="114" t="s">
        <v>82</v>
      </c>
      <c r="AV1660" s="113" t="s">
        <v>82</v>
      </c>
      <c r="AW1660" s="113" t="s">
        <v>30</v>
      </c>
      <c r="AX1660" s="113" t="s">
        <v>73</v>
      </c>
      <c r="AY1660" s="114" t="s">
        <v>165</v>
      </c>
    </row>
    <row r="1661" spans="2:65" s="113" customFormat="1">
      <c r="B1661" s="112"/>
      <c r="D1661" s="102" t="s">
        <v>176</v>
      </c>
      <c r="E1661" s="114" t="s">
        <v>1</v>
      </c>
      <c r="F1661" s="115" t="s">
        <v>10331</v>
      </c>
      <c r="H1661" s="116">
        <v>3</v>
      </c>
      <c r="I1661" s="7"/>
      <c r="L1661" s="112"/>
      <c r="M1661" s="117"/>
      <c r="T1661" s="118"/>
      <c r="AT1661" s="114" t="s">
        <v>176</v>
      </c>
      <c r="AU1661" s="114" t="s">
        <v>82</v>
      </c>
      <c r="AV1661" s="113" t="s">
        <v>80</v>
      </c>
      <c r="AW1661" s="113" t="s">
        <v>30</v>
      </c>
      <c r="AX1661" s="113" t="s">
        <v>73</v>
      </c>
      <c r="AY1661" s="114" t="s">
        <v>165</v>
      </c>
    </row>
    <row r="1662" spans="2:65" s="113" customFormat="1">
      <c r="B1662" s="112"/>
      <c r="D1662" s="102" t="s">
        <v>176</v>
      </c>
      <c r="E1662" s="114" t="s">
        <v>1</v>
      </c>
      <c r="F1662" s="115" t="s">
        <v>10268</v>
      </c>
      <c r="H1662" s="116">
        <v>1</v>
      </c>
      <c r="I1662" s="7"/>
      <c r="L1662" s="112"/>
      <c r="M1662" s="117"/>
      <c r="T1662" s="118"/>
      <c r="AT1662" s="114" t="s">
        <v>176</v>
      </c>
      <c r="AU1662" s="114" t="s">
        <v>82</v>
      </c>
      <c r="AV1662" s="113" t="s">
        <v>82</v>
      </c>
      <c r="AW1662" s="113" t="s">
        <v>30</v>
      </c>
      <c r="AX1662" s="113" t="s">
        <v>73</v>
      </c>
      <c r="AY1662" s="114" t="s">
        <v>165</v>
      </c>
    </row>
    <row r="1663" spans="2:65" s="120" customFormat="1">
      <c r="B1663" s="119"/>
      <c r="D1663" s="102" t="s">
        <v>176</v>
      </c>
      <c r="E1663" s="121" t="s">
        <v>1</v>
      </c>
      <c r="F1663" s="122" t="s">
        <v>181</v>
      </c>
      <c r="H1663" s="123">
        <v>6</v>
      </c>
      <c r="I1663" s="8"/>
      <c r="L1663" s="119"/>
      <c r="M1663" s="124"/>
      <c r="T1663" s="125"/>
      <c r="AT1663" s="121" t="s">
        <v>176</v>
      </c>
      <c r="AU1663" s="121" t="s">
        <v>82</v>
      </c>
      <c r="AV1663" s="120" t="s">
        <v>172</v>
      </c>
      <c r="AW1663" s="120" t="s">
        <v>30</v>
      </c>
      <c r="AX1663" s="120" t="s">
        <v>80</v>
      </c>
      <c r="AY1663" s="121" t="s">
        <v>165</v>
      </c>
    </row>
    <row r="1664" spans="2:65" s="17" customFormat="1" ht="16.5" customHeight="1">
      <c r="B1664" s="16"/>
      <c r="C1664" s="88" t="s">
        <v>1096</v>
      </c>
      <c r="D1664" s="88" t="s">
        <v>168</v>
      </c>
      <c r="E1664" s="89" t="s">
        <v>1097</v>
      </c>
      <c r="F1664" s="90" t="s">
        <v>1098</v>
      </c>
      <c r="G1664" s="91" t="s">
        <v>259</v>
      </c>
      <c r="H1664" s="92">
        <v>50</v>
      </c>
      <c r="I1664" s="4"/>
      <c r="J1664" s="94">
        <f>ROUND(I1664*H1664,2)</f>
        <v>0</v>
      </c>
      <c r="K1664" s="95"/>
      <c r="L1664" s="16"/>
      <c r="M1664" s="96" t="s">
        <v>1</v>
      </c>
      <c r="N1664" s="97" t="s">
        <v>38</v>
      </c>
      <c r="P1664" s="98">
        <f>O1664*H1664</f>
        <v>0</v>
      </c>
      <c r="Q1664" s="98">
        <v>2.2783500000000002E-2</v>
      </c>
      <c r="R1664" s="98">
        <f>Q1664*H1664</f>
        <v>1.139175</v>
      </c>
      <c r="S1664" s="98">
        <v>0</v>
      </c>
      <c r="T1664" s="99">
        <f>S1664*H1664</f>
        <v>0</v>
      </c>
      <c r="AR1664" s="100" t="s">
        <v>172</v>
      </c>
      <c r="AT1664" s="100" t="s">
        <v>168</v>
      </c>
      <c r="AU1664" s="100" t="s">
        <v>82</v>
      </c>
      <c r="AY1664" s="9" t="s">
        <v>165</v>
      </c>
      <c r="BE1664" s="101">
        <f>IF(N1664="základní",J1664,0)</f>
        <v>0</v>
      </c>
      <c r="BF1664" s="101">
        <f>IF(N1664="snížená",J1664,0)</f>
        <v>0</v>
      </c>
      <c r="BG1664" s="101">
        <f>IF(N1664="zákl. přenesená",J1664,0)</f>
        <v>0</v>
      </c>
      <c r="BH1664" s="101">
        <f>IF(N1664="sníž. přenesená",J1664,0)</f>
        <v>0</v>
      </c>
      <c r="BI1664" s="101">
        <f>IF(N1664="nulová",J1664,0)</f>
        <v>0</v>
      </c>
      <c r="BJ1664" s="9" t="s">
        <v>80</v>
      </c>
      <c r="BK1664" s="101">
        <f>ROUND(I1664*H1664,2)</f>
        <v>0</v>
      </c>
      <c r="BL1664" s="9" t="s">
        <v>172</v>
      </c>
      <c r="BM1664" s="100" t="s">
        <v>1099</v>
      </c>
    </row>
    <row r="1665" spans="2:65" s="17" customFormat="1">
      <c r="B1665" s="16"/>
      <c r="D1665" s="102" t="s">
        <v>173</v>
      </c>
      <c r="F1665" s="103" t="s">
        <v>1098</v>
      </c>
      <c r="I1665" s="5"/>
      <c r="L1665" s="16"/>
      <c r="M1665" s="104"/>
      <c r="T1665" s="105"/>
      <c r="AT1665" s="9" t="s">
        <v>173</v>
      </c>
      <c r="AU1665" s="9" t="s">
        <v>82</v>
      </c>
    </row>
    <row r="1666" spans="2:65" s="107" customFormat="1">
      <c r="B1666" s="106"/>
      <c r="D1666" s="102" t="s">
        <v>176</v>
      </c>
      <c r="E1666" s="108" t="s">
        <v>1</v>
      </c>
      <c r="F1666" s="109" t="s">
        <v>10332</v>
      </c>
      <c r="H1666" s="108"/>
      <c r="I1666" s="6"/>
      <c r="L1666" s="106"/>
      <c r="M1666" s="110"/>
      <c r="T1666" s="111"/>
      <c r="AT1666" s="108" t="s">
        <v>176</v>
      </c>
      <c r="AU1666" s="108" t="s">
        <v>82</v>
      </c>
      <c r="AV1666" s="107" t="s">
        <v>80</v>
      </c>
      <c r="AW1666" s="107" t="s">
        <v>30</v>
      </c>
      <c r="AX1666" s="107" t="s">
        <v>73</v>
      </c>
      <c r="AY1666" s="108" t="s">
        <v>165</v>
      </c>
    </row>
    <row r="1667" spans="2:65" s="113" customFormat="1">
      <c r="B1667" s="112"/>
      <c r="D1667" s="102" t="s">
        <v>176</v>
      </c>
      <c r="E1667" s="114" t="s">
        <v>1</v>
      </c>
      <c r="F1667" s="115" t="s">
        <v>10333</v>
      </c>
      <c r="H1667" s="116">
        <v>22</v>
      </c>
      <c r="I1667" s="7"/>
      <c r="L1667" s="112"/>
      <c r="M1667" s="117"/>
      <c r="T1667" s="118"/>
      <c r="AT1667" s="114" t="s">
        <v>176</v>
      </c>
      <c r="AU1667" s="114" t="s">
        <v>82</v>
      </c>
      <c r="AV1667" s="113" t="s">
        <v>82</v>
      </c>
      <c r="AW1667" s="113" t="s">
        <v>30</v>
      </c>
      <c r="AX1667" s="113" t="s">
        <v>73</v>
      </c>
      <c r="AY1667" s="114" t="s">
        <v>165</v>
      </c>
    </row>
    <row r="1668" spans="2:65" s="113" customFormat="1">
      <c r="B1668" s="112"/>
      <c r="D1668" s="102" t="s">
        <v>176</v>
      </c>
      <c r="E1668" s="114" t="s">
        <v>1</v>
      </c>
      <c r="F1668" s="115" t="s">
        <v>10261</v>
      </c>
      <c r="H1668" s="116">
        <v>14</v>
      </c>
      <c r="I1668" s="7"/>
      <c r="L1668" s="112"/>
      <c r="M1668" s="117"/>
      <c r="T1668" s="118"/>
      <c r="AT1668" s="114" t="s">
        <v>176</v>
      </c>
      <c r="AU1668" s="114" t="s">
        <v>82</v>
      </c>
      <c r="AV1668" s="113" t="s">
        <v>80</v>
      </c>
      <c r="AW1668" s="113" t="s">
        <v>30</v>
      </c>
      <c r="AX1668" s="113" t="s">
        <v>73</v>
      </c>
      <c r="AY1668" s="114" t="s">
        <v>165</v>
      </c>
    </row>
    <row r="1669" spans="2:65" s="113" customFormat="1">
      <c r="B1669" s="112"/>
      <c r="D1669" s="102" t="s">
        <v>176</v>
      </c>
      <c r="E1669" s="114" t="s">
        <v>1</v>
      </c>
      <c r="F1669" s="115" t="s">
        <v>10334</v>
      </c>
      <c r="H1669" s="116">
        <v>14</v>
      </c>
      <c r="I1669" s="7"/>
      <c r="L1669" s="112"/>
      <c r="M1669" s="117"/>
      <c r="T1669" s="118"/>
      <c r="AT1669" s="114" t="s">
        <v>176</v>
      </c>
      <c r="AU1669" s="114" t="s">
        <v>82</v>
      </c>
      <c r="AV1669" s="113" t="s">
        <v>82</v>
      </c>
      <c r="AW1669" s="113" t="s">
        <v>30</v>
      </c>
      <c r="AX1669" s="113" t="s">
        <v>73</v>
      </c>
      <c r="AY1669" s="114" t="s">
        <v>165</v>
      </c>
    </row>
    <row r="1670" spans="2:65" s="120" customFormat="1">
      <c r="B1670" s="119"/>
      <c r="D1670" s="102" t="s">
        <v>176</v>
      </c>
      <c r="E1670" s="121" t="s">
        <v>1</v>
      </c>
      <c r="F1670" s="122" t="s">
        <v>181</v>
      </c>
      <c r="H1670" s="123">
        <v>50</v>
      </c>
      <c r="I1670" s="8"/>
      <c r="L1670" s="119"/>
      <c r="M1670" s="124"/>
      <c r="T1670" s="125"/>
      <c r="AT1670" s="121" t="s">
        <v>176</v>
      </c>
      <c r="AU1670" s="121" t="s">
        <v>82</v>
      </c>
      <c r="AV1670" s="120" t="s">
        <v>172</v>
      </c>
      <c r="AW1670" s="120" t="s">
        <v>30</v>
      </c>
      <c r="AX1670" s="120" t="s">
        <v>80</v>
      </c>
      <c r="AY1670" s="121" t="s">
        <v>165</v>
      </c>
    </row>
    <row r="1671" spans="2:65" s="17" customFormat="1" ht="16.5" customHeight="1">
      <c r="B1671" s="16"/>
      <c r="C1671" s="88" t="s">
        <v>575</v>
      </c>
      <c r="D1671" s="88" t="s">
        <v>168</v>
      </c>
      <c r="E1671" s="89" t="s">
        <v>1100</v>
      </c>
      <c r="F1671" s="90" t="s">
        <v>1101</v>
      </c>
      <c r="G1671" s="91" t="s">
        <v>259</v>
      </c>
      <c r="H1671" s="92">
        <v>1</v>
      </c>
      <c r="I1671" s="4"/>
      <c r="J1671" s="94">
        <f>ROUND(I1671*H1671,2)</f>
        <v>0</v>
      </c>
      <c r="K1671" s="95"/>
      <c r="L1671" s="16"/>
      <c r="M1671" s="96" t="s">
        <v>1</v>
      </c>
      <c r="N1671" s="97" t="s">
        <v>38</v>
      </c>
      <c r="P1671" s="98">
        <f>O1671*H1671</f>
        <v>0</v>
      </c>
      <c r="Q1671" s="98">
        <v>2.7105500000000001E-2</v>
      </c>
      <c r="R1671" s="98">
        <f>Q1671*H1671</f>
        <v>2.7105500000000001E-2</v>
      </c>
      <c r="S1671" s="98">
        <v>0</v>
      </c>
      <c r="T1671" s="99">
        <f>S1671*H1671</f>
        <v>0</v>
      </c>
      <c r="AR1671" s="100" t="s">
        <v>172</v>
      </c>
      <c r="AT1671" s="100" t="s">
        <v>168</v>
      </c>
      <c r="AU1671" s="100" t="s">
        <v>82</v>
      </c>
      <c r="AY1671" s="9" t="s">
        <v>165</v>
      </c>
      <c r="BE1671" s="101">
        <f>IF(N1671="základní",J1671,0)</f>
        <v>0</v>
      </c>
      <c r="BF1671" s="101">
        <f>IF(N1671="snížená",J1671,0)</f>
        <v>0</v>
      </c>
      <c r="BG1671" s="101">
        <f>IF(N1671="zákl. přenesená",J1671,0)</f>
        <v>0</v>
      </c>
      <c r="BH1671" s="101">
        <f>IF(N1671="sníž. přenesená",J1671,0)</f>
        <v>0</v>
      </c>
      <c r="BI1671" s="101">
        <f>IF(N1671="nulová",J1671,0)</f>
        <v>0</v>
      </c>
      <c r="BJ1671" s="9" t="s">
        <v>80</v>
      </c>
      <c r="BK1671" s="101">
        <f>ROUND(I1671*H1671,2)</f>
        <v>0</v>
      </c>
      <c r="BL1671" s="9" t="s">
        <v>172</v>
      </c>
      <c r="BM1671" s="100" t="s">
        <v>1102</v>
      </c>
    </row>
    <row r="1672" spans="2:65" s="17" customFormat="1">
      <c r="B1672" s="16"/>
      <c r="D1672" s="102" t="s">
        <v>173</v>
      </c>
      <c r="F1672" s="103" t="s">
        <v>1101</v>
      </c>
      <c r="I1672" s="5"/>
      <c r="L1672" s="16"/>
      <c r="M1672" s="104"/>
      <c r="T1672" s="105"/>
      <c r="AT1672" s="9" t="s">
        <v>173</v>
      </c>
      <c r="AU1672" s="9" t="s">
        <v>82</v>
      </c>
    </row>
    <row r="1673" spans="2:65" s="107" customFormat="1">
      <c r="B1673" s="106"/>
      <c r="D1673" s="102" t="s">
        <v>176</v>
      </c>
      <c r="E1673" s="108" t="s">
        <v>1</v>
      </c>
      <c r="F1673" s="109" t="s">
        <v>10335</v>
      </c>
      <c r="H1673" s="108"/>
      <c r="I1673" s="6"/>
      <c r="L1673" s="106"/>
      <c r="M1673" s="110"/>
      <c r="T1673" s="111"/>
      <c r="AT1673" s="108" t="s">
        <v>176</v>
      </c>
      <c r="AU1673" s="108" t="s">
        <v>82</v>
      </c>
      <c r="AV1673" s="107" t="s">
        <v>80</v>
      </c>
      <c r="AW1673" s="107" t="s">
        <v>30</v>
      </c>
      <c r="AX1673" s="107" t="s">
        <v>73</v>
      </c>
      <c r="AY1673" s="108" t="s">
        <v>165</v>
      </c>
    </row>
    <row r="1674" spans="2:65" s="113" customFormat="1">
      <c r="B1674" s="112"/>
      <c r="D1674" s="102" t="s">
        <v>176</v>
      </c>
      <c r="E1674" s="114" t="s">
        <v>1</v>
      </c>
      <c r="F1674" s="115" t="s">
        <v>10265</v>
      </c>
      <c r="H1674" s="116">
        <v>1</v>
      </c>
      <c r="I1674" s="7"/>
      <c r="L1674" s="112"/>
      <c r="M1674" s="117"/>
      <c r="T1674" s="118"/>
      <c r="AT1674" s="114" t="s">
        <v>176</v>
      </c>
      <c r="AU1674" s="114" t="s">
        <v>82</v>
      </c>
      <c r="AV1674" s="113" t="s">
        <v>82</v>
      </c>
      <c r="AW1674" s="113" t="s">
        <v>30</v>
      </c>
      <c r="AX1674" s="113" t="s">
        <v>73</v>
      </c>
      <c r="AY1674" s="114" t="s">
        <v>165</v>
      </c>
    </row>
    <row r="1675" spans="2:65" s="120" customFormat="1">
      <c r="B1675" s="119"/>
      <c r="D1675" s="102" t="s">
        <v>176</v>
      </c>
      <c r="E1675" s="121" t="s">
        <v>1</v>
      </c>
      <c r="F1675" s="122" t="s">
        <v>181</v>
      </c>
      <c r="H1675" s="123">
        <v>1</v>
      </c>
      <c r="I1675" s="8"/>
      <c r="L1675" s="119"/>
      <c r="M1675" s="124"/>
      <c r="T1675" s="125"/>
      <c r="AT1675" s="121" t="s">
        <v>176</v>
      </c>
      <c r="AU1675" s="121" t="s">
        <v>82</v>
      </c>
      <c r="AV1675" s="120" t="s">
        <v>172</v>
      </c>
      <c r="AW1675" s="120" t="s">
        <v>30</v>
      </c>
      <c r="AX1675" s="120" t="s">
        <v>80</v>
      </c>
      <c r="AY1675" s="121" t="s">
        <v>165</v>
      </c>
    </row>
    <row r="1676" spans="2:65" s="17" customFormat="1" ht="16.5" customHeight="1">
      <c r="B1676" s="16"/>
      <c r="C1676" s="88" t="s">
        <v>1103</v>
      </c>
      <c r="D1676" s="88" t="s">
        <v>168</v>
      </c>
      <c r="E1676" s="89" t="s">
        <v>1104</v>
      </c>
      <c r="F1676" s="90" t="s">
        <v>1105</v>
      </c>
      <c r="G1676" s="91" t="s">
        <v>259</v>
      </c>
      <c r="H1676" s="92">
        <v>6</v>
      </c>
      <c r="I1676" s="4"/>
      <c r="J1676" s="94">
        <f>ROUND(I1676*H1676,2)</f>
        <v>0</v>
      </c>
      <c r="K1676" s="95"/>
      <c r="L1676" s="16"/>
      <c r="M1676" s="96" t="s">
        <v>1</v>
      </c>
      <c r="N1676" s="97" t="s">
        <v>38</v>
      </c>
      <c r="P1676" s="98">
        <f>O1676*H1676</f>
        <v>0</v>
      </c>
      <c r="Q1676" s="98">
        <v>3.1322000000000003E-2</v>
      </c>
      <c r="R1676" s="98">
        <f>Q1676*H1676</f>
        <v>0.18793200000000002</v>
      </c>
      <c r="S1676" s="98">
        <v>0</v>
      </c>
      <c r="T1676" s="99">
        <f>S1676*H1676</f>
        <v>0</v>
      </c>
      <c r="AR1676" s="100" t="s">
        <v>172</v>
      </c>
      <c r="AT1676" s="100" t="s">
        <v>168</v>
      </c>
      <c r="AU1676" s="100" t="s">
        <v>82</v>
      </c>
      <c r="AY1676" s="9" t="s">
        <v>165</v>
      </c>
      <c r="BE1676" s="101">
        <f>IF(N1676="základní",J1676,0)</f>
        <v>0</v>
      </c>
      <c r="BF1676" s="101">
        <f>IF(N1676="snížená",J1676,0)</f>
        <v>0</v>
      </c>
      <c r="BG1676" s="101">
        <f>IF(N1676="zákl. přenesená",J1676,0)</f>
        <v>0</v>
      </c>
      <c r="BH1676" s="101">
        <f>IF(N1676="sníž. přenesená",J1676,0)</f>
        <v>0</v>
      </c>
      <c r="BI1676" s="101">
        <f>IF(N1676="nulová",J1676,0)</f>
        <v>0</v>
      </c>
      <c r="BJ1676" s="9" t="s">
        <v>80</v>
      </c>
      <c r="BK1676" s="101">
        <f>ROUND(I1676*H1676,2)</f>
        <v>0</v>
      </c>
      <c r="BL1676" s="9" t="s">
        <v>172</v>
      </c>
      <c r="BM1676" s="100" t="s">
        <v>1106</v>
      </c>
    </row>
    <row r="1677" spans="2:65" s="17" customFormat="1">
      <c r="B1677" s="16"/>
      <c r="D1677" s="102" t="s">
        <v>173</v>
      </c>
      <c r="F1677" s="103" t="s">
        <v>1105</v>
      </c>
      <c r="I1677" s="5"/>
      <c r="L1677" s="16"/>
      <c r="M1677" s="104"/>
      <c r="T1677" s="105"/>
      <c r="AT1677" s="9" t="s">
        <v>173</v>
      </c>
      <c r="AU1677" s="9" t="s">
        <v>82</v>
      </c>
    </row>
    <row r="1678" spans="2:65" s="107" customFormat="1">
      <c r="B1678" s="106"/>
      <c r="D1678" s="102" t="s">
        <v>176</v>
      </c>
      <c r="E1678" s="108" t="s">
        <v>1</v>
      </c>
      <c r="F1678" s="109" t="s">
        <v>10336</v>
      </c>
      <c r="H1678" s="108"/>
      <c r="I1678" s="6"/>
      <c r="L1678" s="106"/>
      <c r="M1678" s="110"/>
      <c r="T1678" s="111"/>
      <c r="AT1678" s="108" t="s">
        <v>176</v>
      </c>
      <c r="AU1678" s="108" t="s">
        <v>82</v>
      </c>
      <c r="AV1678" s="107" t="s">
        <v>80</v>
      </c>
      <c r="AW1678" s="107" t="s">
        <v>30</v>
      </c>
      <c r="AX1678" s="107" t="s">
        <v>73</v>
      </c>
      <c r="AY1678" s="108" t="s">
        <v>165</v>
      </c>
    </row>
    <row r="1679" spans="2:65" s="113" customFormat="1">
      <c r="B1679" s="112"/>
      <c r="D1679" s="102" t="s">
        <v>176</v>
      </c>
      <c r="E1679" s="114" t="s">
        <v>1</v>
      </c>
      <c r="F1679" s="115" t="s">
        <v>10331</v>
      </c>
      <c r="H1679" s="116">
        <v>3</v>
      </c>
      <c r="I1679" s="7"/>
      <c r="L1679" s="112"/>
      <c r="M1679" s="117"/>
      <c r="T1679" s="118"/>
      <c r="AT1679" s="114" t="s">
        <v>176</v>
      </c>
      <c r="AU1679" s="114" t="s">
        <v>82</v>
      </c>
      <c r="AV1679" s="113" t="s">
        <v>82</v>
      </c>
      <c r="AW1679" s="113" t="s">
        <v>30</v>
      </c>
      <c r="AX1679" s="113" t="s">
        <v>73</v>
      </c>
      <c r="AY1679" s="114" t="s">
        <v>165</v>
      </c>
    </row>
    <row r="1680" spans="2:65" s="113" customFormat="1">
      <c r="B1680" s="112"/>
      <c r="D1680" s="102" t="s">
        <v>176</v>
      </c>
      <c r="E1680" s="114" t="s">
        <v>1</v>
      </c>
      <c r="F1680" s="115" t="s">
        <v>10266</v>
      </c>
      <c r="H1680" s="116">
        <v>3</v>
      </c>
      <c r="I1680" s="7"/>
      <c r="L1680" s="112"/>
      <c r="M1680" s="117"/>
      <c r="T1680" s="118"/>
      <c r="AT1680" s="114" t="s">
        <v>176</v>
      </c>
      <c r="AU1680" s="114" t="s">
        <v>82</v>
      </c>
      <c r="AV1680" s="113" t="s">
        <v>82</v>
      </c>
      <c r="AW1680" s="113" t="s">
        <v>30</v>
      </c>
      <c r="AX1680" s="113" t="s">
        <v>73</v>
      </c>
      <c r="AY1680" s="114" t="s">
        <v>165</v>
      </c>
    </row>
    <row r="1681" spans="2:65" s="120" customFormat="1">
      <c r="B1681" s="119"/>
      <c r="D1681" s="102" t="s">
        <v>176</v>
      </c>
      <c r="E1681" s="121" t="s">
        <v>1</v>
      </c>
      <c r="F1681" s="122" t="s">
        <v>181</v>
      </c>
      <c r="H1681" s="123">
        <v>6</v>
      </c>
      <c r="I1681" s="8"/>
      <c r="L1681" s="119"/>
      <c r="M1681" s="124"/>
      <c r="T1681" s="125"/>
      <c r="AT1681" s="121" t="s">
        <v>176</v>
      </c>
      <c r="AU1681" s="121" t="s">
        <v>82</v>
      </c>
      <c r="AV1681" s="120" t="s">
        <v>172</v>
      </c>
      <c r="AW1681" s="120" t="s">
        <v>30</v>
      </c>
      <c r="AX1681" s="120" t="s">
        <v>80</v>
      </c>
      <c r="AY1681" s="121" t="s">
        <v>165</v>
      </c>
    </row>
    <row r="1682" spans="2:65" s="17" customFormat="1" ht="16.5" customHeight="1">
      <c r="B1682" s="16"/>
      <c r="C1682" s="88" t="s">
        <v>580</v>
      </c>
      <c r="D1682" s="88" t="s">
        <v>168</v>
      </c>
      <c r="E1682" s="89" t="s">
        <v>1107</v>
      </c>
      <c r="F1682" s="90" t="s">
        <v>1108</v>
      </c>
      <c r="G1682" s="91" t="s">
        <v>259</v>
      </c>
      <c r="H1682" s="92">
        <v>1</v>
      </c>
      <c r="I1682" s="4"/>
      <c r="J1682" s="94">
        <f>ROUND(I1682*H1682,2)</f>
        <v>0</v>
      </c>
      <c r="K1682" s="95"/>
      <c r="L1682" s="16"/>
      <c r="M1682" s="96" t="s">
        <v>1</v>
      </c>
      <c r="N1682" s="97" t="s">
        <v>38</v>
      </c>
      <c r="P1682" s="98">
        <f>O1682*H1682</f>
        <v>0</v>
      </c>
      <c r="Q1682" s="98">
        <v>3.5644000000000002E-2</v>
      </c>
      <c r="R1682" s="98">
        <f>Q1682*H1682</f>
        <v>3.5644000000000002E-2</v>
      </c>
      <c r="S1682" s="98">
        <v>0</v>
      </c>
      <c r="T1682" s="99">
        <f>S1682*H1682</f>
        <v>0</v>
      </c>
      <c r="AR1682" s="100" t="s">
        <v>172</v>
      </c>
      <c r="AT1682" s="100" t="s">
        <v>168</v>
      </c>
      <c r="AU1682" s="100" t="s">
        <v>82</v>
      </c>
      <c r="AY1682" s="9" t="s">
        <v>165</v>
      </c>
      <c r="BE1682" s="101">
        <f>IF(N1682="základní",J1682,0)</f>
        <v>0</v>
      </c>
      <c r="BF1682" s="101">
        <f>IF(N1682="snížená",J1682,0)</f>
        <v>0</v>
      </c>
      <c r="BG1682" s="101">
        <f>IF(N1682="zákl. přenesená",J1682,0)</f>
        <v>0</v>
      </c>
      <c r="BH1682" s="101">
        <f>IF(N1682="sníž. přenesená",J1682,0)</f>
        <v>0</v>
      </c>
      <c r="BI1682" s="101">
        <f>IF(N1682="nulová",J1682,0)</f>
        <v>0</v>
      </c>
      <c r="BJ1682" s="9" t="s">
        <v>80</v>
      </c>
      <c r="BK1682" s="101">
        <f>ROUND(I1682*H1682,2)</f>
        <v>0</v>
      </c>
      <c r="BL1682" s="9" t="s">
        <v>172</v>
      </c>
      <c r="BM1682" s="100" t="s">
        <v>1109</v>
      </c>
    </row>
    <row r="1683" spans="2:65" s="17" customFormat="1">
      <c r="B1683" s="16"/>
      <c r="D1683" s="102" t="s">
        <v>173</v>
      </c>
      <c r="F1683" s="103" t="s">
        <v>1108</v>
      </c>
      <c r="I1683" s="5"/>
      <c r="L1683" s="16"/>
      <c r="M1683" s="104"/>
      <c r="T1683" s="105"/>
      <c r="AT1683" s="9" t="s">
        <v>173</v>
      </c>
      <c r="AU1683" s="9" t="s">
        <v>82</v>
      </c>
    </row>
    <row r="1684" spans="2:65" s="107" customFormat="1">
      <c r="B1684" s="106"/>
      <c r="D1684" s="102" t="s">
        <v>176</v>
      </c>
      <c r="E1684" s="108" t="s">
        <v>1</v>
      </c>
      <c r="F1684" s="109" t="s">
        <v>10337</v>
      </c>
      <c r="H1684" s="108"/>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10268</v>
      </c>
      <c r="H1685" s="116">
        <v>1</v>
      </c>
      <c r="I1685" s="7"/>
      <c r="L1685" s="112"/>
      <c r="M1685" s="117"/>
      <c r="T1685" s="118"/>
      <c r="AT1685" s="114" t="s">
        <v>176</v>
      </c>
      <c r="AU1685" s="114" t="s">
        <v>82</v>
      </c>
      <c r="AV1685" s="113" t="s">
        <v>82</v>
      </c>
      <c r="AW1685" s="113" t="s">
        <v>30</v>
      </c>
      <c r="AX1685" s="113" t="s">
        <v>73</v>
      </c>
      <c r="AY1685" s="114" t="s">
        <v>165</v>
      </c>
    </row>
    <row r="1686" spans="2:65" s="120" customFormat="1">
      <c r="B1686" s="119"/>
      <c r="D1686" s="102" t="s">
        <v>176</v>
      </c>
      <c r="E1686" s="121" t="s">
        <v>1</v>
      </c>
      <c r="F1686" s="122" t="s">
        <v>181</v>
      </c>
      <c r="H1686" s="123">
        <v>1</v>
      </c>
      <c r="I1686" s="8"/>
      <c r="L1686" s="119"/>
      <c r="M1686" s="124"/>
      <c r="T1686" s="125"/>
      <c r="AT1686" s="121" t="s">
        <v>176</v>
      </c>
      <c r="AU1686" s="121" t="s">
        <v>82</v>
      </c>
      <c r="AV1686" s="120" t="s">
        <v>172</v>
      </c>
      <c r="AW1686" s="120" t="s">
        <v>30</v>
      </c>
      <c r="AX1686" s="120" t="s">
        <v>80</v>
      </c>
      <c r="AY1686" s="121" t="s">
        <v>165</v>
      </c>
    </row>
    <row r="1687" spans="2:65" s="17" customFormat="1" ht="16.5" customHeight="1">
      <c r="B1687" s="16"/>
      <c r="C1687" s="88" t="s">
        <v>1110</v>
      </c>
      <c r="D1687" s="88" t="s">
        <v>168</v>
      </c>
      <c r="E1687" s="89" t="s">
        <v>1111</v>
      </c>
      <c r="F1687" s="90" t="s">
        <v>1112</v>
      </c>
      <c r="G1687" s="91" t="s">
        <v>259</v>
      </c>
      <c r="H1687" s="92">
        <v>2</v>
      </c>
      <c r="I1687" s="4"/>
      <c r="J1687" s="94">
        <f>ROUND(I1687*H1687,2)</f>
        <v>0</v>
      </c>
      <c r="K1687" s="95"/>
      <c r="L1687" s="16"/>
      <c r="M1687" s="96" t="s">
        <v>1</v>
      </c>
      <c r="N1687" s="97" t="s">
        <v>38</v>
      </c>
      <c r="P1687" s="98">
        <f>O1687*H1687</f>
        <v>0</v>
      </c>
      <c r="Q1687" s="98">
        <v>4.0550500000000003E-2</v>
      </c>
      <c r="R1687" s="98">
        <f>Q1687*H1687</f>
        <v>8.1101000000000006E-2</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1113</v>
      </c>
    </row>
    <row r="1688" spans="2:65" s="17" customFormat="1">
      <c r="B1688" s="16"/>
      <c r="D1688" s="102" t="s">
        <v>173</v>
      </c>
      <c r="F1688" s="103" t="s">
        <v>1112</v>
      </c>
      <c r="I1688" s="5"/>
      <c r="L1688" s="16"/>
      <c r="M1688" s="104"/>
      <c r="T1688" s="105"/>
      <c r="AT1688" s="9" t="s">
        <v>173</v>
      </c>
      <c r="AU1688" s="9" t="s">
        <v>82</v>
      </c>
    </row>
    <row r="1689" spans="2:65" s="107" customFormat="1">
      <c r="B1689" s="106"/>
      <c r="D1689" s="102" t="s">
        <v>176</v>
      </c>
      <c r="E1689" s="108" t="s">
        <v>1</v>
      </c>
      <c r="F1689" s="109" t="s">
        <v>10338</v>
      </c>
      <c r="H1689" s="108"/>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10259</v>
      </c>
      <c r="H1690" s="116">
        <v>2</v>
      </c>
      <c r="I1690" s="7"/>
      <c r="L1690" s="112"/>
      <c r="M1690" s="117"/>
      <c r="T1690" s="118"/>
      <c r="AT1690" s="114" t="s">
        <v>176</v>
      </c>
      <c r="AU1690" s="114" t="s">
        <v>82</v>
      </c>
      <c r="AV1690" s="113" t="s">
        <v>82</v>
      </c>
      <c r="AW1690" s="113" t="s">
        <v>30</v>
      </c>
      <c r="AX1690" s="113" t="s">
        <v>73</v>
      </c>
      <c r="AY1690" s="114" t="s">
        <v>165</v>
      </c>
    </row>
    <row r="1691" spans="2:65" s="120" customFormat="1">
      <c r="B1691" s="119"/>
      <c r="D1691" s="102" t="s">
        <v>176</v>
      </c>
      <c r="E1691" s="121" t="s">
        <v>1</v>
      </c>
      <c r="F1691" s="122" t="s">
        <v>181</v>
      </c>
      <c r="H1691" s="123">
        <v>2</v>
      </c>
      <c r="I1691" s="8"/>
      <c r="L1691" s="119"/>
      <c r="M1691" s="124"/>
      <c r="T1691" s="125"/>
      <c r="AT1691" s="121" t="s">
        <v>176</v>
      </c>
      <c r="AU1691" s="121" t="s">
        <v>82</v>
      </c>
      <c r="AV1691" s="120" t="s">
        <v>172</v>
      </c>
      <c r="AW1691" s="120" t="s">
        <v>30</v>
      </c>
      <c r="AX1691" s="120" t="s">
        <v>80</v>
      </c>
      <c r="AY1691" s="121" t="s">
        <v>165</v>
      </c>
    </row>
    <row r="1692" spans="2:65" s="17" customFormat="1" ht="16.5" customHeight="1">
      <c r="B1692" s="16"/>
      <c r="C1692" s="88" t="s">
        <v>584</v>
      </c>
      <c r="D1692" s="88" t="s">
        <v>168</v>
      </c>
      <c r="E1692" s="89" t="s">
        <v>1114</v>
      </c>
      <c r="F1692" s="90" t="s">
        <v>1115</v>
      </c>
      <c r="G1692" s="91" t="s">
        <v>259</v>
      </c>
      <c r="H1692" s="92">
        <v>2</v>
      </c>
      <c r="I1692" s="4"/>
      <c r="J1692" s="94">
        <f>ROUND(I1692*H1692,2)</f>
        <v>0</v>
      </c>
      <c r="K1692" s="95"/>
      <c r="L1692" s="16"/>
      <c r="M1692" s="96" t="s">
        <v>1</v>
      </c>
      <c r="N1692" s="97" t="s">
        <v>38</v>
      </c>
      <c r="P1692" s="98">
        <f>O1692*H1692</f>
        <v>0</v>
      </c>
      <c r="Q1692" s="98">
        <v>4.4872500000000003E-2</v>
      </c>
      <c r="R1692" s="98">
        <f>Q1692*H1692</f>
        <v>8.9745000000000005E-2</v>
      </c>
      <c r="S1692" s="98">
        <v>0</v>
      </c>
      <c r="T1692" s="99">
        <f>S1692*H1692</f>
        <v>0</v>
      </c>
      <c r="AR1692" s="100" t="s">
        <v>172</v>
      </c>
      <c r="AT1692" s="100" t="s">
        <v>168</v>
      </c>
      <c r="AU1692" s="100" t="s">
        <v>82</v>
      </c>
      <c r="AY1692" s="9" t="s">
        <v>165</v>
      </c>
      <c r="BE1692" s="101">
        <f>IF(N1692="základní",J1692,0)</f>
        <v>0</v>
      </c>
      <c r="BF1692" s="101">
        <f>IF(N1692="snížená",J1692,0)</f>
        <v>0</v>
      </c>
      <c r="BG1692" s="101">
        <f>IF(N1692="zákl. přenesená",J1692,0)</f>
        <v>0</v>
      </c>
      <c r="BH1692" s="101">
        <f>IF(N1692="sníž. přenesená",J1692,0)</f>
        <v>0</v>
      </c>
      <c r="BI1692" s="101">
        <f>IF(N1692="nulová",J1692,0)</f>
        <v>0</v>
      </c>
      <c r="BJ1692" s="9" t="s">
        <v>80</v>
      </c>
      <c r="BK1692" s="101">
        <f>ROUND(I1692*H1692,2)</f>
        <v>0</v>
      </c>
      <c r="BL1692" s="9" t="s">
        <v>172</v>
      </c>
      <c r="BM1692" s="100" t="s">
        <v>1116</v>
      </c>
    </row>
    <row r="1693" spans="2:65" s="17" customFormat="1">
      <c r="B1693" s="16"/>
      <c r="D1693" s="102" t="s">
        <v>173</v>
      </c>
      <c r="F1693" s="103" t="s">
        <v>1115</v>
      </c>
      <c r="I1693" s="5"/>
      <c r="L1693" s="16"/>
      <c r="M1693" s="104"/>
      <c r="T1693" s="105"/>
      <c r="AT1693" s="9" t="s">
        <v>173</v>
      </c>
      <c r="AU1693" s="9" t="s">
        <v>82</v>
      </c>
    </row>
    <row r="1694" spans="2:65" s="107" customFormat="1">
      <c r="B1694" s="106"/>
      <c r="D1694" s="102" t="s">
        <v>176</v>
      </c>
      <c r="E1694" s="108" t="s">
        <v>1</v>
      </c>
      <c r="F1694" s="109" t="s">
        <v>10339</v>
      </c>
      <c r="H1694" s="108"/>
      <c r="I1694" s="6"/>
      <c r="L1694" s="106"/>
      <c r="M1694" s="110"/>
      <c r="T1694" s="111"/>
      <c r="AT1694" s="108" t="s">
        <v>176</v>
      </c>
      <c r="AU1694" s="108" t="s">
        <v>82</v>
      </c>
      <c r="AV1694" s="107" t="s">
        <v>80</v>
      </c>
      <c r="AW1694" s="107" t="s">
        <v>30</v>
      </c>
      <c r="AX1694" s="107" t="s">
        <v>73</v>
      </c>
      <c r="AY1694" s="108" t="s">
        <v>165</v>
      </c>
    </row>
    <row r="1695" spans="2:65" s="113" customFormat="1">
      <c r="B1695" s="112"/>
      <c r="D1695" s="102" t="s">
        <v>176</v>
      </c>
      <c r="E1695" s="114" t="s">
        <v>1</v>
      </c>
      <c r="F1695" s="115" t="s">
        <v>10270</v>
      </c>
      <c r="H1695" s="116">
        <v>1</v>
      </c>
      <c r="I1695" s="7"/>
      <c r="L1695" s="112"/>
      <c r="M1695" s="117"/>
      <c r="T1695" s="118"/>
      <c r="AT1695" s="114" t="s">
        <v>176</v>
      </c>
      <c r="AU1695" s="114" t="s">
        <v>82</v>
      </c>
      <c r="AV1695" s="113" t="s">
        <v>82</v>
      </c>
      <c r="AW1695" s="113" t="s">
        <v>30</v>
      </c>
      <c r="AX1695" s="113" t="s">
        <v>73</v>
      </c>
      <c r="AY1695" s="114" t="s">
        <v>165</v>
      </c>
    </row>
    <row r="1696" spans="2:65" s="113" customFormat="1">
      <c r="B1696" s="112"/>
      <c r="D1696" s="102" t="s">
        <v>176</v>
      </c>
      <c r="E1696" s="114" t="s">
        <v>1</v>
      </c>
      <c r="F1696" s="115" t="s">
        <v>10268</v>
      </c>
      <c r="H1696" s="116">
        <v>1</v>
      </c>
      <c r="I1696" s="7"/>
      <c r="L1696" s="112"/>
      <c r="M1696" s="117"/>
      <c r="T1696" s="118"/>
      <c r="AT1696" s="114" t="s">
        <v>176</v>
      </c>
      <c r="AU1696" s="114" t="s">
        <v>82</v>
      </c>
      <c r="AV1696" s="113" t="s">
        <v>82</v>
      </c>
      <c r="AW1696" s="113" t="s">
        <v>30</v>
      </c>
      <c r="AX1696" s="113" t="s">
        <v>73</v>
      </c>
      <c r="AY1696" s="114" t="s">
        <v>165</v>
      </c>
    </row>
    <row r="1697" spans="2:65" s="120" customFormat="1">
      <c r="B1697" s="119"/>
      <c r="D1697" s="102" t="s">
        <v>176</v>
      </c>
      <c r="E1697" s="121" t="s">
        <v>1</v>
      </c>
      <c r="F1697" s="122" t="s">
        <v>181</v>
      </c>
      <c r="H1697" s="123">
        <v>2</v>
      </c>
      <c r="I1697" s="8"/>
      <c r="L1697" s="119"/>
      <c r="M1697" s="124"/>
      <c r="T1697" s="125"/>
      <c r="AT1697" s="121" t="s">
        <v>176</v>
      </c>
      <c r="AU1697" s="121" t="s">
        <v>82</v>
      </c>
      <c r="AV1697" s="120" t="s">
        <v>172</v>
      </c>
      <c r="AW1697" s="120" t="s">
        <v>30</v>
      </c>
      <c r="AX1697" s="120" t="s">
        <v>80</v>
      </c>
      <c r="AY1697" s="121" t="s">
        <v>165</v>
      </c>
    </row>
    <row r="1698" spans="2:65" s="77" customFormat="1" ht="22.9" customHeight="1">
      <c r="B1698" s="76"/>
      <c r="D1698" s="78" t="s">
        <v>72</v>
      </c>
      <c r="E1698" s="86" t="s">
        <v>1117</v>
      </c>
      <c r="F1698" s="86" t="s">
        <v>1118</v>
      </c>
      <c r="I1698" s="3"/>
      <c r="J1698" s="87">
        <f>BK1698</f>
        <v>0</v>
      </c>
      <c r="L1698" s="76"/>
      <c r="M1698" s="81"/>
      <c r="P1698" s="82">
        <f>SUM(P1699:P1904)</f>
        <v>0</v>
      </c>
      <c r="R1698" s="82">
        <f>SUM(R1699:R1904)</f>
        <v>1030.3543047732778</v>
      </c>
      <c r="T1698" s="83">
        <f>SUM(T1699:T1904)</f>
        <v>0</v>
      </c>
      <c r="AR1698" s="78" t="s">
        <v>80</v>
      </c>
      <c r="AT1698" s="84" t="s">
        <v>72</v>
      </c>
      <c r="AU1698" s="84" t="s">
        <v>80</v>
      </c>
      <c r="AY1698" s="78" t="s">
        <v>165</v>
      </c>
      <c r="BK1698" s="85">
        <f>SUM(BK1699:BK1904)</f>
        <v>0</v>
      </c>
    </row>
    <row r="1699" spans="2:65" s="17" customFormat="1" ht="24.2" customHeight="1">
      <c r="B1699" s="16"/>
      <c r="C1699" s="88" t="s">
        <v>1119</v>
      </c>
      <c r="D1699" s="88" t="s">
        <v>168</v>
      </c>
      <c r="E1699" s="89" t="s">
        <v>1120</v>
      </c>
      <c r="F1699" s="90" t="s">
        <v>1121</v>
      </c>
      <c r="G1699" s="91" t="s">
        <v>171</v>
      </c>
      <c r="H1699" s="92">
        <v>290.02999999999997</v>
      </c>
      <c r="I1699" s="4"/>
      <c r="J1699" s="94">
        <f>ROUND(I1699*H1699,2)</f>
        <v>0</v>
      </c>
      <c r="K1699" s="95"/>
      <c r="L1699" s="16"/>
      <c r="M1699" s="96" t="s">
        <v>1</v>
      </c>
      <c r="N1699" s="97" t="s">
        <v>38</v>
      </c>
      <c r="P1699" s="98">
        <f>O1699*H1699</f>
        <v>0</v>
      </c>
      <c r="Q1699" s="98">
        <v>0</v>
      </c>
      <c r="R1699" s="98">
        <f>Q1699*H1699</f>
        <v>0</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1122</v>
      </c>
    </row>
    <row r="1700" spans="2:65" s="17" customFormat="1">
      <c r="B1700" s="16"/>
      <c r="D1700" s="102" t="s">
        <v>173</v>
      </c>
      <c r="F1700" s="103" t="s">
        <v>1121</v>
      </c>
      <c r="I1700" s="5"/>
      <c r="L1700" s="16"/>
      <c r="M1700" s="104"/>
      <c r="T1700" s="105"/>
      <c r="AT1700" s="9" t="s">
        <v>173</v>
      </c>
      <c r="AU1700" s="9" t="s">
        <v>82</v>
      </c>
    </row>
    <row r="1701" spans="2:65" s="107" customFormat="1">
      <c r="B1701" s="106"/>
      <c r="D1701" s="102" t="s">
        <v>176</v>
      </c>
      <c r="E1701" s="108" t="s">
        <v>1</v>
      </c>
      <c r="F1701" s="109" t="s">
        <v>10340</v>
      </c>
      <c r="H1701" s="108"/>
      <c r="I1701" s="6"/>
      <c r="L1701" s="106"/>
      <c r="M1701" s="110"/>
      <c r="T1701" s="111"/>
      <c r="AT1701" s="108" t="s">
        <v>176</v>
      </c>
      <c r="AU1701" s="108" t="s">
        <v>82</v>
      </c>
      <c r="AV1701" s="107" t="s">
        <v>82</v>
      </c>
      <c r="AW1701" s="107" t="s">
        <v>30</v>
      </c>
      <c r="AX1701" s="107" t="s">
        <v>73</v>
      </c>
      <c r="AY1701" s="108" t="s">
        <v>165</v>
      </c>
    </row>
    <row r="1702" spans="2:65" s="107" customFormat="1">
      <c r="B1702" s="106"/>
      <c r="D1702" s="102" t="s">
        <v>176</v>
      </c>
      <c r="E1702" s="108" t="s">
        <v>1</v>
      </c>
      <c r="F1702" s="109" t="s">
        <v>10341</v>
      </c>
      <c r="H1702" s="108"/>
      <c r="I1702" s="6"/>
      <c r="L1702" s="106"/>
      <c r="M1702" s="110"/>
      <c r="T1702" s="111"/>
      <c r="AT1702" s="108" t="s">
        <v>176</v>
      </c>
      <c r="AU1702" s="108" t="s">
        <v>82</v>
      </c>
      <c r="AV1702" s="107" t="s">
        <v>82</v>
      </c>
      <c r="AW1702" s="107" t="s">
        <v>30</v>
      </c>
      <c r="AX1702" s="107" t="s">
        <v>73</v>
      </c>
      <c r="AY1702" s="108" t="s">
        <v>165</v>
      </c>
    </row>
    <row r="1703" spans="2:65" s="113" customFormat="1">
      <c r="B1703" s="112"/>
      <c r="D1703" s="102" t="s">
        <v>176</v>
      </c>
      <c r="E1703" s="114" t="s">
        <v>1</v>
      </c>
      <c r="F1703" s="115" t="s">
        <v>10342</v>
      </c>
      <c r="H1703" s="116">
        <v>127.65021499999999</v>
      </c>
      <c r="I1703" s="7"/>
      <c r="L1703" s="112"/>
      <c r="M1703" s="117"/>
      <c r="T1703" s="118"/>
      <c r="AT1703" s="114" t="s">
        <v>176</v>
      </c>
      <c r="AU1703" s="114" t="s">
        <v>82</v>
      </c>
      <c r="AV1703" s="113" t="s">
        <v>82</v>
      </c>
      <c r="AW1703" s="113" t="s">
        <v>30</v>
      </c>
      <c r="AX1703" s="113" t="s">
        <v>73</v>
      </c>
      <c r="AY1703" s="114" t="s">
        <v>165</v>
      </c>
    </row>
    <row r="1704" spans="2:65" s="107" customFormat="1">
      <c r="B1704" s="106"/>
      <c r="D1704" s="102" t="s">
        <v>176</v>
      </c>
      <c r="E1704" s="108" t="s">
        <v>1</v>
      </c>
      <c r="F1704" s="109" t="s">
        <v>10343</v>
      </c>
      <c r="H1704" s="108"/>
      <c r="I1704" s="6"/>
      <c r="L1704" s="106"/>
      <c r="M1704" s="110"/>
      <c r="T1704" s="111"/>
      <c r="AT1704" s="108" t="s">
        <v>176</v>
      </c>
      <c r="AU1704" s="108" t="s">
        <v>82</v>
      </c>
      <c r="AV1704" s="107" t="s">
        <v>82</v>
      </c>
      <c r="AW1704" s="107" t="s">
        <v>30</v>
      </c>
      <c r="AX1704" s="107" t="s">
        <v>73</v>
      </c>
      <c r="AY1704" s="108" t="s">
        <v>165</v>
      </c>
    </row>
    <row r="1705" spans="2:65" s="113" customFormat="1">
      <c r="B1705" s="112"/>
      <c r="D1705" s="102" t="s">
        <v>176</v>
      </c>
      <c r="E1705" s="114" t="s">
        <v>1</v>
      </c>
      <c r="F1705" s="115" t="s">
        <v>10344</v>
      </c>
      <c r="H1705" s="116">
        <v>8.9649000000000001</v>
      </c>
      <c r="I1705" s="7"/>
      <c r="L1705" s="112"/>
      <c r="M1705" s="117"/>
      <c r="T1705" s="118"/>
      <c r="AT1705" s="114" t="s">
        <v>176</v>
      </c>
      <c r="AU1705" s="114" t="s">
        <v>82</v>
      </c>
      <c r="AV1705" s="113" t="s">
        <v>82</v>
      </c>
      <c r="AW1705" s="113" t="s">
        <v>30</v>
      </c>
      <c r="AX1705" s="113" t="s">
        <v>73</v>
      </c>
      <c r="AY1705" s="114" t="s">
        <v>165</v>
      </c>
    </row>
    <row r="1706" spans="2:65" s="113" customFormat="1">
      <c r="B1706" s="112"/>
      <c r="D1706" s="102" t="s">
        <v>176</v>
      </c>
      <c r="E1706" s="114" t="s">
        <v>1</v>
      </c>
      <c r="F1706" s="115" t="s">
        <v>10345</v>
      </c>
      <c r="H1706" s="116">
        <v>6.8304</v>
      </c>
      <c r="I1706" s="7"/>
      <c r="L1706" s="112"/>
      <c r="M1706" s="117"/>
      <c r="T1706" s="118"/>
      <c r="AT1706" s="114" t="s">
        <v>176</v>
      </c>
      <c r="AU1706" s="114" t="s">
        <v>82</v>
      </c>
      <c r="AV1706" s="113" t="s">
        <v>82</v>
      </c>
      <c r="AW1706" s="113" t="s">
        <v>30</v>
      </c>
      <c r="AX1706" s="113" t="s">
        <v>73</v>
      </c>
      <c r="AY1706" s="114" t="s">
        <v>165</v>
      </c>
    </row>
    <row r="1707" spans="2:65" s="107" customFormat="1">
      <c r="B1707" s="106"/>
      <c r="D1707" s="102" t="s">
        <v>176</v>
      </c>
      <c r="E1707" s="108" t="s">
        <v>1</v>
      </c>
      <c r="F1707" s="109" t="s">
        <v>10346</v>
      </c>
      <c r="H1707" s="108"/>
      <c r="I1707" s="6"/>
      <c r="L1707" s="106"/>
      <c r="M1707" s="110"/>
      <c r="T1707" s="111"/>
      <c r="AT1707" s="108" t="s">
        <v>176</v>
      </c>
      <c r="AU1707" s="108" t="s">
        <v>82</v>
      </c>
      <c r="AV1707" s="107" t="s">
        <v>82</v>
      </c>
      <c r="AW1707" s="107" t="s">
        <v>30</v>
      </c>
      <c r="AX1707" s="107" t="s">
        <v>73</v>
      </c>
      <c r="AY1707" s="108" t="s">
        <v>165</v>
      </c>
    </row>
    <row r="1708" spans="2:65" s="113" customFormat="1">
      <c r="B1708" s="112"/>
      <c r="D1708" s="102" t="s">
        <v>176</v>
      </c>
      <c r="E1708" s="114" t="s">
        <v>1</v>
      </c>
      <c r="F1708" s="115" t="s">
        <v>10347</v>
      </c>
      <c r="H1708" s="116">
        <v>1.8499000000000001</v>
      </c>
      <c r="I1708" s="7"/>
      <c r="L1708" s="112"/>
      <c r="M1708" s="117"/>
      <c r="T1708" s="118"/>
      <c r="AT1708" s="114" t="s">
        <v>176</v>
      </c>
      <c r="AU1708" s="114" t="s">
        <v>82</v>
      </c>
      <c r="AV1708" s="113" t="s">
        <v>82</v>
      </c>
      <c r="AW1708" s="113" t="s">
        <v>30</v>
      </c>
      <c r="AX1708" s="113" t="s">
        <v>73</v>
      </c>
      <c r="AY1708" s="114" t="s">
        <v>165</v>
      </c>
    </row>
    <row r="1709" spans="2:65" s="107" customFormat="1">
      <c r="B1709" s="106"/>
      <c r="D1709" s="102" t="s">
        <v>176</v>
      </c>
      <c r="E1709" s="108" t="s">
        <v>1</v>
      </c>
      <c r="F1709" s="109" t="s">
        <v>10348</v>
      </c>
      <c r="H1709" s="108"/>
      <c r="I1709" s="6"/>
      <c r="L1709" s="106"/>
      <c r="M1709" s="110"/>
      <c r="T1709" s="111"/>
      <c r="AT1709" s="108" t="s">
        <v>176</v>
      </c>
      <c r="AU1709" s="108" t="s">
        <v>82</v>
      </c>
      <c r="AV1709" s="107" t="s">
        <v>82</v>
      </c>
      <c r="AW1709" s="107" t="s">
        <v>30</v>
      </c>
      <c r="AX1709" s="107" t="s">
        <v>73</v>
      </c>
      <c r="AY1709" s="108" t="s">
        <v>165</v>
      </c>
    </row>
    <row r="1710" spans="2:65" s="113" customFormat="1">
      <c r="B1710" s="112"/>
      <c r="D1710" s="102" t="s">
        <v>176</v>
      </c>
      <c r="E1710" s="114" t="s">
        <v>1</v>
      </c>
      <c r="F1710" s="115" t="s">
        <v>10349</v>
      </c>
      <c r="H1710" s="116">
        <v>23.277899999999995</v>
      </c>
      <c r="I1710" s="7"/>
      <c r="L1710" s="112"/>
      <c r="M1710" s="117"/>
      <c r="T1710" s="118"/>
      <c r="AT1710" s="114" t="s">
        <v>176</v>
      </c>
      <c r="AU1710" s="114" t="s">
        <v>82</v>
      </c>
      <c r="AV1710" s="113" t="s">
        <v>82</v>
      </c>
      <c r="AW1710" s="113" t="s">
        <v>30</v>
      </c>
      <c r="AX1710" s="113" t="s">
        <v>73</v>
      </c>
      <c r="AY1710" s="114" t="s">
        <v>165</v>
      </c>
    </row>
    <row r="1711" spans="2:65" s="107" customFormat="1">
      <c r="B1711" s="106"/>
      <c r="D1711" s="102" t="s">
        <v>176</v>
      </c>
      <c r="E1711" s="108" t="s">
        <v>1</v>
      </c>
      <c r="F1711" s="109" t="s">
        <v>10346</v>
      </c>
      <c r="H1711" s="108"/>
      <c r="I1711" s="6"/>
      <c r="L1711" s="106"/>
      <c r="M1711" s="110"/>
      <c r="T1711" s="111"/>
      <c r="AT1711" s="108" t="s">
        <v>176</v>
      </c>
      <c r="AU1711" s="108" t="s">
        <v>82</v>
      </c>
      <c r="AV1711" s="107" t="s">
        <v>82</v>
      </c>
      <c r="AW1711" s="107" t="s">
        <v>30</v>
      </c>
      <c r="AX1711" s="107" t="s">
        <v>73</v>
      </c>
      <c r="AY1711" s="108" t="s">
        <v>165</v>
      </c>
    </row>
    <row r="1712" spans="2:65" s="113" customFormat="1">
      <c r="B1712" s="112"/>
      <c r="D1712" s="102" t="s">
        <v>176</v>
      </c>
      <c r="E1712" s="114" t="s">
        <v>1</v>
      </c>
      <c r="F1712" s="115" t="s">
        <v>10350</v>
      </c>
      <c r="H1712" s="116">
        <v>6.9082799999999995</v>
      </c>
      <c r="I1712" s="7"/>
      <c r="L1712" s="112"/>
      <c r="M1712" s="117"/>
      <c r="T1712" s="118"/>
      <c r="AT1712" s="114" t="s">
        <v>176</v>
      </c>
      <c r="AU1712" s="114" t="s">
        <v>82</v>
      </c>
      <c r="AV1712" s="113" t="s">
        <v>82</v>
      </c>
      <c r="AW1712" s="113" t="s">
        <v>30</v>
      </c>
      <c r="AX1712" s="113" t="s">
        <v>73</v>
      </c>
      <c r="AY1712" s="114" t="s">
        <v>165</v>
      </c>
    </row>
    <row r="1713" spans="2:51" s="107" customFormat="1">
      <c r="B1713" s="106"/>
      <c r="D1713" s="102" t="s">
        <v>176</v>
      </c>
      <c r="E1713" s="108" t="s">
        <v>1</v>
      </c>
      <c r="F1713" s="109" t="s">
        <v>10351</v>
      </c>
      <c r="H1713" s="108"/>
      <c r="I1713" s="6"/>
      <c r="L1713" s="106"/>
      <c r="M1713" s="110"/>
      <c r="T1713" s="111"/>
      <c r="AT1713" s="108" t="s">
        <v>176</v>
      </c>
      <c r="AU1713" s="108" t="s">
        <v>82</v>
      </c>
      <c r="AV1713" s="107" t="s">
        <v>82</v>
      </c>
      <c r="AW1713" s="107" t="s">
        <v>30</v>
      </c>
      <c r="AX1713" s="107" t="s">
        <v>73</v>
      </c>
      <c r="AY1713" s="108" t="s">
        <v>165</v>
      </c>
    </row>
    <row r="1714" spans="2:51" s="113" customFormat="1">
      <c r="B1714" s="112"/>
      <c r="D1714" s="102" t="s">
        <v>176</v>
      </c>
      <c r="E1714" s="114" t="s">
        <v>1</v>
      </c>
      <c r="F1714" s="115" t="s">
        <v>10352</v>
      </c>
      <c r="H1714" s="116">
        <v>5.1260000000000003</v>
      </c>
      <c r="I1714" s="7"/>
      <c r="L1714" s="112"/>
      <c r="M1714" s="117"/>
      <c r="T1714" s="118"/>
      <c r="AT1714" s="114" t="s">
        <v>176</v>
      </c>
      <c r="AU1714" s="114" t="s">
        <v>82</v>
      </c>
      <c r="AV1714" s="113" t="s">
        <v>82</v>
      </c>
      <c r="AW1714" s="113" t="s">
        <v>30</v>
      </c>
      <c r="AX1714" s="113" t="s">
        <v>73</v>
      </c>
      <c r="AY1714" s="114" t="s">
        <v>165</v>
      </c>
    </row>
    <row r="1715" spans="2:51" s="107" customFormat="1">
      <c r="B1715" s="106"/>
      <c r="D1715" s="102" t="s">
        <v>176</v>
      </c>
      <c r="E1715" s="108" t="s">
        <v>1</v>
      </c>
      <c r="F1715" s="109" t="s">
        <v>10353</v>
      </c>
      <c r="H1715" s="108"/>
      <c r="I1715" s="6"/>
      <c r="L1715" s="106"/>
      <c r="M1715" s="110"/>
      <c r="T1715" s="111"/>
      <c r="AT1715" s="108" t="s">
        <v>176</v>
      </c>
      <c r="AU1715" s="108" t="s">
        <v>82</v>
      </c>
      <c r="AV1715" s="107" t="s">
        <v>82</v>
      </c>
      <c r="AW1715" s="107" t="s">
        <v>30</v>
      </c>
      <c r="AX1715" s="107" t="s">
        <v>73</v>
      </c>
      <c r="AY1715" s="108" t="s">
        <v>165</v>
      </c>
    </row>
    <row r="1716" spans="2:51" s="113" customFormat="1">
      <c r="B1716" s="112"/>
      <c r="D1716" s="102" t="s">
        <v>176</v>
      </c>
      <c r="E1716" s="114" t="s">
        <v>1</v>
      </c>
      <c r="F1716" s="115" t="s">
        <v>10354</v>
      </c>
      <c r="H1716" s="116">
        <v>0.50060000000000004</v>
      </c>
      <c r="I1716" s="7"/>
      <c r="L1716" s="112"/>
      <c r="M1716" s="117"/>
      <c r="T1716" s="118"/>
      <c r="AT1716" s="114" t="s">
        <v>176</v>
      </c>
      <c r="AU1716" s="114" t="s">
        <v>82</v>
      </c>
      <c r="AV1716" s="113" t="s">
        <v>82</v>
      </c>
      <c r="AW1716" s="113" t="s">
        <v>30</v>
      </c>
      <c r="AX1716" s="113" t="s">
        <v>73</v>
      </c>
      <c r="AY1716" s="114" t="s">
        <v>165</v>
      </c>
    </row>
    <row r="1717" spans="2:51" s="113" customFormat="1">
      <c r="B1717" s="112"/>
      <c r="D1717" s="102" t="s">
        <v>176</v>
      </c>
      <c r="E1717" s="114" t="s">
        <v>1</v>
      </c>
      <c r="F1717" s="115" t="s">
        <v>9866</v>
      </c>
      <c r="H1717" s="116">
        <v>181.10819499999997</v>
      </c>
      <c r="I1717" s="7"/>
      <c r="L1717" s="112"/>
      <c r="M1717" s="117"/>
      <c r="T1717" s="118"/>
      <c r="AT1717" s="114" t="s">
        <v>176</v>
      </c>
      <c r="AU1717" s="114" t="s">
        <v>82</v>
      </c>
      <c r="AV1717" s="113" t="s">
        <v>82</v>
      </c>
      <c r="AW1717" s="113" t="s">
        <v>30</v>
      </c>
      <c r="AX1717" s="113" t="s">
        <v>73</v>
      </c>
      <c r="AY1717" s="114" t="s">
        <v>165</v>
      </c>
    </row>
    <row r="1718" spans="2:51" s="107" customFormat="1">
      <c r="B1718" s="106"/>
      <c r="D1718" s="102" t="s">
        <v>176</v>
      </c>
      <c r="E1718" s="108" t="s">
        <v>1</v>
      </c>
      <c r="F1718" s="109" t="s">
        <v>10355</v>
      </c>
      <c r="H1718" s="108"/>
      <c r="I1718" s="6"/>
      <c r="L1718" s="106"/>
      <c r="M1718" s="110"/>
      <c r="T1718" s="111"/>
      <c r="AT1718" s="108" t="s">
        <v>176</v>
      </c>
      <c r="AU1718" s="108" t="s">
        <v>82</v>
      </c>
      <c r="AV1718" s="107" t="s">
        <v>82</v>
      </c>
      <c r="AW1718" s="107" t="s">
        <v>30</v>
      </c>
      <c r="AX1718" s="107" t="s">
        <v>73</v>
      </c>
      <c r="AY1718" s="108" t="s">
        <v>165</v>
      </c>
    </row>
    <row r="1719" spans="2:51" s="107" customFormat="1">
      <c r="B1719" s="106"/>
      <c r="D1719" s="102" t="s">
        <v>176</v>
      </c>
      <c r="E1719" s="108" t="s">
        <v>1</v>
      </c>
      <c r="F1719" s="109" t="s">
        <v>10356</v>
      </c>
      <c r="H1719" s="108"/>
      <c r="I1719" s="6"/>
      <c r="L1719" s="106"/>
      <c r="M1719" s="110"/>
      <c r="T1719" s="111"/>
      <c r="AT1719" s="108" t="s">
        <v>176</v>
      </c>
      <c r="AU1719" s="108" t="s">
        <v>82</v>
      </c>
      <c r="AV1719" s="107" t="s">
        <v>82</v>
      </c>
      <c r="AW1719" s="107" t="s">
        <v>30</v>
      </c>
      <c r="AX1719" s="107" t="s">
        <v>73</v>
      </c>
      <c r="AY1719" s="108" t="s">
        <v>165</v>
      </c>
    </row>
    <row r="1720" spans="2:51" s="113" customFormat="1">
      <c r="B1720" s="112"/>
      <c r="D1720" s="102" t="s">
        <v>176</v>
      </c>
      <c r="E1720" s="114" t="s">
        <v>1</v>
      </c>
      <c r="F1720" s="115" t="s">
        <v>10357</v>
      </c>
      <c r="H1720" s="116">
        <v>18.607749999999999</v>
      </c>
      <c r="I1720" s="7"/>
      <c r="L1720" s="112"/>
      <c r="M1720" s="117"/>
      <c r="T1720" s="118"/>
      <c r="AT1720" s="114" t="s">
        <v>176</v>
      </c>
      <c r="AU1720" s="114" t="s">
        <v>82</v>
      </c>
      <c r="AV1720" s="113" t="s">
        <v>82</v>
      </c>
      <c r="AW1720" s="113" t="s">
        <v>30</v>
      </c>
      <c r="AX1720" s="113" t="s">
        <v>73</v>
      </c>
      <c r="AY1720" s="114" t="s">
        <v>165</v>
      </c>
    </row>
    <row r="1721" spans="2:51" s="113" customFormat="1">
      <c r="B1721" s="112"/>
      <c r="D1721" s="102" t="s">
        <v>176</v>
      </c>
      <c r="E1721" s="114" t="s">
        <v>1</v>
      </c>
      <c r="F1721" s="115" t="s">
        <v>10358</v>
      </c>
      <c r="H1721" s="116">
        <v>21.50995</v>
      </c>
      <c r="I1721" s="7"/>
      <c r="L1721" s="112"/>
      <c r="M1721" s="117"/>
      <c r="T1721" s="118"/>
      <c r="AT1721" s="114" t="s">
        <v>176</v>
      </c>
      <c r="AU1721" s="114" t="s">
        <v>82</v>
      </c>
      <c r="AV1721" s="113" t="s">
        <v>82</v>
      </c>
      <c r="AW1721" s="113" t="s">
        <v>30</v>
      </c>
      <c r="AX1721" s="113" t="s">
        <v>73</v>
      </c>
      <c r="AY1721" s="114" t="s">
        <v>165</v>
      </c>
    </row>
    <row r="1722" spans="2:51" s="107" customFormat="1">
      <c r="B1722" s="106"/>
      <c r="D1722" s="102" t="s">
        <v>176</v>
      </c>
      <c r="E1722" s="108" t="s">
        <v>1</v>
      </c>
      <c r="F1722" s="109" t="s">
        <v>10359</v>
      </c>
      <c r="H1722" s="108"/>
      <c r="I1722" s="6"/>
      <c r="L1722" s="106"/>
      <c r="M1722" s="110"/>
      <c r="T1722" s="111"/>
      <c r="AT1722" s="108" t="s">
        <v>176</v>
      </c>
      <c r="AU1722" s="108" t="s">
        <v>82</v>
      </c>
      <c r="AV1722" s="107" t="s">
        <v>82</v>
      </c>
      <c r="AW1722" s="107" t="s">
        <v>30</v>
      </c>
      <c r="AX1722" s="107" t="s">
        <v>73</v>
      </c>
      <c r="AY1722" s="108" t="s">
        <v>165</v>
      </c>
    </row>
    <row r="1723" spans="2:51" s="113" customFormat="1">
      <c r="B1723" s="112"/>
      <c r="D1723" s="102" t="s">
        <v>176</v>
      </c>
      <c r="E1723" s="114" t="s">
        <v>1</v>
      </c>
      <c r="F1723" s="115" t="s">
        <v>10360</v>
      </c>
      <c r="H1723" s="116">
        <v>1.8405502499999999</v>
      </c>
      <c r="I1723" s="7"/>
      <c r="L1723" s="112"/>
      <c r="M1723" s="117"/>
      <c r="T1723" s="118"/>
      <c r="AT1723" s="114" t="s">
        <v>176</v>
      </c>
      <c r="AU1723" s="114" t="s">
        <v>82</v>
      </c>
      <c r="AV1723" s="113" t="s">
        <v>82</v>
      </c>
      <c r="AW1723" s="113" t="s">
        <v>30</v>
      </c>
      <c r="AX1723" s="113" t="s">
        <v>73</v>
      </c>
      <c r="AY1723" s="114" t="s">
        <v>165</v>
      </c>
    </row>
    <row r="1724" spans="2:51" s="113" customFormat="1">
      <c r="B1724" s="112"/>
      <c r="D1724" s="102" t="s">
        <v>176</v>
      </c>
      <c r="E1724" s="114" t="s">
        <v>1</v>
      </c>
      <c r="F1724" s="115" t="s">
        <v>10361</v>
      </c>
      <c r="H1724" s="116">
        <v>1.3624852499999998</v>
      </c>
      <c r="I1724" s="7"/>
      <c r="L1724" s="112"/>
      <c r="M1724" s="117"/>
      <c r="T1724" s="118"/>
      <c r="AT1724" s="114" t="s">
        <v>176</v>
      </c>
      <c r="AU1724" s="114" t="s">
        <v>82</v>
      </c>
      <c r="AV1724" s="113" t="s">
        <v>82</v>
      </c>
      <c r="AW1724" s="113" t="s">
        <v>30</v>
      </c>
      <c r="AX1724" s="113" t="s">
        <v>73</v>
      </c>
      <c r="AY1724" s="114" t="s">
        <v>165</v>
      </c>
    </row>
    <row r="1725" spans="2:51" s="113" customFormat="1">
      <c r="B1725" s="112"/>
      <c r="D1725" s="102" t="s">
        <v>176</v>
      </c>
      <c r="E1725" s="114" t="s">
        <v>1</v>
      </c>
      <c r="F1725" s="115" t="s">
        <v>10362</v>
      </c>
      <c r="H1725" s="116">
        <v>1.7255000000000003</v>
      </c>
      <c r="I1725" s="7"/>
      <c r="L1725" s="112"/>
      <c r="M1725" s="117"/>
      <c r="T1725" s="118"/>
      <c r="AT1725" s="114" t="s">
        <v>176</v>
      </c>
      <c r="AU1725" s="114" t="s">
        <v>82</v>
      </c>
      <c r="AV1725" s="113" t="s">
        <v>82</v>
      </c>
      <c r="AW1725" s="113" t="s">
        <v>30</v>
      </c>
      <c r="AX1725" s="113" t="s">
        <v>73</v>
      </c>
      <c r="AY1725" s="114" t="s">
        <v>165</v>
      </c>
    </row>
    <row r="1726" spans="2:51" s="107" customFormat="1">
      <c r="B1726" s="106"/>
      <c r="D1726" s="102" t="s">
        <v>176</v>
      </c>
      <c r="E1726" s="108" t="s">
        <v>1</v>
      </c>
      <c r="F1726" s="109" t="s">
        <v>10363</v>
      </c>
      <c r="H1726" s="108"/>
      <c r="I1726" s="6"/>
      <c r="L1726" s="106"/>
      <c r="M1726" s="110"/>
      <c r="T1726" s="111"/>
      <c r="AT1726" s="108" t="s">
        <v>176</v>
      </c>
      <c r="AU1726" s="108" t="s">
        <v>82</v>
      </c>
      <c r="AV1726" s="107" t="s">
        <v>82</v>
      </c>
      <c r="AW1726" s="107" t="s">
        <v>30</v>
      </c>
      <c r="AX1726" s="107" t="s">
        <v>73</v>
      </c>
      <c r="AY1726" s="108" t="s">
        <v>165</v>
      </c>
    </row>
    <row r="1727" spans="2:51" s="113" customFormat="1">
      <c r="B1727" s="112"/>
      <c r="D1727" s="102" t="s">
        <v>176</v>
      </c>
      <c r="E1727" s="114" t="s">
        <v>1</v>
      </c>
      <c r="F1727" s="115" t="s">
        <v>10364</v>
      </c>
      <c r="H1727" s="116">
        <v>8.0321749499999981</v>
      </c>
      <c r="I1727" s="7"/>
      <c r="L1727" s="112"/>
      <c r="M1727" s="117"/>
      <c r="T1727" s="118"/>
      <c r="AT1727" s="114" t="s">
        <v>176</v>
      </c>
      <c r="AU1727" s="114" t="s">
        <v>82</v>
      </c>
      <c r="AV1727" s="113" t="s">
        <v>82</v>
      </c>
      <c r="AW1727" s="113" t="s">
        <v>30</v>
      </c>
      <c r="AX1727" s="113" t="s">
        <v>73</v>
      </c>
      <c r="AY1727" s="114" t="s">
        <v>165</v>
      </c>
    </row>
    <row r="1728" spans="2:51" s="113" customFormat="1">
      <c r="B1728" s="112"/>
      <c r="D1728" s="102" t="s">
        <v>176</v>
      </c>
      <c r="E1728" s="114" t="s">
        <v>1</v>
      </c>
      <c r="F1728" s="115" t="s">
        <v>10365</v>
      </c>
      <c r="H1728" s="116">
        <v>5.5738000000000012</v>
      </c>
      <c r="I1728" s="7"/>
      <c r="L1728" s="112"/>
      <c r="M1728" s="117"/>
      <c r="T1728" s="118"/>
      <c r="AT1728" s="114" t="s">
        <v>176</v>
      </c>
      <c r="AU1728" s="114" t="s">
        <v>82</v>
      </c>
      <c r="AV1728" s="113" t="s">
        <v>82</v>
      </c>
      <c r="AW1728" s="113" t="s">
        <v>30</v>
      </c>
      <c r="AX1728" s="113" t="s">
        <v>73</v>
      </c>
      <c r="AY1728" s="114" t="s">
        <v>165</v>
      </c>
    </row>
    <row r="1729" spans="2:51" s="113" customFormat="1">
      <c r="B1729" s="112"/>
      <c r="D1729" s="102" t="s">
        <v>176</v>
      </c>
      <c r="E1729" s="114" t="s">
        <v>1</v>
      </c>
      <c r="F1729" s="115" t="s">
        <v>10366</v>
      </c>
      <c r="H1729" s="116">
        <v>7.2337600000000002</v>
      </c>
      <c r="I1729" s="7"/>
      <c r="L1729" s="112"/>
      <c r="M1729" s="117"/>
      <c r="T1729" s="118"/>
      <c r="AT1729" s="114" t="s">
        <v>176</v>
      </c>
      <c r="AU1729" s="114" t="s">
        <v>82</v>
      </c>
      <c r="AV1729" s="113" t="s">
        <v>82</v>
      </c>
      <c r="AW1729" s="113" t="s">
        <v>30</v>
      </c>
      <c r="AX1729" s="113" t="s">
        <v>73</v>
      </c>
      <c r="AY1729" s="114" t="s">
        <v>165</v>
      </c>
    </row>
    <row r="1730" spans="2:51" s="107" customFormat="1">
      <c r="B1730" s="106"/>
      <c r="D1730" s="102" t="s">
        <v>176</v>
      </c>
      <c r="E1730" s="108" t="s">
        <v>1</v>
      </c>
      <c r="F1730" s="109" t="s">
        <v>10367</v>
      </c>
      <c r="H1730" s="108"/>
      <c r="I1730" s="6"/>
      <c r="L1730" s="106"/>
      <c r="M1730" s="110"/>
      <c r="T1730" s="111"/>
      <c r="AT1730" s="108" t="s">
        <v>176</v>
      </c>
      <c r="AU1730" s="108" t="s">
        <v>82</v>
      </c>
      <c r="AV1730" s="107" t="s">
        <v>82</v>
      </c>
      <c r="AW1730" s="107" t="s">
        <v>30</v>
      </c>
      <c r="AX1730" s="107" t="s">
        <v>73</v>
      </c>
      <c r="AY1730" s="108" t="s">
        <v>165</v>
      </c>
    </row>
    <row r="1731" spans="2:51" s="113" customFormat="1">
      <c r="B1731" s="112"/>
      <c r="D1731" s="102" t="s">
        <v>176</v>
      </c>
      <c r="E1731" s="114" t="s">
        <v>1</v>
      </c>
      <c r="F1731" s="115" t="s">
        <v>10368</v>
      </c>
      <c r="H1731" s="116">
        <v>5.7854999999999999</v>
      </c>
      <c r="I1731" s="7"/>
      <c r="L1731" s="112"/>
      <c r="M1731" s="117"/>
      <c r="T1731" s="118"/>
      <c r="AT1731" s="114" t="s">
        <v>176</v>
      </c>
      <c r="AU1731" s="114" t="s">
        <v>82</v>
      </c>
      <c r="AV1731" s="113" t="s">
        <v>82</v>
      </c>
      <c r="AW1731" s="113" t="s">
        <v>30</v>
      </c>
      <c r="AX1731" s="113" t="s">
        <v>73</v>
      </c>
      <c r="AY1731" s="114" t="s">
        <v>165</v>
      </c>
    </row>
    <row r="1732" spans="2:51" s="107" customFormat="1">
      <c r="B1732" s="106"/>
      <c r="D1732" s="102" t="s">
        <v>176</v>
      </c>
      <c r="E1732" s="108" t="s">
        <v>1</v>
      </c>
      <c r="F1732" s="109" t="s">
        <v>10369</v>
      </c>
      <c r="H1732" s="108"/>
      <c r="I1732" s="6"/>
      <c r="L1732" s="106"/>
      <c r="M1732" s="110"/>
      <c r="T1732" s="111"/>
      <c r="AT1732" s="108" t="s">
        <v>176</v>
      </c>
      <c r="AU1732" s="108" t="s">
        <v>82</v>
      </c>
      <c r="AV1732" s="107" t="s">
        <v>82</v>
      </c>
      <c r="AW1732" s="107" t="s">
        <v>30</v>
      </c>
      <c r="AX1732" s="107" t="s">
        <v>73</v>
      </c>
      <c r="AY1732" s="108" t="s">
        <v>165</v>
      </c>
    </row>
    <row r="1733" spans="2:51" s="113" customFormat="1">
      <c r="B1733" s="112"/>
      <c r="D1733" s="102" t="s">
        <v>176</v>
      </c>
      <c r="E1733" s="114" t="s">
        <v>1</v>
      </c>
      <c r="F1733" s="115" t="s">
        <v>10370</v>
      </c>
      <c r="H1733" s="116">
        <v>20.4345</v>
      </c>
      <c r="I1733" s="7"/>
      <c r="L1733" s="112"/>
      <c r="M1733" s="117"/>
      <c r="T1733" s="118"/>
      <c r="AT1733" s="114" t="s">
        <v>176</v>
      </c>
      <c r="AU1733" s="114" t="s">
        <v>82</v>
      </c>
      <c r="AV1733" s="113" t="s">
        <v>82</v>
      </c>
      <c r="AW1733" s="113" t="s">
        <v>30</v>
      </c>
      <c r="AX1733" s="113" t="s">
        <v>73</v>
      </c>
      <c r="AY1733" s="114" t="s">
        <v>165</v>
      </c>
    </row>
    <row r="1734" spans="2:51" s="113" customFormat="1">
      <c r="B1734" s="112"/>
      <c r="D1734" s="102" t="s">
        <v>176</v>
      </c>
      <c r="E1734" s="114" t="s">
        <v>1</v>
      </c>
      <c r="F1734" s="115" t="s">
        <v>9892</v>
      </c>
      <c r="H1734" s="116">
        <v>92.105970449999987</v>
      </c>
      <c r="I1734" s="7"/>
      <c r="L1734" s="112"/>
      <c r="M1734" s="117"/>
      <c r="T1734" s="118"/>
      <c r="AT1734" s="114" t="s">
        <v>176</v>
      </c>
      <c r="AU1734" s="114" t="s">
        <v>82</v>
      </c>
      <c r="AV1734" s="113" t="s">
        <v>82</v>
      </c>
      <c r="AW1734" s="113" t="s">
        <v>30</v>
      </c>
      <c r="AX1734" s="113" t="s">
        <v>73</v>
      </c>
      <c r="AY1734" s="114" t="s">
        <v>165</v>
      </c>
    </row>
    <row r="1735" spans="2:51" s="107" customFormat="1">
      <c r="B1735" s="106"/>
      <c r="D1735" s="102" t="s">
        <v>176</v>
      </c>
      <c r="E1735" s="108" t="s">
        <v>1</v>
      </c>
      <c r="F1735" s="109" t="s">
        <v>10371</v>
      </c>
      <c r="H1735" s="108"/>
      <c r="I1735" s="6"/>
      <c r="L1735" s="106"/>
      <c r="M1735" s="110"/>
      <c r="T1735" s="111"/>
      <c r="AT1735" s="108" t="s">
        <v>176</v>
      </c>
      <c r="AU1735" s="108" t="s">
        <v>82</v>
      </c>
      <c r="AV1735" s="107" t="s">
        <v>82</v>
      </c>
      <c r="AW1735" s="107" t="s">
        <v>30</v>
      </c>
      <c r="AX1735" s="107" t="s">
        <v>73</v>
      </c>
      <c r="AY1735" s="108" t="s">
        <v>165</v>
      </c>
    </row>
    <row r="1736" spans="2:51" s="107" customFormat="1">
      <c r="B1736" s="106"/>
      <c r="D1736" s="102" t="s">
        <v>176</v>
      </c>
      <c r="E1736" s="108" t="s">
        <v>1</v>
      </c>
      <c r="F1736" s="109" t="s">
        <v>10372</v>
      </c>
      <c r="H1736" s="108"/>
      <c r="I1736" s="6"/>
      <c r="L1736" s="106"/>
      <c r="M1736" s="110"/>
      <c r="T1736" s="111"/>
      <c r="AT1736" s="108" t="s">
        <v>176</v>
      </c>
      <c r="AU1736" s="108" t="s">
        <v>82</v>
      </c>
      <c r="AV1736" s="107" t="s">
        <v>82</v>
      </c>
      <c r="AW1736" s="107" t="s">
        <v>30</v>
      </c>
      <c r="AX1736" s="107" t="s">
        <v>73</v>
      </c>
      <c r="AY1736" s="108" t="s">
        <v>165</v>
      </c>
    </row>
    <row r="1737" spans="2:51" s="113" customFormat="1">
      <c r="B1737" s="112"/>
      <c r="D1737" s="102" t="s">
        <v>176</v>
      </c>
      <c r="E1737" s="114" t="s">
        <v>1</v>
      </c>
      <c r="F1737" s="115" t="s">
        <v>10373</v>
      </c>
      <c r="H1737" s="116">
        <v>1.4051500000000001</v>
      </c>
      <c r="I1737" s="7"/>
      <c r="L1737" s="112"/>
      <c r="M1737" s="117"/>
      <c r="T1737" s="118"/>
      <c r="AT1737" s="114" t="s">
        <v>176</v>
      </c>
      <c r="AU1737" s="114" t="s">
        <v>82</v>
      </c>
      <c r="AV1737" s="113" t="s">
        <v>82</v>
      </c>
      <c r="AW1737" s="113" t="s">
        <v>30</v>
      </c>
      <c r="AX1737" s="113" t="s">
        <v>73</v>
      </c>
      <c r="AY1737" s="114" t="s">
        <v>165</v>
      </c>
    </row>
    <row r="1738" spans="2:51" s="107" customFormat="1">
      <c r="B1738" s="106"/>
      <c r="D1738" s="102" t="s">
        <v>176</v>
      </c>
      <c r="E1738" s="108" t="s">
        <v>1</v>
      </c>
      <c r="F1738" s="109" t="s">
        <v>10374</v>
      </c>
      <c r="H1738" s="108"/>
      <c r="I1738" s="6"/>
      <c r="L1738" s="106"/>
      <c r="M1738" s="110"/>
      <c r="T1738" s="111"/>
      <c r="AT1738" s="108" t="s">
        <v>176</v>
      </c>
      <c r="AU1738" s="108" t="s">
        <v>82</v>
      </c>
      <c r="AV1738" s="107" t="s">
        <v>82</v>
      </c>
      <c r="AW1738" s="107" t="s">
        <v>30</v>
      </c>
      <c r="AX1738" s="107" t="s">
        <v>73</v>
      </c>
      <c r="AY1738" s="108" t="s">
        <v>165</v>
      </c>
    </row>
    <row r="1739" spans="2:51" s="113" customFormat="1">
      <c r="B1739" s="112"/>
      <c r="D1739" s="102" t="s">
        <v>176</v>
      </c>
      <c r="E1739" s="114" t="s">
        <v>1</v>
      </c>
      <c r="F1739" s="115" t="s">
        <v>10375</v>
      </c>
      <c r="H1739" s="116">
        <v>0.26978880000000005</v>
      </c>
      <c r="I1739" s="7"/>
      <c r="L1739" s="112"/>
      <c r="M1739" s="117"/>
      <c r="T1739" s="118"/>
      <c r="AT1739" s="114" t="s">
        <v>176</v>
      </c>
      <c r="AU1739" s="114" t="s">
        <v>82</v>
      </c>
      <c r="AV1739" s="113" t="s">
        <v>82</v>
      </c>
      <c r="AW1739" s="113" t="s">
        <v>30</v>
      </c>
      <c r="AX1739" s="113" t="s">
        <v>73</v>
      </c>
      <c r="AY1739" s="114" t="s">
        <v>165</v>
      </c>
    </row>
    <row r="1740" spans="2:51" s="107" customFormat="1">
      <c r="B1740" s="106"/>
      <c r="D1740" s="102" t="s">
        <v>176</v>
      </c>
      <c r="E1740" s="108" t="s">
        <v>1</v>
      </c>
      <c r="F1740" s="109" t="s">
        <v>10376</v>
      </c>
      <c r="H1740" s="108"/>
      <c r="I1740" s="6"/>
      <c r="L1740" s="106"/>
      <c r="M1740" s="110"/>
      <c r="T1740" s="111"/>
      <c r="AT1740" s="108" t="s">
        <v>176</v>
      </c>
      <c r="AU1740" s="108" t="s">
        <v>82</v>
      </c>
      <c r="AV1740" s="107" t="s">
        <v>82</v>
      </c>
      <c r="AW1740" s="107" t="s">
        <v>30</v>
      </c>
      <c r="AX1740" s="107" t="s">
        <v>73</v>
      </c>
      <c r="AY1740" s="108" t="s">
        <v>165</v>
      </c>
    </row>
    <row r="1741" spans="2:51" s="113" customFormat="1">
      <c r="B1741" s="112"/>
      <c r="D1741" s="102" t="s">
        <v>176</v>
      </c>
      <c r="E1741" s="114" t="s">
        <v>1</v>
      </c>
      <c r="F1741" s="115" t="s">
        <v>10377</v>
      </c>
      <c r="H1741" s="116">
        <v>-0.52281000000000011</v>
      </c>
      <c r="I1741" s="7"/>
      <c r="L1741" s="112"/>
      <c r="M1741" s="117"/>
      <c r="T1741" s="118"/>
      <c r="AT1741" s="114" t="s">
        <v>176</v>
      </c>
      <c r="AU1741" s="114" t="s">
        <v>82</v>
      </c>
      <c r="AV1741" s="113" t="s">
        <v>82</v>
      </c>
      <c r="AW1741" s="113" t="s">
        <v>30</v>
      </c>
      <c r="AX1741" s="113" t="s">
        <v>73</v>
      </c>
      <c r="AY1741" s="114" t="s">
        <v>165</v>
      </c>
    </row>
    <row r="1742" spans="2:51" s="113" customFormat="1">
      <c r="B1742" s="112"/>
      <c r="D1742" s="102" t="s">
        <v>176</v>
      </c>
      <c r="E1742" s="114" t="s">
        <v>1</v>
      </c>
      <c r="F1742" s="115" t="s">
        <v>10378</v>
      </c>
      <c r="H1742" s="116">
        <v>2.0649999999999999</v>
      </c>
      <c r="I1742" s="7"/>
      <c r="L1742" s="112"/>
      <c r="M1742" s="117"/>
      <c r="T1742" s="118"/>
      <c r="AT1742" s="114" t="s">
        <v>176</v>
      </c>
      <c r="AU1742" s="114" t="s">
        <v>82</v>
      </c>
      <c r="AV1742" s="113" t="s">
        <v>82</v>
      </c>
      <c r="AW1742" s="113" t="s">
        <v>30</v>
      </c>
      <c r="AX1742" s="113" t="s">
        <v>73</v>
      </c>
      <c r="AY1742" s="114" t="s">
        <v>165</v>
      </c>
    </row>
    <row r="1743" spans="2:51" s="107" customFormat="1">
      <c r="B1743" s="106"/>
      <c r="D1743" s="102" t="s">
        <v>176</v>
      </c>
      <c r="E1743" s="108" t="s">
        <v>1</v>
      </c>
      <c r="F1743" s="109" t="s">
        <v>10374</v>
      </c>
      <c r="H1743" s="108"/>
      <c r="I1743" s="6"/>
      <c r="L1743" s="106"/>
      <c r="M1743" s="110"/>
      <c r="T1743" s="111"/>
      <c r="AT1743" s="108" t="s">
        <v>176</v>
      </c>
      <c r="AU1743" s="108" t="s">
        <v>82</v>
      </c>
      <c r="AV1743" s="107" t="s">
        <v>82</v>
      </c>
      <c r="AW1743" s="107" t="s">
        <v>30</v>
      </c>
      <c r="AX1743" s="107" t="s">
        <v>73</v>
      </c>
      <c r="AY1743" s="108" t="s">
        <v>165</v>
      </c>
    </row>
    <row r="1744" spans="2:51" s="113" customFormat="1">
      <c r="B1744" s="112"/>
      <c r="D1744" s="102" t="s">
        <v>176</v>
      </c>
      <c r="E1744" s="114" t="s">
        <v>1</v>
      </c>
      <c r="F1744" s="115" t="s">
        <v>10379</v>
      </c>
      <c r="H1744" s="116">
        <v>0.25919999999999999</v>
      </c>
      <c r="I1744" s="7"/>
      <c r="L1744" s="112"/>
      <c r="M1744" s="117"/>
      <c r="T1744" s="118"/>
      <c r="AT1744" s="114" t="s">
        <v>176</v>
      </c>
      <c r="AU1744" s="114" t="s">
        <v>82</v>
      </c>
      <c r="AV1744" s="113" t="s">
        <v>82</v>
      </c>
      <c r="AW1744" s="113" t="s">
        <v>30</v>
      </c>
      <c r="AX1744" s="113" t="s">
        <v>73</v>
      </c>
      <c r="AY1744" s="114" t="s">
        <v>165</v>
      </c>
    </row>
    <row r="1745" spans="2:51" s="107" customFormat="1">
      <c r="B1745" s="106"/>
      <c r="D1745" s="102" t="s">
        <v>176</v>
      </c>
      <c r="E1745" s="108" t="s">
        <v>1</v>
      </c>
      <c r="F1745" s="109" t="s">
        <v>10376</v>
      </c>
      <c r="H1745" s="108"/>
      <c r="I1745" s="6"/>
      <c r="L1745" s="106"/>
      <c r="M1745" s="110"/>
      <c r="T1745" s="111"/>
      <c r="AT1745" s="108" t="s">
        <v>176</v>
      </c>
      <c r="AU1745" s="108" t="s">
        <v>82</v>
      </c>
      <c r="AV1745" s="107" t="s">
        <v>82</v>
      </c>
      <c r="AW1745" s="107" t="s">
        <v>30</v>
      </c>
      <c r="AX1745" s="107" t="s">
        <v>73</v>
      </c>
      <c r="AY1745" s="108" t="s">
        <v>165</v>
      </c>
    </row>
    <row r="1746" spans="2:51" s="113" customFormat="1">
      <c r="B1746" s="112"/>
      <c r="D1746" s="102" t="s">
        <v>176</v>
      </c>
      <c r="E1746" s="114" t="s">
        <v>1</v>
      </c>
      <c r="F1746" s="115" t="s">
        <v>10380</v>
      </c>
      <c r="H1746" s="116">
        <v>-0.82600000000000007</v>
      </c>
      <c r="I1746" s="7"/>
      <c r="L1746" s="112"/>
      <c r="M1746" s="117"/>
      <c r="T1746" s="118"/>
      <c r="AT1746" s="114" t="s">
        <v>176</v>
      </c>
      <c r="AU1746" s="114" t="s">
        <v>82</v>
      </c>
      <c r="AV1746" s="113" t="s">
        <v>82</v>
      </c>
      <c r="AW1746" s="113" t="s">
        <v>30</v>
      </c>
      <c r="AX1746" s="113" t="s">
        <v>73</v>
      </c>
      <c r="AY1746" s="114" t="s">
        <v>165</v>
      </c>
    </row>
    <row r="1747" spans="2:51" s="107" customFormat="1">
      <c r="B1747" s="106"/>
      <c r="D1747" s="102" t="s">
        <v>176</v>
      </c>
      <c r="E1747" s="108" t="s">
        <v>1</v>
      </c>
      <c r="F1747" s="109" t="s">
        <v>10381</v>
      </c>
      <c r="H1747" s="108"/>
      <c r="I1747" s="6"/>
      <c r="L1747" s="106"/>
      <c r="M1747" s="110"/>
      <c r="T1747" s="111"/>
      <c r="AT1747" s="108" t="s">
        <v>176</v>
      </c>
      <c r="AU1747" s="108" t="s">
        <v>82</v>
      </c>
      <c r="AV1747" s="107" t="s">
        <v>82</v>
      </c>
      <c r="AW1747" s="107" t="s">
        <v>30</v>
      </c>
      <c r="AX1747" s="107" t="s">
        <v>73</v>
      </c>
      <c r="AY1747" s="108" t="s">
        <v>165</v>
      </c>
    </row>
    <row r="1748" spans="2:51" s="113" customFormat="1">
      <c r="B1748" s="112"/>
      <c r="D1748" s="102" t="s">
        <v>176</v>
      </c>
      <c r="E1748" s="114" t="s">
        <v>1</v>
      </c>
      <c r="F1748" s="115" t="s">
        <v>10382</v>
      </c>
      <c r="H1748" s="116">
        <v>2.3988799999999997</v>
      </c>
      <c r="I1748" s="7"/>
      <c r="L1748" s="112"/>
      <c r="M1748" s="117"/>
      <c r="T1748" s="118"/>
      <c r="AT1748" s="114" t="s">
        <v>176</v>
      </c>
      <c r="AU1748" s="114" t="s">
        <v>82</v>
      </c>
      <c r="AV1748" s="113" t="s">
        <v>82</v>
      </c>
      <c r="AW1748" s="113" t="s">
        <v>30</v>
      </c>
      <c r="AX1748" s="113" t="s">
        <v>73</v>
      </c>
      <c r="AY1748" s="114" t="s">
        <v>165</v>
      </c>
    </row>
    <row r="1749" spans="2:51" s="107" customFormat="1">
      <c r="B1749" s="106"/>
      <c r="D1749" s="102" t="s">
        <v>176</v>
      </c>
      <c r="E1749" s="108" t="s">
        <v>1</v>
      </c>
      <c r="F1749" s="109" t="s">
        <v>9721</v>
      </c>
      <c r="H1749" s="108"/>
      <c r="I1749" s="6"/>
      <c r="L1749" s="106"/>
      <c r="M1749" s="110"/>
      <c r="T1749" s="111"/>
      <c r="AT1749" s="108" t="s">
        <v>176</v>
      </c>
      <c r="AU1749" s="108" t="s">
        <v>82</v>
      </c>
      <c r="AV1749" s="107" t="s">
        <v>82</v>
      </c>
      <c r="AW1749" s="107" t="s">
        <v>30</v>
      </c>
      <c r="AX1749" s="107" t="s">
        <v>73</v>
      </c>
      <c r="AY1749" s="108" t="s">
        <v>165</v>
      </c>
    </row>
    <row r="1750" spans="2:51" s="113" customFormat="1">
      <c r="B1750" s="112"/>
      <c r="D1750" s="102" t="s">
        <v>176</v>
      </c>
      <c r="E1750" s="114" t="s">
        <v>1</v>
      </c>
      <c r="F1750" s="115" t="s">
        <v>10383</v>
      </c>
      <c r="H1750" s="116">
        <v>1.1348399999999998</v>
      </c>
      <c r="I1750" s="7"/>
      <c r="L1750" s="112"/>
      <c r="M1750" s="117"/>
      <c r="T1750" s="118"/>
      <c r="AT1750" s="114" t="s">
        <v>176</v>
      </c>
      <c r="AU1750" s="114" t="s">
        <v>82</v>
      </c>
      <c r="AV1750" s="113" t="s">
        <v>82</v>
      </c>
      <c r="AW1750" s="113" t="s">
        <v>30</v>
      </c>
      <c r="AX1750" s="113" t="s">
        <v>73</v>
      </c>
      <c r="AY1750" s="114" t="s">
        <v>165</v>
      </c>
    </row>
    <row r="1751" spans="2:51" s="113" customFormat="1">
      <c r="B1751" s="112"/>
      <c r="D1751" s="102" t="s">
        <v>176</v>
      </c>
      <c r="E1751" s="114" t="s">
        <v>1</v>
      </c>
      <c r="F1751" s="115" t="s">
        <v>10384</v>
      </c>
      <c r="H1751" s="116">
        <v>6.1840487999999985</v>
      </c>
      <c r="I1751" s="7"/>
      <c r="L1751" s="112"/>
      <c r="M1751" s="117"/>
      <c r="T1751" s="118"/>
      <c r="AT1751" s="114" t="s">
        <v>176</v>
      </c>
      <c r="AU1751" s="114" t="s">
        <v>82</v>
      </c>
      <c r="AV1751" s="113" t="s">
        <v>82</v>
      </c>
      <c r="AW1751" s="113" t="s">
        <v>30</v>
      </c>
      <c r="AX1751" s="113" t="s">
        <v>73</v>
      </c>
      <c r="AY1751" s="114" t="s">
        <v>165</v>
      </c>
    </row>
    <row r="1752" spans="2:51" s="107" customFormat="1">
      <c r="B1752" s="106"/>
      <c r="D1752" s="102" t="s">
        <v>176</v>
      </c>
      <c r="E1752" s="108" t="s">
        <v>1</v>
      </c>
      <c r="F1752" s="109" t="s">
        <v>10385</v>
      </c>
      <c r="H1752" s="108"/>
      <c r="I1752" s="6"/>
      <c r="L1752" s="106"/>
      <c r="M1752" s="110"/>
      <c r="T1752" s="111"/>
      <c r="AT1752" s="108" t="s">
        <v>176</v>
      </c>
      <c r="AU1752" s="108" t="s">
        <v>82</v>
      </c>
      <c r="AV1752" s="107" t="s">
        <v>82</v>
      </c>
      <c r="AW1752" s="107" t="s">
        <v>30</v>
      </c>
      <c r="AX1752" s="107" t="s">
        <v>73</v>
      </c>
      <c r="AY1752" s="108" t="s">
        <v>165</v>
      </c>
    </row>
    <row r="1753" spans="2:51" s="107" customFormat="1">
      <c r="B1753" s="106"/>
      <c r="D1753" s="102" t="s">
        <v>176</v>
      </c>
      <c r="E1753" s="108" t="s">
        <v>1</v>
      </c>
      <c r="F1753" s="109" t="s">
        <v>10386</v>
      </c>
      <c r="H1753" s="108"/>
      <c r="I1753" s="6"/>
      <c r="L1753" s="106"/>
      <c r="M1753" s="110"/>
      <c r="T1753" s="111"/>
      <c r="AT1753" s="108" t="s">
        <v>176</v>
      </c>
      <c r="AU1753" s="108" t="s">
        <v>82</v>
      </c>
      <c r="AV1753" s="107" t="s">
        <v>82</v>
      </c>
      <c r="AW1753" s="107" t="s">
        <v>30</v>
      </c>
      <c r="AX1753" s="107" t="s">
        <v>73</v>
      </c>
      <c r="AY1753" s="108" t="s">
        <v>165</v>
      </c>
    </row>
    <row r="1754" spans="2:51" s="113" customFormat="1">
      <c r="B1754" s="112"/>
      <c r="D1754" s="102" t="s">
        <v>176</v>
      </c>
      <c r="E1754" s="114" t="s">
        <v>1</v>
      </c>
      <c r="F1754" s="115" t="s">
        <v>10387</v>
      </c>
      <c r="H1754" s="116">
        <v>3.5960000000000001</v>
      </c>
      <c r="I1754" s="7"/>
      <c r="L1754" s="112"/>
      <c r="M1754" s="117"/>
      <c r="T1754" s="118"/>
      <c r="AT1754" s="114" t="s">
        <v>176</v>
      </c>
      <c r="AU1754" s="114" t="s">
        <v>82</v>
      </c>
      <c r="AV1754" s="113" t="s">
        <v>82</v>
      </c>
      <c r="AW1754" s="113" t="s">
        <v>30</v>
      </c>
      <c r="AX1754" s="113" t="s">
        <v>73</v>
      </c>
      <c r="AY1754" s="114" t="s">
        <v>165</v>
      </c>
    </row>
    <row r="1755" spans="2:51" s="113" customFormat="1">
      <c r="B1755" s="112"/>
      <c r="D1755" s="102" t="s">
        <v>176</v>
      </c>
      <c r="E1755" s="114" t="s">
        <v>1</v>
      </c>
      <c r="F1755" s="115" t="s">
        <v>10388</v>
      </c>
      <c r="H1755" s="116">
        <v>0.27376875000000001</v>
      </c>
      <c r="I1755" s="7"/>
      <c r="L1755" s="112"/>
      <c r="M1755" s="117"/>
      <c r="T1755" s="118"/>
      <c r="AT1755" s="114" t="s">
        <v>176</v>
      </c>
      <c r="AU1755" s="114" t="s">
        <v>82</v>
      </c>
      <c r="AV1755" s="113" t="s">
        <v>82</v>
      </c>
      <c r="AW1755" s="113" t="s">
        <v>30</v>
      </c>
      <c r="AX1755" s="113" t="s">
        <v>73</v>
      </c>
      <c r="AY1755" s="114" t="s">
        <v>165</v>
      </c>
    </row>
    <row r="1756" spans="2:51" s="113" customFormat="1">
      <c r="B1756" s="112"/>
      <c r="D1756" s="102" t="s">
        <v>176</v>
      </c>
      <c r="E1756" s="114" t="s">
        <v>1</v>
      </c>
      <c r="F1756" s="115" t="s">
        <v>10389</v>
      </c>
      <c r="H1756" s="116">
        <v>1.26542</v>
      </c>
      <c r="I1756" s="7"/>
      <c r="L1756" s="112"/>
      <c r="M1756" s="117"/>
      <c r="T1756" s="118"/>
      <c r="AT1756" s="114" t="s">
        <v>176</v>
      </c>
      <c r="AU1756" s="114" t="s">
        <v>82</v>
      </c>
      <c r="AV1756" s="113" t="s">
        <v>82</v>
      </c>
      <c r="AW1756" s="113" t="s">
        <v>30</v>
      </c>
      <c r="AX1756" s="113" t="s">
        <v>73</v>
      </c>
      <c r="AY1756" s="114" t="s">
        <v>165</v>
      </c>
    </row>
    <row r="1757" spans="2:51" s="113" customFormat="1">
      <c r="B1757" s="112"/>
      <c r="D1757" s="102" t="s">
        <v>176</v>
      </c>
      <c r="E1757" s="114" t="s">
        <v>1</v>
      </c>
      <c r="F1757" s="115" t="s">
        <v>10390</v>
      </c>
      <c r="H1757" s="116">
        <v>5.1351887500000002</v>
      </c>
      <c r="I1757" s="7"/>
      <c r="L1757" s="112"/>
      <c r="M1757" s="117"/>
      <c r="T1757" s="118"/>
      <c r="AT1757" s="114" t="s">
        <v>176</v>
      </c>
      <c r="AU1757" s="114" t="s">
        <v>82</v>
      </c>
      <c r="AV1757" s="113" t="s">
        <v>82</v>
      </c>
      <c r="AW1757" s="113" t="s">
        <v>30</v>
      </c>
      <c r="AX1757" s="113" t="s">
        <v>73</v>
      </c>
      <c r="AY1757" s="114" t="s">
        <v>165</v>
      </c>
    </row>
    <row r="1758" spans="2:51" s="107" customFormat="1">
      <c r="B1758" s="106"/>
      <c r="D1758" s="102" t="s">
        <v>176</v>
      </c>
      <c r="E1758" s="108" t="s">
        <v>1</v>
      </c>
      <c r="F1758" s="109" t="s">
        <v>10391</v>
      </c>
      <c r="H1758" s="108"/>
      <c r="I1758" s="6"/>
      <c r="L1758" s="106"/>
      <c r="M1758" s="110"/>
      <c r="T1758" s="111"/>
      <c r="AT1758" s="108" t="s">
        <v>176</v>
      </c>
      <c r="AU1758" s="108" t="s">
        <v>82</v>
      </c>
      <c r="AV1758" s="107" t="s">
        <v>82</v>
      </c>
      <c r="AW1758" s="107" t="s">
        <v>30</v>
      </c>
      <c r="AX1758" s="107" t="s">
        <v>73</v>
      </c>
      <c r="AY1758" s="108" t="s">
        <v>165</v>
      </c>
    </row>
    <row r="1759" spans="2:51" s="107" customFormat="1">
      <c r="B1759" s="106"/>
      <c r="D1759" s="102" t="s">
        <v>176</v>
      </c>
      <c r="E1759" s="108" t="s">
        <v>1</v>
      </c>
      <c r="F1759" s="109" t="s">
        <v>10341</v>
      </c>
      <c r="H1759" s="108"/>
      <c r="I1759" s="6"/>
      <c r="L1759" s="106"/>
      <c r="M1759" s="110"/>
      <c r="T1759" s="111"/>
      <c r="AT1759" s="108" t="s">
        <v>176</v>
      </c>
      <c r="AU1759" s="108" t="s">
        <v>82</v>
      </c>
      <c r="AV1759" s="107" t="s">
        <v>82</v>
      </c>
      <c r="AW1759" s="107" t="s">
        <v>30</v>
      </c>
      <c r="AX1759" s="107" t="s">
        <v>73</v>
      </c>
      <c r="AY1759" s="108" t="s">
        <v>165</v>
      </c>
    </row>
    <row r="1760" spans="2:51" s="113" customFormat="1">
      <c r="B1760" s="112"/>
      <c r="D1760" s="102" t="s">
        <v>176</v>
      </c>
      <c r="E1760" s="114" t="s">
        <v>1</v>
      </c>
      <c r="F1760" s="115" t="s">
        <v>10392</v>
      </c>
      <c r="H1760" s="116">
        <v>1.7687970000000002</v>
      </c>
      <c r="I1760" s="7"/>
      <c r="L1760" s="112"/>
      <c r="M1760" s="117"/>
      <c r="T1760" s="118"/>
      <c r="AT1760" s="114" t="s">
        <v>176</v>
      </c>
      <c r="AU1760" s="114" t="s">
        <v>82</v>
      </c>
      <c r="AV1760" s="113" t="s">
        <v>82</v>
      </c>
      <c r="AW1760" s="113" t="s">
        <v>30</v>
      </c>
      <c r="AX1760" s="113" t="s">
        <v>73</v>
      </c>
      <c r="AY1760" s="114" t="s">
        <v>165</v>
      </c>
    </row>
    <row r="1761" spans="2:65" s="107" customFormat="1">
      <c r="B1761" s="106"/>
      <c r="D1761" s="102" t="s">
        <v>176</v>
      </c>
      <c r="E1761" s="108" t="s">
        <v>1</v>
      </c>
      <c r="F1761" s="109" t="s">
        <v>10393</v>
      </c>
      <c r="H1761" s="108"/>
      <c r="I1761" s="6"/>
      <c r="L1761" s="106"/>
      <c r="M1761" s="110"/>
      <c r="T1761" s="111"/>
      <c r="AT1761" s="108" t="s">
        <v>176</v>
      </c>
      <c r="AU1761" s="108" t="s">
        <v>82</v>
      </c>
      <c r="AV1761" s="107" t="s">
        <v>82</v>
      </c>
      <c r="AW1761" s="107" t="s">
        <v>30</v>
      </c>
      <c r="AX1761" s="107" t="s">
        <v>73</v>
      </c>
      <c r="AY1761" s="108" t="s">
        <v>165</v>
      </c>
    </row>
    <row r="1762" spans="2:65" s="113" customFormat="1">
      <c r="B1762" s="112"/>
      <c r="D1762" s="102" t="s">
        <v>176</v>
      </c>
      <c r="E1762" s="114" t="s">
        <v>1</v>
      </c>
      <c r="F1762" s="115" t="s">
        <v>10394</v>
      </c>
      <c r="H1762" s="116">
        <v>3.72736</v>
      </c>
      <c r="I1762" s="7"/>
      <c r="L1762" s="112"/>
      <c r="M1762" s="117"/>
      <c r="T1762" s="118"/>
      <c r="AT1762" s="114" t="s">
        <v>176</v>
      </c>
      <c r="AU1762" s="114" t="s">
        <v>82</v>
      </c>
      <c r="AV1762" s="113" t="s">
        <v>82</v>
      </c>
      <c r="AW1762" s="113" t="s">
        <v>30</v>
      </c>
      <c r="AX1762" s="113" t="s">
        <v>73</v>
      </c>
      <c r="AY1762" s="114" t="s">
        <v>165</v>
      </c>
    </row>
    <row r="1763" spans="2:65" s="113" customFormat="1">
      <c r="B1763" s="112"/>
      <c r="D1763" s="102" t="s">
        <v>176</v>
      </c>
      <c r="E1763" s="114" t="s">
        <v>1</v>
      </c>
      <c r="F1763" s="115" t="s">
        <v>10395</v>
      </c>
      <c r="H1763" s="116">
        <v>5.4961570000000002</v>
      </c>
      <c r="I1763" s="7"/>
      <c r="L1763" s="112"/>
      <c r="M1763" s="117"/>
      <c r="T1763" s="118"/>
      <c r="AT1763" s="114" t="s">
        <v>176</v>
      </c>
      <c r="AU1763" s="114" t="s">
        <v>82</v>
      </c>
      <c r="AV1763" s="113" t="s">
        <v>82</v>
      </c>
      <c r="AW1763" s="113" t="s">
        <v>30</v>
      </c>
      <c r="AX1763" s="113" t="s">
        <v>73</v>
      </c>
      <c r="AY1763" s="114" t="s">
        <v>165</v>
      </c>
    </row>
    <row r="1764" spans="2:65" s="120" customFormat="1">
      <c r="B1764" s="119"/>
      <c r="D1764" s="102" t="s">
        <v>176</v>
      </c>
      <c r="E1764" s="121" t="s">
        <v>1</v>
      </c>
      <c r="F1764" s="122" t="s">
        <v>181</v>
      </c>
      <c r="H1764" s="123">
        <v>290.02999999999997</v>
      </c>
      <c r="I1764" s="8"/>
      <c r="L1764" s="119"/>
      <c r="M1764" s="124"/>
      <c r="T1764" s="125"/>
      <c r="AT1764" s="121" t="s">
        <v>176</v>
      </c>
      <c r="AU1764" s="121" t="s">
        <v>82</v>
      </c>
      <c r="AV1764" s="120" t="s">
        <v>172</v>
      </c>
      <c r="AW1764" s="120" t="s">
        <v>30</v>
      </c>
      <c r="AX1764" s="120" t="s">
        <v>80</v>
      </c>
      <c r="AY1764" s="121" t="s">
        <v>165</v>
      </c>
    </row>
    <row r="1765" spans="2:65" s="17" customFormat="1" ht="24.2" customHeight="1">
      <c r="B1765" s="16"/>
      <c r="C1765" s="88" t="s">
        <v>9770</v>
      </c>
      <c r="D1765" s="88" t="s">
        <v>168</v>
      </c>
      <c r="E1765" s="89" t="s">
        <v>9771</v>
      </c>
      <c r="F1765" s="90" t="s">
        <v>9772</v>
      </c>
      <c r="G1765" s="91" t="s">
        <v>171</v>
      </c>
      <c r="H1765" s="92">
        <v>290.02999999999997</v>
      </c>
      <c r="I1765" s="4"/>
      <c r="J1765" s="94">
        <f>ROUND(I1765*H1765,2)</f>
        <v>0</v>
      </c>
      <c r="K1765" s="95"/>
      <c r="L1765" s="16"/>
      <c r="M1765" s="96" t="s">
        <v>1</v>
      </c>
      <c r="N1765" s="97" t="s">
        <v>38</v>
      </c>
      <c r="P1765" s="98">
        <f>O1765*H1765</f>
        <v>0</v>
      </c>
      <c r="Q1765" s="98">
        <v>2.4532922039999998</v>
      </c>
      <c r="R1765" s="98">
        <f>Q1765*H1765</f>
        <v>711.52833792611989</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584</v>
      </c>
    </row>
    <row r="1766" spans="2:65" s="17" customFormat="1">
      <c r="B1766" s="16"/>
      <c r="D1766" s="102" t="s">
        <v>173</v>
      </c>
      <c r="F1766" s="103" t="s">
        <v>9772</v>
      </c>
      <c r="I1766" s="5"/>
      <c r="L1766" s="16"/>
      <c r="M1766" s="104"/>
      <c r="T1766" s="105"/>
      <c r="AT1766" s="9" t="s">
        <v>173</v>
      </c>
      <c r="AU1766" s="9" t="s">
        <v>82</v>
      </c>
    </row>
    <row r="1767" spans="2:65" s="107" customFormat="1">
      <c r="B1767" s="106"/>
      <c r="D1767" s="102" t="s">
        <v>176</v>
      </c>
      <c r="E1767" s="108" t="s">
        <v>1</v>
      </c>
      <c r="F1767" s="109" t="s">
        <v>9773</v>
      </c>
      <c r="H1767" s="108" t="s">
        <v>1</v>
      </c>
      <c r="I1767" s="6"/>
      <c r="L1767" s="106"/>
      <c r="M1767" s="110"/>
      <c r="T1767" s="111"/>
      <c r="AT1767" s="108" t="s">
        <v>176</v>
      </c>
      <c r="AU1767" s="108" t="s">
        <v>82</v>
      </c>
      <c r="AV1767" s="107" t="s">
        <v>80</v>
      </c>
      <c r="AW1767" s="107" t="s">
        <v>30</v>
      </c>
      <c r="AX1767" s="107" t="s">
        <v>73</v>
      </c>
      <c r="AY1767" s="108" t="s">
        <v>165</v>
      </c>
    </row>
    <row r="1768" spans="2:65" s="113" customFormat="1">
      <c r="B1768" s="112"/>
      <c r="D1768" s="102" t="s">
        <v>176</v>
      </c>
      <c r="E1768" s="114" t="s">
        <v>1</v>
      </c>
      <c r="F1768" s="115">
        <v>290.02999999999997</v>
      </c>
      <c r="H1768" s="116">
        <v>290.02999999999997</v>
      </c>
      <c r="I1768" s="7"/>
      <c r="L1768" s="112"/>
      <c r="M1768" s="117"/>
      <c r="T1768" s="118"/>
      <c r="AT1768" s="114" t="s">
        <v>176</v>
      </c>
      <c r="AU1768" s="114" t="s">
        <v>82</v>
      </c>
      <c r="AV1768" s="113" t="s">
        <v>82</v>
      </c>
      <c r="AW1768" s="113" t="s">
        <v>30</v>
      </c>
      <c r="AX1768" s="113" t="s">
        <v>73</v>
      </c>
      <c r="AY1768" s="114" t="s">
        <v>165</v>
      </c>
    </row>
    <row r="1769" spans="2:65" s="120" customFormat="1">
      <c r="B1769" s="119"/>
      <c r="D1769" s="102" t="s">
        <v>176</v>
      </c>
      <c r="E1769" s="121" t="s">
        <v>1</v>
      </c>
      <c r="F1769" s="122" t="s">
        <v>181</v>
      </c>
      <c r="H1769" s="123">
        <v>290.02999999999997</v>
      </c>
      <c r="I1769" s="8"/>
      <c r="L1769" s="119"/>
      <c r="M1769" s="124"/>
      <c r="T1769" s="125"/>
      <c r="AT1769" s="121" t="s">
        <v>176</v>
      </c>
      <c r="AU1769" s="121" t="s">
        <v>82</v>
      </c>
      <c r="AV1769" s="120" t="s">
        <v>172</v>
      </c>
      <c r="AW1769" s="120" t="s">
        <v>30</v>
      </c>
      <c r="AX1769" s="120" t="s">
        <v>80</v>
      </c>
      <c r="AY1769" s="121" t="s">
        <v>165</v>
      </c>
    </row>
    <row r="1770" spans="2:65" s="17" customFormat="1" ht="24.2" customHeight="1">
      <c r="B1770" s="16"/>
      <c r="C1770" s="88" t="s">
        <v>593</v>
      </c>
      <c r="D1770" s="88" t="s">
        <v>168</v>
      </c>
      <c r="E1770" s="89" t="s">
        <v>1123</v>
      </c>
      <c r="F1770" s="90" t="s">
        <v>1124</v>
      </c>
      <c r="G1770" s="91" t="s">
        <v>195</v>
      </c>
      <c r="H1770" s="92">
        <v>39.276000000000003</v>
      </c>
      <c r="I1770" s="4"/>
      <c r="J1770" s="94">
        <f>ROUND(I1770*H1770,2)</f>
        <v>0</v>
      </c>
      <c r="K1770" s="95"/>
      <c r="L1770" s="16"/>
      <c r="M1770" s="96" t="s">
        <v>1</v>
      </c>
      <c r="N1770" s="97" t="s">
        <v>38</v>
      </c>
      <c r="P1770" s="98">
        <f>O1770*H1770</f>
        <v>0</v>
      </c>
      <c r="Q1770" s="98">
        <v>1.1090686000000001</v>
      </c>
      <c r="R1770" s="98">
        <f>Q1770*H1770</f>
        <v>43.559778333600008</v>
      </c>
      <c r="S1770" s="98">
        <v>0</v>
      </c>
      <c r="T1770" s="99">
        <f>S1770*H1770</f>
        <v>0</v>
      </c>
      <c r="AR1770" s="100" t="s">
        <v>172</v>
      </c>
      <c r="AT1770" s="100" t="s">
        <v>168</v>
      </c>
      <c r="AU1770" s="100" t="s">
        <v>82</v>
      </c>
      <c r="AY1770" s="9" t="s">
        <v>165</v>
      </c>
      <c r="BE1770" s="101">
        <f>IF(N1770="základní",J1770,0)</f>
        <v>0</v>
      </c>
      <c r="BF1770" s="101">
        <f>IF(N1770="snížená",J1770,0)</f>
        <v>0</v>
      </c>
      <c r="BG1770" s="101">
        <f>IF(N1770="zákl. přenesená",J1770,0)</f>
        <v>0</v>
      </c>
      <c r="BH1770" s="101">
        <f>IF(N1770="sníž. přenesená",J1770,0)</f>
        <v>0</v>
      </c>
      <c r="BI1770" s="101">
        <f>IF(N1770="nulová",J1770,0)</f>
        <v>0</v>
      </c>
      <c r="BJ1770" s="9" t="s">
        <v>80</v>
      </c>
      <c r="BK1770" s="101">
        <f>ROUND(I1770*H1770,2)</f>
        <v>0</v>
      </c>
      <c r="BL1770" s="9" t="s">
        <v>172</v>
      </c>
      <c r="BM1770" s="100" t="s">
        <v>1125</v>
      </c>
    </row>
    <row r="1771" spans="2:65" s="17" customFormat="1" ht="19.5">
      <c r="B1771" s="16"/>
      <c r="D1771" s="102" t="s">
        <v>173</v>
      </c>
      <c r="F1771" s="103" t="s">
        <v>1126</v>
      </c>
      <c r="I1771" s="5"/>
      <c r="L1771" s="16"/>
      <c r="M1771" s="104"/>
      <c r="T1771" s="105"/>
      <c r="AT1771" s="9" t="s">
        <v>173</v>
      </c>
      <c r="AU1771" s="9" t="s">
        <v>82</v>
      </c>
    </row>
    <row r="1772" spans="2:65" s="113" customFormat="1">
      <c r="B1772" s="112"/>
      <c r="D1772" s="102" t="s">
        <v>176</v>
      </c>
      <c r="E1772" s="114" t="s">
        <v>1</v>
      </c>
      <c r="F1772" s="115" t="s">
        <v>10396</v>
      </c>
      <c r="H1772" s="116">
        <v>39.275500000000001</v>
      </c>
      <c r="I1772" s="7"/>
      <c r="L1772" s="112"/>
      <c r="M1772" s="117"/>
      <c r="T1772" s="118"/>
      <c r="AT1772" s="114" t="s">
        <v>176</v>
      </c>
      <c r="AU1772" s="114" t="s">
        <v>82</v>
      </c>
      <c r="AV1772" s="113" t="s">
        <v>82</v>
      </c>
      <c r="AW1772" s="113" t="s">
        <v>30</v>
      </c>
      <c r="AX1772" s="113" t="s">
        <v>73</v>
      </c>
      <c r="AY1772" s="114" t="s">
        <v>165</v>
      </c>
    </row>
    <row r="1773" spans="2:65" s="120" customFormat="1">
      <c r="B1773" s="119"/>
      <c r="D1773" s="102" t="s">
        <v>176</v>
      </c>
      <c r="E1773" s="121" t="s">
        <v>1</v>
      </c>
      <c r="F1773" s="122" t="s">
        <v>181</v>
      </c>
      <c r="H1773" s="123">
        <v>39.276000000000003</v>
      </c>
      <c r="I1773" s="8"/>
      <c r="L1773" s="119"/>
      <c r="M1773" s="124"/>
      <c r="T1773" s="125"/>
      <c r="AT1773" s="121" t="s">
        <v>176</v>
      </c>
      <c r="AU1773" s="121" t="s">
        <v>82</v>
      </c>
      <c r="AV1773" s="120" t="s">
        <v>172</v>
      </c>
      <c r="AW1773" s="120" t="s">
        <v>30</v>
      </c>
      <c r="AX1773" s="120" t="s">
        <v>80</v>
      </c>
      <c r="AY1773" s="121" t="s">
        <v>165</v>
      </c>
    </row>
    <row r="1774" spans="2:65" s="17" customFormat="1" ht="33" customHeight="1">
      <c r="B1774" s="16"/>
      <c r="C1774" s="88" t="s">
        <v>1127</v>
      </c>
      <c r="D1774" s="88" t="s">
        <v>168</v>
      </c>
      <c r="E1774" s="89" t="s">
        <v>1128</v>
      </c>
      <c r="F1774" s="90" t="s">
        <v>1129</v>
      </c>
      <c r="G1774" s="91" t="s">
        <v>202</v>
      </c>
      <c r="H1774" s="92">
        <v>822.423</v>
      </c>
      <c r="I1774" s="4"/>
      <c r="J1774" s="94">
        <f>ROUND(I1774*H1774,2)</f>
        <v>0</v>
      </c>
      <c r="K1774" s="95"/>
      <c r="L1774" s="16"/>
      <c r="M1774" s="96" t="s">
        <v>1</v>
      </c>
      <c r="N1774" s="97" t="s">
        <v>38</v>
      </c>
      <c r="P1774" s="98">
        <f>O1774*H1774</f>
        <v>0</v>
      </c>
      <c r="Q1774" s="98">
        <v>2.4672129999999998E-3</v>
      </c>
      <c r="R1774" s="98">
        <f>Q1774*H1774</f>
        <v>2.0290927170989996</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1130</v>
      </c>
    </row>
    <row r="1775" spans="2:65" s="17" customFormat="1" ht="29.25">
      <c r="B1775" s="16"/>
      <c r="D1775" s="102" t="s">
        <v>173</v>
      </c>
      <c r="F1775" s="103" t="s">
        <v>1131</v>
      </c>
      <c r="I1775" s="5"/>
      <c r="L1775" s="16"/>
      <c r="M1775" s="104"/>
      <c r="T1775" s="105"/>
      <c r="AT1775" s="9" t="s">
        <v>173</v>
      </c>
      <c r="AU1775" s="9" t="s">
        <v>82</v>
      </c>
    </row>
    <row r="1776" spans="2:65" s="107" customFormat="1">
      <c r="B1776" s="106"/>
      <c r="D1776" s="102" t="s">
        <v>176</v>
      </c>
      <c r="E1776" s="108" t="s">
        <v>1</v>
      </c>
      <c r="F1776" s="109" t="s">
        <v>10397</v>
      </c>
      <c r="H1776" s="108"/>
      <c r="I1776" s="6"/>
      <c r="L1776" s="106"/>
      <c r="M1776" s="110"/>
      <c r="T1776" s="111"/>
      <c r="AT1776" s="108" t="s">
        <v>176</v>
      </c>
      <c r="AU1776" s="108" t="s">
        <v>82</v>
      </c>
      <c r="AV1776" s="107" t="s">
        <v>82</v>
      </c>
      <c r="AW1776" s="107" t="s">
        <v>30</v>
      </c>
      <c r="AX1776" s="107" t="s">
        <v>73</v>
      </c>
      <c r="AY1776" s="108" t="s">
        <v>165</v>
      </c>
    </row>
    <row r="1777" spans="2:51" s="107" customFormat="1">
      <c r="B1777" s="106"/>
      <c r="D1777" s="102" t="s">
        <v>176</v>
      </c>
      <c r="E1777" s="108" t="s">
        <v>1</v>
      </c>
      <c r="F1777" s="109" t="s">
        <v>10398</v>
      </c>
      <c r="H1777" s="108"/>
      <c r="I1777" s="6"/>
      <c r="L1777" s="106"/>
      <c r="M1777" s="110"/>
      <c r="T1777" s="111"/>
      <c r="AT1777" s="108" t="s">
        <v>176</v>
      </c>
      <c r="AU1777" s="108" t="s">
        <v>82</v>
      </c>
      <c r="AV1777" s="107" t="s">
        <v>82</v>
      </c>
      <c r="AW1777" s="107" t="s">
        <v>30</v>
      </c>
      <c r="AX1777" s="107" t="s">
        <v>73</v>
      </c>
      <c r="AY1777" s="108" t="s">
        <v>165</v>
      </c>
    </row>
    <row r="1778" spans="2:51" s="113" customFormat="1">
      <c r="B1778" s="112"/>
      <c r="D1778" s="102" t="s">
        <v>176</v>
      </c>
      <c r="E1778" s="114" t="s">
        <v>1</v>
      </c>
      <c r="F1778" s="115" t="s">
        <v>10399</v>
      </c>
      <c r="H1778" s="116">
        <v>364.7149</v>
      </c>
      <c r="I1778" s="7"/>
      <c r="L1778" s="112"/>
      <c r="M1778" s="117"/>
      <c r="T1778" s="118"/>
      <c r="AT1778" s="114" t="s">
        <v>176</v>
      </c>
      <c r="AU1778" s="114" t="s">
        <v>82</v>
      </c>
      <c r="AV1778" s="113" t="s">
        <v>82</v>
      </c>
      <c r="AW1778" s="113" t="s">
        <v>30</v>
      </c>
      <c r="AX1778" s="113" t="s">
        <v>73</v>
      </c>
      <c r="AY1778" s="114" t="s">
        <v>165</v>
      </c>
    </row>
    <row r="1779" spans="2:51" s="107" customFormat="1">
      <c r="B1779" s="106"/>
      <c r="D1779" s="102" t="s">
        <v>176</v>
      </c>
      <c r="E1779" s="108" t="s">
        <v>1</v>
      </c>
      <c r="F1779" s="109" t="s">
        <v>10400</v>
      </c>
      <c r="H1779" s="108"/>
      <c r="I1779" s="6"/>
      <c r="L1779" s="106"/>
      <c r="M1779" s="110"/>
      <c r="T1779" s="111"/>
      <c r="AT1779" s="108" t="s">
        <v>176</v>
      </c>
      <c r="AU1779" s="108" t="s">
        <v>82</v>
      </c>
      <c r="AV1779" s="107" t="s">
        <v>82</v>
      </c>
      <c r="AW1779" s="107" t="s">
        <v>30</v>
      </c>
      <c r="AX1779" s="107" t="s">
        <v>73</v>
      </c>
      <c r="AY1779" s="108" t="s">
        <v>165</v>
      </c>
    </row>
    <row r="1780" spans="2:51" s="113" customFormat="1">
      <c r="B1780" s="112"/>
      <c r="D1780" s="102" t="s">
        <v>176</v>
      </c>
      <c r="E1780" s="114" t="s">
        <v>1</v>
      </c>
      <c r="F1780" s="115" t="s">
        <v>10401</v>
      </c>
      <c r="H1780" s="116">
        <v>53.165000000000006</v>
      </c>
      <c r="I1780" s="7"/>
      <c r="L1780" s="112"/>
      <c r="M1780" s="117"/>
      <c r="T1780" s="118"/>
      <c r="AT1780" s="114" t="s">
        <v>176</v>
      </c>
      <c r="AU1780" s="114" t="s">
        <v>82</v>
      </c>
      <c r="AV1780" s="113" t="s">
        <v>82</v>
      </c>
      <c r="AW1780" s="113" t="s">
        <v>30</v>
      </c>
      <c r="AX1780" s="113" t="s">
        <v>73</v>
      </c>
      <c r="AY1780" s="114" t="s">
        <v>165</v>
      </c>
    </row>
    <row r="1781" spans="2:51" s="113" customFormat="1">
      <c r="B1781" s="112"/>
      <c r="D1781" s="102" t="s">
        <v>176</v>
      </c>
      <c r="E1781" s="114" t="s">
        <v>1</v>
      </c>
      <c r="F1781" s="115" t="s">
        <v>10402</v>
      </c>
      <c r="H1781" s="116">
        <v>61.457000000000001</v>
      </c>
      <c r="I1781" s="7"/>
      <c r="L1781" s="112"/>
      <c r="M1781" s="117"/>
      <c r="T1781" s="118"/>
      <c r="AT1781" s="114" t="s">
        <v>176</v>
      </c>
      <c r="AU1781" s="114" t="s">
        <v>82</v>
      </c>
      <c r="AV1781" s="113" t="s">
        <v>82</v>
      </c>
      <c r="AW1781" s="113" t="s">
        <v>30</v>
      </c>
      <c r="AX1781" s="113" t="s">
        <v>73</v>
      </c>
      <c r="AY1781" s="114" t="s">
        <v>165</v>
      </c>
    </row>
    <row r="1782" spans="2:51" s="107" customFormat="1">
      <c r="B1782" s="106"/>
      <c r="D1782" s="102" t="s">
        <v>176</v>
      </c>
      <c r="E1782" s="108" t="s">
        <v>1</v>
      </c>
      <c r="F1782" s="109" t="s">
        <v>10403</v>
      </c>
      <c r="H1782" s="108"/>
      <c r="I1782" s="6"/>
      <c r="L1782" s="106"/>
      <c r="M1782" s="110"/>
      <c r="T1782" s="111"/>
      <c r="AT1782" s="108" t="s">
        <v>176</v>
      </c>
      <c r="AU1782" s="108" t="s">
        <v>82</v>
      </c>
      <c r="AV1782" s="107" t="s">
        <v>82</v>
      </c>
      <c r="AW1782" s="107" t="s">
        <v>30</v>
      </c>
      <c r="AX1782" s="107" t="s">
        <v>73</v>
      </c>
      <c r="AY1782" s="108" t="s">
        <v>165</v>
      </c>
    </row>
    <row r="1783" spans="2:51" s="113" customFormat="1">
      <c r="B1783" s="112"/>
      <c r="D1783" s="102" t="s">
        <v>176</v>
      </c>
      <c r="E1783" s="114" t="s">
        <v>1</v>
      </c>
      <c r="F1783" s="115" t="s">
        <v>10404</v>
      </c>
      <c r="H1783" s="116">
        <v>6.5510999999999999</v>
      </c>
      <c r="I1783" s="7"/>
      <c r="L1783" s="112"/>
      <c r="M1783" s="117"/>
      <c r="T1783" s="118"/>
      <c r="AT1783" s="114" t="s">
        <v>176</v>
      </c>
      <c r="AU1783" s="114" t="s">
        <v>82</v>
      </c>
      <c r="AV1783" s="113" t="s">
        <v>82</v>
      </c>
      <c r="AW1783" s="113" t="s">
        <v>30</v>
      </c>
      <c r="AX1783" s="113" t="s">
        <v>73</v>
      </c>
      <c r="AY1783" s="114" t="s">
        <v>165</v>
      </c>
    </row>
    <row r="1784" spans="2:51" s="113" customFormat="1">
      <c r="B1784" s="112"/>
      <c r="D1784" s="102" t="s">
        <v>176</v>
      </c>
      <c r="E1784" s="114" t="s">
        <v>1</v>
      </c>
      <c r="F1784" s="115" t="s">
        <v>9866</v>
      </c>
      <c r="H1784" s="116">
        <v>485.88800000000003</v>
      </c>
      <c r="I1784" s="7"/>
      <c r="L1784" s="112"/>
      <c r="M1784" s="117"/>
      <c r="T1784" s="118"/>
      <c r="AT1784" s="114" t="s">
        <v>176</v>
      </c>
      <c r="AU1784" s="114" t="s">
        <v>82</v>
      </c>
      <c r="AV1784" s="113" t="s">
        <v>82</v>
      </c>
      <c r="AW1784" s="113" t="s">
        <v>30</v>
      </c>
      <c r="AX1784" s="113" t="s">
        <v>73</v>
      </c>
      <c r="AY1784" s="114" t="s">
        <v>165</v>
      </c>
    </row>
    <row r="1785" spans="2:51" s="107" customFormat="1">
      <c r="B1785" s="106"/>
      <c r="D1785" s="102" t="s">
        <v>176</v>
      </c>
      <c r="E1785" s="108" t="s">
        <v>1</v>
      </c>
      <c r="F1785" s="109" t="s">
        <v>10405</v>
      </c>
      <c r="H1785" s="108"/>
      <c r="I1785" s="6"/>
      <c r="L1785" s="106"/>
      <c r="M1785" s="110"/>
      <c r="T1785" s="111"/>
      <c r="AT1785" s="108" t="s">
        <v>176</v>
      </c>
      <c r="AU1785" s="108" t="s">
        <v>82</v>
      </c>
      <c r="AV1785" s="107" t="s">
        <v>82</v>
      </c>
      <c r="AW1785" s="107" t="s">
        <v>30</v>
      </c>
      <c r="AX1785" s="107" t="s">
        <v>73</v>
      </c>
      <c r="AY1785" s="108" t="s">
        <v>165</v>
      </c>
    </row>
    <row r="1786" spans="2:51" s="107" customFormat="1">
      <c r="B1786" s="106"/>
      <c r="D1786" s="102" t="s">
        <v>176</v>
      </c>
      <c r="E1786" s="108" t="s">
        <v>1</v>
      </c>
      <c r="F1786" s="109" t="s">
        <v>10398</v>
      </c>
      <c r="H1786" s="108"/>
      <c r="I1786" s="6"/>
      <c r="L1786" s="106"/>
      <c r="M1786" s="110"/>
      <c r="T1786" s="111"/>
      <c r="AT1786" s="108" t="s">
        <v>176</v>
      </c>
      <c r="AU1786" s="108" t="s">
        <v>82</v>
      </c>
      <c r="AV1786" s="107" t="s">
        <v>82</v>
      </c>
      <c r="AW1786" s="107" t="s">
        <v>30</v>
      </c>
      <c r="AX1786" s="107" t="s">
        <v>73</v>
      </c>
      <c r="AY1786" s="108" t="s">
        <v>165</v>
      </c>
    </row>
    <row r="1787" spans="2:51" s="113" customFormat="1">
      <c r="B1787" s="112"/>
      <c r="D1787" s="102" t="s">
        <v>176</v>
      </c>
      <c r="E1787" s="114" t="s">
        <v>1</v>
      </c>
      <c r="F1787" s="115" t="s">
        <v>10406</v>
      </c>
      <c r="H1787" s="116">
        <v>59.766000000000005</v>
      </c>
      <c r="I1787" s="7"/>
      <c r="L1787" s="112"/>
      <c r="M1787" s="117"/>
      <c r="T1787" s="118"/>
      <c r="AT1787" s="114" t="s">
        <v>176</v>
      </c>
      <c r="AU1787" s="114" t="s">
        <v>82</v>
      </c>
      <c r="AV1787" s="113" t="s">
        <v>82</v>
      </c>
      <c r="AW1787" s="113" t="s">
        <v>30</v>
      </c>
      <c r="AX1787" s="113" t="s">
        <v>73</v>
      </c>
      <c r="AY1787" s="114" t="s">
        <v>165</v>
      </c>
    </row>
    <row r="1788" spans="2:51" s="113" customFormat="1">
      <c r="B1788" s="112"/>
      <c r="D1788" s="102" t="s">
        <v>176</v>
      </c>
      <c r="E1788" s="114" t="s">
        <v>1</v>
      </c>
      <c r="F1788" s="115" t="s">
        <v>10407</v>
      </c>
      <c r="H1788" s="116">
        <v>45.536000000000001</v>
      </c>
      <c r="I1788" s="7"/>
      <c r="L1788" s="112"/>
      <c r="M1788" s="117"/>
      <c r="T1788" s="118"/>
      <c r="AT1788" s="114" t="s">
        <v>176</v>
      </c>
      <c r="AU1788" s="114" t="s">
        <v>82</v>
      </c>
      <c r="AV1788" s="113" t="s">
        <v>82</v>
      </c>
      <c r="AW1788" s="113" t="s">
        <v>30</v>
      </c>
      <c r="AX1788" s="113" t="s">
        <v>73</v>
      </c>
      <c r="AY1788" s="114" t="s">
        <v>165</v>
      </c>
    </row>
    <row r="1789" spans="2:51" s="107" customFormat="1">
      <c r="B1789" s="106"/>
      <c r="D1789" s="102" t="s">
        <v>176</v>
      </c>
      <c r="E1789" s="108" t="s">
        <v>1</v>
      </c>
      <c r="F1789" s="109" t="s">
        <v>10408</v>
      </c>
      <c r="H1789" s="108"/>
      <c r="I1789" s="6"/>
      <c r="L1789" s="106"/>
      <c r="M1789" s="110"/>
      <c r="T1789" s="111"/>
      <c r="AT1789" s="108" t="s">
        <v>176</v>
      </c>
      <c r="AU1789" s="108" t="s">
        <v>82</v>
      </c>
      <c r="AV1789" s="107" t="s">
        <v>82</v>
      </c>
      <c r="AW1789" s="107" t="s">
        <v>30</v>
      </c>
      <c r="AX1789" s="107" t="s">
        <v>73</v>
      </c>
      <c r="AY1789" s="108" t="s">
        <v>165</v>
      </c>
    </row>
    <row r="1790" spans="2:51" s="113" customFormat="1">
      <c r="B1790" s="112"/>
      <c r="D1790" s="102" t="s">
        <v>176</v>
      </c>
      <c r="E1790" s="114" t="s">
        <v>1</v>
      </c>
      <c r="F1790" s="115" t="s">
        <v>10409</v>
      </c>
      <c r="H1790" s="116">
        <v>-10.530200000000001</v>
      </c>
      <c r="I1790" s="7"/>
      <c r="L1790" s="112"/>
      <c r="M1790" s="117"/>
      <c r="T1790" s="118"/>
      <c r="AT1790" s="114" t="s">
        <v>176</v>
      </c>
      <c r="AU1790" s="114" t="s">
        <v>82</v>
      </c>
      <c r="AV1790" s="113" t="s">
        <v>82</v>
      </c>
      <c r="AW1790" s="113" t="s">
        <v>30</v>
      </c>
      <c r="AX1790" s="113" t="s">
        <v>73</v>
      </c>
      <c r="AY1790" s="114" t="s">
        <v>165</v>
      </c>
    </row>
    <row r="1791" spans="2:51" s="107" customFormat="1">
      <c r="B1791" s="106"/>
      <c r="D1791" s="102" t="s">
        <v>176</v>
      </c>
      <c r="E1791" s="108" t="s">
        <v>1</v>
      </c>
      <c r="F1791" s="109" t="s">
        <v>10410</v>
      </c>
      <c r="H1791" s="108"/>
      <c r="I1791" s="6"/>
      <c r="L1791" s="106"/>
      <c r="M1791" s="110"/>
      <c r="T1791" s="111"/>
      <c r="AT1791" s="108" t="s">
        <v>176</v>
      </c>
      <c r="AU1791" s="108" t="s">
        <v>82</v>
      </c>
      <c r="AV1791" s="107" t="s">
        <v>82</v>
      </c>
      <c r="AW1791" s="107" t="s">
        <v>30</v>
      </c>
      <c r="AX1791" s="107" t="s">
        <v>73</v>
      </c>
      <c r="AY1791" s="108" t="s">
        <v>165</v>
      </c>
    </row>
    <row r="1792" spans="2:51" s="113" customFormat="1">
      <c r="B1792" s="112"/>
      <c r="D1792" s="102" t="s">
        <v>176</v>
      </c>
      <c r="E1792" s="114" t="s">
        <v>1</v>
      </c>
      <c r="F1792" s="115" t="s">
        <v>10411</v>
      </c>
      <c r="H1792" s="116">
        <v>12.806999999999999</v>
      </c>
      <c r="I1792" s="7"/>
      <c r="L1792" s="112"/>
      <c r="M1792" s="117"/>
      <c r="T1792" s="118"/>
      <c r="AT1792" s="114" t="s">
        <v>176</v>
      </c>
      <c r="AU1792" s="114" t="s">
        <v>82</v>
      </c>
      <c r="AV1792" s="113" t="s">
        <v>82</v>
      </c>
      <c r="AW1792" s="113" t="s">
        <v>30</v>
      </c>
      <c r="AX1792" s="113" t="s">
        <v>73</v>
      </c>
      <c r="AY1792" s="114" t="s">
        <v>165</v>
      </c>
    </row>
    <row r="1793" spans="2:51" s="113" customFormat="1">
      <c r="B1793" s="112"/>
      <c r="D1793" s="102" t="s">
        <v>176</v>
      </c>
      <c r="E1793" s="114" t="s">
        <v>1</v>
      </c>
      <c r="F1793" s="115" t="s">
        <v>10412</v>
      </c>
      <c r="H1793" s="116">
        <v>155.18599999999998</v>
      </c>
      <c r="I1793" s="7"/>
      <c r="L1793" s="112"/>
      <c r="M1793" s="117"/>
      <c r="T1793" s="118"/>
      <c r="AT1793" s="114" t="s">
        <v>176</v>
      </c>
      <c r="AU1793" s="114" t="s">
        <v>82</v>
      </c>
      <c r="AV1793" s="113" t="s">
        <v>82</v>
      </c>
      <c r="AW1793" s="113" t="s">
        <v>30</v>
      </c>
      <c r="AX1793" s="113" t="s">
        <v>73</v>
      </c>
      <c r="AY1793" s="114" t="s">
        <v>165</v>
      </c>
    </row>
    <row r="1794" spans="2:51" s="107" customFormat="1">
      <c r="B1794" s="106"/>
      <c r="D1794" s="102" t="s">
        <v>176</v>
      </c>
      <c r="E1794" s="108" t="s">
        <v>1</v>
      </c>
      <c r="F1794" s="109" t="s">
        <v>10408</v>
      </c>
      <c r="H1794" s="108"/>
      <c r="I1794" s="6"/>
      <c r="L1794" s="106"/>
      <c r="M1794" s="110"/>
      <c r="T1794" s="111"/>
      <c r="AT1794" s="108" t="s">
        <v>176</v>
      </c>
      <c r="AU1794" s="108" t="s">
        <v>82</v>
      </c>
      <c r="AV1794" s="107" t="s">
        <v>82</v>
      </c>
      <c r="AW1794" s="107" t="s">
        <v>30</v>
      </c>
      <c r="AX1794" s="107" t="s">
        <v>73</v>
      </c>
      <c r="AY1794" s="108" t="s">
        <v>165</v>
      </c>
    </row>
    <row r="1795" spans="2:51" s="113" customFormat="1">
      <c r="B1795" s="112"/>
      <c r="D1795" s="102" t="s">
        <v>176</v>
      </c>
      <c r="E1795" s="114" t="s">
        <v>1</v>
      </c>
      <c r="F1795" s="115" t="s">
        <v>10413</v>
      </c>
      <c r="H1795" s="116">
        <v>-27.032399999999999</v>
      </c>
      <c r="I1795" s="7"/>
      <c r="L1795" s="112"/>
      <c r="M1795" s="117"/>
      <c r="T1795" s="118"/>
      <c r="AT1795" s="114" t="s">
        <v>176</v>
      </c>
      <c r="AU1795" s="114" t="s">
        <v>82</v>
      </c>
      <c r="AV1795" s="113" t="s">
        <v>82</v>
      </c>
      <c r="AW1795" s="113" t="s">
        <v>30</v>
      </c>
      <c r="AX1795" s="113" t="s">
        <v>73</v>
      </c>
      <c r="AY1795" s="114" t="s">
        <v>165</v>
      </c>
    </row>
    <row r="1796" spans="2:51" s="107" customFormat="1">
      <c r="B1796" s="106"/>
      <c r="D1796" s="102" t="s">
        <v>176</v>
      </c>
      <c r="E1796" s="108" t="s">
        <v>1</v>
      </c>
      <c r="F1796" s="109" t="s">
        <v>10410</v>
      </c>
      <c r="H1796" s="108"/>
      <c r="I1796" s="6"/>
      <c r="L1796" s="106"/>
      <c r="M1796" s="110"/>
      <c r="T1796" s="111"/>
      <c r="AT1796" s="108" t="s">
        <v>176</v>
      </c>
      <c r="AU1796" s="108" t="s">
        <v>82</v>
      </c>
      <c r="AV1796" s="107" t="s">
        <v>82</v>
      </c>
      <c r="AW1796" s="107" t="s">
        <v>30</v>
      </c>
      <c r="AX1796" s="107" t="s">
        <v>73</v>
      </c>
      <c r="AY1796" s="108" t="s">
        <v>165</v>
      </c>
    </row>
    <row r="1797" spans="2:51" s="113" customFormat="1">
      <c r="B1797" s="112"/>
      <c r="D1797" s="102" t="s">
        <v>176</v>
      </c>
      <c r="E1797" s="114" t="s">
        <v>1</v>
      </c>
      <c r="F1797" s="115" t="s">
        <v>10414</v>
      </c>
      <c r="H1797" s="116">
        <v>35.042000000000002</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10403</v>
      </c>
      <c r="H1798" s="108"/>
      <c r="I1798" s="6"/>
      <c r="L1798" s="106"/>
      <c r="M1798" s="110"/>
      <c r="T1798" s="111"/>
      <c r="AT1798" s="108" t="s">
        <v>176</v>
      </c>
      <c r="AU1798" s="108" t="s">
        <v>82</v>
      </c>
      <c r="AV1798" s="107" t="s">
        <v>82</v>
      </c>
      <c r="AW1798" s="107" t="s">
        <v>30</v>
      </c>
      <c r="AX1798" s="107" t="s">
        <v>73</v>
      </c>
      <c r="AY1798" s="108" t="s">
        <v>165</v>
      </c>
    </row>
    <row r="1799" spans="2:51" s="113" customFormat="1">
      <c r="B1799" s="112"/>
      <c r="D1799" s="102" t="s">
        <v>176</v>
      </c>
      <c r="E1799" s="114" t="s">
        <v>1</v>
      </c>
      <c r="F1799" s="115" t="s">
        <v>10415</v>
      </c>
      <c r="H1799" s="116">
        <v>21.632000000000001</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10416</v>
      </c>
      <c r="H1800" s="108"/>
      <c r="I1800" s="6"/>
      <c r="L1800" s="106"/>
      <c r="M1800" s="110"/>
      <c r="T1800" s="111"/>
      <c r="AT1800" s="108" t="s">
        <v>176</v>
      </c>
      <c r="AU1800" s="108" t="s">
        <v>82</v>
      </c>
      <c r="AV1800" s="107" t="s">
        <v>82</v>
      </c>
      <c r="AW1800" s="107" t="s">
        <v>30</v>
      </c>
      <c r="AX1800" s="107" t="s">
        <v>73</v>
      </c>
      <c r="AY1800" s="108" t="s">
        <v>165</v>
      </c>
    </row>
    <row r="1801" spans="2:51" s="113" customFormat="1">
      <c r="B1801" s="112"/>
      <c r="D1801" s="102" t="s">
        <v>176</v>
      </c>
      <c r="E1801" s="114" t="s">
        <v>1</v>
      </c>
      <c r="F1801" s="115" t="s">
        <v>10417</v>
      </c>
      <c r="H1801" s="116">
        <v>27.901999999999997</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10418</v>
      </c>
      <c r="H1802" s="116">
        <v>2.4192</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9892</v>
      </c>
      <c r="H1803" s="116">
        <v>322.7276</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10419</v>
      </c>
      <c r="H1804" s="108"/>
      <c r="I1804" s="6"/>
      <c r="L1804" s="106"/>
      <c r="M1804" s="110"/>
      <c r="T1804" s="111"/>
      <c r="AT1804" s="108" t="s">
        <v>176</v>
      </c>
      <c r="AU1804" s="108" t="s">
        <v>82</v>
      </c>
      <c r="AV1804" s="107" t="s">
        <v>82</v>
      </c>
      <c r="AW1804" s="107" t="s">
        <v>30</v>
      </c>
      <c r="AX1804" s="107" t="s">
        <v>73</v>
      </c>
      <c r="AY1804" s="108" t="s">
        <v>165</v>
      </c>
    </row>
    <row r="1805" spans="2:51" s="113" customFormat="1">
      <c r="B1805" s="112"/>
      <c r="D1805" s="102" t="s">
        <v>176</v>
      </c>
      <c r="E1805" s="114" t="s">
        <v>1</v>
      </c>
      <c r="F1805" s="115" t="s">
        <v>10420</v>
      </c>
      <c r="H1805" s="116">
        <v>7.9860000000000007</v>
      </c>
      <c r="I1805" s="7"/>
      <c r="L1805" s="112"/>
      <c r="M1805" s="117"/>
      <c r="T1805" s="118"/>
      <c r="AT1805" s="114" t="s">
        <v>176</v>
      </c>
      <c r="AU1805" s="114" t="s">
        <v>82</v>
      </c>
      <c r="AV1805" s="113" t="s">
        <v>82</v>
      </c>
      <c r="AW1805" s="113" t="s">
        <v>30</v>
      </c>
      <c r="AX1805" s="113" t="s">
        <v>73</v>
      </c>
      <c r="AY1805" s="114" t="s">
        <v>165</v>
      </c>
    </row>
    <row r="1806" spans="2:51" s="113" customFormat="1">
      <c r="B1806" s="112"/>
      <c r="D1806" s="102" t="s">
        <v>176</v>
      </c>
      <c r="E1806" s="114" t="s">
        <v>1</v>
      </c>
      <c r="F1806" s="115" t="s">
        <v>10421</v>
      </c>
      <c r="H1806" s="116">
        <v>2.0825</v>
      </c>
      <c r="I1806" s="7"/>
      <c r="L1806" s="112"/>
      <c r="M1806" s="117"/>
      <c r="T1806" s="118"/>
      <c r="AT1806" s="114" t="s">
        <v>176</v>
      </c>
      <c r="AU1806" s="114" t="s">
        <v>82</v>
      </c>
      <c r="AV1806" s="113" t="s">
        <v>82</v>
      </c>
      <c r="AW1806" s="113" t="s">
        <v>30</v>
      </c>
      <c r="AX1806" s="113" t="s">
        <v>73</v>
      </c>
      <c r="AY1806" s="114" t="s">
        <v>165</v>
      </c>
    </row>
    <row r="1807" spans="2:51" s="107" customFormat="1">
      <c r="B1807" s="106"/>
      <c r="D1807" s="102" t="s">
        <v>176</v>
      </c>
      <c r="E1807" s="108" t="s">
        <v>1</v>
      </c>
      <c r="F1807" s="109" t="s">
        <v>10422</v>
      </c>
      <c r="H1807" s="108"/>
      <c r="I1807" s="6"/>
      <c r="L1807" s="106"/>
      <c r="M1807" s="110"/>
      <c r="T1807" s="111"/>
      <c r="AT1807" s="108" t="s">
        <v>176</v>
      </c>
      <c r="AU1807" s="108" t="s">
        <v>82</v>
      </c>
      <c r="AV1807" s="107" t="s">
        <v>82</v>
      </c>
      <c r="AW1807" s="107" t="s">
        <v>30</v>
      </c>
      <c r="AX1807" s="107" t="s">
        <v>73</v>
      </c>
      <c r="AY1807" s="108" t="s">
        <v>165</v>
      </c>
    </row>
    <row r="1808" spans="2:51" s="113" customFormat="1">
      <c r="B1808" s="112"/>
      <c r="D1808" s="102" t="s">
        <v>176</v>
      </c>
      <c r="E1808" s="114" t="s">
        <v>1</v>
      </c>
      <c r="F1808" s="115" t="s">
        <v>10423</v>
      </c>
      <c r="H1808" s="116">
        <v>1.3979999999999999</v>
      </c>
      <c r="I1808" s="7"/>
      <c r="L1808" s="112"/>
      <c r="M1808" s="117"/>
      <c r="T1808" s="118"/>
      <c r="AT1808" s="114" t="s">
        <v>176</v>
      </c>
      <c r="AU1808" s="114" t="s">
        <v>82</v>
      </c>
      <c r="AV1808" s="113" t="s">
        <v>82</v>
      </c>
      <c r="AW1808" s="113" t="s">
        <v>30</v>
      </c>
      <c r="AX1808" s="113" t="s">
        <v>73</v>
      </c>
      <c r="AY1808" s="114" t="s">
        <v>165</v>
      </c>
    </row>
    <row r="1809" spans="2:65" s="107" customFormat="1">
      <c r="B1809" s="106"/>
      <c r="D1809" s="102" t="s">
        <v>176</v>
      </c>
      <c r="E1809" s="108" t="s">
        <v>1</v>
      </c>
      <c r="F1809" s="109" t="s">
        <v>1985</v>
      </c>
      <c r="H1809" s="108"/>
      <c r="I1809" s="6"/>
      <c r="L1809" s="106"/>
      <c r="M1809" s="110"/>
      <c r="T1809" s="111"/>
      <c r="AT1809" s="108" t="s">
        <v>176</v>
      </c>
      <c r="AU1809" s="108" t="s">
        <v>82</v>
      </c>
      <c r="AV1809" s="107" t="s">
        <v>82</v>
      </c>
      <c r="AW1809" s="107" t="s">
        <v>30</v>
      </c>
      <c r="AX1809" s="107" t="s">
        <v>73</v>
      </c>
      <c r="AY1809" s="108" t="s">
        <v>165</v>
      </c>
    </row>
    <row r="1810" spans="2:65" s="113" customFormat="1">
      <c r="B1810" s="112"/>
      <c r="D1810" s="102" t="s">
        <v>176</v>
      </c>
      <c r="E1810" s="114" t="s">
        <v>1</v>
      </c>
      <c r="F1810" s="115" t="s">
        <v>10424</v>
      </c>
      <c r="H1810" s="116">
        <v>1.2689999999999999</v>
      </c>
      <c r="I1810" s="7"/>
      <c r="L1810" s="112"/>
      <c r="M1810" s="117"/>
      <c r="T1810" s="118"/>
      <c r="AT1810" s="114" t="s">
        <v>176</v>
      </c>
      <c r="AU1810" s="114" t="s">
        <v>82</v>
      </c>
      <c r="AV1810" s="113" t="s">
        <v>82</v>
      </c>
      <c r="AW1810" s="113" t="s">
        <v>30</v>
      </c>
      <c r="AX1810" s="113" t="s">
        <v>73</v>
      </c>
      <c r="AY1810" s="114" t="s">
        <v>165</v>
      </c>
    </row>
    <row r="1811" spans="2:65" s="113" customFormat="1">
      <c r="B1811" s="112"/>
      <c r="D1811" s="102" t="s">
        <v>176</v>
      </c>
      <c r="E1811" s="114" t="s">
        <v>1</v>
      </c>
      <c r="F1811" s="115" t="s">
        <v>10425</v>
      </c>
      <c r="H1811" s="116">
        <v>1.0715999999999999</v>
      </c>
      <c r="I1811" s="7"/>
      <c r="L1811" s="112"/>
      <c r="M1811" s="117"/>
      <c r="T1811" s="118"/>
      <c r="AT1811" s="114" t="s">
        <v>176</v>
      </c>
      <c r="AU1811" s="114" t="s">
        <v>82</v>
      </c>
      <c r="AV1811" s="113" t="s">
        <v>82</v>
      </c>
      <c r="AW1811" s="113" t="s">
        <v>30</v>
      </c>
      <c r="AX1811" s="113" t="s">
        <v>73</v>
      </c>
      <c r="AY1811" s="114" t="s">
        <v>165</v>
      </c>
    </row>
    <row r="1812" spans="2:65" s="113" customFormat="1">
      <c r="B1812" s="112"/>
      <c r="D1812" s="102" t="s">
        <v>176</v>
      </c>
      <c r="E1812" s="114" t="s">
        <v>1</v>
      </c>
      <c r="F1812" s="115" t="s">
        <v>10384</v>
      </c>
      <c r="H1812" s="116">
        <v>13.8071</v>
      </c>
      <c r="I1812" s="7"/>
      <c r="L1812" s="112"/>
      <c r="M1812" s="117"/>
      <c r="T1812" s="118"/>
      <c r="AT1812" s="114" t="s">
        <v>176</v>
      </c>
      <c r="AU1812" s="114" t="s">
        <v>82</v>
      </c>
      <c r="AV1812" s="113" t="s">
        <v>82</v>
      </c>
      <c r="AW1812" s="113" t="s">
        <v>30</v>
      </c>
      <c r="AX1812" s="113" t="s">
        <v>73</v>
      </c>
      <c r="AY1812" s="114" t="s">
        <v>165</v>
      </c>
    </row>
    <row r="1813" spans="2:65" s="120" customFormat="1">
      <c r="B1813" s="119"/>
      <c r="D1813" s="102" t="s">
        <v>176</v>
      </c>
      <c r="E1813" s="121" t="s">
        <v>1</v>
      </c>
      <c r="F1813" s="122" t="s">
        <v>181</v>
      </c>
      <c r="H1813" s="123">
        <v>822.423</v>
      </c>
      <c r="I1813" s="8"/>
      <c r="L1813" s="119"/>
      <c r="M1813" s="124"/>
      <c r="T1813" s="125"/>
      <c r="AT1813" s="121" t="s">
        <v>176</v>
      </c>
      <c r="AU1813" s="121" t="s">
        <v>82</v>
      </c>
      <c r="AV1813" s="120" t="s">
        <v>172</v>
      </c>
      <c r="AW1813" s="120" t="s">
        <v>30</v>
      </c>
      <c r="AX1813" s="120" t="s">
        <v>80</v>
      </c>
      <c r="AY1813" s="121" t="s">
        <v>165</v>
      </c>
    </row>
    <row r="1814" spans="2:65" s="17" customFormat="1" ht="33" customHeight="1">
      <c r="B1814" s="16"/>
      <c r="C1814" s="88" t="s">
        <v>598</v>
      </c>
      <c r="D1814" s="88" t="s">
        <v>168</v>
      </c>
      <c r="E1814" s="89" t="s">
        <v>1132</v>
      </c>
      <c r="F1814" s="90" t="s">
        <v>1133</v>
      </c>
      <c r="G1814" s="91" t="s">
        <v>202</v>
      </c>
      <c r="H1814" s="92">
        <v>822.423</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1134</v>
      </c>
    </row>
    <row r="1815" spans="2:65" s="17" customFormat="1" ht="29.25">
      <c r="B1815" s="16"/>
      <c r="D1815" s="102" t="s">
        <v>173</v>
      </c>
      <c r="F1815" s="103" t="s">
        <v>1135</v>
      </c>
      <c r="I1815" s="5"/>
      <c r="L1815" s="16"/>
      <c r="M1815" s="104"/>
      <c r="T1815" s="105"/>
      <c r="AT1815" s="9" t="s">
        <v>173</v>
      </c>
      <c r="AU1815" s="9" t="s">
        <v>82</v>
      </c>
    </row>
    <row r="1816" spans="2:65" s="113" customFormat="1">
      <c r="B1816" s="112"/>
      <c r="D1816" s="102" t="s">
        <v>176</v>
      </c>
      <c r="E1816" s="114" t="s">
        <v>1</v>
      </c>
      <c r="F1816" s="115" t="s">
        <v>10426</v>
      </c>
      <c r="H1816" s="116">
        <v>822.423</v>
      </c>
      <c r="I1816" s="7"/>
      <c r="L1816" s="112"/>
      <c r="M1816" s="117"/>
      <c r="T1816" s="118"/>
      <c r="AT1816" s="114" t="s">
        <v>176</v>
      </c>
      <c r="AU1816" s="114" t="s">
        <v>82</v>
      </c>
      <c r="AV1816" s="113" t="s">
        <v>82</v>
      </c>
      <c r="AW1816" s="113" t="s">
        <v>30</v>
      </c>
      <c r="AX1816" s="113" t="s">
        <v>73</v>
      </c>
      <c r="AY1816" s="114" t="s">
        <v>165</v>
      </c>
    </row>
    <row r="1817" spans="2:65" s="120" customFormat="1">
      <c r="B1817" s="119"/>
      <c r="D1817" s="102" t="s">
        <v>176</v>
      </c>
      <c r="E1817" s="121" t="s">
        <v>1</v>
      </c>
      <c r="F1817" s="122" t="s">
        <v>181</v>
      </c>
      <c r="H1817" s="123">
        <v>822.423</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1136</v>
      </c>
      <c r="D1818" s="88" t="s">
        <v>168</v>
      </c>
      <c r="E1818" s="89" t="s">
        <v>1137</v>
      </c>
      <c r="F1818" s="90" t="s">
        <v>1138</v>
      </c>
      <c r="G1818" s="91" t="s">
        <v>202</v>
      </c>
      <c r="H1818" s="92">
        <v>485.88799999999998</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1139</v>
      </c>
    </row>
    <row r="1819" spans="2:65" s="17" customFormat="1" ht="19.5">
      <c r="B1819" s="16"/>
      <c r="D1819" s="102" t="s">
        <v>173</v>
      </c>
      <c r="F1819" s="103" t="s">
        <v>1138</v>
      </c>
      <c r="I1819" s="5"/>
      <c r="L1819" s="16"/>
      <c r="M1819" s="104"/>
      <c r="T1819" s="105"/>
      <c r="AT1819" s="9" t="s">
        <v>173</v>
      </c>
      <c r="AU1819" s="9" t="s">
        <v>82</v>
      </c>
    </row>
    <row r="1820" spans="2:65" s="107" customFormat="1">
      <c r="B1820" s="106"/>
      <c r="D1820" s="102" t="s">
        <v>176</v>
      </c>
      <c r="E1820" s="108" t="s">
        <v>1</v>
      </c>
      <c r="F1820" s="109" t="s">
        <v>10427</v>
      </c>
      <c r="H1820" s="108"/>
      <c r="I1820" s="6"/>
      <c r="L1820" s="106"/>
      <c r="M1820" s="110"/>
      <c r="T1820" s="111"/>
      <c r="AT1820" s="108" t="s">
        <v>176</v>
      </c>
      <c r="AU1820" s="108" t="s">
        <v>82</v>
      </c>
      <c r="AV1820" s="107" t="s">
        <v>82</v>
      </c>
      <c r="AW1820" s="107" t="s">
        <v>30</v>
      </c>
      <c r="AX1820" s="107" t="s">
        <v>73</v>
      </c>
      <c r="AY1820" s="108" t="s">
        <v>165</v>
      </c>
    </row>
    <row r="1821" spans="2:65" s="113" customFormat="1">
      <c r="B1821" s="112"/>
      <c r="D1821" s="102" t="s">
        <v>176</v>
      </c>
      <c r="E1821" s="114" t="s">
        <v>1</v>
      </c>
      <c r="F1821" s="115" t="s">
        <v>10428</v>
      </c>
      <c r="H1821" s="116">
        <v>485.88799999999998</v>
      </c>
      <c r="I1821" s="7"/>
      <c r="L1821" s="112"/>
      <c r="M1821" s="117"/>
      <c r="T1821" s="118"/>
      <c r="AT1821" s="114" t="s">
        <v>176</v>
      </c>
      <c r="AU1821" s="114" t="s">
        <v>82</v>
      </c>
      <c r="AV1821" s="113" t="s">
        <v>82</v>
      </c>
      <c r="AW1821" s="113" t="s">
        <v>30</v>
      </c>
      <c r="AX1821" s="113" t="s">
        <v>73</v>
      </c>
      <c r="AY1821" s="114" t="s">
        <v>165</v>
      </c>
    </row>
    <row r="1822" spans="2:65" s="120" customFormat="1">
      <c r="B1822" s="119"/>
      <c r="D1822" s="102" t="s">
        <v>176</v>
      </c>
      <c r="E1822" s="121" t="s">
        <v>1</v>
      </c>
      <c r="F1822" s="122" t="s">
        <v>181</v>
      </c>
      <c r="H1822" s="123">
        <v>485.88799999999998</v>
      </c>
      <c r="I1822" s="8"/>
      <c r="L1822" s="119"/>
      <c r="M1822" s="124"/>
      <c r="T1822" s="125"/>
      <c r="AT1822" s="121" t="s">
        <v>176</v>
      </c>
      <c r="AU1822" s="121" t="s">
        <v>82</v>
      </c>
      <c r="AV1822" s="120" t="s">
        <v>172</v>
      </c>
      <c r="AW1822" s="120" t="s">
        <v>30</v>
      </c>
      <c r="AX1822" s="120" t="s">
        <v>80</v>
      </c>
      <c r="AY1822" s="121" t="s">
        <v>165</v>
      </c>
    </row>
    <row r="1823" spans="2:65" s="17" customFormat="1" ht="24.2" customHeight="1">
      <c r="B1823" s="16"/>
      <c r="C1823" s="88" t="s">
        <v>605</v>
      </c>
      <c r="D1823" s="88" t="s">
        <v>168</v>
      </c>
      <c r="E1823" s="89" t="s">
        <v>1140</v>
      </c>
      <c r="F1823" s="90" t="s">
        <v>1141</v>
      </c>
      <c r="G1823" s="91" t="s">
        <v>202</v>
      </c>
      <c r="H1823" s="92">
        <v>485.88799999999998</v>
      </c>
      <c r="I1823" s="4"/>
      <c r="J1823" s="94">
        <f>ROUND(I1823*H1823,2)</f>
        <v>0</v>
      </c>
      <c r="K1823" s="95"/>
      <c r="L1823" s="16"/>
      <c r="M1823" s="96" t="s">
        <v>1</v>
      </c>
      <c r="N1823" s="97" t="s">
        <v>38</v>
      </c>
      <c r="P1823" s="98">
        <f>O1823*H1823</f>
        <v>0</v>
      </c>
      <c r="Q1823" s="98">
        <v>0</v>
      </c>
      <c r="R1823" s="98">
        <f>Q1823*H1823</f>
        <v>0</v>
      </c>
      <c r="S1823" s="98">
        <v>0</v>
      </c>
      <c r="T1823" s="99">
        <f>S1823*H1823</f>
        <v>0</v>
      </c>
      <c r="AR1823" s="100" t="s">
        <v>172</v>
      </c>
      <c r="AT1823" s="100" t="s">
        <v>168</v>
      </c>
      <c r="AU1823" s="100" t="s">
        <v>82</v>
      </c>
      <c r="AY1823" s="9" t="s">
        <v>165</v>
      </c>
      <c r="BE1823" s="101">
        <f>IF(N1823="základní",J1823,0)</f>
        <v>0</v>
      </c>
      <c r="BF1823" s="101">
        <f>IF(N1823="snížená",J1823,0)</f>
        <v>0</v>
      </c>
      <c r="BG1823" s="101">
        <f>IF(N1823="zákl. přenesená",J1823,0)</f>
        <v>0</v>
      </c>
      <c r="BH1823" s="101">
        <f>IF(N1823="sníž. přenesená",J1823,0)</f>
        <v>0</v>
      </c>
      <c r="BI1823" s="101">
        <f>IF(N1823="nulová",J1823,0)</f>
        <v>0</v>
      </c>
      <c r="BJ1823" s="9" t="s">
        <v>80</v>
      </c>
      <c r="BK1823" s="101">
        <f>ROUND(I1823*H1823,2)</f>
        <v>0</v>
      </c>
      <c r="BL1823" s="9" t="s">
        <v>172</v>
      </c>
      <c r="BM1823" s="100" t="s">
        <v>1142</v>
      </c>
    </row>
    <row r="1824" spans="2:65" s="17" customFormat="1" ht="19.5">
      <c r="B1824" s="16"/>
      <c r="D1824" s="102" t="s">
        <v>173</v>
      </c>
      <c r="F1824" s="103" t="s">
        <v>1141</v>
      </c>
      <c r="I1824" s="5"/>
      <c r="L1824" s="16"/>
      <c r="M1824" s="104"/>
      <c r="T1824" s="105"/>
      <c r="AT1824" s="9" t="s">
        <v>173</v>
      </c>
      <c r="AU1824" s="9" t="s">
        <v>82</v>
      </c>
    </row>
    <row r="1825" spans="2:65" s="107" customFormat="1">
      <c r="B1825" s="106"/>
      <c r="D1825" s="102" t="s">
        <v>176</v>
      </c>
      <c r="E1825" s="108" t="s">
        <v>1</v>
      </c>
      <c r="F1825" s="109" t="s">
        <v>10427</v>
      </c>
      <c r="H1825" s="108"/>
      <c r="I1825" s="6"/>
      <c r="L1825" s="106"/>
      <c r="M1825" s="110"/>
      <c r="T1825" s="111"/>
      <c r="AT1825" s="108" t="s">
        <v>176</v>
      </c>
      <c r="AU1825" s="108" t="s">
        <v>82</v>
      </c>
      <c r="AV1825" s="107" t="s">
        <v>82</v>
      </c>
      <c r="AW1825" s="107" t="s">
        <v>30</v>
      </c>
      <c r="AX1825" s="107" t="s">
        <v>73</v>
      </c>
      <c r="AY1825" s="108" t="s">
        <v>165</v>
      </c>
    </row>
    <row r="1826" spans="2:65" s="113" customFormat="1">
      <c r="B1826" s="112"/>
      <c r="D1826" s="102" t="s">
        <v>176</v>
      </c>
      <c r="E1826" s="114" t="s">
        <v>1</v>
      </c>
      <c r="F1826" s="115" t="s">
        <v>10428</v>
      </c>
      <c r="H1826" s="116">
        <v>485.88799999999998</v>
      </c>
      <c r="I1826" s="7"/>
      <c r="L1826" s="112"/>
      <c r="M1826" s="117"/>
      <c r="T1826" s="118"/>
      <c r="AT1826" s="114" t="s">
        <v>176</v>
      </c>
      <c r="AU1826" s="114" t="s">
        <v>82</v>
      </c>
      <c r="AV1826" s="113" t="s">
        <v>82</v>
      </c>
      <c r="AW1826" s="113" t="s">
        <v>30</v>
      </c>
      <c r="AX1826" s="113" t="s">
        <v>73</v>
      </c>
      <c r="AY1826" s="114" t="s">
        <v>165</v>
      </c>
    </row>
    <row r="1827" spans="2:65" s="120" customFormat="1">
      <c r="B1827" s="119"/>
      <c r="D1827" s="102" t="s">
        <v>176</v>
      </c>
      <c r="E1827" s="121" t="s">
        <v>1</v>
      </c>
      <c r="F1827" s="122" t="s">
        <v>181</v>
      </c>
      <c r="H1827" s="123">
        <v>485.88799999999998</v>
      </c>
      <c r="I1827" s="8"/>
      <c r="L1827" s="119"/>
      <c r="M1827" s="124"/>
      <c r="T1827" s="125"/>
      <c r="AT1827" s="121" t="s">
        <v>176</v>
      </c>
      <c r="AU1827" s="121" t="s">
        <v>82</v>
      </c>
      <c r="AV1827" s="120" t="s">
        <v>172</v>
      </c>
      <c r="AW1827" s="120" t="s">
        <v>30</v>
      </c>
      <c r="AX1827" s="120" t="s">
        <v>80</v>
      </c>
      <c r="AY1827" s="121" t="s">
        <v>165</v>
      </c>
    </row>
    <row r="1828" spans="2:65" s="17" customFormat="1" ht="33" customHeight="1">
      <c r="B1828" s="16"/>
      <c r="C1828" s="88" t="s">
        <v>1143</v>
      </c>
      <c r="D1828" s="88" t="s">
        <v>168</v>
      </c>
      <c r="E1828" s="89" t="s">
        <v>1144</v>
      </c>
      <c r="F1828" s="90" t="s">
        <v>1145</v>
      </c>
      <c r="G1828" s="91" t="s">
        <v>202</v>
      </c>
      <c r="H1828" s="92">
        <v>313.077</v>
      </c>
      <c r="I1828" s="4"/>
      <c r="J1828" s="94">
        <f>ROUND(I1828*H1828,2)</f>
        <v>0</v>
      </c>
      <c r="K1828" s="95"/>
      <c r="L1828" s="16"/>
      <c r="M1828" s="96" t="s">
        <v>1</v>
      </c>
      <c r="N1828" s="97" t="s">
        <v>38</v>
      </c>
      <c r="P1828" s="98">
        <f>O1828*H1828</f>
        <v>0</v>
      </c>
      <c r="Q1828" s="98">
        <v>3.317267E-3</v>
      </c>
      <c r="R1828" s="98">
        <f>Q1828*H1828</f>
        <v>1.0385600005590001</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1146</v>
      </c>
    </row>
    <row r="1829" spans="2:65" s="17" customFormat="1" ht="29.25">
      <c r="B1829" s="16"/>
      <c r="D1829" s="102" t="s">
        <v>173</v>
      </c>
      <c r="F1829" s="103" t="s">
        <v>1147</v>
      </c>
      <c r="I1829" s="5"/>
      <c r="L1829" s="16"/>
      <c r="M1829" s="104"/>
      <c r="T1829" s="105"/>
      <c r="AT1829" s="9" t="s">
        <v>173</v>
      </c>
      <c r="AU1829" s="9" t="s">
        <v>82</v>
      </c>
    </row>
    <row r="1830" spans="2:65" s="107" customFormat="1">
      <c r="B1830" s="106"/>
      <c r="D1830" s="102" t="s">
        <v>176</v>
      </c>
      <c r="E1830" s="108" t="s">
        <v>1</v>
      </c>
      <c r="F1830" s="109" t="s">
        <v>10429</v>
      </c>
      <c r="H1830" s="108"/>
      <c r="I1830" s="6"/>
      <c r="L1830" s="106"/>
      <c r="M1830" s="110"/>
      <c r="T1830" s="111"/>
      <c r="AT1830" s="108" t="s">
        <v>176</v>
      </c>
      <c r="AU1830" s="108" t="s">
        <v>82</v>
      </c>
      <c r="AV1830" s="107" t="s">
        <v>82</v>
      </c>
      <c r="AW1830" s="107" t="s">
        <v>30</v>
      </c>
      <c r="AX1830" s="107" t="s">
        <v>73</v>
      </c>
      <c r="AY1830" s="108" t="s">
        <v>165</v>
      </c>
    </row>
    <row r="1831" spans="2:65" s="107" customFormat="1">
      <c r="B1831" s="106"/>
      <c r="D1831" s="102" t="s">
        <v>176</v>
      </c>
      <c r="E1831" s="108" t="s">
        <v>1</v>
      </c>
      <c r="F1831" s="109" t="s">
        <v>10419</v>
      </c>
      <c r="H1831" s="108"/>
      <c r="I1831" s="6"/>
      <c r="L1831" s="106"/>
      <c r="M1831" s="110"/>
      <c r="T1831" s="111"/>
      <c r="AT1831" s="108" t="s">
        <v>176</v>
      </c>
      <c r="AU1831" s="108" t="s">
        <v>82</v>
      </c>
      <c r="AV1831" s="107" t="s">
        <v>82</v>
      </c>
      <c r="AW1831" s="107" t="s">
        <v>30</v>
      </c>
      <c r="AX1831" s="107" t="s">
        <v>73</v>
      </c>
      <c r="AY1831" s="108" t="s">
        <v>165</v>
      </c>
    </row>
    <row r="1832" spans="2:65" s="113" customFormat="1">
      <c r="B1832" s="112"/>
      <c r="D1832" s="102" t="s">
        <v>176</v>
      </c>
      <c r="E1832" s="114" t="s">
        <v>1</v>
      </c>
      <c r="F1832" s="115" t="s">
        <v>10430</v>
      </c>
      <c r="H1832" s="116">
        <v>5.4950000000000001</v>
      </c>
      <c r="I1832" s="7"/>
      <c r="L1832" s="112"/>
      <c r="M1832" s="117"/>
      <c r="T1832" s="118"/>
      <c r="AT1832" s="114" t="s">
        <v>176</v>
      </c>
      <c r="AU1832" s="114" t="s">
        <v>82</v>
      </c>
      <c r="AV1832" s="113" t="s">
        <v>82</v>
      </c>
      <c r="AW1832" s="113" t="s">
        <v>30</v>
      </c>
      <c r="AX1832" s="113" t="s">
        <v>73</v>
      </c>
      <c r="AY1832" s="114" t="s">
        <v>165</v>
      </c>
    </row>
    <row r="1833" spans="2:65" s="113" customFormat="1">
      <c r="B1833" s="112"/>
      <c r="D1833" s="102" t="s">
        <v>176</v>
      </c>
      <c r="E1833" s="114" t="s">
        <v>1</v>
      </c>
      <c r="F1833" s="115" t="s">
        <v>10431</v>
      </c>
      <c r="H1833" s="116">
        <v>7.1984500000000011</v>
      </c>
      <c r="I1833" s="7"/>
      <c r="L1833" s="112"/>
      <c r="M1833" s="117"/>
      <c r="T1833" s="118"/>
      <c r="AT1833" s="114" t="s">
        <v>176</v>
      </c>
      <c r="AU1833" s="114" t="s">
        <v>82</v>
      </c>
      <c r="AV1833" s="113" t="s">
        <v>82</v>
      </c>
      <c r="AW1833" s="113" t="s">
        <v>30</v>
      </c>
      <c r="AX1833" s="113" t="s">
        <v>73</v>
      </c>
      <c r="AY1833" s="114" t="s">
        <v>165</v>
      </c>
    </row>
    <row r="1834" spans="2:65" s="113" customFormat="1">
      <c r="B1834" s="112"/>
      <c r="D1834" s="102" t="s">
        <v>176</v>
      </c>
      <c r="E1834" s="114" t="s">
        <v>1</v>
      </c>
      <c r="F1834" s="115" t="s">
        <v>10432</v>
      </c>
      <c r="H1834" s="116">
        <v>3.9014500000000001</v>
      </c>
      <c r="I1834" s="7"/>
      <c r="L1834" s="112"/>
      <c r="M1834" s="117"/>
      <c r="T1834" s="118"/>
      <c r="AT1834" s="114" t="s">
        <v>176</v>
      </c>
      <c r="AU1834" s="114" t="s">
        <v>82</v>
      </c>
      <c r="AV1834" s="113" t="s">
        <v>82</v>
      </c>
      <c r="AW1834" s="113" t="s">
        <v>30</v>
      </c>
      <c r="AX1834" s="113" t="s">
        <v>73</v>
      </c>
      <c r="AY1834" s="114" t="s">
        <v>165</v>
      </c>
    </row>
    <row r="1835" spans="2:65" s="113" customFormat="1">
      <c r="B1835" s="112"/>
      <c r="D1835" s="102" t="s">
        <v>176</v>
      </c>
      <c r="E1835" s="114" t="s">
        <v>1</v>
      </c>
      <c r="F1835" s="115" t="s">
        <v>10430</v>
      </c>
      <c r="H1835" s="116">
        <v>5.4950000000000001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10433</v>
      </c>
      <c r="H1836" s="116">
        <v>11.900000000000002</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10434</v>
      </c>
      <c r="H1837" s="116">
        <v>29.558390000000003</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10435</v>
      </c>
      <c r="H1838" s="116">
        <v>6.09</v>
      </c>
      <c r="I1838" s="7"/>
      <c r="L1838" s="112"/>
      <c r="M1838" s="117"/>
      <c r="T1838" s="118"/>
      <c r="AT1838" s="114" t="s">
        <v>176</v>
      </c>
      <c r="AU1838" s="114" t="s">
        <v>82</v>
      </c>
      <c r="AV1838" s="113" t="s">
        <v>82</v>
      </c>
      <c r="AW1838" s="113" t="s">
        <v>30</v>
      </c>
      <c r="AX1838" s="113" t="s">
        <v>73</v>
      </c>
      <c r="AY1838" s="114" t="s">
        <v>165</v>
      </c>
    </row>
    <row r="1839" spans="2:65" s="113" customFormat="1">
      <c r="B1839" s="112"/>
      <c r="D1839" s="102" t="s">
        <v>176</v>
      </c>
      <c r="E1839" s="114" t="s">
        <v>1</v>
      </c>
      <c r="F1839" s="115" t="s">
        <v>10436</v>
      </c>
      <c r="H1839" s="116">
        <v>2.5496800000000004</v>
      </c>
      <c r="I1839" s="7"/>
      <c r="L1839" s="112"/>
      <c r="M1839" s="117"/>
      <c r="T1839" s="118"/>
      <c r="AT1839" s="114" t="s">
        <v>176</v>
      </c>
      <c r="AU1839" s="114" t="s">
        <v>82</v>
      </c>
      <c r="AV1839" s="113" t="s">
        <v>82</v>
      </c>
      <c r="AW1839" s="113" t="s">
        <v>30</v>
      </c>
      <c r="AX1839" s="113" t="s">
        <v>73</v>
      </c>
      <c r="AY1839" s="114" t="s">
        <v>165</v>
      </c>
    </row>
    <row r="1840" spans="2:65" s="113" customFormat="1">
      <c r="B1840" s="112"/>
      <c r="D1840" s="102" t="s">
        <v>176</v>
      </c>
      <c r="E1840" s="114" t="s">
        <v>1</v>
      </c>
      <c r="F1840" s="115" t="s">
        <v>10437</v>
      </c>
      <c r="H1840" s="116">
        <v>3.9295</v>
      </c>
      <c r="I1840" s="7"/>
      <c r="L1840" s="112"/>
      <c r="M1840" s="117"/>
      <c r="T1840" s="118"/>
      <c r="AT1840" s="114" t="s">
        <v>176</v>
      </c>
      <c r="AU1840" s="114" t="s">
        <v>82</v>
      </c>
      <c r="AV1840" s="113" t="s">
        <v>82</v>
      </c>
      <c r="AW1840" s="113" t="s">
        <v>30</v>
      </c>
      <c r="AX1840" s="113" t="s">
        <v>73</v>
      </c>
      <c r="AY1840" s="114" t="s">
        <v>165</v>
      </c>
    </row>
    <row r="1841" spans="2:51" s="113" customFormat="1">
      <c r="B1841" s="112"/>
      <c r="D1841" s="102" t="s">
        <v>176</v>
      </c>
      <c r="E1841" s="114" t="s">
        <v>1</v>
      </c>
      <c r="F1841" s="115" t="s">
        <v>10438</v>
      </c>
      <c r="H1841" s="116">
        <v>10.15</v>
      </c>
      <c r="I1841" s="7"/>
      <c r="L1841" s="112"/>
      <c r="M1841" s="117"/>
      <c r="T1841" s="118"/>
      <c r="AT1841" s="114" t="s">
        <v>176</v>
      </c>
      <c r="AU1841" s="114" t="s">
        <v>82</v>
      </c>
      <c r="AV1841" s="113" t="s">
        <v>82</v>
      </c>
      <c r="AW1841" s="113" t="s">
        <v>30</v>
      </c>
      <c r="AX1841" s="113" t="s">
        <v>73</v>
      </c>
      <c r="AY1841" s="114" t="s">
        <v>165</v>
      </c>
    </row>
    <row r="1842" spans="2:51" s="113" customFormat="1">
      <c r="B1842" s="112"/>
      <c r="D1842" s="102" t="s">
        <v>176</v>
      </c>
      <c r="E1842" s="114" t="s">
        <v>1</v>
      </c>
      <c r="F1842" s="115" t="s">
        <v>10439</v>
      </c>
      <c r="H1842" s="116">
        <v>22.750499999999999</v>
      </c>
      <c r="I1842" s="7"/>
      <c r="L1842" s="112"/>
      <c r="M1842" s="117"/>
      <c r="T1842" s="118"/>
      <c r="AT1842" s="114" t="s">
        <v>176</v>
      </c>
      <c r="AU1842" s="114" t="s">
        <v>82</v>
      </c>
      <c r="AV1842" s="113" t="s">
        <v>82</v>
      </c>
      <c r="AW1842" s="113" t="s">
        <v>30</v>
      </c>
      <c r="AX1842" s="113" t="s">
        <v>73</v>
      </c>
      <c r="AY1842" s="114" t="s">
        <v>165</v>
      </c>
    </row>
    <row r="1843" spans="2:51" s="113" customFormat="1">
      <c r="B1843" s="112"/>
      <c r="D1843" s="102" t="s">
        <v>176</v>
      </c>
      <c r="E1843" s="114" t="s">
        <v>1</v>
      </c>
      <c r="F1843" s="115" t="s">
        <v>10440</v>
      </c>
      <c r="H1843" s="116">
        <v>35.85</v>
      </c>
      <c r="I1843" s="7"/>
      <c r="L1843" s="112"/>
      <c r="M1843" s="117"/>
      <c r="T1843" s="118"/>
      <c r="AT1843" s="114" t="s">
        <v>176</v>
      </c>
      <c r="AU1843" s="114" t="s">
        <v>82</v>
      </c>
      <c r="AV1843" s="113" t="s">
        <v>82</v>
      </c>
      <c r="AW1843" s="113" t="s">
        <v>30</v>
      </c>
      <c r="AX1843" s="113" t="s">
        <v>73</v>
      </c>
      <c r="AY1843" s="114" t="s">
        <v>165</v>
      </c>
    </row>
    <row r="1844" spans="2:51" s="107" customFormat="1">
      <c r="B1844" s="106"/>
      <c r="D1844" s="102" t="s">
        <v>176</v>
      </c>
      <c r="E1844" s="108" t="s">
        <v>1</v>
      </c>
      <c r="F1844" s="109" t="s">
        <v>10422</v>
      </c>
      <c r="H1844" s="108"/>
      <c r="I1844" s="6"/>
      <c r="L1844" s="106"/>
      <c r="M1844" s="110"/>
      <c r="T1844" s="111"/>
      <c r="AT1844" s="108" t="s">
        <v>176</v>
      </c>
      <c r="AU1844" s="108" t="s">
        <v>82</v>
      </c>
      <c r="AV1844" s="107" t="s">
        <v>82</v>
      </c>
      <c r="AW1844" s="107" t="s">
        <v>30</v>
      </c>
      <c r="AX1844" s="107" t="s">
        <v>73</v>
      </c>
      <c r="AY1844" s="108" t="s">
        <v>165</v>
      </c>
    </row>
    <row r="1845" spans="2:51" s="113" customFormat="1">
      <c r="B1845" s="112"/>
      <c r="D1845" s="102" t="s">
        <v>176</v>
      </c>
      <c r="E1845" s="114" t="s">
        <v>1</v>
      </c>
      <c r="F1845" s="115" t="s">
        <v>10441</v>
      </c>
      <c r="H1845" s="116">
        <v>2.4178000000000002</v>
      </c>
      <c r="I1845" s="7"/>
      <c r="L1845" s="112"/>
      <c r="M1845" s="117"/>
      <c r="T1845" s="118"/>
      <c r="AT1845" s="114" t="s">
        <v>176</v>
      </c>
      <c r="AU1845" s="114" t="s">
        <v>82</v>
      </c>
      <c r="AV1845" s="113" t="s">
        <v>82</v>
      </c>
      <c r="AW1845" s="113" t="s">
        <v>30</v>
      </c>
      <c r="AX1845" s="113" t="s">
        <v>73</v>
      </c>
      <c r="AY1845" s="114" t="s">
        <v>165</v>
      </c>
    </row>
    <row r="1846" spans="2:51" s="113" customFormat="1">
      <c r="B1846" s="112"/>
      <c r="D1846" s="102" t="s">
        <v>176</v>
      </c>
      <c r="E1846" s="114" t="s">
        <v>1</v>
      </c>
      <c r="F1846" s="115" t="s">
        <v>10442</v>
      </c>
      <c r="H1846" s="116">
        <v>0.96712000000000009</v>
      </c>
      <c r="I1846" s="7"/>
      <c r="L1846" s="112"/>
      <c r="M1846" s="117"/>
      <c r="T1846" s="118"/>
      <c r="AT1846" s="114" t="s">
        <v>176</v>
      </c>
      <c r="AU1846" s="114" t="s">
        <v>82</v>
      </c>
      <c r="AV1846" s="113" t="s">
        <v>82</v>
      </c>
      <c r="AW1846" s="113" t="s">
        <v>30</v>
      </c>
      <c r="AX1846" s="113" t="s">
        <v>73</v>
      </c>
      <c r="AY1846" s="114" t="s">
        <v>165</v>
      </c>
    </row>
    <row r="1847" spans="2:51" s="113" customFormat="1">
      <c r="B1847" s="112"/>
      <c r="D1847" s="102" t="s">
        <v>176</v>
      </c>
      <c r="E1847" s="114" t="s">
        <v>1</v>
      </c>
      <c r="F1847" s="115" t="s">
        <v>10443</v>
      </c>
      <c r="H1847" s="116">
        <v>4.13</v>
      </c>
      <c r="I1847" s="7"/>
      <c r="L1847" s="112"/>
      <c r="M1847" s="117"/>
      <c r="T1847" s="118"/>
      <c r="AT1847" s="114" t="s">
        <v>176</v>
      </c>
      <c r="AU1847" s="114" t="s">
        <v>82</v>
      </c>
      <c r="AV1847" s="113" t="s">
        <v>82</v>
      </c>
      <c r="AW1847" s="113" t="s">
        <v>30</v>
      </c>
      <c r="AX1847" s="113" t="s">
        <v>73</v>
      </c>
      <c r="AY1847" s="114" t="s">
        <v>165</v>
      </c>
    </row>
    <row r="1848" spans="2:51" s="113" customFormat="1">
      <c r="B1848" s="112"/>
      <c r="D1848" s="102" t="s">
        <v>176</v>
      </c>
      <c r="E1848" s="114" t="s">
        <v>1</v>
      </c>
      <c r="F1848" s="115" t="s">
        <v>10444</v>
      </c>
      <c r="H1848" s="116">
        <v>1.08</v>
      </c>
      <c r="I1848" s="7"/>
      <c r="L1848" s="112"/>
      <c r="M1848" s="117"/>
      <c r="T1848" s="118"/>
      <c r="AT1848" s="114" t="s">
        <v>176</v>
      </c>
      <c r="AU1848" s="114" t="s">
        <v>82</v>
      </c>
      <c r="AV1848" s="113" t="s">
        <v>82</v>
      </c>
      <c r="AW1848" s="113" t="s">
        <v>30</v>
      </c>
      <c r="AX1848" s="113" t="s">
        <v>73</v>
      </c>
      <c r="AY1848" s="114" t="s">
        <v>165</v>
      </c>
    </row>
    <row r="1849" spans="2:51" s="113" customFormat="1">
      <c r="B1849" s="112"/>
      <c r="D1849" s="102" t="s">
        <v>176</v>
      </c>
      <c r="E1849" s="114" t="s">
        <v>1</v>
      </c>
      <c r="F1849" s="115" t="s">
        <v>10445</v>
      </c>
      <c r="H1849" s="116">
        <v>2.9370000000000003</v>
      </c>
      <c r="I1849" s="7"/>
      <c r="L1849" s="112"/>
      <c r="M1849" s="117"/>
      <c r="T1849" s="118"/>
      <c r="AT1849" s="114" t="s">
        <v>176</v>
      </c>
      <c r="AU1849" s="114" t="s">
        <v>82</v>
      </c>
      <c r="AV1849" s="113" t="s">
        <v>82</v>
      </c>
      <c r="AW1849" s="113" t="s">
        <v>30</v>
      </c>
      <c r="AX1849" s="113" t="s">
        <v>73</v>
      </c>
      <c r="AY1849" s="114" t="s">
        <v>165</v>
      </c>
    </row>
    <row r="1850" spans="2:51" s="113" customFormat="1">
      <c r="B1850" s="112"/>
      <c r="D1850" s="102" t="s">
        <v>176</v>
      </c>
      <c r="E1850" s="114" t="s">
        <v>1</v>
      </c>
      <c r="F1850" s="115" t="s">
        <v>10446</v>
      </c>
      <c r="H1850" s="116">
        <v>1.1759999999999999</v>
      </c>
      <c r="I1850" s="7"/>
      <c r="L1850" s="112"/>
      <c r="M1850" s="117"/>
      <c r="T1850" s="118"/>
      <c r="AT1850" s="114" t="s">
        <v>176</v>
      </c>
      <c r="AU1850" s="114" t="s">
        <v>82</v>
      </c>
      <c r="AV1850" s="113" t="s">
        <v>82</v>
      </c>
      <c r="AW1850" s="113" t="s">
        <v>30</v>
      </c>
      <c r="AX1850" s="113" t="s">
        <v>73</v>
      </c>
      <c r="AY1850" s="114" t="s">
        <v>165</v>
      </c>
    </row>
    <row r="1851" spans="2:51" s="107" customFormat="1">
      <c r="B1851" s="106"/>
      <c r="D1851" s="102" t="s">
        <v>176</v>
      </c>
      <c r="E1851" s="108" t="s">
        <v>1</v>
      </c>
      <c r="F1851" s="109" t="s">
        <v>1985</v>
      </c>
      <c r="H1851" s="108"/>
      <c r="I1851" s="6"/>
      <c r="L1851" s="106"/>
      <c r="M1851" s="110"/>
      <c r="T1851" s="111"/>
      <c r="AT1851" s="108" t="s">
        <v>176</v>
      </c>
      <c r="AU1851" s="108" t="s">
        <v>82</v>
      </c>
      <c r="AV1851" s="107" t="s">
        <v>82</v>
      </c>
      <c r="AW1851" s="107" t="s">
        <v>30</v>
      </c>
      <c r="AX1851" s="107" t="s">
        <v>73</v>
      </c>
      <c r="AY1851" s="108" t="s">
        <v>165</v>
      </c>
    </row>
    <row r="1852" spans="2:51" s="113" customFormat="1">
      <c r="B1852" s="112"/>
      <c r="D1852" s="102" t="s">
        <v>176</v>
      </c>
      <c r="E1852" s="114" t="s">
        <v>1</v>
      </c>
      <c r="F1852" s="115" t="s">
        <v>10447</v>
      </c>
      <c r="H1852" s="116">
        <v>11.6</v>
      </c>
      <c r="I1852" s="7"/>
      <c r="L1852" s="112"/>
      <c r="M1852" s="117"/>
      <c r="T1852" s="118"/>
      <c r="AT1852" s="114" t="s">
        <v>176</v>
      </c>
      <c r="AU1852" s="114" t="s">
        <v>82</v>
      </c>
      <c r="AV1852" s="113" t="s">
        <v>82</v>
      </c>
      <c r="AW1852" s="113" t="s">
        <v>30</v>
      </c>
      <c r="AX1852" s="113" t="s">
        <v>73</v>
      </c>
      <c r="AY1852" s="114" t="s">
        <v>165</v>
      </c>
    </row>
    <row r="1853" spans="2:51" s="113" customFormat="1">
      <c r="B1853" s="112"/>
      <c r="D1853" s="102" t="s">
        <v>176</v>
      </c>
      <c r="E1853" s="114" t="s">
        <v>1</v>
      </c>
      <c r="F1853" s="115" t="s">
        <v>10448</v>
      </c>
      <c r="H1853" s="116">
        <v>0.58875</v>
      </c>
      <c r="I1853" s="7"/>
      <c r="L1853" s="112"/>
      <c r="M1853" s="117"/>
      <c r="T1853" s="118"/>
      <c r="AT1853" s="114" t="s">
        <v>176</v>
      </c>
      <c r="AU1853" s="114" t="s">
        <v>82</v>
      </c>
      <c r="AV1853" s="113" t="s">
        <v>82</v>
      </c>
      <c r="AW1853" s="113" t="s">
        <v>30</v>
      </c>
      <c r="AX1853" s="113" t="s">
        <v>73</v>
      </c>
      <c r="AY1853" s="114" t="s">
        <v>165</v>
      </c>
    </row>
    <row r="1854" spans="2:51" s="113" customFormat="1">
      <c r="B1854" s="112"/>
      <c r="D1854" s="102" t="s">
        <v>176</v>
      </c>
      <c r="E1854" s="114" t="s">
        <v>1</v>
      </c>
      <c r="F1854" s="115" t="s">
        <v>10449</v>
      </c>
      <c r="H1854" s="116">
        <v>3.4540000000000006</v>
      </c>
      <c r="I1854" s="7"/>
      <c r="L1854" s="112"/>
      <c r="M1854" s="117"/>
      <c r="T1854" s="118"/>
      <c r="AT1854" s="114" t="s">
        <v>176</v>
      </c>
      <c r="AU1854" s="114" t="s">
        <v>82</v>
      </c>
      <c r="AV1854" s="113" t="s">
        <v>82</v>
      </c>
      <c r="AW1854" s="113" t="s">
        <v>30</v>
      </c>
      <c r="AX1854" s="113" t="s">
        <v>73</v>
      </c>
      <c r="AY1854" s="114" t="s">
        <v>165</v>
      </c>
    </row>
    <row r="1855" spans="2:51" s="113" customFormat="1">
      <c r="B1855" s="112"/>
      <c r="D1855" s="102" t="s">
        <v>176</v>
      </c>
      <c r="E1855" s="114" t="s">
        <v>1</v>
      </c>
      <c r="F1855" s="115" t="s">
        <v>9866</v>
      </c>
      <c r="H1855" s="116">
        <v>173.21864000000002</v>
      </c>
      <c r="I1855" s="7"/>
      <c r="L1855" s="112"/>
      <c r="M1855" s="117"/>
      <c r="T1855" s="118"/>
      <c r="AT1855" s="114" t="s">
        <v>176</v>
      </c>
      <c r="AU1855" s="114" t="s">
        <v>82</v>
      </c>
      <c r="AV1855" s="113" t="s">
        <v>82</v>
      </c>
      <c r="AW1855" s="113" t="s">
        <v>30</v>
      </c>
      <c r="AX1855" s="113" t="s">
        <v>73</v>
      </c>
      <c r="AY1855" s="114" t="s">
        <v>165</v>
      </c>
    </row>
    <row r="1856" spans="2:51" s="107" customFormat="1">
      <c r="B1856" s="106"/>
      <c r="D1856" s="102" t="s">
        <v>176</v>
      </c>
      <c r="E1856" s="108" t="s">
        <v>1</v>
      </c>
      <c r="F1856" s="109" t="s">
        <v>10450</v>
      </c>
      <c r="H1856" s="108"/>
      <c r="I1856" s="6"/>
      <c r="L1856" s="106"/>
      <c r="M1856" s="110"/>
      <c r="T1856" s="111"/>
      <c r="AT1856" s="108" t="s">
        <v>176</v>
      </c>
      <c r="AU1856" s="108" t="s">
        <v>82</v>
      </c>
      <c r="AV1856" s="107" t="s">
        <v>82</v>
      </c>
      <c r="AW1856" s="107" t="s">
        <v>30</v>
      </c>
      <c r="AX1856" s="107" t="s">
        <v>73</v>
      </c>
      <c r="AY1856" s="108" t="s">
        <v>165</v>
      </c>
    </row>
    <row r="1857" spans="2:51" s="107" customFormat="1">
      <c r="B1857" s="106"/>
      <c r="D1857" s="102" t="s">
        <v>176</v>
      </c>
      <c r="E1857" s="108" t="s">
        <v>1</v>
      </c>
      <c r="F1857" s="109" t="s">
        <v>10419</v>
      </c>
      <c r="H1857" s="108"/>
      <c r="I1857" s="6"/>
      <c r="L1857" s="106"/>
      <c r="M1857" s="110"/>
      <c r="T1857" s="111"/>
      <c r="AT1857" s="108" t="s">
        <v>176</v>
      </c>
      <c r="AU1857" s="108" t="s">
        <v>82</v>
      </c>
      <c r="AV1857" s="107" t="s">
        <v>82</v>
      </c>
      <c r="AW1857" s="107" t="s">
        <v>30</v>
      </c>
      <c r="AX1857" s="107" t="s">
        <v>73</v>
      </c>
      <c r="AY1857" s="108" t="s">
        <v>165</v>
      </c>
    </row>
    <row r="1858" spans="2:51" s="113" customFormat="1">
      <c r="B1858" s="112"/>
      <c r="D1858" s="102" t="s">
        <v>176</v>
      </c>
      <c r="E1858" s="114" t="s">
        <v>1</v>
      </c>
      <c r="F1858" s="115" t="s">
        <v>10451</v>
      </c>
      <c r="H1858" s="116">
        <v>15.389140000000001</v>
      </c>
      <c r="I1858" s="7"/>
      <c r="L1858" s="112"/>
      <c r="M1858" s="117"/>
      <c r="T1858" s="118"/>
      <c r="AT1858" s="114" t="s">
        <v>176</v>
      </c>
      <c r="AU1858" s="114" t="s">
        <v>82</v>
      </c>
      <c r="AV1858" s="113" t="s">
        <v>82</v>
      </c>
      <c r="AW1858" s="113" t="s">
        <v>30</v>
      </c>
      <c r="AX1858" s="113" t="s">
        <v>73</v>
      </c>
      <c r="AY1858" s="114" t="s">
        <v>165</v>
      </c>
    </row>
    <row r="1859" spans="2:51" s="113" customFormat="1">
      <c r="B1859" s="112"/>
      <c r="D1859" s="102" t="s">
        <v>176</v>
      </c>
      <c r="E1859" s="114" t="s">
        <v>1</v>
      </c>
      <c r="F1859" s="115" t="s">
        <v>10452</v>
      </c>
      <c r="H1859" s="116">
        <v>12.470510000000001</v>
      </c>
      <c r="I1859" s="7"/>
      <c r="L1859" s="112"/>
      <c r="M1859" s="117"/>
      <c r="T1859" s="118"/>
      <c r="AT1859" s="114" t="s">
        <v>176</v>
      </c>
      <c r="AU1859" s="114" t="s">
        <v>82</v>
      </c>
      <c r="AV1859" s="113" t="s">
        <v>82</v>
      </c>
      <c r="AW1859" s="113" t="s">
        <v>30</v>
      </c>
      <c r="AX1859" s="113" t="s">
        <v>73</v>
      </c>
      <c r="AY1859" s="114" t="s">
        <v>165</v>
      </c>
    </row>
    <row r="1860" spans="2:51" s="113" customFormat="1">
      <c r="B1860" s="112"/>
      <c r="D1860" s="102" t="s">
        <v>176</v>
      </c>
      <c r="E1860" s="114" t="s">
        <v>1</v>
      </c>
      <c r="F1860" s="115" t="s">
        <v>10438</v>
      </c>
      <c r="H1860" s="116">
        <v>10.15</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10440</v>
      </c>
      <c r="H1861" s="116">
        <v>35.85</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10453</v>
      </c>
      <c r="H1862" s="116">
        <v>22.605499999999999</v>
      </c>
      <c r="I1862" s="7"/>
      <c r="L1862" s="112"/>
      <c r="M1862" s="117"/>
      <c r="T1862" s="118"/>
      <c r="AT1862" s="114" t="s">
        <v>176</v>
      </c>
      <c r="AU1862" s="114" t="s">
        <v>82</v>
      </c>
      <c r="AV1862" s="113" t="s">
        <v>82</v>
      </c>
      <c r="AW1862" s="113" t="s">
        <v>30</v>
      </c>
      <c r="AX1862" s="113" t="s">
        <v>73</v>
      </c>
      <c r="AY1862" s="114" t="s">
        <v>165</v>
      </c>
    </row>
    <row r="1863" spans="2:51" s="113" customFormat="1">
      <c r="B1863" s="112"/>
      <c r="D1863" s="102" t="s">
        <v>176</v>
      </c>
      <c r="E1863" s="114" t="s">
        <v>1</v>
      </c>
      <c r="F1863" s="115" t="s">
        <v>10454</v>
      </c>
      <c r="H1863" s="116">
        <v>0.27632000000000007</v>
      </c>
      <c r="I1863" s="7"/>
      <c r="L1863" s="112"/>
      <c r="M1863" s="117"/>
      <c r="T1863" s="118"/>
      <c r="AT1863" s="114" t="s">
        <v>176</v>
      </c>
      <c r="AU1863" s="114" t="s">
        <v>82</v>
      </c>
      <c r="AV1863" s="113" t="s">
        <v>82</v>
      </c>
      <c r="AW1863" s="113" t="s">
        <v>30</v>
      </c>
      <c r="AX1863" s="113" t="s">
        <v>73</v>
      </c>
      <c r="AY1863" s="114" t="s">
        <v>165</v>
      </c>
    </row>
    <row r="1864" spans="2:51" s="107" customFormat="1">
      <c r="B1864" s="106"/>
      <c r="D1864" s="102" t="s">
        <v>176</v>
      </c>
      <c r="E1864" s="108" t="s">
        <v>1</v>
      </c>
      <c r="F1864" s="109" t="s">
        <v>10422</v>
      </c>
      <c r="H1864" s="108"/>
      <c r="I1864" s="6"/>
      <c r="L1864" s="106"/>
      <c r="M1864" s="110"/>
      <c r="T1864" s="111"/>
      <c r="AT1864" s="108" t="s">
        <v>176</v>
      </c>
      <c r="AU1864" s="108" t="s">
        <v>82</v>
      </c>
      <c r="AV1864" s="107" t="s">
        <v>82</v>
      </c>
      <c r="AW1864" s="107" t="s">
        <v>30</v>
      </c>
      <c r="AX1864" s="107" t="s">
        <v>73</v>
      </c>
      <c r="AY1864" s="108" t="s">
        <v>165</v>
      </c>
    </row>
    <row r="1865" spans="2:51" s="113" customFormat="1">
      <c r="B1865" s="112"/>
      <c r="D1865" s="102" t="s">
        <v>176</v>
      </c>
      <c r="E1865" s="114" t="s">
        <v>1</v>
      </c>
      <c r="F1865" s="115" t="s">
        <v>10455</v>
      </c>
      <c r="H1865" s="116">
        <v>3.2028000000000003</v>
      </c>
      <c r="I1865" s="7"/>
      <c r="L1865" s="112"/>
      <c r="M1865" s="117"/>
      <c r="T1865" s="118"/>
      <c r="AT1865" s="114" t="s">
        <v>176</v>
      </c>
      <c r="AU1865" s="114" t="s">
        <v>82</v>
      </c>
      <c r="AV1865" s="113" t="s">
        <v>82</v>
      </c>
      <c r="AW1865" s="113" t="s">
        <v>30</v>
      </c>
      <c r="AX1865" s="113" t="s">
        <v>73</v>
      </c>
      <c r="AY1865" s="114" t="s">
        <v>165</v>
      </c>
    </row>
    <row r="1866" spans="2:51" s="113" customFormat="1">
      <c r="B1866" s="112"/>
      <c r="D1866" s="102" t="s">
        <v>176</v>
      </c>
      <c r="E1866" s="114" t="s">
        <v>1</v>
      </c>
      <c r="F1866" s="115" t="s">
        <v>10456</v>
      </c>
      <c r="H1866" s="116">
        <v>1.2811200000000003</v>
      </c>
      <c r="I1866" s="7"/>
      <c r="L1866" s="112"/>
      <c r="M1866" s="117"/>
      <c r="T1866" s="118"/>
      <c r="AT1866" s="114" t="s">
        <v>176</v>
      </c>
      <c r="AU1866" s="114" t="s">
        <v>82</v>
      </c>
      <c r="AV1866" s="113" t="s">
        <v>82</v>
      </c>
      <c r="AW1866" s="113" t="s">
        <v>30</v>
      </c>
      <c r="AX1866" s="113" t="s">
        <v>73</v>
      </c>
      <c r="AY1866" s="114" t="s">
        <v>165</v>
      </c>
    </row>
    <row r="1867" spans="2:51" s="113" customFormat="1">
      <c r="B1867" s="112"/>
      <c r="D1867" s="102" t="s">
        <v>176</v>
      </c>
      <c r="E1867" s="114" t="s">
        <v>1</v>
      </c>
      <c r="F1867" s="115" t="s">
        <v>10443</v>
      </c>
      <c r="H1867" s="116">
        <v>4.13</v>
      </c>
      <c r="I1867" s="7"/>
      <c r="L1867" s="112"/>
      <c r="M1867" s="117"/>
      <c r="T1867" s="118"/>
      <c r="AT1867" s="114" t="s">
        <v>176</v>
      </c>
      <c r="AU1867" s="114" t="s">
        <v>82</v>
      </c>
      <c r="AV1867" s="113" t="s">
        <v>82</v>
      </c>
      <c r="AW1867" s="113" t="s">
        <v>30</v>
      </c>
      <c r="AX1867" s="113" t="s">
        <v>73</v>
      </c>
      <c r="AY1867" s="114" t="s">
        <v>165</v>
      </c>
    </row>
    <row r="1868" spans="2:51" s="113" customFormat="1">
      <c r="B1868" s="112"/>
      <c r="D1868" s="102" t="s">
        <v>176</v>
      </c>
      <c r="E1868" s="114" t="s">
        <v>1</v>
      </c>
      <c r="F1868" s="115" t="s">
        <v>10444</v>
      </c>
      <c r="H1868" s="116">
        <v>1.08</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10457</v>
      </c>
      <c r="H1869" s="116">
        <v>3.2010000000000001</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1985</v>
      </c>
      <c r="H1870" s="108"/>
      <c r="I1870" s="6"/>
      <c r="L1870" s="106"/>
      <c r="M1870" s="110"/>
      <c r="T1870" s="111"/>
      <c r="AT1870" s="108" t="s">
        <v>176</v>
      </c>
      <c r="AU1870" s="108" t="s">
        <v>82</v>
      </c>
      <c r="AV1870" s="107" t="s">
        <v>82</v>
      </c>
      <c r="AW1870" s="107" t="s">
        <v>30</v>
      </c>
      <c r="AX1870" s="107" t="s">
        <v>73</v>
      </c>
      <c r="AY1870" s="108" t="s">
        <v>165</v>
      </c>
    </row>
    <row r="1871" spans="2:51" s="113" customFormat="1">
      <c r="B1871" s="112"/>
      <c r="D1871" s="102" t="s">
        <v>176</v>
      </c>
      <c r="E1871" s="114" t="s">
        <v>1</v>
      </c>
      <c r="F1871" s="115" t="s">
        <v>10447</v>
      </c>
      <c r="H1871" s="116">
        <v>11.6</v>
      </c>
      <c r="I1871" s="7"/>
      <c r="L1871" s="112"/>
      <c r="M1871" s="117"/>
      <c r="T1871" s="118"/>
      <c r="AT1871" s="114" t="s">
        <v>176</v>
      </c>
      <c r="AU1871" s="114" t="s">
        <v>82</v>
      </c>
      <c r="AV1871" s="113" t="s">
        <v>82</v>
      </c>
      <c r="AW1871" s="113" t="s">
        <v>30</v>
      </c>
      <c r="AX1871" s="113" t="s">
        <v>73</v>
      </c>
      <c r="AY1871" s="114" t="s">
        <v>165</v>
      </c>
    </row>
    <row r="1872" spans="2:51" s="113" customFormat="1">
      <c r="B1872" s="112"/>
      <c r="D1872" s="102" t="s">
        <v>176</v>
      </c>
      <c r="E1872" s="114" t="s">
        <v>1</v>
      </c>
      <c r="F1872" s="115" t="s">
        <v>10458</v>
      </c>
      <c r="H1872" s="116">
        <v>1.197125</v>
      </c>
      <c r="I1872" s="7"/>
      <c r="L1872" s="112"/>
      <c r="M1872" s="117"/>
      <c r="T1872" s="118"/>
      <c r="AT1872" s="114" t="s">
        <v>176</v>
      </c>
      <c r="AU1872" s="114" t="s">
        <v>82</v>
      </c>
      <c r="AV1872" s="113" t="s">
        <v>82</v>
      </c>
      <c r="AW1872" s="113" t="s">
        <v>30</v>
      </c>
      <c r="AX1872" s="113" t="s">
        <v>73</v>
      </c>
      <c r="AY1872" s="114" t="s">
        <v>165</v>
      </c>
    </row>
    <row r="1873" spans="2:65" s="113" customFormat="1">
      <c r="B1873" s="112"/>
      <c r="D1873" s="102" t="s">
        <v>176</v>
      </c>
      <c r="E1873" s="114" t="s">
        <v>1</v>
      </c>
      <c r="F1873" s="115" t="s">
        <v>10459</v>
      </c>
      <c r="H1873" s="116">
        <v>4.67075</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9892</v>
      </c>
      <c r="H1874" s="116">
        <v>127.10426499999997</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10419</v>
      </c>
      <c r="H1875" s="108"/>
      <c r="I1875" s="6"/>
      <c r="L1875" s="106"/>
      <c r="M1875" s="110"/>
      <c r="T1875" s="111"/>
      <c r="AT1875" s="108" t="s">
        <v>176</v>
      </c>
      <c r="AU1875" s="108" t="s">
        <v>82</v>
      </c>
      <c r="AV1875" s="107" t="s">
        <v>82</v>
      </c>
      <c r="AW1875" s="107" t="s">
        <v>30</v>
      </c>
      <c r="AX1875" s="107" t="s">
        <v>73</v>
      </c>
      <c r="AY1875" s="108" t="s">
        <v>165</v>
      </c>
    </row>
    <row r="1876" spans="2:65" s="113" customFormat="1">
      <c r="B1876" s="112"/>
      <c r="D1876" s="102" t="s">
        <v>176</v>
      </c>
      <c r="E1876" s="114" t="s">
        <v>1</v>
      </c>
      <c r="F1876" s="115" t="s">
        <v>10460</v>
      </c>
      <c r="H1876" s="116">
        <v>3.7439999999999998</v>
      </c>
      <c r="I1876" s="7"/>
      <c r="L1876" s="112"/>
      <c r="M1876" s="117"/>
      <c r="T1876" s="118"/>
      <c r="AT1876" s="114" t="s">
        <v>176</v>
      </c>
      <c r="AU1876" s="114" t="s">
        <v>82</v>
      </c>
      <c r="AV1876" s="113" t="s">
        <v>82</v>
      </c>
      <c r="AW1876" s="113" t="s">
        <v>30</v>
      </c>
      <c r="AX1876" s="113" t="s">
        <v>73</v>
      </c>
      <c r="AY1876" s="114" t="s">
        <v>165</v>
      </c>
    </row>
    <row r="1877" spans="2:65" s="107" customFormat="1">
      <c r="B1877" s="106"/>
      <c r="D1877" s="102" t="s">
        <v>176</v>
      </c>
      <c r="E1877" s="108" t="s">
        <v>1</v>
      </c>
      <c r="F1877" s="109" t="s">
        <v>1985</v>
      </c>
      <c r="H1877" s="108"/>
      <c r="I1877" s="6"/>
      <c r="L1877" s="106"/>
      <c r="M1877" s="110"/>
      <c r="T1877" s="111"/>
      <c r="AT1877" s="108" t="s">
        <v>176</v>
      </c>
      <c r="AU1877" s="108" t="s">
        <v>82</v>
      </c>
      <c r="AV1877" s="107" t="s">
        <v>82</v>
      </c>
      <c r="AW1877" s="107" t="s">
        <v>30</v>
      </c>
      <c r="AX1877" s="107" t="s">
        <v>73</v>
      </c>
      <c r="AY1877" s="108" t="s">
        <v>165</v>
      </c>
    </row>
    <row r="1878" spans="2:65" s="113" customFormat="1">
      <c r="B1878" s="112"/>
      <c r="D1878" s="102" t="s">
        <v>176</v>
      </c>
      <c r="E1878" s="114" t="s">
        <v>1</v>
      </c>
      <c r="F1878" s="115" t="s">
        <v>10461</v>
      </c>
      <c r="H1878" s="116">
        <v>0.55106999999999995</v>
      </c>
      <c r="I1878" s="7"/>
      <c r="L1878" s="112"/>
      <c r="M1878" s="117"/>
      <c r="T1878" s="118"/>
      <c r="AT1878" s="114" t="s">
        <v>176</v>
      </c>
      <c r="AU1878" s="114" t="s">
        <v>82</v>
      </c>
      <c r="AV1878" s="113" t="s">
        <v>82</v>
      </c>
      <c r="AW1878" s="113" t="s">
        <v>30</v>
      </c>
      <c r="AX1878" s="113" t="s">
        <v>73</v>
      </c>
      <c r="AY1878" s="114" t="s">
        <v>165</v>
      </c>
    </row>
    <row r="1879" spans="2:65" s="113" customFormat="1">
      <c r="B1879" s="112"/>
      <c r="D1879" s="102" t="s">
        <v>176</v>
      </c>
      <c r="E1879" s="114" t="s">
        <v>1</v>
      </c>
      <c r="F1879" s="115" t="s">
        <v>10462</v>
      </c>
      <c r="H1879" s="116">
        <v>2.1138479999999999</v>
      </c>
      <c r="I1879" s="7"/>
      <c r="L1879" s="112"/>
      <c r="M1879" s="117"/>
      <c r="T1879" s="118"/>
      <c r="AT1879" s="114" t="s">
        <v>176</v>
      </c>
      <c r="AU1879" s="114" t="s">
        <v>82</v>
      </c>
      <c r="AV1879" s="113" t="s">
        <v>82</v>
      </c>
      <c r="AW1879" s="113" t="s">
        <v>30</v>
      </c>
      <c r="AX1879" s="113" t="s">
        <v>73</v>
      </c>
      <c r="AY1879" s="114" t="s">
        <v>165</v>
      </c>
    </row>
    <row r="1880" spans="2:65" s="113" customFormat="1">
      <c r="B1880" s="112"/>
      <c r="D1880" s="102" t="s">
        <v>176</v>
      </c>
      <c r="E1880" s="114" t="s">
        <v>1</v>
      </c>
      <c r="F1880" s="115" t="s">
        <v>10463</v>
      </c>
      <c r="H1880" s="116">
        <v>6.3449999999999998</v>
      </c>
      <c r="I1880" s="7"/>
      <c r="L1880" s="112"/>
      <c r="M1880" s="117"/>
      <c r="T1880" s="118"/>
      <c r="AT1880" s="114" t="s">
        <v>176</v>
      </c>
      <c r="AU1880" s="114" t="s">
        <v>82</v>
      </c>
      <c r="AV1880" s="113" t="s">
        <v>82</v>
      </c>
      <c r="AW1880" s="113" t="s">
        <v>30</v>
      </c>
      <c r="AX1880" s="113" t="s">
        <v>73</v>
      </c>
      <c r="AY1880" s="114" t="s">
        <v>165</v>
      </c>
    </row>
    <row r="1881" spans="2:65" s="113" customFormat="1">
      <c r="B1881" s="112"/>
      <c r="D1881" s="102" t="s">
        <v>176</v>
      </c>
      <c r="E1881" s="114" t="s">
        <v>1</v>
      </c>
      <c r="F1881" s="115" t="s">
        <v>10384</v>
      </c>
      <c r="H1881" s="116">
        <v>12.753917999999999</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313.077</v>
      </c>
      <c r="I1882" s="8"/>
      <c r="L1882" s="119"/>
      <c r="M1882" s="124"/>
      <c r="T1882" s="125"/>
      <c r="AT1882" s="121" t="s">
        <v>176</v>
      </c>
      <c r="AU1882" s="121" t="s">
        <v>82</v>
      </c>
      <c r="AV1882" s="120" t="s">
        <v>172</v>
      </c>
      <c r="AW1882" s="120" t="s">
        <v>30</v>
      </c>
      <c r="AX1882" s="120" t="s">
        <v>80</v>
      </c>
      <c r="AY1882" s="121" t="s">
        <v>165</v>
      </c>
    </row>
    <row r="1883" spans="2:65" s="17" customFormat="1" ht="33" customHeight="1">
      <c r="B1883" s="16"/>
      <c r="C1883" s="88" t="s">
        <v>609</v>
      </c>
      <c r="D1883" s="88" t="s">
        <v>168</v>
      </c>
      <c r="E1883" s="89" t="s">
        <v>1148</v>
      </c>
      <c r="F1883" s="90" t="s">
        <v>1149</v>
      </c>
      <c r="G1883" s="91" t="s">
        <v>202</v>
      </c>
      <c r="H1883" s="92">
        <v>313.077</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1150</v>
      </c>
    </row>
    <row r="1884" spans="2:65" s="17" customFormat="1" ht="29.25">
      <c r="B1884" s="16"/>
      <c r="D1884" s="102" t="s">
        <v>173</v>
      </c>
      <c r="F1884" s="103" t="s">
        <v>1151</v>
      </c>
      <c r="I1884" s="5"/>
      <c r="L1884" s="16"/>
      <c r="M1884" s="104"/>
      <c r="T1884" s="105"/>
      <c r="AT1884" s="9" t="s">
        <v>173</v>
      </c>
      <c r="AU1884" s="9" t="s">
        <v>82</v>
      </c>
    </row>
    <row r="1885" spans="2:65" s="113" customFormat="1">
      <c r="B1885" s="112"/>
      <c r="D1885" s="102" t="s">
        <v>176</v>
      </c>
      <c r="E1885" s="114" t="s">
        <v>1</v>
      </c>
      <c r="F1885" s="115" t="s">
        <v>10464</v>
      </c>
      <c r="H1885" s="116">
        <v>313.077</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313.077</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1152</v>
      </c>
      <c r="D1887" s="88" t="s">
        <v>168</v>
      </c>
      <c r="E1887" s="89" t="s">
        <v>1153</v>
      </c>
      <c r="F1887" s="90" t="s">
        <v>1154</v>
      </c>
      <c r="G1887" s="91" t="s">
        <v>254</v>
      </c>
      <c r="H1887" s="92">
        <v>103.4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1155</v>
      </c>
    </row>
    <row r="1888" spans="2:65" s="17" customFormat="1" ht="19.5">
      <c r="B1888" s="16"/>
      <c r="D1888" s="102" t="s">
        <v>173</v>
      </c>
      <c r="F1888" s="103" t="s">
        <v>1154</v>
      </c>
      <c r="I1888" s="5"/>
      <c r="L1888" s="16"/>
      <c r="M1888" s="104"/>
      <c r="T1888" s="105"/>
      <c r="AT1888" s="9" t="s">
        <v>173</v>
      </c>
      <c r="AU1888" s="9" t="s">
        <v>82</v>
      </c>
    </row>
    <row r="1889" spans="2:65" s="107" customFormat="1">
      <c r="B1889" s="106"/>
      <c r="D1889" s="102" t="s">
        <v>176</v>
      </c>
      <c r="E1889" s="108" t="s">
        <v>1</v>
      </c>
      <c r="F1889" s="109" t="s">
        <v>1156</v>
      </c>
      <c r="H1889" s="108" t="s">
        <v>1</v>
      </c>
      <c r="I1889" s="6"/>
      <c r="L1889" s="106"/>
      <c r="M1889" s="110"/>
      <c r="T1889" s="111"/>
      <c r="AT1889" s="108" t="s">
        <v>176</v>
      </c>
      <c r="AU1889" s="108" t="s">
        <v>82</v>
      </c>
      <c r="AV1889" s="107" t="s">
        <v>80</v>
      </c>
      <c r="AW1889" s="107" t="s">
        <v>30</v>
      </c>
      <c r="AX1889" s="107" t="s">
        <v>73</v>
      </c>
      <c r="AY1889" s="108" t="s">
        <v>165</v>
      </c>
    </row>
    <row r="1890" spans="2:65" s="107" customFormat="1">
      <c r="B1890" s="106"/>
      <c r="D1890" s="102" t="s">
        <v>176</v>
      </c>
      <c r="E1890" s="108" t="s">
        <v>1</v>
      </c>
      <c r="F1890" s="109" t="s">
        <v>705</v>
      </c>
      <c r="H1890" s="108" t="s">
        <v>1</v>
      </c>
      <c r="I1890" s="6"/>
      <c r="L1890" s="106"/>
      <c r="M1890" s="110"/>
      <c r="T1890" s="111"/>
      <c r="AT1890" s="108" t="s">
        <v>176</v>
      </c>
      <c r="AU1890" s="108" t="s">
        <v>82</v>
      </c>
      <c r="AV1890" s="107" t="s">
        <v>80</v>
      </c>
      <c r="AW1890" s="107" t="s">
        <v>30</v>
      </c>
      <c r="AX1890" s="107" t="s">
        <v>73</v>
      </c>
      <c r="AY1890" s="108" t="s">
        <v>165</v>
      </c>
    </row>
    <row r="1891" spans="2:65" s="113" customFormat="1">
      <c r="B1891" s="112"/>
      <c r="D1891" s="102" t="s">
        <v>176</v>
      </c>
      <c r="E1891" s="114" t="s">
        <v>1</v>
      </c>
      <c r="F1891" s="115" t="s">
        <v>1157</v>
      </c>
      <c r="H1891" s="116">
        <v>20.89</v>
      </c>
      <c r="I1891" s="7"/>
      <c r="L1891" s="112"/>
      <c r="M1891" s="117"/>
      <c r="T1891" s="118"/>
      <c r="AT1891" s="114" t="s">
        <v>176</v>
      </c>
      <c r="AU1891" s="114" t="s">
        <v>82</v>
      </c>
      <c r="AV1891" s="113" t="s">
        <v>82</v>
      </c>
      <c r="AW1891" s="113" t="s">
        <v>30</v>
      </c>
      <c r="AX1891" s="113" t="s">
        <v>73</v>
      </c>
      <c r="AY1891" s="114" t="s">
        <v>165</v>
      </c>
    </row>
    <row r="1892" spans="2:65" s="113" customFormat="1" ht="22.5">
      <c r="B1892" s="112"/>
      <c r="D1892" s="102" t="s">
        <v>176</v>
      </c>
      <c r="E1892" s="114" t="s">
        <v>1</v>
      </c>
      <c r="F1892" s="115" t="s">
        <v>1158</v>
      </c>
      <c r="H1892" s="116">
        <v>82.51</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103.4</v>
      </c>
      <c r="I1893" s="8"/>
      <c r="L1893" s="119"/>
      <c r="M1893" s="124"/>
      <c r="T1893" s="125"/>
      <c r="AT1893" s="121" t="s">
        <v>176</v>
      </c>
      <c r="AU1893" s="121" t="s">
        <v>82</v>
      </c>
      <c r="AV1893" s="120" t="s">
        <v>172</v>
      </c>
      <c r="AW1893" s="120" t="s">
        <v>30</v>
      </c>
      <c r="AX1893" s="120" t="s">
        <v>80</v>
      </c>
      <c r="AY1893" s="121" t="s">
        <v>165</v>
      </c>
    </row>
    <row r="1894" spans="2:65" s="17" customFormat="1" ht="21.75" customHeight="1">
      <c r="B1894" s="16"/>
      <c r="C1894" s="88" t="s">
        <v>616</v>
      </c>
      <c r="D1894" s="88" t="s">
        <v>168</v>
      </c>
      <c r="E1894" s="89" t="s">
        <v>1159</v>
      </c>
      <c r="F1894" s="90" t="s">
        <v>1160</v>
      </c>
      <c r="G1894" s="91" t="s">
        <v>202</v>
      </c>
      <c r="H1894" s="92">
        <v>3.2149999999999999</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1161</v>
      </c>
    </row>
    <row r="1895" spans="2:65" s="17" customFormat="1">
      <c r="B1895" s="16"/>
      <c r="D1895" s="102" t="s">
        <v>173</v>
      </c>
      <c r="F1895" s="103" t="s">
        <v>1160</v>
      </c>
      <c r="I1895" s="5"/>
      <c r="L1895" s="16"/>
      <c r="M1895" s="104"/>
      <c r="T1895" s="105"/>
      <c r="AT1895" s="9" t="s">
        <v>173</v>
      </c>
      <c r="AU1895" s="9" t="s">
        <v>82</v>
      </c>
    </row>
    <row r="1896" spans="2:65" s="107" customFormat="1">
      <c r="B1896" s="106"/>
      <c r="D1896" s="102" t="s">
        <v>176</v>
      </c>
      <c r="E1896" s="108" t="s">
        <v>1</v>
      </c>
      <c r="F1896" s="109" t="s">
        <v>10465</v>
      </c>
      <c r="H1896" s="108"/>
      <c r="I1896" s="6"/>
      <c r="L1896" s="106"/>
      <c r="M1896" s="110"/>
      <c r="T1896" s="111"/>
      <c r="AT1896" s="108" t="s">
        <v>176</v>
      </c>
      <c r="AU1896" s="108" t="s">
        <v>82</v>
      </c>
      <c r="AV1896" s="107" t="s">
        <v>80</v>
      </c>
      <c r="AW1896" s="107" t="s">
        <v>30</v>
      </c>
      <c r="AX1896" s="107" t="s">
        <v>73</v>
      </c>
      <c r="AY1896" s="108" t="s">
        <v>165</v>
      </c>
    </row>
    <row r="1897" spans="2:65" s="113" customFormat="1">
      <c r="B1897" s="112"/>
      <c r="D1897" s="102" t="s">
        <v>176</v>
      </c>
      <c r="E1897" s="114" t="s">
        <v>1</v>
      </c>
      <c r="F1897" s="115" t="s">
        <v>10466</v>
      </c>
      <c r="H1897" s="116">
        <v>0.57499999999999996</v>
      </c>
      <c r="I1897" s="7"/>
      <c r="L1897" s="112"/>
      <c r="M1897" s="117"/>
      <c r="T1897" s="118"/>
      <c r="AT1897" s="114" t="s">
        <v>176</v>
      </c>
      <c r="AU1897" s="114" t="s">
        <v>82</v>
      </c>
      <c r="AV1897" s="113" t="s">
        <v>82</v>
      </c>
      <c r="AW1897" s="113" t="s">
        <v>30</v>
      </c>
      <c r="AX1897" s="113" t="s">
        <v>73</v>
      </c>
      <c r="AY1897" s="114" t="s">
        <v>165</v>
      </c>
    </row>
    <row r="1898" spans="2:65" s="113" customFormat="1">
      <c r="B1898" s="112"/>
      <c r="D1898" s="102" t="s">
        <v>176</v>
      </c>
      <c r="E1898" s="114" t="s">
        <v>1</v>
      </c>
      <c r="F1898" s="115" t="s">
        <v>10467</v>
      </c>
      <c r="H1898" s="116">
        <v>1.2749999999999999</v>
      </c>
      <c r="I1898" s="7"/>
      <c r="L1898" s="112"/>
      <c r="M1898" s="117"/>
      <c r="T1898" s="118"/>
      <c r="AT1898" s="114" t="s">
        <v>176</v>
      </c>
      <c r="AU1898" s="114" t="s">
        <v>82</v>
      </c>
      <c r="AV1898" s="113" t="s">
        <v>82</v>
      </c>
      <c r="AW1898" s="113" t="s">
        <v>30</v>
      </c>
      <c r="AX1898" s="113" t="s">
        <v>73</v>
      </c>
      <c r="AY1898" s="114" t="s">
        <v>165</v>
      </c>
    </row>
    <row r="1899" spans="2:65" s="113" customFormat="1">
      <c r="B1899" s="112"/>
      <c r="D1899" s="102" t="s">
        <v>176</v>
      </c>
      <c r="E1899" s="114" t="s">
        <v>1</v>
      </c>
      <c r="F1899" s="115" t="s">
        <v>10468</v>
      </c>
      <c r="H1899" s="116">
        <v>0.25</v>
      </c>
      <c r="I1899" s="7"/>
      <c r="L1899" s="112"/>
      <c r="M1899" s="117"/>
      <c r="T1899" s="118"/>
      <c r="AT1899" s="114" t="s">
        <v>176</v>
      </c>
      <c r="AU1899" s="114" t="s">
        <v>82</v>
      </c>
      <c r="AV1899" s="113" t="s">
        <v>82</v>
      </c>
      <c r="AW1899" s="113" t="s">
        <v>30</v>
      </c>
      <c r="AX1899" s="113" t="s">
        <v>73</v>
      </c>
      <c r="AY1899" s="114" t="s">
        <v>165</v>
      </c>
    </row>
    <row r="1900" spans="2:65" s="113" customFormat="1">
      <c r="B1900" s="112"/>
      <c r="D1900" s="102" t="s">
        <v>176</v>
      </c>
      <c r="E1900" s="114" t="s">
        <v>1</v>
      </c>
      <c r="F1900" s="115" t="s">
        <v>10469</v>
      </c>
      <c r="H1900" s="116">
        <v>0.55249999999999999</v>
      </c>
      <c r="I1900" s="7"/>
      <c r="L1900" s="112"/>
      <c r="M1900" s="117"/>
      <c r="T1900" s="118"/>
      <c r="AT1900" s="114" t="s">
        <v>176</v>
      </c>
      <c r="AU1900" s="114" t="s">
        <v>82</v>
      </c>
      <c r="AV1900" s="113" t="s">
        <v>82</v>
      </c>
      <c r="AW1900" s="113" t="s">
        <v>30</v>
      </c>
      <c r="AX1900" s="113" t="s">
        <v>73</v>
      </c>
      <c r="AY1900" s="114" t="s">
        <v>165</v>
      </c>
    </row>
    <row r="1901" spans="2:65" s="113" customFormat="1">
      <c r="B1901" s="112"/>
      <c r="D1901" s="102" t="s">
        <v>176</v>
      </c>
      <c r="E1901" s="114" t="s">
        <v>1</v>
      </c>
      <c r="F1901" s="115" t="s">
        <v>10470</v>
      </c>
      <c r="H1901" s="116">
        <v>0.5625</v>
      </c>
      <c r="I1901" s="7"/>
      <c r="L1901" s="112"/>
      <c r="M1901" s="117"/>
      <c r="T1901" s="118"/>
      <c r="AT1901" s="114" t="s">
        <v>176</v>
      </c>
      <c r="AU1901" s="114" t="s">
        <v>82</v>
      </c>
      <c r="AV1901" s="113" t="s">
        <v>82</v>
      </c>
      <c r="AW1901" s="113" t="s">
        <v>30</v>
      </c>
      <c r="AX1901" s="113" t="s">
        <v>73</v>
      </c>
      <c r="AY1901" s="114" t="s">
        <v>165</v>
      </c>
    </row>
    <row r="1902" spans="2:65" s="120" customFormat="1">
      <c r="B1902" s="119"/>
      <c r="D1902" s="102" t="s">
        <v>176</v>
      </c>
      <c r="E1902" s="121" t="s">
        <v>1</v>
      </c>
      <c r="F1902" s="122" t="s">
        <v>181</v>
      </c>
      <c r="H1902" s="123">
        <v>3.2149999999999999</v>
      </c>
      <c r="I1902" s="8"/>
      <c r="L1902" s="119"/>
      <c r="M1902" s="124"/>
      <c r="T1902" s="125"/>
      <c r="AT1902" s="121" t="s">
        <v>176</v>
      </c>
      <c r="AU1902" s="121" t="s">
        <v>82</v>
      </c>
      <c r="AV1902" s="120" t="s">
        <v>172</v>
      </c>
      <c r="AW1902" s="120" t="s">
        <v>30</v>
      </c>
      <c r="AX1902" s="120" t="s">
        <v>80</v>
      </c>
      <c r="AY1902" s="121" t="s">
        <v>165</v>
      </c>
    </row>
    <row r="1903" spans="2:65" s="17" customFormat="1" ht="24.2" customHeight="1">
      <c r="B1903" s="16"/>
      <c r="C1903" s="88" t="s">
        <v>1162</v>
      </c>
      <c r="D1903" s="88" t="s">
        <v>168</v>
      </c>
      <c r="E1903" s="89" t="s">
        <v>1163</v>
      </c>
      <c r="F1903" s="90" t="s">
        <v>1164</v>
      </c>
      <c r="G1903" s="91" t="s">
        <v>171</v>
      </c>
      <c r="H1903" s="92">
        <v>117.24299999999999</v>
      </c>
      <c r="I1903" s="4"/>
      <c r="J1903" s="94">
        <f>ROUND(I1903*H1903,2)</f>
        <v>0</v>
      </c>
      <c r="K1903" s="95"/>
      <c r="L1903" s="16"/>
      <c r="M1903" s="96" t="s">
        <v>1</v>
      </c>
      <c r="N1903" s="97" t="s">
        <v>38</v>
      </c>
      <c r="P1903" s="98">
        <f>O1903*H1903</f>
        <v>0</v>
      </c>
      <c r="Q1903" s="98">
        <v>2.3216613000000001</v>
      </c>
      <c r="R1903" s="98">
        <f>Q1903*H1903</f>
        <v>272.1985357959</v>
      </c>
      <c r="S1903" s="98">
        <v>0</v>
      </c>
      <c r="T1903" s="99">
        <f>S1903*H1903</f>
        <v>0</v>
      </c>
      <c r="AR1903" s="100" t="s">
        <v>172</v>
      </c>
      <c r="AT1903" s="100" t="s">
        <v>168</v>
      </c>
      <c r="AU1903" s="100" t="s">
        <v>82</v>
      </c>
      <c r="AY1903" s="9" t="s">
        <v>165</v>
      </c>
      <c r="BE1903" s="101">
        <f>IF(N1903="základní",J1903,0)</f>
        <v>0</v>
      </c>
      <c r="BF1903" s="101">
        <f>IF(N1903="snížená",J1903,0)</f>
        <v>0</v>
      </c>
      <c r="BG1903" s="101">
        <f>IF(N1903="zákl. přenesená",J1903,0)</f>
        <v>0</v>
      </c>
      <c r="BH1903" s="101">
        <f>IF(N1903="sníž. přenesená",J1903,0)</f>
        <v>0</v>
      </c>
      <c r="BI1903" s="101">
        <f>IF(N1903="nulová",J1903,0)</f>
        <v>0</v>
      </c>
      <c r="BJ1903" s="9" t="s">
        <v>80</v>
      </c>
      <c r="BK1903" s="101">
        <f>ROUND(I1903*H1903,2)</f>
        <v>0</v>
      </c>
      <c r="BL1903" s="9" t="s">
        <v>172</v>
      </c>
      <c r="BM1903" s="100" t="s">
        <v>1165</v>
      </c>
    </row>
    <row r="1904" spans="2:65" s="17" customFormat="1" ht="29.25">
      <c r="B1904" s="16"/>
      <c r="D1904" s="102" t="s">
        <v>173</v>
      </c>
      <c r="F1904" s="103" t="s">
        <v>1166</v>
      </c>
      <c r="I1904" s="5"/>
      <c r="L1904" s="16"/>
      <c r="M1904" s="104"/>
      <c r="T1904" s="105"/>
      <c r="AT1904" s="9" t="s">
        <v>173</v>
      </c>
      <c r="AU1904" s="9" t="s">
        <v>82</v>
      </c>
    </row>
    <row r="1905" spans="2:51" s="107" customFormat="1">
      <c r="B1905" s="106"/>
      <c r="D1905" s="102" t="s">
        <v>176</v>
      </c>
      <c r="E1905" s="108" t="s">
        <v>1</v>
      </c>
      <c r="F1905" s="109" t="s">
        <v>10471</v>
      </c>
      <c r="H1905" s="108"/>
      <c r="I1905" s="6"/>
      <c r="L1905" s="106"/>
      <c r="M1905" s="110"/>
      <c r="T1905" s="111"/>
      <c r="AT1905" s="108" t="s">
        <v>176</v>
      </c>
      <c r="AU1905" s="108" t="s">
        <v>82</v>
      </c>
      <c r="AV1905" s="107" t="s">
        <v>82</v>
      </c>
      <c r="AW1905" s="107" t="s">
        <v>30</v>
      </c>
      <c r="AX1905" s="107" t="s">
        <v>73</v>
      </c>
      <c r="AY1905" s="108" t="s">
        <v>165</v>
      </c>
    </row>
    <row r="1906" spans="2:51" s="113" customFormat="1">
      <c r="B1906" s="112"/>
      <c r="D1906" s="102" t="s">
        <v>176</v>
      </c>
      <c r="E1906" s="114" t="s">
        <v>1</v>
      </c>
      <c r="F1906" s="115" t="s">
        <v>10472</v>
      </c>
      <c r="H1906" s="116">
        <v>6.0547500000000012</v>
      </c>
      <c r="I1906" s="7"/>
      <c r="L1906" s="112"/>
      <c r="M1906" s="117"/>
      <c r="T1906" s="118"/>
      <c r="AT1906" s="114" t="s">
        <v>176</v>
      </c>
      <c r="AU1906" s="114" t="s">
        <v>82</v>
      </c>
      <c r="AV1906" s="113" t="s">
        <v>82</v>
      </c>
      <c r="AW1906" s="113" t="s">
        <v>30</v>
      </c>
      <c r="AX1906" s="113" t="s">
        <v>73</v>
      </c>
      <c r="AY1906" s="114" t="s">
        <v>165</v>
      </c>
    </row>
    <row r="1907" spans="2:51" s="113" customFormat="1">
      <c r="B1907" s="112"/>
      <c r="D1907" s="102" t="s">
        <v>176</v>
      </c>
      <c r="E1907" s="114" t="s">
        <v>1</v>
      </c>
      <c r="F1907" s="115" t="s">
        <v>10473</v>
      </c>
      <c r="H1907" s="116">
        <v>9.5985000000000014</v>
      </c>
      <c r="I1907" s="7"/>
      <c r="L1907" s="112"/>
      <c r="M1907" s="117"/>
      <c r="T1907" s="118"/>
      <c r="AT1907" s="114" t="s">
        <v>176</v>
      </c>
      <c r="AU1907" s="114" t="s">
        <v>82</v>
      </c>
      <c r="AV1907" s="113" t="s">
        <v>82</v>
      </c>
      <c r="AW1907" s="113" t="s">
        <v>30</v>
      </c>
      <c r="AX1907" s="113" t="s">
        <v>73</v>
      </c>
      <c r="AY1907" s="114" t="s">
        <v>165</v>
      </c>
    </row>
    <row r="1908" spans="2:51" s="113" customFormat="1">
      <c r="B1908" s="112"/>
      <c r="D1908" s="102" t="s">
        <v>176</v>
      </c>
      <c r="E1908" s="114" t="s">
        <v>1</v>
      </c>
      <c r="F1908" s="115" t="s">
        <v>10474</v>
      </c>
      <c r="H1908" s="116">
        <v>12.811500000000001</v>
      </c>
      <c r="I1908" s="7"/>
      <c r="L1908" s="112"/>
      <c r="M1908" s="117"/>
      <c r="T1908" s="118"/>
      <c r="AT1908" s="114" t="s">
        <v>176</v>
      </c>
      <c r="AU1908" s="114" t="s">
        <v>82</v>
      </c>
      <c r="AV1908" s="113" t="s">
        <v>82</v>
      </c>
      <c r="AW1908" s="113" t="s">
        <v>30</v>
      </c>
      <c r="AX1908" s="113" t="s">
        <v>73</v>
      </c>
      <c r="AY1908" s="114" t="s">
        <v>165</v>
      </c>
    </row>
    <row r="1909" spans="2:51" s="113" customFormat="1">
      <c r="B1909" s="112"/>
      <c r="D1909" s="102" t="s">
        <v>176</v>
      </c>
      <c r="E1909" s="114" t="s">
        <v>1</v>
      </c>
      <c r="F1909" s="115" t="s">
        <v>10475</v>
      </c>
      <c r="H1909" s="116">
        <v>32.178999999999995</v>
      </c>
      <c r="I1909" s="7"/>
      <c r="L1909" s="112"/>
      <c r="M1909" s="117"/>
      <c r="T1909" s="118"/>
      <c r="AT1909" s="114" t="s">
        <v>176</v>
      </c>
      <c r="AU1909" s="114" t="s">
        <v>82</v>
      </c>
      <c r="AV1909" s="113" t="s">
        <v>82</v>
      </c>
      <c r="AW1909" s="113" t="s">
        <v>30</v>
      </c>
      <c r="AX1909" s="113" t="s">
        <v>73</v>
      </c>
      <c r="AY1909" s="114" t="s">
        <v>165</v>
      </c>
    </row>
    <row r="1910" spans="2:51" s="113" customFormat="1">
      <c r="B1910" s="112"/>
      <c r="D1910" s="102" t="s">
        <v>176</v>
      </c>
      <c r="E1910" s="114" t="s">
        <v>1</v>
      </c>
      <c r="F1910" s="115" t="s">
        <v>10476</v>
      </c>
      <c r="H1910" s="116">
        <v>37.174950000000003</v>
      </c>
      <c r="I1910" s="7"/>
      <c r="L1910" s="112"/>
      <c r="M1910" s="117"/>
      <c r="T1910" s="118"/>
      <c r="AT1910" s="114" t="s">
        <v>176</v>
      </c>
      <c r="AU1910" s="114" t="s">
        <v>82</v>
      </c>
      <c r="AV1910" s="113" t="s">
        <v>82</v>
      </c>
      <c r="AW1910" s="113" t="s">
        <v>30</v>
      </c>
      <c r="AX1910" s="113" t="s">
        <v>73</v>
      </c>
      <c r="AY1910" s="114" t="s">
        <v>165</v>
      </c>
    </row>
    <row r="1911" spans="2:51" s="113" customFormat="1">
      <c r="B1911" s="112"/>
      <c r="D1911" s="102" t="s">
        <v>176</v>
      </c>
      <c r="E1911" s="114" t="s">
        <v>1</v>
      </c>
      <c r="F1911" s="115" t="s">
        <v>9866</v>
      </c>
      <c r="H1911" s="116">
        <v>97.818700000000007</v>
      </c>
      <c r="I1911" s="7"/>
      <c r="L1911" s="112"/>
      <c r="M1911" s="117"/>
      <c r="T1911" s="118"/>
      <c r="AT1911" s="114" t="s">
        <v>176</v>
      </c>
      <c r="AU1911" s="114" t="s">
        <v>82</v>
      </c>
      <c r="AV1911" s="113" t="s">
        <v>82</v>
      </c>
      <c r="AW1911" s="113" t="s">
        <v>30</v>
      </c>
      <c r="AX1911" s="113" t="s">
        <v>73</v>
      </c>
      <c r="AY1911" s="114" t="s">
        <v>165</v>
      </c>
    </row>
    <row r="1912" spans="2:51" s="107" customFormat="1">
      <c r="B1912" s="106"/>
      <c r="D1912" s="102" t="s">
        <v>176</v>
      </c>
      <c r="E1912" s="108" t="s">
        <v>1</v>
      </c>
      <c r="F1912" s="109" t="s">
        <v>10477</v>
      </c>
      <c r="H1912" s="108"/>
      <c r="I1912" s="6"/>
      <c r="L1912" s="106"/>
      <c r="M1912" s="110"/>
      <c r="T1912" s="111"/>
      <c r="AT1912" s="108" t="s">
        <v>176</v>
      </c>
      <c r="AU1912" s="108" t="s">
        <v>82</v>
      </c>
      <c r="AV1912" s="107" t="s">
        <v>82</v>
      </c>
      <c r="AW1912" s="107" t="s">
        <v>30</v>
      </c>
      <c r="AX1912" s="107" t="s">
        <v>73</v>
      </c>
      <c r="AY1912" s="108" t="s">
        <v>165</v>
      </c>
    </row>
    <row r="1913" spans="2:51" s="107" customFormat="1">
      <c r="B1913" s="106"/>
      <c r="D1913" s="102" t="s">
        <v>176</v>
      </c>
      <c r="E1913" s="108" t="s">
        <v>1</v>
      </c>
      <c r="F1913" s="109" t="s">
        <v>10478</v>
      </c>
      <c r="H1913" s="108"/>
      <c r="I1913" s="6"/>
      <c r="L1913" s="106"/>
      <c r="M1913" s="110"/>
      <c r="T1913" s="111"/>
      <c r="AT1913" s="108" t="s">
        <v>176</v>
      </c>
      <c r="AU1913" s="108" t="s">
        <v>82</v>
      </c>
      <c r="AV1913" s="107" t="s">
        <v>82</v>
      </c>
      <c r="AW1913" s="107" t="s">
        <v>30</v>
      </c>
      <c r="AX1913" s="107" t="s">
        <v>73</v>
      </c>
      <c r="AY1913" s="108" t="s">
        <v>165</v>
      </c>
    </row>
    <row r="1914" spans="2:51" s="107" customFormat="1">
      <c r="B1914" s="106"/>
      <c r="D1914" s="102" t="s">
        <v>176</v>
      </c>
      <c r="E1914" s="108" t="s">
        <v>1</v>
      </c>
      <c r="F1914" s="109" t="s">
        <v>10419</v>
      </c>
      <c r="H1914" s="108"/>
      <c r="I1914" s="6"/>
      <c r="L1914" s="106"/>
      <c r="M1914" s="110"/>
      <c r="T1914" s="111"/>
      <c r="AT1914" s="108" t="s">
        <v>176</v>
      </c>
      <c r="AU1914" s="108" t="s">
        <v>82</v>
      </c>
      <c r="AV1914" s="107" t="s">
        <v>82</v>
      </c>
      <c r="AW1914" s="107" t="s">
        <v>30</v>
      </c>
      <c r="AX1914" s="107" t="s">
        <v>73</v>
      </c>
      <c r="AY1914" s="108" t="s">
        <v>165</v>
      </c>
    </row>
    <row r="1915" spans="2:51" s="107" customFormat="1">
      <c r="B1915" s="106"/>
      <c r="D1915" s="102" t="s">
        <v>176</v>
      </c>
      <c r="E1915" s="108" t="s">
        <v>1</v>
      </c>
      <c r="F1915" s="109" t="s">
        <v>10479</v>
      </c>
      <c r="H1915" s="108"/>
      <c r="I1915" s="6"/>
      <c r="L1915" s="106"/>
      <c r="M1915" s="110"/>
      <c r="T1915" s="111"/>
      <c r="AT1915" s="108" t="s">
        <v>176</v>
      </c>
      <c r="AU1915" s="108" t="s">
        <v>82</v>
      </c>
      <c r="AV1915" s="107" t="s">
        <v>82</v>
      </c>
      <c r="AW1915" s="107" t="s">
        <v>30</v>
      </c>
      <c r="AX1915" s="107" t="s">
        <v>73</v>
      </c>
      <c r="AY1915" s="108" t="s">
        <v>165</v>
      </c>
    </row>
    <row r="1916" spans="2:51" s="113" customFormat="1">
      <c r="B1916" s="112"/>
      <c r="D1916" s="102" t="s">
        <v>176</v>
      </c>
      <c r="E1916" s="114" t="s">
        <v>1</v>
      </c>
      <c r="F1916" s="115" t="s">
        <v>10480</v>
      </c>
      <c r="H1916" s="116">
        <v>3.4063919999999994</v>
      </c>
      <c r="I1916" s="7"/>
      <c r="L1916" s="112"/>
      <c r="M1916" s="117"/>
      <c r="T1916" s="118"/>
      <c r="AT1916" s="114" t="s">
        <v>176</v>
      </c>
      <c r="AU1916" s="114" t="s">
        <v>82</v>
      </c>
      <c r="AV1916" s="113" t="s">
        <v>82</v>
      </c>
      <c r="AW1916" s="113" t="s">
        <v>30</v>
      </c>
      <c r="AX1916" s="113" t="s">
        <v>73</v>
      </c>
      <c r="AY1916" s="114" t="s">
        <v>165</v>
      </c>
    </row>
    <row r="1917" spans="2:51" s="113" customFormat="1">
      <c r="B1917" s="112"/>
      <c r="D1917" s="102" t="s">
        <v>176</v>
      </c>
      <c r="E1917" s="114" t="s">
        <v>1</v>
      </c>
      <c r="F1917" s="115" t="s">
        <v>10481</v>
      </c>
      <c r="H1917" s="116">
        <v>3.1885919999999999</v>
      </c>
      <c r="I1917" s="7"/>
      <c r="L1917" s="112"/>
      <c r="M1917" s="117"/>
      <c r="T1917" s="118"/>
      <c r="AT1917" s="114" t="s">
        <v>176</v>
      </c>
      <c r="AU1917" s="114" t="s">
        <v>82</v>
      </c>
      <c r="AV1917" s="113" t="s">
        <v>82</v>
      </c>
      <c r="AW1917" s="113" t="s">
        <v>30</v>
      </c>
      <c r="AX1917" s="113" t="s">
        <v>73</v>
      </c>
      <c r="AY1917" s="114" t="s">
        <v>165</v>
      </c>
    </row>
    <row r="1918" spans="2:51" s="107" customFormat="1">
      <c r="B1918" s="106"/>
      <c r="D1918" s="102" t="s">
        <v>176</v>
      </c>
      <c r="E1918" s="108" t="s">
        <v>1</v>
      </c>
      <c r="F1918" s="109" t="s">
        <v>220</v>
      </c>
      <c r="H1918" s="108"/>
      <c r="I1918" s="6"/>
      <c r="L1918" s="106"/>
      <c r="M1918" s="110"/>
      <c r="T1918" s="111"/>
      <c r="AT1918" s="108" t="s">
        <v>176</v>
      </c>
      <c r="AU1918" s="108" t="s">
        <v>82</v>
      </c>
      <c r="AV1918" s="107" t="s">
        <v>82</v>
      </c>
      <c r="AW1918" s="107" t="s">
        <v>30</v>
      </c>
      <c r="AX1918" s="107" t="s">
        <v>73</v>
      </c>
      <c r="AY1918" s="108" t="s">
        <v>165</v>
      </c>
    </row>
    <row r="1919" spans="2:51" s="113" customFormat="1">
      <c r="B1919" s="112"/>
      <c r="D1919" s="102" t="s">
        <v>176</v>
      </c>
      <c r="E1919" s="114" t="s">
        <v>1</v>
      </c>
      <c r="F1919" s="115" t="s">
        <v>10482</v>
      </c>
      <c r="H1919" s="116">
        <v>1.6078125000000001</v>
      </c>
      <c r="I1919" s="7"/>
      <c r="L1919" s="112"/>
      <c r="M1919" s="117"/>
      <c r="T1919" s="118"/>
      <c r="AT1919" s="114" t="s">
        <v>176</v>
      </c>
      <c r="AU1919" s="114" t="s">
        <v>82</v>
      </c>
      <c r="AV1919" s="113" t="s">
        <v>82</v>
      </c>
      <c r="AW1919" s="113" t="s">
        <v>30</v>
      </c>
      <c r="AX1919" s="113" t="s">
        <v>73</v>
      </c>
      <c r="AY1919" s="114" t="s">
        <v>165</v>
      </c>
    </row>
    <row r="1920" spans="2:51" s="113" customFormat="1">
      <c r="B1920" s="112"/>
      <c r="D1920" s="102" t="s">
        <v>176</v>
      </c>
      <c r="E1920" s="114" t="s">
        <v>1</v>
      </c>
      <c r="F1920" s="115" t="s">
        <v>10483</v>
      </c>
      <c r="H1920" s="116">
        <v>0.2603125</v>
      </c>
      <c r="I1920" s="7"/>
      <c r="L1920" s="112"/>
      <c r="M1920" s="117"/>
      <c r="T1920" s="118"/>
      <c r="AT1920" s="114" t="s">
        <v>176</v>
      </c>
      <c r="AU1920" s="114" t="s">
        <v>82</v>
      </c>
      <c r="AV1920" s="113" t="s">
        <v>82</v>
      </c>
      <c r="AW1920" s="113" t="s">
        <v>30</v>
      </c>
      <c r="AX1920" s="113" t="s">
        <v>73</v>
      </c>
      <c r="AY1920" s="114" t="s">
        <v>165</v>
      </c>
    </row>
    <row r="1921" spans="2:51" s="113" customFormat="1">
      <c r="B1921" s="112"/>
      <c r="D1921" s="102" t="s">
        <v>176</v>
      </c>
      <c r="E1921" s="114" t="s">
        <v>1</v>
      </c>
      <c r="F1921" s="115" t="s">
        <v>10422</v>
      </c>
      <c r="H1921" s="116">
        <v>0</v>
      </c>
      <c r="I1921" s="7"/>
      <c r="L1921" s="112"/>
      <c r="M1921" s="117"/>
      <c r="T1921" s="118"/>
      <c r="AT1921" s="114" t="s">
        <v>176</v>
      </c>
      <c r="AU1921" s="114" t="s">
        <v>82</v>
      </c>
      <c r="AV1921" s="113" t="s">
        <v>82</v>
      </c>
      <c r="AW1921" s="113" t="s">
        <v>30</v>
      </c>
      <c r="AX1921" s="113" t="s">
        <v>73</v>
      </c>
      <c r="AY1921" s="114" t="s">
        <v>165</v>
      </c>
    </row>
    <row r="1922" spans="2:51" s="107" customFormat="1">
      <c r="B1922" s="106"/>
      <c r="D1922" s="102" t="s">
        <v>176</v>
      </c>
      <c r="E1922" s="108" t="s">
        <v>1</v>
      </c>
      <c r="F1922" s="109" t="s">
        <v>9721</v>
      </c>
      <c r="H1922" s="108"/>
      <c r="I1922" s="6"/>
      <c r="L1922" s="106"/>
      <c r="M1922" s="110"/>
      <c r="T1922" s="111"/>
      <c r="AT1922" s="108" t="s">
        <v>176</v>
      </c>
      <c r="AU1922" s="108" t="s">
        <v>82</v>
      </c>
      <c r="AV1922" s="107" t="s">
        <v>82</v>
      </c>
      <c r="AW1922" s="107" t="s">
        <v>30</v>
      </c>
      <c r="AX1922" s="107" t="s">
        <v>73</v>
      </c>
      <c r="AY1922" s="108" t="s">
        <v>165</v>
      </c>
    </row>
    <row r="1923" spans="2:51" s="113" customFormat="1">
      <c r="B1923" s="112"/>
      <c r="D1923" s="102" t="s">
        <v>176</v>
      </c>
      <c r="E1923" s="114" t="s">
        <v>1</v>
      </c>
      <c r="F1923" s="115" t="s">
        <v>10484</v>
      </c>
      <c r="H1923" s="116">
        <v>1.34907</v>
      </c>
      <c r="I1923" s="7"/>
      <c r="L1923" s="112"/>
      <c r="M1923" s="117"/>
      <c r="T1923" s="118"/>
      <c r="AT1923" s="114" t="s">
        <v>176</v>
      </c>
      <c r="AU1923" s="114" t="s">
        <v>82</v>
      </c>
      <c r="AV1923" s="113" t="s">
        <v>82</v>
      </c>
      <c r="AW1923" s="113" t="s">
        <v>30</v>
      </c>
      <c r="AX1923" s="113" t="s">
        <v>73</v>
      </c>
      <c r="AY1923" s="114" t="s">
        <v>165</v>
      </c>
    </row>
    <row r="1924" spans="2:51" s="107" customFormat="1">
      <c r="B1924" s="106"/>
      <c r="D1924" s="102" t="s">
        <v>176</v>
      </c>
      <c r="E1924" s="108" t="s">
        <v>1</v>
      </c>
      <c r="F1924" s="109" t="s">
        <v>10485</v>
      </c>
      <c r="H1924" s="108"/>
      <c r="I1924" s="6"/>
      <c r="L1924" s="106"/>
      <c r="M1924" s="110"/>
      <c r="T1924" s="111"/>
      <c r="AT1924" s="108" t="s">
        <v>176</v>
      </c>
      <c r="AU1924" s="108" t="s">
        <v>82</v>
      </c>
      <c r="AV1924" s="107" t="s">
        <v>82</v>
      </c>
      <c r="AW1924" s="107" t="s">
        <v>30</v>
      </c>
      <c r="AX1924" s="107" t="s">
        <v>73</v>
      </c>
      <c r="AY1924" s="108" t="s">
        <v>165</v>
      </c>
    </row>
    <row r="1925" spans="2:51" s="113" customFormat="1">
      <c r="B1925" s="112"/>
      <c r="D1925" s="102" t="s">
        <v>176</v>
      </c>
      <c r="E1925" s="114" t="s">
        <v>1</v>
      </c>
      <c r="F1925" s="115" t="s">
        <v>10486</v>
      </c>
      <c r="H1925" s="116">
        <v>0.76230000000000009</v>
      </c>
      <c r="I1925" s="7"/>
      <c r="L1925" s="112"/>
      <c r="M1925" s="117"/>
      <c r="T1925" s="118"/>
      <c r="AT1925" s="114" t="s">
        <v>176</v>
      </c>
      <c r="AU1925" s="114" t="s">
        <v>82</v>
      </c>
      <c r="AV1925" s="113" t="s">
        <v>82</v>
      </c>
      <c r="AW1925" s="113" t="s">
        <v>30</v>
      </c>
      <c r="AX1925" s="113" t="s">
        <v>73</v>
      </c>
      <c r="AY1925" s="114" t="s">
        <v>165</v>
      </c>
    </row>
    <row r="1926" spans="2:51" s="113" customFormat="1">
      <c r="B1926" s="112"/>
      <c r="D1926" s="102" t="s">
        <v>176</v>
      </c>
      <c r="E1926" s="114" t="s">
        <v>1</v>
      </c>
      <c r="F1926" s="115" t="s">
        <v>10487</v>
      </c>
      <c r="H1926" s="116">
        <v>0.27097000000000004</v>
      </c>
      <c r="I1926" s="7"/>
      <c r="L1926" s="112"/>
      <c r="M1926" s="117"/>
      <c r="T1926" s="118"/>
      <c r="AT1926" s="114" t="s">
        <v>176</v>
      </c>
      <c r="AU1926" s="114" t="s">
        <v>82</v>
      </c>
      <c r="AV1926" s="113" t="s">
        <v>82</v>
      </c>
      <c r="AW1926" s="113" t="s">
        <v>30</v>
      </c>
      <c r="AX1926" s="113" t="s">
        <v>73</v>
      </c>
      <c r="AY1926" s="114" t="s">
        <v>165</v>
      </c>
    </row>
    <row r="1927" spans="2:51" s="113" customFormat="1">
      <c r="B1927" s="112"/>
      <c r="D1927" s="102" t="s">
        <v>176</v>
      </c>
      <c r="E1927" s="114" t="s">
        <v>1</v>
      </c>
      <c r="F1927" s="115" t="s">
        <v>1985</v>
      </c>
      <c r="H1927" s="116">
        <v>0</v>
      </c>
      <c r="I1927" s="7"/>
      <c r="L1927" s="112"/>
      <c r="M1927" s="117"/>
      <c r="T1927" s="118"/>
      <c r="AT1927" s="114" t="s">
        <v>176</v>
      </c>
      <c r="AU1927" s="114" t="s">
        <v>82</v>
      </c>
      <c r="AV1927" s="113" t="s">
        <v>82</v>
      </c>
      <c r="AW1927" s="113" t="s">
        <v>30</v>
      </c>
      <c r="AX1927" s="113" t="s">
        <v>73</v>
      </c>
      <c r="AY1927" s="114" t="s">
        <v>165</v>
      </c>
    </row>
    <row r="1928" spans="2:51" s="107" customFormat="1">
      <c r="B1928" s="106"/>
      <c r="D1928" s="102" t="s">
        <v>176</v>
      </c>
      <c r="E1928" s="108" t="s">
        <v>1</v>
      </c>
      <c r="F1928" s="109" t="s">
        <v>10341</v>
      </c>
      <c r="H1928" s="108"/>
      <c r="I1928" s="6"/>
      <c r="L1928" s="106"/>
      <c r="M1928" s="110"/>
      <c r="T1928" s="111"/>
      <c r="AT1928" s="108" t="s">
        <v>176</v>
      </c>
      <c r="AU1928" s="108" t="s">
        <v>82</v>
      </c>
      <c r="AV1928" s="107" t="s">
        <v>82</v>
      </c>
      <c r="AW1928" s="107" t="s">
        <v>30</v>
      </c>
      <c r="AX1928" s="107" t="s">
        <v>73</v>
      </c>
      <c r="AY1928" s="108" t="s">
        <v>165</v>
      </c>
    </row>
    <row r="1929" spans="2:51" s="113" customFormat="1">
      <c r="B1929" s="112"/>
      <c r="D1929" s="102" t="s">
        <v>176</v>
      </c>
      <c r="E1929" s="114" t="s">
        <v>1</v>
      </c>
      <c r="F1929" s="115" t="s">
        <v>10488</v>
      </c>
      <c r="H1929" s="116">
        <v>2.8507599999999997</v>
      </c>
      <c r="I1929" s="7"/>
      <c r="L1929" s="112"/>
      <c r="M1929" s="117"/>
      <c r="T1929" s="118"/>
      <c r="AT1929" s="114" t="s">
        <v>176</v>
      </c>
      <c r="AU1929" s="114" t="s">
        <v>82</v>
      </c>
      <c r="AV1929" s="113" t="s">
        <v>82</v>
      </c>
      <c r="AW1929" s="113" t="s">
        <v>30</v>
      </c>
      <c r="AX1929" s="113" t="s">
        <v>73</v>
      </c>
      <c r="AY1929" s="114" t="s">
        <v>165</v>
      </c>
    </row>
    <row r="1930" spans="2:51" s="107" customFormat="1">
      <c r="B1930" s="106"/>
      <c r="D1930" s="102" t="s">
        <v>176</v>
      </c>
      <c r="E1930" s="108" t="s">
        <v>1</v>
      </c>
      <c r="F1930" s="109" t="s">
        <v>220</v>
      </c>
      <c r="H1930" s="108"/>
      <c r="I1930" s="6"/>
      <c r="L1930" s="106"/>
      <c r="M1930" s="110"/>
      <c r="T1930" s="111"/>
      <c r="AT1930" s="108" t="s">
        <v>176</v>
      </c>
      <c r="AU1930" s="108" t="s">
        <v>82</v>
      </c>
      <c r="AV1930" s="107" t="s">
        <v>82</v>
      </c>
      <c r="AW1930" s="107" t="s">
        <v>30</v>
      </c>
      <c r="AX1930" s="107" t="s">
        <v>73</v>
      </c>
      <c r="AY1930" s="108" t="s">
        <v>165</v>
      </c>
    </row>
    <row r="1931" spans="2:51" s="113" customFormat="1">
      <c r="B1931" s="112"/>
      <c r="D1931" s="102" t="s">
        <v>176</v>
      </c>
      <c r="E1931" s="114" t="s">
        <v>1</v>
      </c>
      <c r="F1931" s="115" t="s">
        <v>10489</v>
      </c>
      <c r="H1931" s="116">
        <v>0.97113749999999988</v>
      </c>
      <c r="I1931" s="7"/>
      <c r="L1931" s="112"/>
      <c r="M1931" s="117"/>
      <c r="T1931" s="118"/>
      <c r="AT1931" s="114" t="s">
        <v>176</v>
      </c>
      <c r="AU1931" s="114" t="s">
        <v>82</v>
      </c>
      <c r="AV1931" s="113" t="s">
        <v>82</v>
      </c>
      <c r="AW1931" s="113" t="s">
        <v>30</v>
      </c>
      <c r="AX1931" s="113" t="s">
        <v>73</v>
      </c>
      <c r="AY1931" s="114" t="s">
        <v>165</v>
      </c>
    </row>
    <row r="1932" spans="2:51" s="113" customFormat="1">
      <c r="B1932" s="112"/>
      <c r="D1932" s="102" t="s">
        <v>176</v>
      </c>
      <c r="E1932" s="114" t="s">
        <v>1</v>
      </c>
      <c r="F1932" s="115" t="s">
        <v>10490</v>
      </c>
      <c r="H1932" s="116">
        <v>0.19034999999999996</v>
      </c>
      <c r="I1932" s="7"/>
      <c r="L1932" s="112"/>
      <c r="M1932" s="117"/>
      <c r="T1932" s="118"/>
      <c r="AT1932" s="114" t="s">
        <v>176</v>
      </c>
      <c r="AU1932" s="114" t="s">
        <v>82</v>
      </c>
      <c r="AV1932" s="113" t="s">
        <v>82</v>
      </c>
      <c r="AW1932" s="113" t="s">
        <v>30</v>
      </c>
      <c r="AX1932" s="113" t="s">
        <v>73</v>
      </c>
      <c r="AY1932" s="114" t="s">
        <v>165</v>
      </c>
    </row>
    <row r="1933" spans="2:51" s="113" customFormat="1">
      <c r="B1933" s="112"/>
      <c r="D1933" s="102" t="s">
        <v>176</v>
      </c>
      <c r="E1933" s="114" t="s">
        <v>1</v>
      </c>
      <c r="F1933" s="115" t="s">
        <v>10491</v>
      </c>
      <c r="H1933" s="116">
        <v>0.10715999999999999</v>
      </c>
      <c r="I1933" s="7"/>
      <c r="L1933" s="112"/>
      <c r="M1933" s="117"/>
      <c r="T1933" s="118"/>
      <c r="AT1933" s="114" t="s">
        <v>176</v>
      </c>
      <c r="AU1933" s="114" t="s">
        <v>82</v>
      </c>
      <c r="AV1933" s="113" t="s">
        <v>82</v>
      </c>
      <c r="AW1933" s="113" t="s">
        <v>30</v>
      </c>
      <c r="AX1933" s="113" t="s">
        <v>73</v>
      </c>
      <c r="AY1933" s="114" t="s">
        <v>165</v>
      </c>
    </row>
    <row r="1934" spans="2:51" s="113" customFormat="1">
      <c r="B1934" s="112"/>
      <c r="D1934" s="102" t="s">
        <v>176</v>
      </c>
      <c r="E1934" s="114" t="s">
        <v>1</v>
      </c>
      <c r="F1934" s="115" t="s">
        <v>9866</v>
      </c>
      <c r="H1934" s="116">
        <v>14.964856499999998</v>
      </c>
      <c r="I1934" s="7"/>
      <c r="L1934" s="112"/>
      <c r="M1934" s="117"/>
      <c r="T1934" s="118"/>
      <c r="AT1934" s="114" t="s">
        <v>176</v>
      </c>
      <c r="AU1934" s="114" t="s">
        <v>82</v>
      </c>
      <c r="AV1934" s="113" t="s">
        <v>82</v>
      </c>
      <c r="AW1934" s="113" t="s">
        <v>30</v>
      </c>
      <c r="AX1934" s="113" t="s">
        <v>73</v>
      </c>
      <c r="AY1934" s="114" t="s">
        <v>165</v>
      </c>
    </row>
    <row r="1935" spans="2:51" s="107" customFormat="1">
      <c r="B1935" s="106"/>
      <c r="D1935" s="102" t="s">
        <v>176</v>
      </c>
      <c r="E1935" s="108" t="s">
        <v>1</v>
      </c>
      <c r="F1935" s="109" t="s">
        <v>10492</v>
      </c>
      <c r="H1935" s="108"/>
      <c r="I1935" s="6"/>
      <c r="L1935" s="106"/>
      <c r="M1935" s="110"/>
      <c r="T1935" s="111"/>
      <c r="AT1935" s="108" t="s">
        <v>176</v>
      </c>
      <c r="AU1935" s="108" t="s">
        <v>82</v>
      </c>
      <c r="AV1935" s="107" t="s">
        <v>82</v>
      </c>
      <c r="AW1935" s="107" t="s">
        <v>30</v>
      </c>
      <c r="AX1935" s="107" t="s">
        <v>73</v>
      </c>
      <c r="AY1935" s="108" t="s">
        <v>165</v>
      </c>
    </row>
    <row r="1936" spans="2:51" s="107" customFormat="1">
      <c r="B1936" s="106"/>
      <c r="D1936" s="102" t="s">
        <v>176</v>
      </c>
      <c r="E1936" s="108" t="s">
        <v>1</v>
      </c>
      <c r="F1936" s="109" t="s">
        <v>10419</v>
      </c>
      <c r="H1936" s="108"/>
      <c r="I1936" s="6"/>
      <c r="L1936" s="106"/>
      <c r="M1936" s="110"/>
      <c r="T1936" s="111"/>
      <c r="AT1936" s="108" t="s">
        <v>176</v>
      </c>
      <c r="AU1936" s="108" t="s">
        <v>82</v>
      </c>
      <c r="AV1936" s="107" t="s">
        <v>82</v>
      </c>
      <c r="AW1936" s="107" t="s">
        <v>30</v>
      </c>
      <c r="AX1936" s="107" t="s">
        <v>73</v>
      </c>
      <c r="AY1936" s="108" t="s">
        <v>165</v>
      </c>
    </row>
    <row r="1937" spans="2:65" s="107" customFormat="1">
      <c r="B1937" s="106"/>
      <c r="D1937" s="102" t="s">
        <v>176</v>
      </c>
      <c r="E1937" s="108" t="s">
        <v>1</v>
      </c>
      <c r="F1937" s="109" t="s">
        <v>10493</v>
      </c>
      <c r="H1937" s="108"/>
      <c r="I1937" s="6"/>
      <c r="L1937" s="106"/>
      <c r="M1937" s="110"/>
      <c r="T1937" s="111"/>
      <c r="AT1937" s="108" t="s">
        <v>176</v>
      </c>
      <c r="AU1937" s="108" t="s">
        <v>82</v>
      </c>
      <c r="AV1937" s="107" t="s">
        <v>82</v>
      </c>
      <c r="AW1937" s="107" t="s">
        <v>30</v>
      </c>
      <c r="AX1937" s="107" t="s">
        <v>73</v>
      </c>
      <c r="AY1937" s="108" t="s">
        <v>165</v>
      </c>
    </row>
    <row r="1938" spans="2:65" s="113" customFormat="1">
      <c r="B1938" s="112"/>
      <c r="D1938" s="102" t="s">
        <v>176</v>
      </c>
      <c r="E1938" s="114" t="s">
        <v>1</v>
      </c>
      <c r="F1938" s="115" t="s">
        <v>10494</v>
      </c>
      <c r="H1938" s="116">
        <v>1.4976</v>
      </c>
      <c r="I1938" s="7"/>
      <c r="L1938" s="112"/>
      <c r="M1938" s="117"/>
      <c r="T1938" s="118"/>
      <c r="AT1938" s="114" t="s">
        <v>176</v>
      </c>
      <c r="AU1938" s="114" t="s">
        <v>82</v>
      </c>
      <c r="AV1938" s="113" t="s">
        <v>82</v>
      </c>
      <c r="AW1938" s="113" t="s">
        <v>30</v>
      </c>
      <c r="AX1938" s="113" t="s">
        <v>73</v>
      </c>
      <c r="AY1938" s="114" t="s">
        <v>165</v>
      </c>
    </row>
    <row r="1939" spans="2:65" s="107" customFormat="1">
      <c r="B1939" s="106"/>
      <c r="D1939" s="102" t="s">
        <v>176</v>
      </c>
      <c r="E1939" s="108" t="s">
        <v>1</v>
      </c>
      <c r="F1939" s="109" t="s">
        <v>1985</v>
      </c>
      <c r="H1939" s="108"/>
      <c r="I1939" s="6"/>
      <c r="L1939" s="106"/>
      <c r="M1939" s="110"/>
      <c r="T1939" s="111"/>
      <c r="AT1939" s="108" t="s">
        <v>176</v>
      </c>
      <c r="AU1939" s="108" t="s">
        <v>82</v>
      </c>
      <c r="AV1939" s="107" t="s">
        <v>82</v>
      </c>
      <c r="AW1939" s="107" t="s">
        <v>30</v>
      </c>
      <c r="AX1939" s="107" t="s">
        <v>73</v>
      </c>
      <c r="AY1939" s="108" t="s">
        <v>165</v>
      </c>
    </row>
    <row r="1940" spans="2:65" s="107" customFormat="1">
      <c r="B1940" s="106"/>
      <c r="D1940" s="102" t="s">
        <v>176</v>
      </c>
      <c r="E1940" s="108" t="s">
        <v>1</v>
      </c>
      <c r="F1940" s="109" t="s">
        <v>3896</v>
      </c>
      <c r="H1940" s="108"/>
      <c r="I1940" s="6"/>
      <c r="L1940" s="106"/>
      <c r="M1940" s="110"/>
      <c r="T1940" s="111"/>
      <c r="AT1940" s="108" t="s">
        <v>176</v>
      </c>
      <c r="AU1940" s="108" t="s">
        <v>82</v>
      </c>
      <c r="AV1940" s="107" t="s">
        <v>82</v>
      </c>
      <c r="AW1940" s="107" t="s">
        <v>30</v>
      </c>
      <c r="AX1940" s="107" t="s">
        <v>73</v>
      </c>
      <c r="AY1940" s="108" t="s">
        <v>165</v>
      </c>
    </row>
    <row r="1941" spans="2:65" s="113" customFormat="1">
      <c r="B1941" s="112"/>
      <c r="D1941" s="102" t="s">
        <v>176</v>
      </c>
      <c r="E1941" s="114" t="s">
        <v>1</v>
      </c>
      <c r="F1941" s="115" t="s">
        <v>10495</v>
      </c>
      <c r="H1941" s="116">
        <v>0.64658880000000019</v>
      </c>
      <c r="I1941" s="7"/>
      <c r="L1941" s="112"/>
      <c r="M1941" s="117"/>
      <c r="T1941" s="118"/>
      <c r="AT1941" s="114" t="s">
        <v>176</v>
      </c>
      <c r="AU1941" s="114" t="s">
        <v>82</v>
      </c>
      <c r="AV1941" s="113" t="s">
        <v>82</v>
      </c>
      <c r="AW1941" s="113" t="s">
        <v>30</v>
      </c>
      <c r="AX1941" s="113" t="s">
        <v>73</v>
      </c>
      <c r="AY1941" s="114" t="s">
        <v>165</v>
      </c>
    </row>
    <row r="1942" spans="2:65" s="113" customFormat="1">
      <c r="B1942" s="112"/>
      <c r="D1942" s="102" t="s">
        <v>176</v>
      </c>
      <c r="E1942" s="114" t="s">
        <v>1</v>
      </c>
      <c r="F1942" s="115" t="s">
        <v>10496</v>
      </c>
      <c r="H1942" s="116">
        <v>-8.2660499999999998E-2</v>
      </c>
      <c r="I1942" s="7"/>
      <c r="L1942" s="112"/>
      <c r="M1942" s="117"/>
      <c r="T1942" s="118"/>
      <c r="AT1942" s="114" t="s">
        <v>176</v>
      </c>
      <c r="AU1942" s="114" t="s">
        <v>82</v>
      </c>
      <c r="AV1942" s="113" t="s">
        <v>82</v>
      </c>
      <c r="AW1942" s="113" t="s">
        <v>30</v>
      </c>
      <c r="AX1942" s="113" t="s">
        <v>73</v>
      </c>
      <c r="AY1942" s="114" t="s">
        <v>165</v>
      </c>
    </row>
    <row r="1943" spans="2:65" s="113" customFormat="1">
      <c r="B1943" s="112"/>
      <c r="D1943" s="102" t="s">
        <v>176</v>
      </c>
      <c r="E1943" s="114" t="s">
        <v>1</v>
      </c>
      <c r="F1943" s="115" t="s">
        <v>10497</v>
      </c>
      <c r="H1943" s="116">
        <v>1.5947099999999998</v>
      </c>
      <c r="I1943" s="7"/>
      <c r="L1943" s="112"/>
      <c r="M1943" s="117"/>
      <c r="T1943" s="118"/>
      <c r="AT1943" s="114" t="s">
        <v>176</v>
      </c>
      <c r="AU1943" s="114" t="s">
        <v>82</v>
      </c>
      <c r="AV1943" s="113" t="s">
        <v>82</v>
      </c>
      <c r="AW1943" s="113" t="s">
        <v>30</v>
      </c>
      <c r="AX1943" s="113" t="s">
        <v>73</v>
      </c>
      <c r="AY1943" s="114" t="s">
        <v>165</v>
      </c>
    </row>
    <row r="1944" spans="2:65" s="113" customFormat="1">
      <c r="B1944" s="112"/>
      <c r="D1944" s="102" t="s">
        <v>176</v>
      </c>
      <c r="E1944" s="114" t="s">
        <v>1</v>
      </c>
      <c r="F1944" s="115" t="s">
        <v>10498</v>
      </c>
      <c r="H1944" s="116">
        <v>0.29738939999999997</v>
      </c>
      <c r="I1944" s="7"/>
      <c r="L1944" s="112"/>
      <c r="M1944" s="117"/>
      <c r="T1944" s="118"/>
      <c r="AT1944" s="114" t="s">
        <v>176</v>
      </c>
      <c r="AU1944" s="114" t="s">
        <v>82</v>
      </c>
      <c r="AV1944" s="113" t="s">
        <v>82</v>
      </c>
      <c r="AW1944" s="113" t="s">
        <v>30</v>
      </c>
      <c r="AX1944" s="113" t="s">
        <v>73</v>
      </c>
      <c r="AY1944" s="114" t="s">
        <v>165</v>
      </c>
    </row>
    <row r="1945" spans="2:65" s="113" customFormat="1">
      <c r="B1945" s="112"/>
      <c r="D1945" s="102" t="s">
        <v>176</v>
      </c>
      <c r="E1945" s="114" t="s">
        <v>1</v>
      </c>
      <c r="F1945" s="115" t="s">
        <v>10499</v>
      </c>
      <c r="H1945" s="116">
        <v>0.50583749999999994</v>
      </c>
      <c r="I1945" s="7"/>
      <c r="L1945" s="112"/>
      <c r="M1945" s="117"/>
      <c r="T1945" s="118"/>
      <c r="AT1945" s="114" t="s">
        <v>176</v>
      </c>
      <c r="AU1945" s="114" t="s">
        <v>82</v>
      </c>
      <c r="AV1945" s="113" t="s">
        <v>82</v>
      </c>
      <c r="AW1945" s="113" t="s">
        <v>30</v>
      </c>
      <c r="AX1945" s="113" t="s">
        <v>73</v>
      </c>
      <c r="AY1945" s="114" t="s">
        <v>165</v>
      </c>
    </row>
    <row r="1946" spans="2:65" s="113" customFormat="1">
      <c r="B1946" s="112"/>
      <c r="D1946" s="102" t="s">
        <v>176</v>
      </c>
      <c r="E1946" s="114" t="s">
        <v>1</v>
      </c>
      <c r="F1946" s="115" t="s">
        <v>9892</v>
      </c>
      <c r="H1946" s="116">
        <v>4.4594652000000004</v>
      </c>
      <c r="I1946" s="7"/>
      <c r="L1946" s="112"/>
      <c r="M1946" s="117"/>
      <c r="T1946" s="118"/>
      <c r="AT1946" s="114" t="s">
        <v>176</v>
      </c>
      <c r="AU1946" s="114" t="s">
        <v>82</v>
      </c>
      <c r="AV1946" s="113" t="s">
        <v>82</v>
      </c>
      <c r="AW1946" s="113" t="s">
        <v>30</v>
      </c>
      <c r="AX1946" s="113" t="s">
        <v>73</v>
      </c>
      <c r="AY1946" s="114" t="s">
        <v>165</v>
      </c>
    </row>
    <row r="1947" spans="2:65" s="120" customFormat="1">
      <c r="B1947" s="119"/>
      <c r="D1947" s="102" t="s">
        <v>176</v>
      </c>
      <c r="E1947" s="121" t="s">
        <v>1</v>
      </c>
      <c r="F1947" s="122" t="s">
        <v>181</v>
      </c>
      <c r="H1947" s="123">
        <v>117.24299999999999</v>
      </c>
      <c r="I1947" s="8"/>
      <c r="L1947" s="119"/>
      <c r="M1947" s="124"/>
      <c r="T1947" s="125"/>
      <c r="AT1947" s="121" t="s">
        <v>176</v>
      </c>
      <c r="AU1947" s="121" t="s">
        <v>82</v>
      </c>
      <c r="AV1947" s="120" t="s">
        <v>172</v>
      </c>
      <c r="AW1947" s="120" t="s">
        <v>30</v>
      </c>
      <c r="AX1947" s="120" t="s">
        <v>80</v>
      </c>
      <c r="AY1947" s="121" t="s">
        <v>165</v>
      </c>
    </row>
    <row r="1948" spans="2:65" s="77" customFormat="1" ht="22.9" customHeight="1">
      <c r="B1948" s="76"/>
      <c r="D1948" s="78" t="s">
        <v>72</v>
      </c>
      <c r="E1948" s="86" t="s">
        <v>1167</v>
      </c>
      <c r="F1948" s="86" t="s">
        <v>1168</v>
      </c>
      <c r="I1948" s="3"/>
      <c r="J1948" s="87">
        <f>BK1948</f>
        <v>0</v>
      </c>
      <c r="L1948" s="76"/>
      <c r="M1948" s="81"/>
      <c r="P1948" s="82">
        <f>SUM(P1949:P2233)</f>
        <v>0</v>
      </c>
      <c r="R1948" s="82">
        <f>SUM(R1949:R2233)</f>
        <v>104.64986155446219</v>
      </c>
      <c r="T1948" s="83">
        <f>SUM(T1949:T2233)</f>
        <v>0</v>
      </c>
      <c r="AR1948" s="78" t="s">
        <v>80</v>
      </c>
      <c r="AT1948" s="84" t="s">
        <v>72</v>
      </c>
      <c r="AU1948" s="84" t="s">
        <v>80</v>
      </c>
      <c r="AY1948" s="78" t="s">
        <v>165</v>
      </c>
      <c r="BK1948" s="85">
        <f>SUM(BK1949:BK2233)</f>
        <v>0</v>
      </c>
    </row>
    <row r="1949" spans="2:65" s="17" customFormat="1" ht="24.2" customHeight="1">
      <c r="B1949" s="16"/>
      <c r="C1949" s="88" t="s">
        <v>621</v>
      </c>
      <c r="D1949" s="88" t="s">
        <v>168</v>
      </c>
      <c r="E1949" s="89" t="s">
        <v>1169</v>
      </c>
      <c r="F1949" s="90" t="s">
        <v>1170</v>
      </c>
      <c r="G1949" s="91" t="s">
        <v>171</v>
      </c>
      <c r="H1949" s="92">
        <v>581.67399999999998</v>
      </c>
      <c r="I1949" s="4"/>
      <c r="J1949" s="94">
        <f>ROUND(I1949*H1949,2)</f>
        <v>0</v>
      </c>
      <c r="K1949" s="95"/>
      <c r="L1949" s="16"/>
      <c r="M1949" s="96" t="s">
        <v>1</v>
      </c>
      <c r="N1949" s="97" t="s">
        <v>38</v>
      </c>
      <c r="P1949" s="98">
        <f>O1949*H1949</f>
        <v>0</v>
      </c>
      <c r="Q1949" s="98">
        <v>0</v>
      </c>
      <c r="R1949" s="98">
        <f>Q1949*H1949</f>
        <v>0</v>
      </c>
      <c r="S1949" s="98">
        <v>0</v>
      </c>
      <c r="T1949" s="99">
        <f>S1949*H1949</f>
        <v>0</v>
      </c>
      <c r="AR1949" s="100" t="s">
        <v>172</v>
      </c>
      <c r="AT1949" s="100" t="s">
        <v>168</v>
      </c>
      <c r="AU1949" s="100" t="s">
        <v>82</v>
      </c>
      <c r="AY1949" s="9" t="s">
        <v>165</v>
      </c>
      <c r="BE1949" s="101">
        <f>IF(N1949="základní",J1949,0)</f>
        <v>0</v>
      </c>
      <c r="BF1949" s="101">
        <f>IF(N1949="snížená",J1949,0)</f>
        <v>0</v>
      </c>
      <c r="BG1949" s="101">
        <f>IF(N1949="zákl. přenesená",J1949,0)</f>
        <v>0</v>
      </c>
      <c r="BH1949" s="101">
        <f>IF(N1949="sníž. přenesená",J1949,0)</f>
        <v>0</v>
      </c>
      <c r="BI1949" s="101">
        <f>IF(N1949="nulová",J1949,0)</f>
        <v>0</v>
      </c>
      <c r="BJ1949" s="9" t="s">
        <v>80</v>
      </c>
      <c r="BK1949" s="101">
        <f>ROUND(I1949*H1949,2)</f>
        <v>0</v>
      </c>
      <c r="BL1949" s="9" t="s">
        <v>172</v>
      </c>
      <c r="BM1949" s="100" t="s">
        <v>1171</v>
      </c>
    </row>
    <row r="1950" spans="2:65" s="17" customFormat="1">
      <c r="B1950" s="16"/>
      <c r="D1950" s="102" t="s">
        <v>173</v>
      </c>
      <c r="F1950" s="103" t="s">
        <v>1170</v>
      </c>
      <c r="I1950" s="5"/>
      <c r="L1950" s="16"/>
      <c r="M1950" s="104"/>
      <c r="T1950" s="105"/>
      <c r="AT1950" s="9" t="s">
        <v>173</v>
      </c>
      <c r="AU1950" s="9" t="s">
        <v>82</v>
      </c>
    </row>
    <row r="1951" spans="2:65" s="107" customFormat="1">
      <c r="B1951" s="106"/>
      <c r="D1951" s="102" t="s">
        <v>176</v>
      </c>
      <c r="E1951" s="108" t="s">
        <v>1</v>
      </c>
      <c r="F1951" s="109" t="s">
        <v>1172</v>
      </c>
      <c r="H1951" s="108" t="s">
        <v>1</v>
      </c>
      <c r="I1951" s="6"/>
      <c r="L1951" s="106"/>
      <c r="M1951" s="110"/>
      <c r="T1951" s="111"/>
      <c r="AT1951" s="108" t="s">
        <v>176</v>
      </c>
      <c r="AU1951" s="108" t="s">
        <v>82</v>
      </c>
      <c r="AV1951" s="107" t="s">
        <v>80</v>
      </c>
      <c r="AW1951" s="107" t="s">
        <v>30</v>
      </c>
      <c r="AX1951" s="107" t="s">
        <v>73</v>
      </c>
      <c r="AY1951" s="108" t="s">
        <v>165</v>
      </c>
    </row>
    <row r="1952" spans="2:65" s="107" customFormat="1">
      <c r="B1952" s="106"/>
      <c r="D1952" s="102" t="s">
        <v>176</v>
      </c>
      <c r="E1952" s="108" t="s">
        <v>1</v>
      </c>
      <c r="F1952" s="109" t="s">
        <v>1173</v>
      </c>
      <c r="H1952" s="108" t="s">
        <v>1</v>
      </c>
      <c r="I1952" s="6"/>
      <c r="L1952" s="106"/>
      <c r="M1952" s="110"/>
      <c r="T1952" s="111"/>
      <c r="AT1952" s="108" t="s">
        <v>176</v>
      </c>
      <c r="AU1952" s="108" t="s">
        <v>82</v>
      </c>
      <c r="AV1952" s="107" t="s">
        <v>80</v>
      </c>
      <c r="AW1952" s="107" t="s">
        <v>30</v>
      </c>
      <c r="AX1952" s="107" t="s">
        <v>73</v>
      </c>
      <c r="AY1952" s="108" t="s">
        <v>165</v>
      </c>
    </row>
    <row r="1953" spans="2:51" s="113" customFormat="1">
      <c r="B1953" s="112"/>
      <c r="D1953" s="102" t="s">
        <v>176</v>
      </c>
      <c r="E1953" s="114" t="s">
        <v>1</v>
      </c>
      <c r="F1953" s="115" t="s">
        <v>1174</v>
      </c>
      <c r="H1953" s="116">
        <v>388.209</v>
      </c>
      <c r="I1953" s="7"/>
      <c r="L1953" s="112"/>
      <c r="M1953" s="117"/>
      <c r="T1953" s="118"/>
      <c r="AT1953" s="114" t="s">
        <v>176</v>
      </c>
      <c r="AU1953" s="114" t="s">
        <v>82</v>
      </c>
      <c r="AV1953" s="113" t="s">
        <v>82</v>
      </c>
      <c r="AW1953" s="113" t="s">
        <v>30</v>
      </c>
      <c r="AX1953" s="113" t="s">
        <v>73</v>
      </c>
      <c r="AY1953" s="114" t="s">
        <v>165</v>
      </c>
    </row>
    <row r="1954" spans="2:51" s="113" customFormat="1">
      <c r="B1954" s="112"/>
      <c r="D1954" s="102" t="s">
        <v>176</v>
      </c>
      <c r="E1954" s="114" t="s">
        <v>1</v>
      </c>
      <c r="F1954" s="115" t="s">
        <v>1175</v>
      </c>
      <c r="H1954" s="116">
        <v>66.155000000000001</v>
      </c>
      <c r="I1954" s="7"/>
      <c r="L1954" s="112"/>
      <c r="M1954" s="117"/>
      <c r="T1954" s="118"/>
      <c r="AT1954" s="114" t="s">
        <v>176</v>
      </c>
      <c r="AU1954" s="114" t="s">
        <v>82</v>
      </c>
      <c r="AV1954" s="113" t="s">
        <v>82</v>
      </c>
      <c r="AW1954" s="113" t="s">
        <v>30</v>
      </c>
      <c r="AX1954" s="113" t="s">
        <v>73</v>
      </c>
      <c r="AY1954" s="114" t="s">
        <v>165</v>
      </c>
    </row>
    <row r="1955" spans="2:51" s="113" customFormat="1">
      <c r="B1955" s="112"/>
      <c r="D1955" s="102" t="s">
        <v>176</v>
      </c>
      <c r="E1955" s="114" t="s">
        <v>1</v>
      </c>
      <c r="F1955" s="115" t="s">
        <v>1176</v>
      </c>
      <c r="H1955" s="116">
        <v>21.984000000000002</v>
      </c>
      <c r="I1955" s="7"/>
      <c r="L1955" s="112"/>
      <c r="M1955" s="117"/>
      <c r="T1955" s="118"/>
      <c r="AT1955" s="114" t="s">
        <v>176</v>
      </c>
      <c r="AU1955" s="114" t="s">
        <v>82</v>
      </c>
      <c r="AV1955" s="113" t="s">
        <v>82</v>
      </c>
      <c r="AW1955" s="113" t="s">
        <v>30</v>
      </c>
      <c r="AX1955" s="113" t="s">
        <v>73</v>
      </c>
      <c r="AY1955" s="114" t="s">
        <v>165</v>
      </c>
    </row>
    <row r="1956" spans="2:51" s="107" customFormat="1">
      <c r="B1956" s="106"/>
      <c r="D1956" s="102" t="s">
        <v>176</v>
      </c>
      <c r="E1956" s="108" t="s">
        <v>1</v>
      </c>
      <c r="F1956" s="109" t="s">
        <v>1177</v>
      </c>
      <c r="H1956" s="108" t="s">
        <v>1</v>
      </c>
      <c r="I1956" s="6"/>
      <c r="L1956" s="106"/>
      <c r="M1956" s="110"/>
      <c r="T1956" s="111"/>
      <c r="AT1956" s="108" t="s">
        <v>176</v>
      </c>
      <c r="AU1956" s="108" t="s">
        <v>82</v>
      </c>
      <c r="AV1956" s="107" t="s">
        <v>80</v>
      </c>
      <c r="AW1956" s="107" t="s">
        <v>30</v>
      </c>
      <c r="AX1956" s="107" t="s">
        <v>73</v>
      </c>
      <c r="AY1956" s="108" t="s">
        <v>165</v>
      </c>
    </row>
    <row r="1957" spans="2:51" s="113" customFormat="1">
      <c r="B1957" s="112"/>
      <c r="D1957" s="102" t="s">
        <v>176</v>
      </c>
      <c r="E1957" s="114" t="s">
        <v>1</v>
      </c>
      <c r="F1957" s="115" t="s">
        <v>1178</v>
      </c>
      <c r="H1957" s="116">
        <v>-1.079</v>
      </c>
      <c r="I1957" s="7"/>
      <c r="L1957" s="112"/>
      <c r="M1957" s="117"/>
      <c r="T1957" s="118"/>
      <c r="AT1957" s="114" t="s">
        <v>176</v>
      </c>
      <c r="AU1957" s="114" t="s">
        <v>82</v>
      </c>
      <c r="AV1957" s="113" t="s">
        <v>82</v>
      </c>
      <c r="AW1957" s="113" t="s">
        <v>30</v>
      </c>
      <c r="AX1957" s="113" t="s">
        <v>73</v>
      </c>
      <c r="AY1957" s="114" t="s">
        <v>165</v>
      </c>
    </row>
    <row r="1958" spans="2:51" s="107" customFormat="1">
      <c r="B1958" s="106"/>
      <c r="D1958" s="102" t="s">
        <v>176</v>
      </c>
      <c r="E1958" s="108" t="s">
        <v>1</v>
      </c>
      <c r="F1958" s="109" t="s">
        <v>1179</v>
      </c>
      <c r="H1958" s="108" t="s">
        <v>1</v>
      </c>
      <c r="I1958" s="6"/>
      <c r="L1958" s="106"/>
      <c r="M1958" s="110"/>
      <c r="T1958" s="111"/>
      <c r="AT1958" s="108" t="s">
        <v>176</v>
      </c>
      <c r="AU1958" s="108" t="s">
        <v>82</v>
      </c>
      <c r="AV1958" s="107" t="s">
        <v>80</v>
      </c>
      <c r="AW1958" s="107" t="s">
        <v>30</v>
      </c>
      <c r="AX1958" s="107" t="s">
        <v>73</v>
      </c>
      <c r="AY1958" s="108" t="s">
        <v>165</v>
      </c>
    </row>
    <row r="1959" spans="2:51" s="113" customFormat="1">
      <c r="B1959" s="112"/>
      <c r="D1959" s="102" t="s">
        <v>176</v>
      </c>
      <c r="E1959" s="114" t="s">
        <v>1</v>
      </c>
      <c r="F1959" s="115" t="s">
        <v>1180</v>
      </c>
      <c r="H1959" s="116">
        <v>-2.79</v>
      </c>
      <c r="I1959" s="7"/>
      <c r="L1959" s="112"/>
      <c r="M1959" s="117"/>
      <c r="T1959" s="118"/>
      <c r="AT1959" s="114" t="s">
        <v>176</v>
      </c>
      <c r="AU1959" s="114" t="s">
        <v>82</v>
      </c>
      <c r="AV1959" s="113" t="s">
        <v>82</v>
      </c>
      <c r="AW1959" s="113" t="s">
        <v>30</v>
      </c>
      <c r="AX1959" s="113" t="s">
        <v>73</v>
      </c>
      <c r="AY1959" s="114" t="s">
        <v>165</v>
      </c>
    </row>
    <row r="1960" spans="2:51" s="113" customFormat="1">
      <c r="B1960" s="112"/>
      <c r="D1960" s="102" t="s">
        <v>176</v>
      </c>
      <c r="E1960" s="114" t="s">
        <v>1</v>
      </c>
      <c r="F1960" s="115" t="s">
        <v>1181</v>
      </c>
      <c r="H1960" s="116">
        <v>-2.58</v>
      </c>
      <c r="I1960" s="7"/>
      <c r="L1960" s="112"/>
      <c r="M1960" s="117"/>
      <c r="T1960" s="118"/>
      <c r="AT1960" s="114" t="s">
        <v>176</v>
      </c>
      <c r="AU1960" s="114" t="s">
        <v>82</v>
      </c>
      <c r="AV1960" s="113" t="s">
        <v>82</v>
      </c>
      <c r="AW1960" s="113" t="s">
        <v>30</v>
      </c>
      <c r="AX1960" s="113" t="s">
        <v>73</v>
      </c>
      <c r="AY1960" s="114" t="s">
        <v>165</v>
      </c>
    </row>
    <row r="1961" spans="2:51" s="107" customFormat="1">
      <c r="B1961" s="106"/>
      <c r="D1961" s="102" t="s">
        <v>176</v>
      </c>
      <c r="E1961" s="108" t="s">
        <v>1</v>
      </c>
      <c r="F1961" s="109" t="s">
        <v>1182</v>
      </c>
      <c r="H1961" s="108" t="s">
        <v>1</v>
      </c>
      <c r="I1961" s="6"/>
      <c r="L1961" s="106"/>
      <c r="M1961" s="110"/>
      <c r="T1961" s="111"/>
      <c r="AT1961" s="108" t="s">
        <v>176</v>
      </c>
      <c r="AU1961" s="108" t="s">
        <v>82</v>
      </c>
      <c r="AV1961" s="107" t="s">
        <v>80</v>
      </c>
      <c r="AW1961" s="107" t="s">
        <v>30</v>
      </c>
      <c r="AX1961" s="107" t="s">
        <v>73</v>
      </c>
      <c r="AY1961" s="108" t="s">
        <v>165</v>
      </c>
    </row>
    <row r="1962" spans="2:51" s="113" customFormat="1">
      <c r="B1962" s="112"/>
      <c r="D1962" s="102" t="s">
        <v>176</v>
      </c>
      <c r="E1962" s="114" t="s">
        <v>1</v>
      </c>
      <c r="F1962" s="115" t="s">
        <v>1183</v>
      </c>
      <c r="H1962" s="116">
        <v>-91.179000000000002</v>
      </c>
      <c r="I1962" s="7"/>
      <c r="L1962" s="112"/>
      <c r="M1962" s="117"/>
      <c r="T1962" s="118"/>
      <c r="AT1962" s="114" t="s">
        <v>176</v>
      </c>
      <c r="AU1962" s="114" t="s">
        <v>82</v>
      </c>
      <c r="AV1962" s="113" t="s">
        <v>82</v>
      </c>
      <c r="AW1962" s="113" t="s">
        <v>30</v>
      </c>
      <c r="AX1962" s="113" t="s">
        <v>73</v>
      </c>
      <c r="AY1962" s="114" t="s">
        <v>165</v>
      </c>
    </row>
    <row r="1963" spans="2:51" s="107" customFormat="1">
      <c r="B1963" s="106"/>
      <c r="D1963" s="102" t="s">
        <v>176</v>
      </c>
      <c r="E1963" s="108" t="s">
        <v>1</v>
      </c>
      <c r="F1963" s="109" t="s">
        <v>1184</v>
      </c>
      <c r="H1963" s="108" t="s">
        <v>1</v>
      </c>
      <c r="I1963" s="6"/>
      <c r="L1963" s="106"/>
      <c r="M1963" s="110"/>
      <c r="T1963" s="111"/>
      <c r="AT1963" s="108" t="s">
        <v>176</v>
      </c>
      <c r="AU1963" s="108" t="s">
        <v>82</v>
      </c>
      <c r="AV1963" s="107" t="s">
        <v>80</v>
      </c>
      <c r="AW1963" s="107" t="s">
        <v>30</v>
      </c>
      <c r="AX1963" s="107" t="s">
        <v>73</v>
      </c>
      <c r="AY1963" s="108" t="s">
        <v>165</v>
      </c>
    </row>
    <row r="1964" spans="2:51" s="113" customFormat="1">
      <c r="B1964" s="112"/>
      <c r="D1964" s="102" t="s">
        <v>176</v>
      </c>
      <c r="E1964" s="114" t="s">
        <v>1</v>
      </c>
      <c r="F1964" s="115" t="s">
        <v>1185</v>
      </c>
      <c r="H1964" s="116">
        <v>-13.291</v>
      </c>
      <c r="I1964" s="7"/>
      <c r="L1964" s="112"/>
      <c r="M1964" s="117"/>
      <c r="T1964" s="118"/>
      <c r="AT1964" s="114" t="s">
        <v>176</v>
      </c>
      <c r="AU1964" s="114" t="s">
        <v>82</v>
      </c>
      <c r="AV1964" s="113" t="s">
        <v>82</v>
      </c>
      <c r="AW1964" s="113" t="s">
        <v>30</v>
      </c>
      <c r="AX1964" s="113" t="s">
        <v>73</v>
      </c>
      <c r="AY1964" s="114" t="s">
        <v>165</v>
      </c>
    </row>
    <row r="1965" spans="2:51" s="113" customFormat="1">
      <c r="B1965" s="112"/>
      <c r="D1965" s="102" t="s">
        <v>176</v>
      </c>
      <c r="E1965" s="114" t="s">
        <v>1</v>
      </c>
      <c r="F1965" s="115" t="s">
        <v>1186</v>
      </c>
      <c r="H1965" s="116">
        <v>-15.364000000000001</v>
      </c>
      <c r="I1965" s="7"/>
      <c r="L1965" s="112"/>
      <c r="M1965" s="117"/>
      <c r="T1965" s="118"/>
      <c r="AT1965" s="114" t="s">
        <v>176</v>
      </c>
      <c r="AU1965" s="114" t="s">
        <v>82</v>
      </c>
      <c r="AV1965" s="113" t="s">
        <v>82</v>
      </c>
      <c r="AW1965" s="113" t="s">
        <v>30</v>
      </c>
      <c r="AX1965" s="113" t="s">
        <v>73</v>
      </c>
      <c r="AY1965" s="114" t="s">
        <v>165</v>
      </c>
    </row>
    <row r="1966" spans="2:51" s="107" customFormat="1">
      <c r="B1966" s="106"/>
      <c r="D1966" s="102" t="s">
        <v>176</v>
      </c>
      <c r="E1966" s="108" t="s">
        <v>1</v>
      </c>
      <c r="F1966" s="109" t="s">
        <v>1187</v>
      </c>
      <c r="H1966" s="108" t="s">
        <v>1</v>
      </c>
      <c r="I1966" s="6"/>
      <c r="L1966" s="106"/>
      <c r="M1966" s="110"/>
      <c r="T1966" s="111"/>
      <c r="AT1966" s="108" t="s">
        <v>176</v>
      </c>
      <c r="AU1966" s="108" t="s">
        <v>82</v>
      </c>
      <c r="AV1966" s="107" t="s">
        <v>80</v>
      </c>
      <c r="AW1966" s="107" t="s">
        <v>30</v>
      </c>
      <c r="AX1966" s="107" t="s">
        <v>73</v>
      </c>
      <c r="AY1966" s="108" t="s">
        <v>165</v>
      </c>
    </row>
    <row r="1967" spans="2:51" s="113" customFormat="1">
      <c r="B1967" s="112"/>
      <c r="D1967" s="102" t="s">
        <v>176</v>
      </c>
      <c r="E1967" s="114" t="s">
        <v>1</v>
      </c>
      <c r="F1967" s="115" t="s">
        <v>1188</v>
      </c>
      <c r="H1967" s="116">
        <v>-0.13100000000000001</v>
      </c>
      <c r="I1967" s="7"/>
      <c r="L1967" s="112"/>
      <c r="M1967" s="117"/>
      <c r="T1967" s="118"/>
      <c r="AT1967" s="114" t="s">
        <v>176</v>
      </c>
      <c r="AU1967" s="114" t="s">
        <v>82</v>
      </c>
      <c r="AV1967" s="113" t="s">
        <v>82</v>
      </c>
      <c r="AW1967" s="113" t="s">
        <v>30</v>
      </c>
      <c r="AX1967" s="113" t="s">
        <v>73</v>
      </c>
      <c r="AY1967" s="114" t="s">
        <v>165</v>
      </c>
    </row>
    <row r="1968" spans="2:51" s="113" customFormat="1">
      <c r="B1968" s="112"/>
      <c r="D1968" s="102" t="s">
        <v>176</v>
      </c>
      <c r="E1968" s="114" t="s">
        <v>1</v>
      </c>
      <c r="F1968" s="115" t="s">
        <v>1189</v>
      </c>
      <c r="H1968" s="116">
        <v>-0.51</v>
      </c>
      <c r="I1968" s="7"/>
      <c r="L1968" s="112"/>
      <c r="M1968" s="117"/>
      <c r="T1968" s="118"/>
      <c r="AT1968" s="114" t="s">
        <v>176</v>
      </c>
      <c r="AU1968" s="114" t="s">
        <v>82</v>
      </c>
      <c r="AV1968" s="113" t="s">
        <v>82</v>
      </c>
      <c r="AW1968" s="113" t="s">
        <v>30</v>
      </c>
      <c r="AX1968" s="113" t="s">
        <v>73</v>
      </c>
      <c r="AY1968" s="114" t="s">
        <v>165</v>
      </c>
    </row>
    <row r="1969" spans="2:51" s="107" customFormat="1">
      <c r="B1969" s="106"/>
      <c r="D1969" s="102" t="s">
        <v>176</v>
      </c>
      <c r="E1969" s="108" t="s">
        <v>1</v>
      </c>
      <c r="F1969" s="109" t="s">
        <v>1190</v>
      </c>
      <c r="H1969" s="108" t="s">
        <v>1</v>
      </c>
      <c r="I1969" s="6"/>
      <c r="L1969" s="106"/>
      <c r="M1969" s="110"/>
      <c r="T1969" s="111"/>
      <c r="AT1969" s="108" t="s">
        <v>176</v>
      </c>
      <c r="AU1969" s="108" t="s">
        <v>82</v>
      </c>
      <c r="AV1969" s="107" t="s">
        <v>80</v>
      </c>
      <c r="AW1969" s="107" t="s">
        <v>30</v>
      </c>
      <c r="AX1969" s="107" t="s">
        <v>73</v>
      </c>
      <c r="AY1969" s="108" t="s">
        <v>165</v>
      </c>
    </row>
    <row r="1970" spans="2:51" s="113" customFormat="1">
      <c r="B1970" s="112"/>
      <c r="D1970" s="102" t="s">
        <v>176</v>
      </c>
      <c r="E1970" s="114" t="s">
        <v>1</v>
      </c>
      <c r="F1970" s="115" t="s">
        <v>1191</v>
      </c>
      <c r="H1970" s="116">
        <v>166.42699999999999</v>
      </c>
      <c r="I1970" s="7"/>
      <c r="L1970" s="112"/>
      <c r="M1970" s="117"/>
      <c r="T1970" s="118"/>
      <c r="AT1970" s="114" t="s">
        <v>176</v>
      </c>
      <c r="AU1970" s="114" t="s">
        <v>82</v>
      </c>
      <c r="AV1970" s="113" t="s">
        <v>82</v>
      </c>
      <c r="AW1970" s="113" t="s">
        <v>30</v>
      </c>
      <c r="AX1970" s="113" t="s">
        <v>73</v>
      </c>
      <c r="AY1970" s="114" t="s">
        <v>165</v>
      </c>
    </row>
    <row r="1971" spans="2:51" s="113" customFormat="1">
      <c r="B1971" s="112"/>
      <c r="D1971" s="102" t="s">
        <v>176</v>
      </c>
      <c r="E1971" s="114" t="s">
        <v>1</v>
      </c>
      <c r="F1971" s="115" t="s">
        <v>1192</v>
      </c>
      <c r="H1971" s="116">
        <v>66.09</v>
      </c>
      <c r="I1971" s="7"/>
      <c r="L1971" s="112"/>
      <c r="M1971" s="117"/>
      <c r="T1971" s="118"/>
      <c r="AT1971" s="114" t="s">
        <v>176</v>
      </c>
      <c r="AU1971" s="114" t="s">
        <v>82</v>
      </c>
      <c r="AV1971" s="113" t="s">
        <v>82</v>
      </c>
      <c r="AW1971" s="113" t="s">
        <v>30</v>
      </c>
      <c r="AX1971" s="113" t="s">
        <v>73</v>
      </c>
      <c r="AY1971" s="114" t="s">
        <v>165</v>
      </c>
    </row>
    <row r="1972" spans="2:51" s="113" customFormat="1">
      <c r="B1972" s="112"/>
      <c r="D1972" s="102" t="s">
        <v>176</v>
      </c>
      <c r="E1972" s="114" t="s">
        <v>1</v>
      </c>
      <c r="F1972" s="115" t="s">
        <v>1193</v>
      </c>
      <c r="H1972" s="116">
        <v>-12.244999999999999</v>
      </c>
      <c r="I1972" s="7"/>
      <c r="L1972" s="112"/>
      <c r="M1972" s="117"/>
      <c r="T1972" s="118"/>
      <c r="AT1972" s="114" t="s">
        <v>176</v>
      </c>
      <c r="AU1972" s="114" t="s">
        <v>82</v>
      </c>
      <c r="AV1972" s="113" t="s">
        <v>82</v>
      </c>
      <c r="AW1972" s="113" t="s">
        <v>30</v>
      </c>
      <c r="AX1972" s="113" t="s">
        <v>73</v>
      </c>
      <c r="AY1972" s="114" t="s">
        <v>165</v>
      </c>
    </row>
    <row r="1973" spans="2:51" s="107" customFormat="1">
      <c r="B1973" s="106"/>
      <c r="D1973" s="102" t="s">
        <v>176</v>
      </c>
      <c r="E1973" s="108" t="s">
        <v>1</v>
      </c>
      <c r="F1973" s="109" t="s">
        <v>1177</v>
      </c>
      <c r="H1973" s="108" t="s">
        <v>1</v>
      </c>
      <c r="I1973" s="6"/>
      <c r="L1973" s="106"/>
      <c r="M1973" s="110"/>
      <c r="T1973" s="111"/>
      <c r="AT1973" s="108" t="s">
        <v>176</v>
      </c>
      <c r="AU1973" s="108" t="s">
        <v>82</v>
      </c>
      <c r="AV1973" s="107" t="s">
        <v>80</v>
      </c>
      <c r="AW1973" s="107" t="s">
        <v>30</v>
      </c>
      <c r="AX1973" s="107" t="s">
        <v>73</v>
      </c>
      <c r="AY1973" s="108" t="s">
        <v>165</v>
      </c>
    </row>
    <row r="1974" spans="2:51" s="113" customFormat="1">
      <c r="B1974" s="112"/>
      <c r="D1974" s="102" t="s">
        <v>176</v>
      </c>
      <c r="E1974" s="114" t="s">
        <v>1</v>
      </c>
      <c r="F1974" s="115" t="s">
        <v>1178</v>
      </c>
      <c r="H1974" s="116">
        <v>-1.079</v>
      </c>
      <c r="I1974" s="7"/>
      <c r="L1974" s="112"/>
      <c r="M1974" s="117"/>
      <c r="T1974" s="118"/>
      <c r="AT1974" s="114" t="s">
        <v>176</v>
      </c>
      <c r="AU1974" s="114" t="s">
        <v>82</v>
      </c>
      <c r="AV1974" s="113" t="s">
        <v>82</v>
      </c>
      <c r="AW1974" s="113" t="s">
        <v>30</v>
      </c>
      <c r="AX1974" s="113" t="s">
        <v>73</v>
      </c>
      <c r="AY1974" s="114" t="s">
        <v>165</v>
      </c>
    </row>
    <row r="1975" spans="2:51" s="107" customFormat="1">
      <c r="B1975" s="106"/>
      <c r="D1975" s="102" t="s">
        <v>176</v>
      </c>
      <c r="E1975" s="108" t="s">
        <v>1</v>
      </c>
      <c r="F1975" s="109" t="s">
        <v>1179</v>
      </c>
      <c r="H1975" s="108" t="s">
        <v>1</v>
      </c>
      <c r="I1975" s="6"/>
      <c r="L1975" s="106"/>
      <c r="M1975" s="110"/>
      <c r="T1975" s="111"/>
      <c r="AT1975" s="108" t="s">
        <v>176</v>
      </c>
      <c r="AU1975" s="108" t="s">
        <v>82</v>
      </c>
      <c r="AV1975" s="107" t="s">
        <v>80</v>
      </c>
      <c r="AW1975" s="107" t="s">
        <v>30</v>
      </c>
      <c r="AX1975" s="107" t="s">
        <v>73</v>
      </c>
      <c r="AY1975" s="108" t="s">
        <v>165</v>
      </c>
    </row>
    <row r="1976" spans="2:51" s="113" customFormat="1">
      <c r="B1976" s="112"/>
      <c r="D1976" s="102" t="s">
        <v>176</v>
      </c>
      <c r="E1976" s="114" t="s">
        <v>1</v>
      </c>
      <c r="F1976" s="115" t="s">
        <v>1194</v>
      </c>
      <c r="H1976" s="116">
        <v>-2.6040000000000001</v>
      </c>
      <c r="I1976" s="7"/>
      <c r="L1976" s="112"/>
      <c r="M1976" s="117"/>
      <c r="T1976" s="118"/>
      <c r="AT1976" s="114" t="s">
        <v>176</v>
      </c>
      <c r="AU1976" s="114" t="s">
        <v>82</v>
      </c>
      <c r="AV1976" s="113" t="s">
        <v>82</v>
      </c>
      <c r="AW1976" s="113" t="s">
        <v>30</v>
      </c>
      <c r="AX1976" s="113" t="s">
        <v>73</v>
      </c>
      <c r="AY1976" s="114" t="s">
        <v>165</v>
      </c>
    </row>
    <row r="1977" spans="2:51" s="113" customFormat="1">
      <c r="B1977" s="112"/>
      <c r="D1977" s="102" t="s">
        <v>176</v>
      </c>
      <c r="E1977" s="114" t="s">
        <v>1</v>
      </c>
      <c r="F1977" s="115" t="s">
        <v>1195</v>
      </c>
      <c r="H1977" s="116">
        <v>-2.46</v>
      </c>
      <c r="I1977" s="7"/>
      <c r="L1977" s="112"/>
      <c r="M1977" s="117"/>
      <c r="T1977" s="118"/>
      <c r="AT1977" s="114" t="s">
        <v>176</v>
      </c>
      <c r="AU1977" s="114" t="s">
        <v>82</v>
      </c>
      <c r="AV1977" s="113" t="s">
        <v>82</v>
      </c>
      <c r="AW1977" s="113" t="s">
        <v>30</v>
      </c>
      <c r="AX1977" s="113" t="s">
        <v>73</v>
      </c>
      <c r="AY1977" s="114" t="s">
        <v>165</v>
      </c>
    </row>
    <row r="1978" spans="2:51" s="107" customFormat="1">
      <c r="B1978" s="106"/>
      <c r="D1978" s="102" t="s">
        <v>176</v>
      </c>
      <c r="E1978" s="108" t="s">
        <v>1</v>
      </c>
      <c r="F1978" s="109" t="s">
        <v>1196</v>
      </c>
      <c r="H1978" s="108" t="s">
        <v>1</v>
      </c>
      <c r="I1978" s="6"/>
      <c r="L1978" s="106"/>
      <c r="M1978" s="110"/>
      <c r="T1978" s="111"/>
      <c r="AT1978" s="108" t="s">
        <v>176</v>
      </c>
      <c r="AU1978" s="108" t="s">
        <v>82</v>
      </c>
      <c r="AV1978" s="107" t="s">
        <v>80</v>
      </c>
      <c r="AW1978" s="107" t="s">
        <v>30</v>
      </c>
      <c r="AX1978" s="107" t="s">
        <v>73</v>
      </c>
      <c r="AY1978" s="108" t="s">
        <v>165</v>
      </c>
    </row>
    <row r="1979" spans="2:51" s="113" customFormat="1">
      <c r="B1979" s="112"/>
      <c r="D1979" s="102" t="s">
        <v>176</v>
      </c>
      <c r="E1979" s="114" t="s">
        <v>1</v>
      </c>
      <c r="F1979" s="115" t="s">
        <v>1197</v>
      </c>
      <c r="H1979" s="116">
        <v>-1.5740000000000001</v>
      </c>
      <c r="I1979" s="7"/>
      <c r="L1979" s="112"/>
      <c r="M1979" s="117"/>
      <c r="T1979" s="118"/>
      <c r="AT1979" s="114" t="s">
        <v>176</v>
      </c>
      <c r="AU1979" s="114" t="s">
        <v>82</v>
      </c>
      <c r="AV1979" s="113" t="s">
        <v>82</v>
      </c>
      <c r="AW1979" s="113" t="s">
        <v>30</v>
      </c>
      <c r="AX1979" s="113" t="s">
        <v>73</v>
      </c>
      <c r="AY1979" s="114" t="s">
        <v>165</v>
      </c>
    </row>
    <row r="1980" spans="2:51" s="107" customFormat="1">
      <c r="B1980" s="106"/>
      <c r="D1980" s="102" t="s">
        <v>176</v>
      </c>
      <c r="E1980" s="108" t="s">
        <v>1</v>
      </c>
      <c r="F1980" s="109" t="s">
        <v>1198</v>
      </c>
      <c r="H1980" s="108" t="s">
        <v>1</v>
      </c>
      <c r="I1980" s="6"/>
      <c r="L1980" s="106"/>
      <c r="M1980" s="110"/>
      <c r="T1980" s="111"/>
      <c r="AT1980" s="108" t="s">
        <v>176</v>
      </c>
      <c r="AU1980" s="108" t="s">
        <v>82</v>
      </c>
      <c r="AV1980" s="107" t="s">
        <v>80</v>
      </c>
      <c r="AW1980" s="107" t="s">
        <v>30</v>
      </c>
      <c r="AX1980" s="107" t="s">
        <v>73</v>
      </c>
      <c r="AY1980" s="108" t="s">
        <v>165</v>
      </c>
    </row>
    <row r="1981" spans="2:51" s="113" customFormat="1">
      <c r="B1981" s="112"/>
      <c r="D1981" s="102" t="s">
        <v>176</v>
      </c>
      <c r="E1981" s="114" t="s">
        <v>1</v>
      </c>
      <c r="F1981" s="115" t="s">
        <v>1199</v>
      </c>
      <c r="H1981" s="116">
        <v>6.9550000000000001</v>
      </c>
      <c r="I1981" s="7"/>
      <c r="L1981" s="112"/>
      <c r="M1981" s="117"/>
      <c r="T1981" s="118"/>
      <c r="AT1981" s="114" t="s">
        <v>176</v>
      </c>
      <c r="AU1981" s="114" t="s">
        <v>82</v>
      </c>
      <c r="AV1981" s="113" t="s">
        <v>82</v>
      </c>
      <c r="AW1981" s="113" t="s">
        <v>30</v>
      </c>
      <c r="AX1981" s="113" t="s">
        <v>73</v>
      </c>
      <c r="AY1981" s="114" t="s">
        <v>165</v>
      </c>
    </row>
    <row r="1982" spans="2:51" s="107" customFormat="1">
      <c r="B1982" s="106"/>
      <c r="D1982" s="102" t="s">
        <v>176</v>
      </c>
      <c r="E1982" s="108" t="s">
        <v>1</v>
      </c>
      <c r="F1982" s="109" t="s">
        <v>1200</v>
      </c>
      <c r="H1982" s="108" t="s">
        <v>1</v>
      </c>
      <c r="I1982" s="6"/>
      <c r="L1982" s="106"/>
      <c r="M1982" s="110"/>
      <c r="T1982" s="111"/>
      <c r="AT1982" s="108" t="s">
        <v>176</v>
      </c>
      <c r="AU1982" s="108" t="s">
        <v>82</v>
      </c>
      <c r="AV1982" s="107" t="s">
        <v>80</v>
      </c>
      <c r="AW1982" s="107" t="s">
        <v>30</v>
      </c>
      <c r="AX1982" s="107" t="s">
        <v>73</v>
      </c>
      <c r="AY1982" s="108" t="s">
        <v>165</v>
      </c>
    </row>
    <row r="1983" spans="2:51" s="113" customFormat="1">
      <c r="B1983" s="112"/>
      <c r="D1983" s="102" t="s">
        <v>176</v>
      </c>
      <c r="E1983" s="114" t="s">
        <v>1</v>
      </c>
      <c r="F1983" s="115" t="s">
        <v>1201</v>
      </c>
      <c r="H1983" s="116">
        <v>1.079</v>
      </c>
      <c r="I1983" s="7"/>
      <c r="L1983" s="112"/>
      <c r="M1983" s="117"/>
      <c r="T1983" s="118"/>
      <c r="AT1983" s="114" t="s">
        <v>176</v>
      </c>
      <c r="AU1983" s="114" t="s">
        <v>82</v>
      </c>
      <c r="AV1983" s="113" t="s">
        <v>82</v>
      </c>
      <c r="AW1983" s="113" t="s">
        <v>30</v>
      </c>
      <c r="AX1983" s="113" t="s">
        <v>73</v>
      </c>
      <c r="AY1983" s="114" t="s">
        <v>165</v>
      </c>
    </row>
    <row r="1984" spans="2:51" s="113" customFormat="1">
      <c r="B1984" s="112"/>
      <c r="D1984" s="102" t="s">
        <v>176</v>
      </c>
      <c r="E1984" s="114" t="s">
        <v>1</v>
      </c>
      <c r="F1984" s="2426" t="s">
        <v>10500</v>
      </c>
      <c r="H1984" s="116">
        <v>570.01300000000003</v>
      </c>
      <c r="I1984" s="7"/>
      <c r="L1984" s="112"/>
      <c r="M1984" s="117"/>
      <c r="T1984" s="118"/>
      <c r="AT1984" s="114" t="s">
        <v>176</v>
      </c>
      <c r="AU1984" s="114" t="s">
        <v>82</v>
      </c>
      <c r="AV1984" s="113" t="s">
        <v>80</v>
      </c>
      <c r="AW1984" s="113" t="s">
        <v>30</v>
      </c>
      <c r="AX1984" s="113" t="s">
        <v>73</v>
      </c>
      <c r="AY1984" s="114" t="s">
        <v>165</v>
      </c>
    </row>
    <row r="1985" spans="2:65" s="107" customFormat="1">
      <c r="B1985" s="106"/>
      <c r="D1985" s="102" t="s">
        <v>176</v>
      </c>
      <c r="E1985" s="108" t="s">
        <v>1</v>
      </c>
      <c r="F1985" s="109" t="s">
        <v>1202</v>
      </c>
      <c r="H1985" s="108" t="s">
        <v>1</v>
      </c>
      <c r="I1985" s="6"/>
      <c r="L1985" s="106"/>
      <c r="M1985" s="110"/>
      <c r="T1985" s="111"/>
      <c r="AT1985" s="108" t="s">
        <v>176</v>
      </c>
      <c r="AU1985" s="108" t="s">
        <v>82</v>
      </c>
      <c r="AV1985" s="107" t="s">
        <v>80</v>
      </c>
      <c r="AW1985" s="107" t="s">
        <v>30</v>
      </c>
      <c r="AX1985" s="107" t="s">
        <v>73</v>
      </c>
      <c r="AY1985" s="108" t="s">
        <v>165</v>
      </c>
    </row>
    <row r="1986" spans="2:65" s="107" customFormat="1">
      <c r="B1986" s="106"/>
      <c r="D1986" s="102" t="s">
        <v>176</v>
      </c>
      <c r="E1986" s="108" t="s">
        <v>1</v>
      </c>
      <c r="F1986" s="109" t="s">
        <v>1203</v>
      </c>
      <c r="H1986" s="108" t="s">
        <v>1</v>
      </c>
      <c r="I1986" s="6"/>
      <c r="L1986" s="106"/>
      <c r="M1986" s="110"/>
      <c r="T1986" s="111"/>
      <c r="AT1986" s="108" t="s">
        <v>176</v>
      </c>
      <c r="AU1986" s="108" t="s">
        <v>82</v>
      </c>
      <c r="AV1986" s="107" t="s">
        <v>80</v>
      </c>
      <c r="AW1986" s="107" t="s">
        <v>30</v>
      </c>
      <c r="AX1986" s="107" t="s">
        <v>73</v>
      </c>
      <c r="AY1986" s="108" t="s">
        <v>165</v>
      </c>
    </row>
    <row r="1987" spans="2:65" s="113" customFormat="1">
      <c r="B1987" s="112"/>
      <c r="D1987" s="102" t="s">
        <v>176</v>
      </c>
      <c r="E1987" s="114" t="s">
        <v>1</v>
      </c>
      <c r="F1987" s="115" t="s">
        <v>1204</v>
      </c>
      <c r="H1987" s="116">
        <v>0.57599999999999996</v>
      </c>
      <c r="I1987" s="7"/>
      <c r="L1987" s="112"/>
      <c r="M1987" s="117"/>
      <c r="T1987" s="118"/>
      <c r="AT1987" s="114" t="s">
        <v>176</v>
      </c>
      <c r="AU1987" s="114" t="s">
        <v>82</v>
      </c>
      <c r="AV1987" s="113" t="s">
        <v>82</v>
      </c>
      <c r="AW1987" s="113" t="s">
        <v>30</v>
      </c>
      <c r="AX1987" s="113" t="s">
        <v>73</v>
      </c>
      <c r="AY1987" s="114" t="s">
        <v>165</v>
      </c>
    </row>
    <row r="1988" spans="2:65" s="107" customFormat="1">
      <c r="B1988" s="106"/>
      <c r="D1988" s="102" t="s">
        <v>176</v>
      </c>
      <c r="E1988" s="108" t="s">
        <v>1</v>
      </c>
      <c r="F1988" s="109" t="s">
        <v>1190</v>
      </c>
      <c r="H1988" s="108" t="s">
        <v>1</v>
      </c>
      <c r="I1988" s="6"/>
      <c r="L1988" s="106"/>
      <c r="M1988" s="110"/>
      <c r="T1988" s="111"/>
      <c r="AT1988" s="108" t="s">
        <v>176</v>
      </c>
      <c r="AU1988" s="108" t="s">
        <v>82</v>
      </c>
      <c r="AV1988" s="107" t="s">
        <v>80</v>
      </c>
      <c r="AW1988" s="107" t="s">
        <v>30</v>
      </c>
      <c r="AX1988" s="107" t="s">
        <v>73</v>
      </c>
      <c r="AY1988" s="108" t="s">
        <v>165</v>
      </c>
    </row>
    <row r="1989" spans="2:65" s="113" customFormat="1">
      <c r="B1989" s="112"/>
      <c r="D1989" s="102" t="s">
        <v>176</v>
      </c>
      <c r="E1989" s="114" t="s">
        <v>1</v>
      </c>
      <c r="F1989" s="115" t="s">
        <v>1205</v>
      </c>
      <c r="H1989" s="116">
        <v>9.7959999999999994</v>
      </c>
      <c r="I1989" s="7"/>
      <c r="L1989" s="112"/>
      <c r="M1989" s="117"/>
      <c r="T1989" s="118"/>
      <c r="AT1989" s="114" t="s">
        <v>176</v>
      </c>
      <c r="AU1989" s="114" t="s">
        <v>82</v>
      </c>
      <c r="AV1989" s="113" t="s">
        <v>82</v>
      </c>
      <c r="AW1989" s="113" t="s">
        <v>30</v>
      </c>
      <c r="AX1989" s="113" t="s">
        <v>73</v>
      </c>
      <c r="AY1989" s="114" t="s">
        <v>165</v>
      </c>
    </row>
    <row r="1990" spans="2:65" s="113" customFormat="1">
      <c r="B1990" s="112"/>
      <c r="D1990" s="102" t="s">
        <v>176</v>
      </c>
      <c r="E1990" s="114" t="s">
        <v>1</v>
      </c>
      <c r="F1990" s="115" t="s">
        <v>1206</v>
      </c>
      <c r="H1990" s="116">
        <v>10.372</v>
      </c>
      <c r="I1990" s="7"/>
      <c r="L1990" s="112"/>
      <c r="M1990" s="117"/>
      <c r="T1990" s="118"/>
      <c r="AT1990" s="114" t="s">
        <v>176</v>
      </c>
      <c r="AU1990" s="114" t="s">
        <v>82</v>
      </c>
      <c r="AV1990" s="113" t="s">
        <v>80</v>
      </c>
      <c r="AW1990" s="113" t="s">
        <v>30</v>
      </c>
      <c r="AX1990" s="113" t="s">
        <v>73</v>
      </c>
      <c r="AY1990" s="114" t="s">
        <v>165</v>
      </c>
    </row>
    <row r="1991" spans="2:65" s="107" customFormat="1">
      <c r="B1991" s="106"/>
      <c r="D1991" s="102" t="s">
        <v>176</v>
      </c>
      <c r="E1991" s="108" t="s">
        <v>1</v>
      </c>
      <c r="F1991" s="109" t="s">
        <v>1207</v>
      </c>
      <c r="H1991" s="108" t="s">
        <v>1</v>
      </c>
      <c r="I1991" s="6"/>
      <c r="L1991" s="106"/>
      <c r="M1991" s="110"/>
      <c r="T1991" s="111"/>
      <c r="AT1991" s="108" t="s">
        <v>176</v>
      </c>
      <c r="AU1991" s="108" t="s">
        <v>82</v>
      </c>
      <c r="AV1991" s="107" t="s">
        <v>80</v>
      </c>
      <c r="AW1991" s="107" t="s">
        <v>30</v>
      </c>
      <c r="AX1991" s="107" t="s">
        <v>73</v>
      </c>
      <c r="AY1991" s="108" t="s">
        <v>165</v>
      </c>
    </row>
    <row r="1992" spans="2:65" s="113" customFormat="1">
      <c r="B1992" s="112"/>
      <c r="D1992" s="102" t="s">
        <v>176</v>
      </c>
      <c r="E1992" s="114" t="s">
        <v>1</v>
      </c>
      <c r="F1992" s="115" t="s">
        <v>1208</v>
      </c>
      <c r="H1992" s="116">
        <v>0.61399999999999999</v>
      </c>
      <c r="I1992" s="7"/>
      <c r="L1992" s="112"/>
      <c r="M1992" s="117"/>
      <c r="T1992" s="118"/>
      <c r="AT1992" s="114" t="s">
        <v>176</v>
      </c>
      <c r="AU1992" s="114" t="s">
        <v>82</v>
      </c>
      <c r="AV1992" s="113" t="s">
        <v>82</v>
      </c>
      <c r="AW1992" s="113" t="s">
        <v>30</v>
      </c>
      <c r="AX1992" s="113" t="s">
        <v>73</v>
      </c>
      <c r="AY1992" s="114" t="s">
        <v>165</v>
      </c>
    </row>
    <row r="1993" spans="2:65" s="113" customFormat="1">
      <c r="B1993" s="112"/>
      <c r="D1993" s="102" t="s">
        <v>176</v>
      </c>
      <c r="E1993" s="114" t="s">
        <v>1</v>
      </c>
      <c r="F1993" s="115" t="s">
        <v>1209</v>
      </c>
      <c r="H1993" s="116">
        <v>0.67500000000000004</v>
      </c>
      <c r="I1993" s="7"/>
      <c r="L1993" s="112"/>
      <c r="M1993" s="117"/>
      <c r="T1993" s="118"/>
      <c r="AT1993" s="114" t="s">
        <v>176</v>
      </c>
      <c r="AU1993" s="114" t="s">
        <v>82</v>
      </c>
      <c r="AV1993" s="113" t="s">
        <v>82</v>
      </c>
      <c r="AW1993" s="113" t="s">
        <v>30</v>
      </c>
      <c r="AX1993" s="113" t="s">
        <v>73</v>
      </c>
      <c r="AY1993" s="114" t="s">
        <v>165</v>
      </c>
    </row>
    <row r="1994" spans="2:65" s="113" customFormat="1">
      <c r="B1994" s="112"/>
      <c r="D1994" s="102" t="s">
        <v>176</v>
      </c>
      <c r="E1994" s="114" t="s">
        <v>1</v>
      </c>
      <c r="F1994" s="115" t="s">
        <v>1210</v>
      </c>
      <c r="H1994" s="116">
        <v>1.2889999999999999</v>
      </c>
      <c r="I1994" s="7"/>
      <c r="L1994" s="112"/>
      <c r="M1994" s="117"/>
      <c r="T1994" s="118"/>
      <c r="AT1994" s="114" t="s">
        <v>176</v>
      </c>
      <c r="AU1994" s="114" t="s">
        <v>82</v>
      </c>
      <c r="AV1994" s="113" t="s">
        <v>80</v>
      </c>
      <c r="AW1994" s="113" t="s">
        <v>30</v>
      </c>
      <c r="AX1994" s="113" t="s">
        <v>73</v>
      </c>
      <c r="AY1994" s="114" t="s">
        <v>165</v>
      </c>
    </row>
    <row r="1995" spans="2:65" s="120" customFormat="1">
      <c r="B1995" s="119"/>
      <c r="D1995" s="102" t="s">
        <v>176</v>
      </c>
      <c r="E1995" s="121" t="s">
        <v>1</v>
      </c>
      <c r="F1995" s="122" t="s">
        <v>181</v>
      </c>
      <c r="H1995" s="123">
        <v>581.67400000000021</v>
      </c>
      <c r="I1995" s="8"/>
      <c r="L1995" s="119"/>
      <c r="M1995" s="124"/>
      <c r="T1995" s="125"/>
      <c r="AT1995" s="121" t="s">
        <v>176</v>
      </c>
      <c r="AU1995" s="121" t="s">
        <v>82</v>
      </c>
      <c r="AV1995" s="120" t="s">
        <v>172</v>
      </c>
      <c r="AW1995" s="120" t="s">
        <v>30</v>
      </c>
      <c r="AX1995" s="120" t="s">
        <v>80</v>
      </c>
      <c r="AY1995" s="121" t="s">
        <v>165</v>
      </c>
    </row>
    <row r="1996" spans="2:65" s="17" customFormat="1" ht="24.2" customHeight="1">
      <c r="B1996" s="16"/>
      <c r="C1996" s="88" t="s">
        <v>1211</v>
      </c>
      <c r="D1996" s="88" t="s">
        <v>168</v>
      </c>
      <c r="E1996" s="89" t="s">
        <v>1212</v>
      </c>
      <c r="F1996" s="90" t="s">
        <v>1213</v>
      </c>
      <c r="G1996" s="91" t="s">
        <v>171</v>
      </c>
      <c r="H1996" s="92">
        <v>45.706000000000003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1214</v>
      </c>
    </row>
    <row r="1997" spans="2:65" s="17" customFormat="1">
      <c r="B1997" s="16"/>
      <c r="D1997" s="102" t="s">
        <v>173</v>
      </c>
      <c r="F1997" s="103" t="s">
        <v>1213</v>
      </c>
      <c r="I1997" s="5"/>
      <c r="L1997" s="16"/>
      <c r="M1997" s="104"/>
      <c r="T1997" s="105"/>
      <c r="AT1997" s="9" t="s">
        <v>173</v>
      </c>
      <c r="AU1997" s="9" t="s">
        <v>82</v>
      </c>
    </row>
    <row r="1998" spans="2:65" s="107" customFormat="1">
      <c r="B1998" s="106"/>
      <c r="D1998" s="102" t="s">
        <v>176</v>
      </c>
      <c r="E1998" s="108" t="s">
        <v>1</v>
      </c>
      <c r="F1998" s="109" t="s">
        <v>1190</v>
      </c>
      <c r="H1998" s="108" t="s">
        <v>1</v>
      </c>
      <c r="I1998" s="6"/>
      <c r="L1998" s="106"/>
      <c r="M1998" s="110"/>
      <c r="T1998" s="111"/>
      <c r="AT1998" s="108" t="s">
        <v>176</v>
      </c>
      <c r="AU1998" s="108" t="s">
        <v>82</v>
      </c>
      <c r="AV1998" s="107" t="s">
        <v>80</v>
      </c>
      <c r="AW1998" s="107" t="s">
        <v>30</v>
      </c>
      <c r="AX1998" s="107" t="s">
        <v>73</v>
      </c>
      <c r="AY1998" s="108" t="s">
        <v>165</v>
      </c>
    </row>
    <row r="1999" spans="2:65" s="107" customFormat="1">
      <c r="B1999" s="106"/>
      <c r="D1999" s="102" t="s">
        <v>176</v>
      </c>
      <c r="E1999" s="108" t="s">
        <v>1</v>
      </c>
      <c r="F1999" s="109" t="s">
        <v>1215</v>
      </c>
      <c r="H1999" s="108" t="s">
        <v>1</v>
      </c>
      <c r="I1999" s="6"/>
      <c r="L1999" s="106"/>
      <c r="M1999" s="110"/>
      <c r="T1999" s="111"/>
      <c r="AT1999" s="108" t="s">
        <v>176</v>
      </c>
      <c r="AU1999" s="108" t="s">
        <v>82</v>
      </c>
      <c r="AV1999" s="107" t="s">
        <v>80</v>
      </c>
      <c r="AW1999" s="107" t="s">
        <v>30</v>
      </c>
      <c r="AX1999" s="107" t="s">
        <v>73</v>
      </c>
      <c r="AY1999" s="108" t="s">
        <v>165</v>
      </c>
    </row>
    <row r="2000" spans="2:65" s="113" customFormat="1">
      <c r="B2000" s="112"/>
      <c r="D2000" s="102" t="s">
        <v>176</v>
      </c>
      <c r="E2000" s="114" t="s">
        <v>1</v>
      </c>
      <c r="F2000" s="115" t="s">
        <v>1216</v>
      </c>
      <c r="H2000" s="116">
        <v>2.34</v>
      </c>
      <c r="I2000" s="7"/>
      <c r="L2000" s="112"/>
      <c r="M2000" s="117"/>
      <c r="T2000" s="118"/>
      <c r="AT2000" s="114" t="s">
        <v>176</v>
      </c>
      <c r="AU2000" s="114" t="s">
        <v>82</v>
      </c>
      <c r="AV2000" s="113" t="s">
        <v>82</v>
      </c>
      <c r="AW2000" s="113" t="s">
        <v>30</v>
      </c>
      <c r="AX2000" s="113" t="s">
        <v>73</v>
      </c>
      <c r="AY2000" s="114" t="s">
        <v>165</v>
      </c>
    </row>
    <row r="2001" spans="2:65" s="107" customFormat="1">
      <c r="B2001" s="106"/>
      <c r="D2001" s="102" t="s">
        <v>176</v>
      </c>
      <c r="E2001" s="108" t="s">
        <v>1</v>
      </c>
      <c r="F2001" s="109" t="s">
        <v>1217</v>
      </c>
      <c r="H2001" s="108" t="s">
        <v>1</v>
      </c>
      <c r="I2001" s="6"/>
      <c r="L2001" s="106"/>
      <c r="M2001" s="110"/>
      <c r="T2001" s="111"/>
      <c r="AT2001" s="108" t="s">
        <v>176</v>
      </c>
      <c r="AU2001" s="108" t="s">
        <v>82</v>
      </c>
      <c r="AV2001" s="107" t="s">
        <v>80</v>
      </c>
      <c r="AW2001" s="107" t="s">
        <v>30</v>
      </c>
      <c r="AX2001" s="107" t="s">
        <v>73</v>
      </c>
      <c r="AY2001" s="108" t="s">
        <v>165</v>
      </c>
    </row>
    <row r="2002" spans="2:65" s="113" customFormat="1">
      <c r="B2002" s="112"/>
      <c r="D2002" s="102" t="s">
        <v>176</v>
      </c>
      <c r="E2002" s="114" t="s">
        <v>1</v>
      </c>
      <c r="F2002" s="115" t="s">
        <v>1218</v>
      </c>
      <c r="H2002" s="116">
        <v>1.075</v>
      </c>
      <c r="I2002" s="7"/>
      <c r="L2002" s="112"/>
      <c r="M2002" s="117"/>
      <c r="T2002" s="118"/>
      <c r="AT2002" s="114" t="s">
        <v>176</v>
      </c>
      <c r="AU2002" s="114" t="s">
        <v>82</v>
      </c>
      <c r="AV2002" s="113" t="s">
        <v>82</v>
      </c>
      <c r="AW2002" s="113" t="s">
        <v>30</v>
      </c>
      <c r="AX2002" s="113" t="s">
        <v>73</v>
      </c>
      <c r="AY2002" s="114" t="s">
        <v>165</v>
      </c>
    </row>
    <row r="2003" spans="2:65" s="107" customFormat="1">
      <c r="B2003" s="106"/>
      <c r="D2003" s="102" t="s">
        <v>176</v>
      </c>
      <c r="E2003" s="108" t="s">
        <v>1</v>
      </c>
      <c r="F2003" s="109" t="s">
        <v>1219</v>
      </c>
      <c r="H2003" s="108" t="s">
        <v>1</v>
      </c>
      <c r="I2003" s="6"/>
      <c r="L2003" s="106"/>
      <c r="M2003" s="110"/>
      <c r="T2003" s="111"/>
      <c r="AT2003" s="108" t="s">
        <v>176</v>
      </c>
      <c r="AU2003" s="108" t="s">
        <v>82</v>
      </c>
      <c r="AV2003" s="107" t="s">
        <v>80</v>
      </c>
      <c r="AW2003" s="107" t="s">
        <v>30</v>
      </c>
      <c r="AX2003" s="107" t="s">
        <v>73</v>
      </c>
      <c r="AY2003" s="108" t="s">
        <v>165</v>
      </c>
    </row>
    <row r="2004" spans="2:65" s="113" customFormat="1">
      <c r="B2004" s="112"/>
      <c r="D2004" s="102" t="s">
        <v>176</v>
      </c>
      <c r="E2004" s="114" t="s">
        <v>1</v>
      </c>
      <c r="F2004" s="115" t="s">
        <v>1220</v>
      </c>
      <c r="H2004" s="116">
        <v>0.34899999999999998</v>
      </c>
      <c r="I2004" s="7"/>
      <c r="L2004" s="112"/>
      <c r="M2004" s="117"/>
      <c r="T2004" s="118"/>
      <c r="AT2004" s="114" t="s">
        <v>176</v>
      </c>
      <c r="AU2004" s="114" t="s">
        <v>82</v>
      </c>
      <c r="AV2004" s="113" t="s">
        <v>82</v>
      </c>
      <c r="AW2004" s="113" t="s">
        <v>30</v>
      </c>
      <c r="AX2004" s="113" t="s">
        <v>73</v>
      </c>
      <c r="AY2004" s="114" t="s">
        <v>165</v>
      </c>
    </row>
    <row r="2005" spans="2:65" s="113" customFormat="1">
      <c r="B2005" s="112"/>
      <c r="D2005" s="102" t="s">
        <v>176</v>
      </c>
      <c r="E2005" s="114" t="s">
        <v>1</v>
      </c>
      <c r="F2005" s="115" t="s">
        <v>1221</v>
      </c>
      <c r="H2005" s="116">
        <v>0.186</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1222</v>
      </c>
      <c r="H2006" s="108" t="s">
        <v>1</v>
      </c>
      <c r="I2006" s="6"/>
      <c r="L2006" s="106"/>
      <c r="M2006" s="110"/>
      <c r="T2006" s="111"/>
      <c r="AT2006" s="108" t="s">
        <v>176</v>
      </c>
      <c r="AU2006" s="108" t="s">
        <v>82</v>
      </c>
      <c r="AV2006" s="107" t="s">
        <v>80</v>
      </c>
      <c r="AW2006" s="107" t="s">
        <v>30</v>
      </c>
      <c r="AX2006" s="107" t="s">
        <v>73</v>
      </c>
      <c r="AY2006" s="108" t="s">
        <v>165</v>
      </c>
    </row>
    <row r="2007" spans="2:65" s="107" customFormat="1">
      <c r="B2007" s="106"/>
      <c r="D2007" s="102" t="s">
        <v>176</v>
      </c>
      <c r="E2007" s="108" t="s">
        <v>1</v>
      </c>
      <c r="F2007" s="109" t="s">
        <v>1223</v>
      </c>
      <c r="H2007" s="108" t="s">
        <v>1</v>
      </c>
      <c r="I2007" s="6"/>
      <c r="L2007" s="106"/>
      <c r="M2007" s="110"/>
      <c r="T2007" s="111"/>
      <c r="AT2007" s="108" t="s">
        <v>176</v>
      </c>
      <c r="AU2007" s="108" t="s">
        <v>82</v>
      </c>
      <c r="AV2007" s="107" t="s">
        <v>80</v>
      </c>
      <c r="AW2007" s="107" t="s">
        <v>30</v>
      </c>
      <c r="AX2007" s="107" t="s">
        <v>73</v>
      </c>
      <c r="AY2007" s="108" t="s">
        <v>165</v>
      </c>
    </row>
    <row r="2008" spans="2:65" s="113" customFormat="1">
      <c r="B2008" s="112"/>
      <c r="D2008" s="102" t="s">
        <v>176</v>
      </c>
      <c r="E2008" s="114" t="s">
        <v>1</v>
      </c>
      <c r="F2008" s="115" t="s">
        <v>1224</v>
      </c>
      <c r="H2008" s="116">
        <v>5.0350000000000001</v>
      </c>
      <c r="I2008" s="7"/>
      <c r="L2008" s="112"/>
      <c r="M2008" s="117"/>
      <c r="T2008" s="118"/>
      <c r="AT2008" s="114" t="s">
        <v>176</v>
      </c>
      <c r="AU2008" s="114" t="s">
        <v>82</v>
      </c>
      <c r="AV2008" s="113" t="s">
        <v>82</v>
      </c>
      <c r="AW2008" s="113" t="s">
        <v>30</v>
      </c>
      <c r="AX2008" s="113" t="s">
        <v>73</v>
      </c>
      <c r="AY2008" s="114" t="s">
        <v>165</v>
      </c>
    </row>
    <row r="2009" spans="2:65" s="107" customFormat="1">
      <c r="B2009" s="106"/>
      <c r="D2009" s="102" t="s">
        <v>176</v>
      </c>
      <c r="E2009" s="108" t="s">
        <v>1</v>
      </c>
      <c r="F2009" s="109" t="s">
        <v>1225</v>
      </c>
      <c r="H2009" s="108" t="s">
        <v>1</v>
      </c>
      <c r="I2009" s="6"/>
      <c r="L2009" s="106"/>
      <c r="M2009" s="110"/>
      <c r="T2009" s="111"/>
      <c r="AT2009" s="108" t="s">
        <v>176</v>
      </c>
      <c r="AU2009" s="108" t="s">
        <v>82</v>
      </c>
      <c r="AV2009" s="107" t="s">
        <v>80</v>
      </c>
      <c r="AW2009" s="107" t="s">
        <v>30</v>
      </c>
      <c r="AX2009" s="107" t="s">
        <v>73</v>
      </c>
      <c r="AY2009" s="108" t="s">
        <v>165</v>
      </c>
    </row>
    <row r="2010" spans="2:65" s="113" customFormat="1">
      <c r="B2010" s="112"/>
      <c r="D2010" s="102" t="s">
        <v>176</v>
      </c>
      <c r="E2010" s="114" t="s">
        <v>1</v>
      </c>
      <c r="F2010" s="115" t="s">
        <v>1226</v>
      </c>
      <c r="H2010" s="116">
        <v>33.646999999999998</v>
      </c>
      <c r="I2010" s="7"/>
      <c r="L2010" s="112"/>
      <c r="M2010" s="117"/>
      <c r="T2010" s="118"/>
      <c r="AT2010" s="114" t="s">
        <v>176</v>
      </c>
      <c r="AU2010" s="114" t="s">
        <v>82</v>
      </c>
      <c r="AV2010" s="113" t="s">
        <v>82</v>
      </c>
      <c r="AW2010" s="113" t="s">
        <v>30</v>
      </c>
      <c r="AX2010" s="113" t="s">
        <v>73</v>
      </c>
      <c r="AY2010" s="114" t="s">
        <v>165</v>
      </c>
    </row>
    <row r="2011" spans="2:65" s="107" customFormat="1">
      <c r="B2011" s="106"/>
      <c r="D2011" s="102" t="s">
        <v>176</v>
      </c>
      <c r="E2011" s="108" t="s">
        <v>1</v>
      </c>
      <c r="F2011" s="109" t="s">
        <v>1227</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1228</v>
      </c>
      <c r="H2012" s="116">
        <v>-2.456</v>
      </c>
      <c r="I2012" s="7"/>
      <c r="L2012" s="112"/>
      <c r="M2012" s="117"/>
      <c r="T2012" s="118"/>
      <c r="AT2012" s="114" t="s">
        <v>176</v>
      </c>
      <c r="AU2012" s="114" t="s">
        <v>82</v>
      </c>
      <c r="AV2012" s="113" t="s">
        <v>82</v>
      </c>
      <c r="AW2012" s="113" t="s">
        <v>30</v>
      </c>
      <c r="AX2012" s="113" t="s">
        <v>73</v>
      </c>
      <c r="AY2012" s="114" t="s">
        <v>165</v>
      </c>
    </row>
    <row r="2013" spans="2:65" s="107" customFormat="1">
      <c r="B2013" s="106"/>
      <c r="D2013" s="102" t="s">
        <v>176</v>
      </c>
      <c r="E2013" s="108" t="s">
        <v>1</v>
      </c>
      <c r="F2013" s="109" t="s">
        <v>1229</v>
      </c>
      <c r="H2013" s="108" t="s">
        <v>1</v>
      </c>
      <c r="I2013" s="6"/>
      <c r="L2013" s="106"/>
      <c r="M2013" s="110"/>
      <c r="T2013" s="111"/>
      <c r="AT2013" s="108" t="s">
        <v>176</v>
      </c>
      <c r="AU2013" s="108" t="s">
        <v>82</v>
      </c>
      <c r="AV2013" s="107" t="s">
        <v>80</v>
      </c>
      <c r="AW2013" s="107" t="s">
        <v>30</v>
      </c>
      <c r="AX2013" s="107" t="s">
        <v>73</v>
      </c>
      <c r="AY2013" s="108" t="s">
        <v>165</v>
      </c>
    </row>
    <row r="2014" spans="2:65" s="113" customFormat="1">
      <c r="B2014" s="112"/>
      <c r="D2014" s="102" t="s">
        <v>176</v>
      </c>
      <c r="E2014" s="114" t="s">
        <v>1</v>
      </c>
      <c r="F2014" s="115" t="s">
        <v>1230</v>
      </c>
      <c r="H2014" s="116">
        <v>5.53</v>
      </c>
      <c r="I2014" s="7"/>
      <c r="L2014" s="112"/>
      <c r="M2014" s="117"/>
      <c r="T2014" s="118"/>
      <c r="AT2014" s="114" t="s">
        <v>176</v>
      </c>
      <c r="AU2014" s="114" t="s">
        <v>82</v>
      </c>
      <c r="AV2014" s="113" t="s">
        <v>82</v>
      </c>
      <c r="AW2014" s="113" t="s">
        <v>30</v>
      </c>
      <c r="AX2014" s="113" t="s">
        <v>73</v>
      </c>
      <c r="AY2014" s="114" t="s">
        <v>165</v>
      </c>
    </row>
    <row r="2015" spans="2:65" s="120" customFormat="1">
      <c r="B2015" s="119"/>
      <c r="D2015" s="102" t="s">
        <v>176</v>
      </c>
      <c r="E2015" s="121" t="s">
        <v>1</v>
      </c>
      <c r="F2015" s="122" t="s">
        <v>181</v>
      </c>
      <c r="H2015" s="123">
        <v>45.705999999999996</v>
      </c>
      <c r="I2015" s="8"/>
      <c r="L2015" s="119"/>
      <c r="M2015" s="124"/>
      <c r="T2015" s="125"/>
      <c r="AT2015" s="121" t="s">
        <v>176</v>
      </c>
      <c r="AU2015" s="121" t="s">
        <v>82</v>
      </c>
      <c r="AV2015" s="120" t="s">
        <v>172</v>
      </c>
      <c r="AW2015" s="120" t="s">
        <v>30</v>
      </c>
      <c r="AX2015" s="120" t="s">
        <v>80</v>
      </c>
      <c r="AY2015" s="121" t="s">
        <v>165</v>
      </c>
    </row>
    <row r="2016" spans="2:65" s="17" customFormat="1" ht="24.2" customHeight="1">
      <c r="B2016" s="16"/>
      <c r="C2016" s="88" t="s">
        <v>628</v>
      </c>
      <c r="D2016" s="88" t="s">
        <v>168</v>
      </c>
      <c r="E2016" s="89" t="s">
        <v>1231</v>
      </c>
      <c r="F2016" s="90" t="s">
        <v>1232</v>
      </c>
      <c r="G2016" s="91" t="s">
        <v>171</v>
      </c>
      <c r="H2016" s="92">
        <v>36.75</v>
      </c>
      <c r="I2016" s="4"/>
      <c r="J2016" s="94">
        <f>ROUND(I2016*H2016,2)</f>
        <v>0</v>
      </c>
      <c r="K2016" s="95"/>
      <c r="L2016" s="16"/>
      <c r="M2016" s="96" t="s">
        <v>1</v>
      </c>
      <c r="N2016" s="97" t="s">
        <v>38</v>
      </c>
      <c r="P2016" s="98">
        <f>O2016*H2016</f>
        <v>0</v>
      </c>
      <c r="Q2016" s="98">
        <v>0</v>
      </c>
      <c r="R2016" s="98">
        <f>Q2016*H2016</f>
        <v>0</v>
      </c>
      <c r="S2016" s="98">
        <v>0</v>
      </c>
      <c r="T2016" s="99">
        <f>S2016*H2016</f>
        <v>0</v>
      </c>
      <c r="AR2016" s="100" t="s">
        <v>172</v>
      </c>
      <c r="AT2016" s="100" t="s">
        <v>168</v>
      </c>
      <c r="AU2016" s="100" t="s">
        <v>82</v>
      </c>
      <c r="AY2016" s="9" t="s">
        <v>165</v>
      </c>
      <c r="BE2016" s="101">
        <f>IF(N2016="základní",J2016,0)</f>
        <v>0</v>
      </c>
      <c r="BF2016" s="101">
        <f>IF(N2016="snížená",J2016,0)</f>
        <v>0</v>
      </c>
      <c r="BG2016" s="101">
        <f>IF(N2016="zákl. přenesená",J2016,0)</f>
        <v>0</v>
      </c>
      <c r="BH2016" s="101">
        <f>IF(N2016="sníž. přenesená",J2016,0)</f>
        <v>0</v>
      </c>
      <c r="BI2016" s="101">
        <f>IF(N2016="nulová",J2016,0)</f>
        <v>0</v>
      </c>
      <c r="BJ2016" s="9" t="s">
        <v>80</v>
      </c>
      <c r="BK2016" s="101">
        <f>ROUND(I2016*H2016,2)</f>
        <v>0</v>
      </c>
      <c r="BL2016" s="9" t="s">
        <v>172</v>
      </c>
      <c r="BM2016" s="100" t="s">
        <v>1233</v>
      </c>
    </row>
    <row r="2017" spans="2:65" s="17" customFormat="1" ht="19.5">
      <c r="B2017" s="16"/>
      <c r="D2017" s="102" t="s">
        <v>173</v>
      </c>
      <c r="F2017" s="103" t="s">
        <v>1232</v>
      </c>
      <c r="I2017" s="5"/>
      <c r="L2017" s="16"/>
      <c r="M2017" s="104"/>
      <c r="T2017" s="105"/>
      <c r="AT2017" s="9" t="s">
        <v>173</v>
      </c>
      <c r="AU2017" s="9" t="s">
        <v>82</v>
      </c>
    </row>
    <row r="2018" spans="2:65" s="107" customFormat="1">
      <c r="B2018" s="106"/>
      <c r="D2018" s="102" t="s">
        <v>176</v>
      </c>
      <c r="E2018" s="108" t="s">
        <v>1</v>
      </c>
      <c r="F2018" s="109" t="s">
        <v>1222</v>
      </c>
      <c r="H2018" s="108"/>
      <c r="I2018" s="6"/>
      <c r="L2018" s="106"/>
      <c r="M2018" s="110"/>
      <c r="T2018" s="111"/>
      <c r="AT2018" s="108" t="s">
        <v>176</v>
      </c>
      <c r="AU2018" s="108" t="s">
        <v>82</v>
      </c>
      <c r="AV2018" s="107" t="s">
        <v>82</v>
      </c>
      <c r="AW2018" s="107" t="s">
        <v>30</v>
      </c>
      <c r="AX2018" s="107" t="s">
        <v>73</v>
      </c>
      <c r="AY2018" s="108" t="s">
        <v>165</v>
      </c>
    </row>
    <row r="2019" spans="2:65" s="107" customFormat="1">
      <c r="B2019" s="106"/>
      <c r="D2019" s="102" t="s">
        <v>176</v>
      </c>
      <c r="E2019" s="108" t="s">
        <v>1</v>
      </c>
      <c r="F2019" s="109" t="s">
        <v>10501</v>
      </c>
      <c r="H2019" s="108"/>
      <c r="I2019" s="6"/>
      <c r="L2019" s="106"/>
      <c r="M2019" s="110"/>
      <c r="T2019" s="111"/>
      <c r="AT2019" s="108" t="s">
        <v>176</v>
      </c>
      <c r="AU2019" s="108" t="s">
        <v>82</v>
      </c>
      <c r="AV2019" s="107" t="s">
        <v>82</v>
      </c>
      <c r="AW2019" s="107" t="s">
        <v>30</v>
      </c>
      <c r="AX2019" s="107" t="s">
        <v>73</v>
      </c>
      <c r="AY2019" s="108" t="s">
        <v>165</v>
      </c>
    </row>
    <row r="2020" spans="2:65" s="113" customFormat="1">
      <c r="B2020" s="112"/>
      <c r="D2020" s="102" t="s">
        <v>176</v>
      </c>
      <c r="E2020" s="114" t="s">
        <v>1</v>
      </c>
      <c r="F2020" s="115" t="s">
        <v>10502</v>
      </c>
      <c r="H2020" s="116">
        <v>10.34295</v>
      </c>
      <c r="I2020" s="7"/>
      <c r="L2020" s="112"/>
      <c r="M2020" s="117"/>
      <c r="T2020" s="118"/>
      <c r="AT2020" s="114" t="s">
        <v>176</v>
      </c>
      <c r="AU2020" s="114" t="s">
        <v>82</v>
      </c>
      <c r="AV2020" s="113" t="s">
        <v>82</v>
      </c>
      <c r="AW2020" s="113" t="s">
        <v>30</v>
      </c>
      <c r="AX2020" s="113" t="s">
        <v>73</v>
      </c>
      <c r="AY2020" s="114" t="s">
        <v>165</v>
      </c>
    </row>
    <row r="2021" spans="2:65" s="107" customFormat="1">
      <c r="B2021" s="106"/>
      <c r="D2021" s="102" t="s">
        <v>176</v>
      </c>
      <c r="E2021" s="108" t="s">
        <v>1</v>
      </c>
      <c r="F2021" s="109" t="s">
        <v>10503</v>
      </c>
      <c r="H2021" s="108"/>
      <c r="I2021" s="6"/>
      <c r="L2021" s="106"/>
      <c r="M2021" s="110"/>
      <c r="T2021" s="111"/>
      <c r="AT2021" s="108" t="s">
        <v>176</v>
      </c>
      <c r="AU2021" s="108" t="s">
        <v>82</v>
      </c>
      <c r="AV2021" s="107" t="s">
        <v>82</v>
      </c>
      <c r="AW2021" s="107" t="s">
        <v>30</v>
      </c>
      <c r="AX2021" s="107" t="s">
        <v>73</v>
      </c>
      <c r="AY2021" s="108" t="s">
        <v>165</v>
      </c>
    </row>
    <row r="2022" spans="2:65" s="113" customFormat="1">
      <c r="B2022" s="112"/>
      <c r="D2022" s="102" t="s">
        <v>176</v>
      </c>
      <c r="E2022" s="114" t="s">
        <v>1</v>
      </c>
      <c r="F2022" s="115" t="s">
        <v>10504</v>
      </c>
      <c r="H2022" s="116">
        <v>7.8505199999999986</v>
      </c>
      <c r="I2022" s="7"/>
      <c r="L2022" s="112"/>
      <c r="M2022" s="117"/>
      <c r="T2022" s="118"/>
      <c r="AT2022" s="114" t="s">
        <v>176</v>
      </c>
      <c r="AU2022" s="114" t="s">
        <v>82</v>
      </c>
      <c r="AV2022" s="113" t="s">
        <v>82</v>
      </c>
      <c r="AW2022" s="113" t="s">
        <v>30</v>
      </c>
      <c r="AX2022" s="113" t="s">
        <v>73</v>
      </c>
      <c r="AY2022" s="114" t="s">
        <v>165</v>
      </c>
    </row>
    <row r="2023" spans="2:65" s="107" customFormat="1">
      <c r="B2023" s="106"/>
      <c r="D2023" s="102" t="s">
        <v>176</v>
      </c>
      <c r="E2023" s="108" t="s">
        <v>1</v>
      </c>
      <c r="F2023" s="109" t="s">
        <v>10505</v>
      </c>
      <c r="H2023" s="108"/>
      <c r="I2023" s="6"/>
      <c r="L2023" s="106"/>
      <c r="M2023" s="110"/>
      <c r="T2023" s="111"/>
      <c r="AT2023" s="108" t="s">
        <v>176</v>
      </c>
      <c r="AU2023" s="108" t="s">
        <v>82</v>
      </c>
      <c r="AV2023" s="107" t="s">
        <v>82</v>
      </c>
      <c r="AW2023" s="107" t="s">
        <v>30</v>
      </c>
      <c r="AX2023" s="107" t="s">
        <v>73</v>
      </c>
      <c r="AY2023" s="108" t="s">
        <v>165</v>
      </c>
    </row>
    <row r="2024" spans="2:65" s="113" customFormat="1">
      <c r="B2024" s="112"/>
      <c r="D2024" s="102" t="s">
        <v>176</v>
      </c>
      <c r="E2024" s="114" t="s">
        <v>1</v>
      </c>
      <c r="F2024" s="115" t="s">
        <v>10506</v>
      </c>
      <c r="H2024" s="116">
        <v>5.8514399999999993</v>
      </c>
      <c r="I2024" s="7"/>
      <c r="L2024" s="112"/>
      <c r="M2024" s="117"/>
      <c r="T2024" s="118"/>
      <c r="AT2024" s="114" t="s">
        <v>176</v>
      </c>
      <c r="AU2024" s="114" t="s">
        <v>82</v>
      </c>
      <c r="AV2024" s="113" t="s">
        <v>82</v>
      </c>
      <c r="AW2024" s="113" t="s">
        <v>30</v>
      </c>
      <c r="AX2024" s="113" t="s">
        <v>73</v>
      </c>
      <c r="AY2024" s="114" t="s">
        <v>165</v>
      </c>
    </row>
    <row r="2025" spans="2:65" s="107" customFormat="1">
      <c r="B2025" s="106"/>
      <c r="D2025" s="102" t="s">
        <v>176</v>
      </c>
      <c r="E2025" s="108" t="s">
        <v>1</v>
      </c>
      <c r="F2025" s="109" t="s">
        <v>10507</v>
      </c>
      <c r="H2025" s="108"/>
      <c r="I2025" s="6"/>
      <c r="L2025" s="106"/>
      <c r="M2025" s="110"/>
      <c r="T2025" s="111"/>
      <c r="AT2025" s="108" t="s">
        <v>176</v>
      </c>
      <c r="AU2025" s="108" t="s">
        <v>82</v>
      </c>
      <c r="AV2025" s="107" t="s">
        <v>82</v>
      </c>
      <c r="AW2025" s="107" t="s">
        <v>30</v>
      </c>
      <c r="AX2025" s="107" t="s">
        <v>73</v>
      </c>
      <c r="AY2025" s="108" t="s">
        <v>165</v>
      </c>
    </row>
    <row r="2026" spans="2:65" s="113" customFormat="1">
      <c r="B2026" s="112"/>
      <c r="D2026" s="102" t="s">
        <v>176</v>
      </c>
      <c r="E2026" s="114" t="s">
        <v>1</v>
      </c>
      <c r="F2026" s="115" t="s">
        <v>10508</v>
      </c>
      <c r="H2026" s="116">
        <v>6.3962999999999992</v>
      </c>
      <c r="I2026" s="7"/>
      <c r="L2026" s="112"/>
      <c r="M2026" s="117"/>
      <c r="T2026" s="118"/>
      <c r="AT2026" s="114" t="s">
        <v>176</v>
      </c>
      <c r="AU2026" s="114" t="s">
        <v>82</v>
      </c>
      <c r="AV2026" s="113" t="s">
        <v>82</v>
      </c>
      <c r="AW2026" s="113" t="s">
        <v>30</v>
      </c>
      <c r="AX2026" s="113" t="s">
        <v>73</v>
      </c>
      <c r="AY2026" s="114" t="s">
        <v>165</v>
      </c>
    </row>
    <row r="2027" spans="2:65" s="107" customFormat="1">
      <c r="B2027" s="106"/>
      <c r="D2027" s="102" t="s">
        <v>176</v>
      </c>
      <c r="E2027" s="108" t="s">
        <v>1</v>
      </c>
      <c r="F2027" s="109" t="s">
        <v>10509</v>
      </c>
      <c r="H2027" s="108"/>
      <c r="I2027" s="6"/>
      <c r="L2027" s="106"/>
      <c r="M2027" s="110"/>
      <c r="T2027" s="111"/>
      <c r="AT2027" s="108" t="s">
        <v>176</v>
      </c>
      <c r="AU2027" s="108" t="s">
        <v>82</v>
      </c>
      <c r="AV2027" s="107" t="s">
        <v>82</v>
      </c>
      <c r="AW2027" s="107" t="s">
        <v>30</v>
      </c>
      <c r="AX2027" s="107" t="s">
        <v>73</v>
      </c>
      <c r="AY2027" s="108" t="s">
        <v>165</v>
      </c>
    </row>
    <row r="2028" spans="2:65" s="113" customFormat="1">
      <c r="B2028" s="112"/>
      <c r="D2028" s="102" t="s">
        <v>176</v>
      </c>
      <c r="E2028" s="114" t="s">
        <v>1</v>
      </c>
      <c r="F2028" s="115" t="s">
        <v>10510</v>
      </c>
      <c r="H2028" s="116">
        <v>3.6104999999999996</v>
      </c>
      <c r="I2028" s="7"/>
      <c r="L2028" s="112"/>
      <c r="M2028" s="117"/>
      <c r="T2028" s="118"/>
      <c r="AT2028" s="114" t="s">
        <v>176</v>
      </c>
      <c r="AU2028" s="114" t="s">
        <v>82</v>
      </c>
      <c r="AV2028" s="113" t="s">
        <v>82</v>
      </c>
      <c r="AW2028" s="113" t="s">
        <v>30</v>
      </c>
      <c r="AX2028" s="113" t="s">
        <v>73</v>
      </c>
      <c r="AY2028" s="114" t="s">
        <v>165</v>
      </c>
    </row>
    <row r="2029" spans="2:65" s="107" customFormat="1">
      <c r="B2029" s="106"/>
      <c r="D2029" s="102" t="s">
        <v>176</v>
      </c>
      <c r="E2029" s="108" t="s">
        <v>1</v>
      </c>
      <c r="F2029" s="109" t="s">
        <v>10511</v>
      </c>
      <c r="H2029" s="108"/>
      <c r="I2029" s="6"/>
      <c r="L2029" s="106"/>
      <c r="M2029" s="110"/>
      <c r="T2029" s="111"/>
      <c r="AT2029" s="108" t="s">
        <v>176</v>
      </c>
      <c r="AU2029" s="108" t="s">
        <v>82</v>
      </c>
      <c r="AV2029" s="107" t="s">
        <v>82</v>
      </c>
      <c r="AW2029" s="107" t="s">
        <v>30</v>
      </c>
      <c r="AX2029" s="107" t="s">
        <v>73</v>
      </c>
      <c r="AY2029" s="108" t="s">
        <v>165</v>
      </c>
    </row>
    <row r="2030" spans="2:65" s="113" customFormat="1">
      <c r="B2030" s="112"/>
      <c r="D2030" s="102" t="s">
        <v>176</v>
      </c>
      <c r="E2030" s="114" t="s">
        <v>1</v>
      </c>
      <c r="F2030" s="115" t="s">
        <v>10512</v>
      </c>
      <c r="H2030" s="116">
        <v>2.6987399999999999</v>
      </c>
      <c r="I2030" s="7"/>
      <c r="L2030" s="112"/>
      <c r="M2030" s="117"/>
      <c r="T2030" s="118"/>
      <c r="AT2030" s="114" t="s">
        <v>176</v>
      </c>
      <c r="AU2030" s="114" t="s">
        <v>82</v>
      </c>
      <c r="AV2030" s="113" t="s">
        <v>82</v>
      </c>
      <c r="AW2030" s="113" t="s">
        <v>30</v>
      </c>
      <c r="AX2030" s="113" t="s">
        <v>73</v>
      </c>
      <c r="AY2030" s="114" t="s">
        <v>165</v>
      </c>
    </row>
    <row r="2031" spans="2:65" s="120" customFormat="1">
      <c r="B2031" s="119"/>
      <c r="D2031" s="102" t="s">
        <v>176</v>
      </c>
      <c r="E2031" s="121" t="s">
        <v>1</v>
      </c>
      <c r="F2031" s="122" t="s">
        <v>181</v>
      </c>
      <c r="H2031" s="123">
        <v>36.75</v>
      </c>
      <c r="I2031" s="8"/>
      <c r="L2031" s="119"/>
      <c r="M2031" s="124"/>
      <c r="T2031" s="125"/>
      <c r="AT2031" s="121" t="s">
        <v>176</v>
      </c>
      <c r="AU2031" s="121" t="s">
        <v>82</v>
      </c>
      <c r="AV2031" s="120" t="s">
        <v>172</v>
      </c>
      <c r="AW2031" s="120" t="s">
        <v>30</v>
      </c>
      <c r="AX2031" s="120" t="s">
        <v>80</v>
      </c>
      <c r="AY2031" s="121" t="s">
        <v>165</v>
      </c>
    </row>
    <row r="2032" spans="2:65" s="17" customFormat="1" ht="16.5" customHeight="1">
      <c r="B2032" s="16"/>
      <c r="C2032" s="88" t="s">
        <v>1234</v>
      </c>
      <c r="D2032" s="88" t="s">
        <v>168</v>
      </c>
      <c r="E2032" s="89" t="s">
        <v>1235</v>
      </c>
      <c r="F2032" s="90" t="s">
        <v>1236</v>
      </c>
      <c r="G2032" s="91" t="s">
        <v>195</v>
      </c>
      <c r="H2032" s="92">
        <v>9.2219999999999995</v>
      </c>
      <c r="I2032" s="4"/>
      <c r="J2032" s="94">
        <f>ROUND(I2032*H2032,2)</f>
        <v>0</v>
      </c>
      <c r="K2032" s="95"/>
      <c r="L2032" s="16"/>
      <c r="M2032" s="96" t="s">
        <v>1</v>
      </c>
      <c r="N2032" s="97" t="s">
        <v>38</v>
      </c>
      <c r="P2032" s="98">
        <f>O2032*H2032</f>
        <v>0</v>
      </c>
      <c r="Q2032" s="98">
        <v>1.0627727796999999</v>
      </c>
      <c r="R2032" s="98">
        <f>Q2032*H2032</f>
        <v>9.8008905743933994</v>
      </c>
      <c r="S2032" s="98">
        <v>0</v>
      </c>
      <c r="T2032" s="99">
        <f>S2032*H2032</f>
        <v>0</v>
      </c>
      <c r="AR2032" s="100" t="s">
        <v>172</v>
      </c>
      <c r="AT2032" s="100" t="s">
        <v>168</v>
      </c>
      <c r="AU2032" s="100" t="s">
        <v>82</v>
      </c>
      <c r="AY2032" s="9" t="s">
        <v>165</v>
      </c>
      <c r="BE2032" s="101">
        <f>IF(N2032="základní",J2032,0)</f>
        <v>0</v>
      </c>
      <c r="BF2032" s="101">
        <f>IF(N2032="snížená",J2032,0)</f>
        <v>0</v>
      </c>
      <c r="BG2032" s="101">
        <f>IF(N2032="zákl. přenesená",J2032,0)</f>
        <v>0</v>
      </c>
      <c r="BH2032" s="101">
        <f>IF(N2032="sníž. přenesená",J2032,0)</f>
        <v>0</v>
      </c>
      <c r="BI2032" s="101">
        <f>IF(N2032="nulová",J2032,0)</f>
        <v>0</v>
      </c>
      <c r="BJ2032" s="9" t="s">
        <v>80</v>
      </c>
      <c r="BK2032" s="101">
        <f>ROUND(I2032*H2032,2)</f>
        <v>0</v>
      </c>
      <c r="BL2032" s="9" t="s">
        <v>172</v>
      </c>
      <c r="BM2032" s="100" t="s">
        <v>1237</v>
      </c>
    </row>
    <row r="2033" spans="2:65" s="17" customFormat="1" ht="48.75">
      <c r="B2033" s="16"/>
      <c r="D2033" s="102" t="s">
        <v>173</v>
      </c>
      <c r="F2033" s="103" t="s">
        <v>1238</v>
      </c>
      <c r="I2033" s="5"/>
      <c r="L2033" s="16"/>
      <c r="M2033" s="104"/>
      <c r="T2033" s="105"/>
      <c r="AT2033" s="9" t="s">
        <v>173</v>
      </c>
      <c r="AU2033" s="9" t="s">
        <v>82</v>
      </c>
    </row>
    <row r="2034" spans="2:65" s="107" customFormat="1">
      <c r="B2034" s="106"/>
      <c r="D2034" s="102" t="s">
        <v>176</v>
      </c>
      <c r="E2034" s="108" t="s">
        <v>1</v>
      </c>
      <c r="F2034" s="109" t="s">
        <v>809</v>
      </c>
      <c r="H2034" s="108"/>
      <c r="I2034" s="6"/>
      <c r="L2034" s="106"/>
      <c r="M2034" s="110"/>
      <c r="T2034" s="111"/>
      <c r="AT2034" s="108" t="s">
        <v>176</v>
      </c>
      <c r="AU2034" s="108" t="s">
        <v>82</v>
      </c>
      <c r="AV2034" s="107" t="s">
        <v>82</v>
      </c>
      <c r="AW2034" s="107" t="s">
        <v>30</v>
      </c>
      <c r="AX2034" s="107" t="s">
        <v>73</v>
      </c>
      <c r="AY2034" s="108" t="s">
        <v>165</v>
      </c>
    </row>
    <row r="2035" spans="2:65" s="113" customFormat="1">
      <c r="B2035" s="112"/>
      <c r="D2035" s="102" t="s">
        <v>176</v>
      </c>
      <c r="E2035" s="114" t="s">
        <v>1</v>
      </c>
      <c r="F2035" s="115" t="s">
        <v>10513</v>
      </c>
      <c r="H2035" s="116">
        <v>6.1802999999999999</v>
      </c>
      <c r="I2035" s="7"/>
      <c r="L2035" s="112"/>
      <c r="M2035" s="117"/>
      <c r="T2035" s="118"/>
      <c r="AT2035" s="114" t="s">
        <v>176</v>
      </c>
      <c r="AU2035" s="114" t="s">
        <v>82</v>
      </c>
      <c r="AV2035" s="113" t="s">
        <v>82</v>
      </c>
      <c r="AW2035" s="113" t="s">
        <v>30</v>
      </c>
      <c r="AX2035" s="113" t="s">
        <v>73</v>
      </c>
      <c r="AY2035" s="114" t="s">
        <v>165</v>
      </c>
    </row>
    <row r="2036" spans="2:65" s="113" customFormat="1">
      <c r="B2036" s="112"/>
      <c r="D2036" s="102" t="s">
        <v>176</v>
      </c>
      <c r="E2036" s="114" t="s">
        <v>1</v>
      </c>
      <c r="F2036" s="115" t="s">
        <v>10514</v>
      </c>
      <c r="H2036" s="116">
        <v>3.0415999999999999</v>
      </c>
      <c r="I2036" s="7"/>
      <c r="L2036" s="112"/>
      <c r="M2036" s="117"/>
      <c r="T2036" s="118"/>
      <c r="AT2036" s="114" t="s">
        <v>176</v>
      </c>
      <c r="AU2036" s="114" t="s">
        <v>82</v>
      </c>
      <c r="AV2036" s="113" t="s">
        <v>82</v>
      </c>
      <c r="AW2036" s="113" t="s">
        <v>30</v>
      </c>
      <c r="AX2036" s="113" t="s">
        <v>73</v>
      </c>
      <c r="AY2036" s="114" t="s">
        <v>165</v>
      </c>
    </row>
    <row r="2037" spans="2:65" s="120" customFormat="1">
      <c r="B2037" s="119"/>
      <c r="D2037" s="102" t="s">
        <v>176</v>
      </c>
      <c r="E2037" s="121" t="s">
        <v>1</v>
      </c>
      <c r="F2037" s="122" t="s">
        <v>181</v>
      </c>
      <c r="H2037" s="123">
        <v>9.2219999999999995</v>
      </c>
      <c r="I2037" s="8"/>
      <c r="L2037" s="119"/>
      <c r="M2037" s="124"/>
      <c r="T2037" s="125"/>
      <c r="AT2037" s="121" t="s">
        <v>176</v>
      </c>
      <c r="AU2037" s="121" t="s">
        <v>82</v>
      </c>
      <c r="AV2037" s="120" t="s">
        <v>172</v>
      </c>
      <c r="AW2037" s="120" t="s">
        <v>30</v>
      </c>
      <c r="AX2037" s="120" t="s">
        <v>80</v>
      </c>
      <c r="AY2037" s="121" t="s">
        <v>165</v>
      </c>
    </row>
    <row r="2038" spans="2:65" s="17" customFormat="1" ht="16.5" customHeight="1">
      <c r="B2038" s="16"/>
      <c r="C2038" s="88" t="s">
        <v>632</v>
      </c>
      <c r="D2038" s="88" t="s">
        <v>168</v>
      </c>
      <c r="E2038" s="89" t="s">
        <v>1239</v>
      </c>
      <c r="F2038" s="90" t="s">
        <v>1240</v>
      </c>
      <c r="G2038" s="91" t="s">
        <v>195</v>
      </c>
      <c r="H2038" s="92">
        <v>49.442</v>
      </c>
      <c r="I2038" s="4"/>
      <c r="J2038" s="94">
        <f>ROUND(I2038*H2038,2)</f>
        <v>0</v>
      </c>
      <c r="K2038" s="95"/>
      <c r="L2038" s="16"/>
      <c r="M2038" s="96" t="s">
        <v>1</v>
      </c>
      <c r="N2038" s="97" t="s">
        <v>38</v>
      </c>
      <c r="P2038" s="98">
        <f>O2038*H2038</f>
        <v>0</v>
      </c>
      <c r="Q2038" s="98">
        <v>1.0555522399999999</v>
      </c>
      <c r="R2038" s="98">
        <f>Q2038*H2038</f>
        <v>52.188613850079996</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1241</v>
      </c>
    </row>
    <row r="2039" spans="2:65" s="17" customFormat="1" ht="48.75">
      <c r="B2039" s="16"/>
      <c r="D2039" s="102" t="s">
        <v>173</v>
      </c>
      <c r="F2039" s="103" t="s">
        <v>1242</v>
      </c>
      <c r="I2039" s="5"/>
      <c r="L2039" s="16"/>
      <c r="M2039" s="104"/>
      <c r="T2039" s="105"/>
      <c r="AT2039" s="9" t="s">
        <v>173</v>
      </c>
      <c r="AU2039" s="9" t="s">
        <v>82</v>
      </c>
    </row>
    <row r="2040" spans="2:65" s="107" customFormat="1" ht="22.5">
      <c r="B2040" s="106"/>
      <c r="D2040" s="102" t="s">
        <v>176</v>
      </c>
      <c r="E2040" s="108" t="s">
        <v>1</v>
      </c>
      <c r="F2040" s="109" t="s">
        <v>10515</v>
      </c>
      <c r="H2040" s="108"/>
      <c r="I2040" s="6"/>
      <c r="L2040" s="106"/>
      <c r="M2040" s="110"/>
      <c r="T2040" s="111"/>
      <c r="AT2040" s="108" t="s">
        <v>176</v>
      </c>
      <c r="AU2040" s="108" t="s">
        <v>82</v>
      </c>
      <c r="AV2040" s="107" t="s">
        <v>82</v>
      </c>
      <c r="AW2040" s="107" t="s">
        <v>30</v>
      </c>
      <c r="AX2040" s="107" t="s">
        <v>73</v>
      </c>
      <c r="AY2040" s="108" t="s">
        <v>165</v>
      </c>
    </row>
    <row r="2041" spans="2:65" s="113" customFormat="1">
      <c r="B2041" s="112"/>
      <c r="D2041" s="102" t="s">
        <v>176</v>
      </c>
      <c r="E2041" s="114" t="s">
        <v>1</v>
      </c>
      <c r="F2041" s="115" t="s">
        <v>10516</v>
      </c>
      <c r="H2041" s="116">
        <v>49.44229</v>
      </c>
      <c r="I2041" s="7"/>
      <c r="L2041" s="112"/>
      <c r="M2041" s="117"/>
      <c r="T2041" s="118"/>
      <c r="AT2041" s="114" t="s">
        <v>176</v>
      </c>
      <c r="AU2041" s="114" t="s">
        <v>82</v>
      </c>
      <c r="AV2041" s="113" t="s">
        <v>82</v>
      </c>
      <c r="AW2041" s="113" t="s">
        <v>30</v>
      </c>
      <c r="AX2041" s="113" t="s">
        <v>73</v>
      </c>
      <c r="AY2041" s="114" t="s">
        <v>165</v>
      </c>
    </row>
    <row r="2042" spans="2:65" s="120" customFormat="1">
      <c r="B2042" s="119"/>
      <c r="D2042" s="102" t="s">
        <v>176</v>
      </c>
      <c r="E2042" s="121" t="s">
        <v>1</v>
      </c>
      <c r="F2042" s="122" t="s">
        <v>181</v>
      </c>
      <c r="H2042" s="123">
        <v>49.442</v>
      </c>
      <c r="I2042" s="8"/>
      <c r="L2042" s="119"/>
      <c r="M2042" s="124"/>
      <c r="T2042" s="125"/>
      <c r="AT2042" s="121" t="s">
        <v>176</v>
      </c>
      <c r="AU2042" s="121" t="s">
        <v>82</v>
      </c>
      <c r="AV2042" s="120" t="s">
        <v>172</v>
      </c>
      <c r="AW2042" s="120" t="s">
        <v>30</v>
      </c>
      <c r="AX2042" s="120" t="s">
        <v>80</v>
      </c>
      <c r="AY2042" s="121" t="s">
        <v>165</v>
      </c>
    </row>
    <row r="2043" spans="2:65" s="17" customFormat="1" ht="24.2" customHeight="1">
      <c r="B2043" s="16"/>
      <c r="C2043" s="88" t="s">
        <v>1243</v>
      </c>
      <c r="D2043" s="88" t="s">
        <v>168</v>
      </c>
      <c r="E2043" s="89" t="s">
        <v>1244</v>
      </c>
      <c r="F2043" s="90" t="s">
        <v>1245</v>
      </c>
      <c r="G2043" s="91" t="s">
        <v>195</v>
      </c>
      <c r="H2043" s="92">
        <v>3.6749999999999998</v>
      </c>
      <c r="I2043" s="4"/>
      <c r="J2043" s="94">
        <f>ROUND(I2043*H2043,2)</f>
        <v>0</v>
      </c>
      <c r="K2043" s="95"/>
      <c r="L2043" s="16"/>
      <c r="M2043" s="96" t="s">
        <v>1</v>
      </c>
      <c r="N2043" s="97" t="s">
        <v>38</v>
      </c>
      <c r="P2043" s="98">
        <f>O2043*H2043</f>
        <v>0</v>
      </c>
      <c r="Q2043" s="98">
        <v>1.0529056800000001</v>
      </c>
      <c r="R2043" s="98">
        <f>Q2043*H2043</f>
        <v>3.8694283739999999</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1246</v>
      </c>
    </row>
    <row r="2044" spans="2:65" s="17" customFormat="1" ht="19.5">
      <c r="B2044" s="16"/>
      <c r="D2044" s="102" t="s">
        <v>173</v>
      </c>
      <c r="F2044" s="103" t="s">
        <v>1247</v>
      </c>
      <c r="I2044" s="5"/>
      <c r="L2044" s="16"/>
      <c r="M2044" s="104"/>
      <c r="T2044" s="105"/>
      <c r="AT2044" s="9" t="s">
        <v>173</v>
      </c>
      <c r="AU2044" s="9" t="s">
        <v>82</v>
      </c>
    </row>
    <row r="2045" spans="2:65" s="107" customFormat="1" ht="22.5">
      <c r="B2045" s="106"/>
      <c r="D2045" s="102" t="s">
        <v>176</v>
      </c>
      <c r="E2045" s="108" t="s">
        <v>1</v>
      </c>
      <c r="F2045" s="109" t="s">
        <v>10517</v>
      </c>
      <c r="H2045" s="108"/>
      <c r="I2045" s="6"/>
      <c r="L2045" s="106"/>
      <c r="M2045" s="110"/>
      <c r="T2045" s="111"/>
      <c r="AT2045" s="108" t="s">
        <v>176</v>
      </c>
      <c r="AU2045" s="108" t="s">
        <v>82</v>
      </c>
      <c r="AV2045" s="107" t="s">
        <v>82</v>
      </c>
      <c r="AW2045" s="107" t="s">
        <v>30</v>
      </c>
      <c r="AX2045" s="107" t="s">
        <v>73</v>
      </c>
      <c r="AY2045" s="108" t="s">
        <v>165</v>
      </c>
    </row>
    <row r="2046" spans="2:65" s="113" customFormat="1">
      <c r="B2046" s="112"/>
      <c r="D2046" s="102" t="s">
        <v>176</v>
      </c>
      <c r="E2046" s="114" t="s">
        <v>1</v>
      </c>
      <c r="F2046" s="115" t="s">
        <v>10518</v>
      </c>
      <c r="H2046" s="116">
        <v>3.6749999999999998</v>
      </c>
      <c r="I2046" s="7"/>
      <c r="L2046" s="112"/>
      <c r="M2046" s="117"/>
      <c r="T2046" s="118"/>
      <c r="AT2046" s="114" t="s">
        <v>176</v>
      </c>
      <c r="AU2046" s="114" t="s">
        <v>82</v>
      </c>
      <c r="AV2046" s="113" t="s">
        <v>82</v>
      </c>
      <c r="AW2046" s="113" t="s">
        <v>30</v>
      </c>
      <c r="AX2046" s="113" t="s">
        <v>73</v>
      </c>
      <c r="AY2046" s="114" t="s">
        <v>165</v>
      </c>
    </row>
    <row r="2047" spans="2:65" s="120" customFormat="1">
      <c r="B2047" s="119"/>
      <c r="D2047" s="102" t="s">
        <v>176</v>
      </c>
      <c r="E2047" s="121" t="s">
        <v>1</v>
      </c>
      <c r="F2047" s="122" t="s">
        <v>181</v>
      </c>
      <c r="H2047" s="123">
        <v>3.6749999999999998</v>
      </c>
      <c r="I2047" s="8"/>
      <c r="L2047" s="119"/>
      <c r="M2047" s="124"/>
      <c r="T2047" s="125"/>
      <c r="AT2047" s="121" t="s">
        <v>176</v>
      </c>
      <c r="AU2047" s="121" t="s">
        <v>82</v>
      </c>
      <c r="AV2047" s="120" t="s">
        <v>172</v>
      </c>
      <c r="AW2047" s="120" t="s">
        <v>30</v>
      </c>
      <c r="AX2047" s="120" t="s">
        <v>80</v>
      </c>
      <c r="AY2047" s="121" t="s">
        <v>165</v>
      </c>
    </row>
    <row r="2048" spans="2:65" s="17" customFormat="1" ht="24.2" customHeight="1">
      <c r="B2048" s="16"/>
      <c r="C2048" s="88" t="s">
        <v>637</v>
      </c>
      <c r="D2048" s="88" t="s">
        <v>168</v>
      </c>
      <c r="E2048" s="89" t="s">
        <v>1248</v>
      </c>
      <c r="F2048" s="90" t="s">
        <v>1249</v>
      </c>
      <c r="G2048" s="91" t="s">
        <v>195</v>
      </c>
      <c r="H2048" s="92">
        <v>7.2649999999999997</v>
      </c>
      <c r="I2048" s="4"/>
      <c r="J2048" s="94">
        <f>ROUND(I2048*H2048,2)</f>
        <v>0</v>
      </c>
      <c r="K2048" s="95"/>
      <c r="L2048" s="16"/>
      <c r="M2048" s="96" t="s">
        <v>1</v>
      </c>
      <c r="N2048" s="97" t="s">
        <v>38</v>
      </c>
      <c r="P2048" s="98">
        <f>O2048*H2048</f>
        <v>0</v>
      </c>
      <c r="Q2048" s="98">
        <v>1.0551166000000001</v>
      </c>
      <c r="R2048" s="98">
        <f>Q2048*H2048</f>
        <v>7.6654220990000006</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1250</v>
      </c>
    </row>
    <row r="2049" spans="2:65" s="17" customFormat="1" ht="48.75">
      <c r="B2049" s="16"/>
      <c r="D2049" s="102" t="s">
        <v>173</v>
      </c>
      <c r="F2049" s="103" t="s">
        <v>1251</v>
      </c>
      <c r="I2049" s="5"/>
      <c r="L2049" s="16"/>
      <c r="M2049" s="104"/>
      <c r="T2049" s="105"/>
      <c r="AT2049" s="9" t="s">
        <v>173</v>
      </c>
      <c r="AU2049" s="9" t="s">
        <v>82</v>
      </c>
    </row>
    <row r="2050" spans="2:65" s="107" customFormat="1">
      <c r="B2050" s="106"/>
      <c r="D2050" s="102" t="s">
        <v>176</v>
      </c>
      <c r="E2050" s="108" t="s">
        <v>1</v>
      </c>
      <c r="F2050" s="109" t="s">
        <v>10519</v>
      </c>
      <c r="H2050" s="108"/>
      <c r="I2050" s="6"/>
      <c r="L2050" s="106"/>
      <c r="M2050" s="110"/>
      <c r="T2050" s="111"/>
      <c r="AT2050" s="108" t="s">
        <v>176</v>
      </c>
      <c r="AU2050" s="108" t="s">
        <v>82</v>
      </c>
      <c r="AV2050" s="107" t="s">
        <v>82</v>
      </c>
      <c r="AW2050" s="107" t="s">
        <v>30</v>
      </c>
      <c r="AX2050" s="107" t="s">
        <v>73</v>
      </c>
      <c r="AY2050" s="108" t="s">
        <v>165</v>
      </c>
    </row>
    <row r="2051" spans="2:65" s="113" customFormat="1">
      <c r="B2051" s="112"/>
      <c r="D2051" s="102" t="s">
        <v>176</v>
      </c>
      <c r="E2051" s="114" t="s">
        <v>1</v>
      </c>
      <c r="F2051" s="115" t="s">
        <v>10520</v>
      </c>
      <c r="H2051" s="116">
        <v>59.125999999999998</v>
      </c>
      <c r="I2051" s="7"/>
      <c r="L2051" s="112"/>
      <c r="M2051" s="117"/>
      <c r="T2051" s="118"/>
      <c r="AT2051" s="114" t="s">
        <v>176</v>
      </c>
      <c r="AU2051" s="114" t="s">
        <v>82</v>
      </c>
      <c r="AV2051" s="113" t="s">
        <v>82</v>
      </c>
      <c r="AW2051" s="113" t="s">
        <v>30</v>
      </c>
      <c r="AX2051" s="113" t="s">
        <v>73</v>
      </c>
      <c r="AY2051" s="114" t="s">
        <v>165</v>
      </c>
    </row>
    <row r="2052" spans="2:65" s="113" customFormat="1">
      <c r="B2052" s="112"/>
      <c r="D2052" s="102" t="s">
        <v>176</v>
      </c>
      <c r="E2052" s="114" t="s">
        <v>1</v>
      </c>
      <c r="F2052" s="115" t="s">
        <v>10521</v>
      </c>
      <c r="H2052" s="116">
        <v>31.763500000000001</v>
      </c>
      <c r="I2052" s="7"/>
      <c r="L2052" s="112"/>
      <c r="M2052" s="117"/>
      <c r="T2052" s="118"/>
      <c r="AT2052" s="114" t="s">
        <v>176</v>
      </c>
      <c r="AU2052" s="114" t="s">
        <v>82</v>
      </c>
      <c r="AV2052" s="113" t="s">
        <v>82</v>
      </c>
      <c r="AW2052" s="113" t="s">
        <v>30</v>
      </c>
      <c r="AX2052" s="113" t="s">
        <v>73</v>
      </c>
      <c r="AY2052" s="114" t="s">
        <v>165</v>
      </c>
    </row>
    <row r="2053" spans="2:65" s="113" customFormat="1">
      <c r="B2053" s="112"/>
      <c r="D2053" s="102" t="s">
        <v>176</v>
      </c>
      <c r="E2053" s="114" t="s">
        <v>1</v>
      </c>
      <c r="F2053" s="115" t="s">
        <v>10522</v>
      </c>
      <c r="H2053" s="116">
        <v>7.0740999999999996</v>
      </c>
      <c r="I2053" s="7"/>
      <c r="L2053" s="112"/>
      <c r="M2053" s="117"/>
      <c r="T2053" s="118"/>
      <c r="AT2053" s="114" t="s">
        <v>176</v>
      </c>
      <c r="AU2053" s="114" t="s">
        <v>82</v>
      </c>
      <c r="AV2053" s="113" t="s">
        <v>82</v>
      </c>
      <c r="AW2053" s="113" t="s">
        <v>30</v>
      </c>
      <c r="AX2053" s="113" t="s">
        <v>73</v>
      </c>
      <c r="AY2053" s="114" t="s">
        <v>165</v>
      </c>
    </row>
    <row r="2054" spans="2:65" s="107" customFormat="1" ht="22.5">
      <c r="B2054" s="106"/>
      <c r="D2054" s="102" t="s">
        <v>176</v>
      </c>
      <c r="E2054" s="108" t="s">
        <v>1</v>
      </c>
      <c r="F2054" s="109" t="s">
        <v>10523</v>
      </c>
      <c r="H2054" s="108"/>
      <c r="I2054" s="6"/>
      <c r="L2054" s="106"/>
      <c r="M2054" s="110"/>
      <c r="T2054" s="111"/>
      <c r="AT2054" s="108" t="s">
        <v>176</v>
      </c>
      <c r="AU2054" s="108" t="s">
        <v>82</v>
      </c>
      <c r="AV2054" s="107" t="s">
        <v>82</v>
      </c>
      <c r="AW2054" s="107" t="s">
        <v>30</v>
      </c>
      <c r="AX2054" s="107" t="s">
        <v>73</v>
      </c>
      <c r="AY2054" s="108" t="s">
        <v>165</v>
      </c>
    </row>
    <row r="2055" spans="2:65" s="107" customFormat="1">
      <c r="B2055" s="106"/>
      <c r="D2055" s="102" t="s">
        <v>176</v>
      </c>
      <c r="E2055" s="108" t="s">
        <v>1</v>
      </c>
      <c r="F2055" s="109" t="s">
        <v>10524</v>
      </c>
      <c r="H2055" s="108"/>
      <c r="I2055" s="6"/>
      <c r="L2055" s="106"/>
      <c r="M2055" s="110"/>
      <c r="T2055" s="111"/>
      <c r="AT2055" s="108" t="s">
        <v>176</v>
      </c>
      <c r="AU2055" s="108" t="s">
        <v>82</v>
      </c>
      <c r="AV2055" s="107" t="s">
        <v>82</v>
      </c>
      <c r="AW2055" s="107" t="s">
        <v>30</v>
      </c>
      <c r="AX2055" s="107" t="s">
        <v>73</v>
      </c>
      <c r="AY2055" s="108" t="s">
        <v>165</v>
      </c>
    </row>
    <row r="2056" spans="2:65" s="113" customFormat="1">
      <c r="B2056" s="112"/>
      <c r="D2056" s="102" t="s">
        <v>176</v>
      </c>
      <c r="E2056" s="114" t="s">
        <v>1</v>
      </c>
      <c r="F2056" s="115" t="s">
        <v>10525</v>
      </c>
      <c r="H2056" s="116">
        <v>-31.59</v>
      </c>
      <c r="I2056" s="7"/>
      <c r="L2056" s="112"/>
      <c r="M2056" s="117"/>
      <c r="T2056" s="118"/>
      <c r="AT2056" s="114" t="s">
        <v>176</v>
      </c>
      <c r="AU2056" s="114" t="s">
        <v>82</v>
      </c>
      <c r="AV2056" s="113" t="s">
        <v>82</v>
      </c>
      <c r="AW2056" s="113" t="s">
        <v>30</v>
      </c>
      <c r="AX2056" s="113" t="s">
        <v>73</v>
      </c>
      <c r="AY2056" s="114" t="s">
        <v>165</v>
      </c>
    </row>
    <row r="2057" spans="2:65" s="107" customFormat="1">
      <c r="B2057" s="106"/>
      <c r="D2057" s="102" t="s">
        <v>176</v>
      </c>
      <c r="E2057" s="108" t="s">
        <v>1</v>
      </c>
      <c r="F2057" s="109" t="s">
        <v>10526</v>
      </c>
      <c r="H2057" s="108"/>
      <c r="I2057" s="6"/>
      <c r="L2057" s="106"/>
      <c r="M2057" s="110"/>
      <c r="T2057" s="111"/>
      <c r="AT2057" s="108" t="s">
        <v>176</v>
      </c>
      <c r="AU2057" s="108" t="s">
        <v>82</v>
      </c>
      <c r="AV2057" s="107" t="s">
        <v>82</v>
      </c>
      <c r="AW2057" s="107" t="s">
        <v>30</v>
      </c>
      <c r="AX2057" s="107" t="s">
        <v>73</v>
      </c>
      <c r="AY2057" s="108" t="s">
        <v>165</v>
      </c>
    </row>
    <row r="2058" spans="2:65" s="113" customFormat="1">
      <c r="B2058" s="112"/>
      <c r="D2058" s="102" t="s">
        <v>176</v>
      </c>
      <c r="E2058" s="114" t="s">
        <v>1</v>
      </c>
      <c r="F2058" s="115" t="s">
        <v>10527</v>
      </c>
      <c r="H2058" s="116">
        <v>-5.992</v>
      </c>
      <c r="I2058" s="7"/>
      <c r="L2058" s="112"/>
      <c r="M2058" s="117"/>
      <c r="T2058" s="118"/>
      <c r="AT2058" s="114" t="s">
        <v>176</v>
      </c>
      <c r="AU2058" s="114" t="s">
        <v>82</v>
      </c>
      <c r="AV2058" s="113" t="s">
        <v>82</v>
      </c>
      <c r="AW2058" s="113" t="s">
        <v>30</v>
      </c>
      <c r="AX2058" s="113" t="s">
        <v>73</v>
      </c>
      <c r="AY2058" s="114" t="s">
        <v>165</v>
      </c>
    </row>
    <row r="2059" spans="2:65" s="107" customFormat="1">
      <c r="B2059" s="106"/>
      <c r="D2059" s="102" t="s">
        <v>176</v>
      </c>
      <c r="E2059" s="108" t="s">
        <v>1</v>
      </c>
      <c r="F2059" s="109" t="s">
        <v>10528</v>
      </c>
      <c r="H2059" s="108"/>
      <c r="I2059" s="6"/>
      <c r="L2059" s="106"/>
      <c r="M2059" s="110"/>
      <c r="T2059" s="111"/>
      <c r="AT2059" s="108" t="s">
        <v>176</v>
      </c>
      <c r="AU2059" s="108" t="s">
        <v>82</v>
      </c>
      <c r="AV2059" s="107" t="s">
        <v>82</v>
      </c>
      <c r="AW2059" s="107" t="s">
        <v>30</v>
      </c>
      <c r="AX2059" s="107" t="s">
        <v>73</v>
      </c>
      <c r="AY2059" s="108" t="s">
        <v>165</v>
      </c>
    </row>
    <row r="2060" spans="2:65" s="113" customFormat="1">
      <c r="B2060" s="112"/>
      <c r="D2060" s="102" t="s">
        <v>176</v>
      </c>
      <c r="E2060" s="114" t="s">
        <v>1</v>
      </c>
      <c r="F2060" s="115" t="s">
        <v>10529</v>
      </c>
      <c r="H2060" s="116">
        <v>-49.442</v>
      </c>
      <c r="I2060" s="7"/>
      <c r="L2060" s="112"/>
      <c r="M2060" s="117"/>
      <c r="T2060" s="118"/>
      <c r="AT2060" s="114" t="s">
        <v>176</v>
      </c>
      <c r="AU2060" s="114" t="s">
        <v>82</v>
      </c>
      <c r="AV2060" s="113" t="s">
        <v>82</v>
      </c>
      <c r="AW2060" s="113" t="s">
        <v>30</v>
      </c>
      <c r="AX2060" s="113" t="s">
        <v>73</v>
      </c>
      <c r="AY2060" s="114" t="s">
        <v>165</v>
      </c>
    </row>
    <row r="2061" spans="2:65" s="107" customFormat="1">
      <c r="B2061" s="106"/>
      <c r="D2061" s="102" t="s">
        <v>176</v>
      </c>
      <c r="E2061" s="108" t="s">
        <v>1</v>
      </c>
      <c r="F2061" s="109" t="s">
        <v>10530</v>
      </c>
      <c r="H2061" s="108"/>
      <c r="I2061" s="6"/>
      <c r="L2061" s="106"/>
      <c r="M2061" s="110"/>
      <c r="T2061" s="111"/>
      <c r="AT2061" s="108" t="s">
        <v>176</v>
      </c>
      <c r="AU2061" s="108" t="s">
        <v>82</v>
      </c>
      <c r="AV2061" s="107" t="s">
        <v>82</v>
      </c>
      <c r="AW2061" s="107" t="s">
        <v>30</v>
      </c>
      <c r="AX2061" s="107" t="s">
        <v>73</v>
      </c>
      <c r="AY2061" s="108" t="s">
        <v>165</v>
      </c>
    </row>
    <row r="2062" spans="2:65" s="113" customFormat="1">
      <c r="B2062" s="112"/>
      <c r="D2062" s="102" t="s">
        <v>176</v>
      </c>
      <c r="E2062" s="114" t="s">
        <v>1</v>
      </c>
      <c r="F2062" s="115" t="s">
        <v>10531</v>
      </c>
      <c r="H2062" s="116">
        <v>-3.6749999999999998</v>
      </c>
      <c r="I2062" s="7"/>
      <c r="L2062" s="112"/>
      <c r="M2062" s="117"/>
      <c r="T2062" s="118"/>
      <c r="AT2062" s="114" t="s">
        <v>176</v>
      </c>
      <c r="AU2062" s="114" t="s">
        <v>82</v>
      </c>
      <c r="AV2062" s="113" t="s">
        <v>82</v>
      </c>
      <c r="AW2062" s="113" t="s">
        <v>30</v>
      </c>
      <c r="AX2062" s="113" t="s">
        <v>73</v>
      </c>
      <c r="AY2062" s="114" t="s">
        <v>165</v>
      </c>
    </row>
    <row r="2063" spans="2:65" s="120" customFormat="1">
      <c r="B2063" s="119"/>
      <c r="D2063" s="102" t="s">
        <v>176</v>
      </c>
      <c r="E2063" s="121" t="s">
        <v>1</v>
      </c>
      <c r="F2063" s="122" t="s">
        <v>181</v>
      </c>
      <c r="H2063" s="123">
        <v>7.2649999999999997</v>
      </c>
      <c r="I2063" s="8"/>
      <c r="L2063" s="119"/>
      <c r="M2063" s="124"/>
      <c r="T2063" s="125"/>
      <c r="AT2063" s="121" t="s">
        <v>176</v>
      </c>
      <c r="AU2063" s="121" t="s">
        <v>82</v>
      </c>
      <c r="AV2063" s="120" t="s">
        <v>172</v>
      </c>
      <c r="AW2063" s="120" t="s">
        <v>30</v>
      </c>
      <c r="AX2063" s="120" t="s">
        <v>80</v>
      </c>
      <c r="AY2063" s="121" t="s">
        <v>165</v>
      </c>
    </row>
    <row r="2064" spans="2:65" s="17" customFormat="1" ht="16.5" customHeight="1">
      <c r="B2064" s="16"/>
      <c r="C2064" s="88" t="s">
        <v>1252</v>
      </c>
      <c r="D2064" s="88" t="s">
        <v>168</v>
      </c>
      <c r="E2064" s="89" t="s">
        <v>1253</v>
      </c>
      <c r="F2064" s="90" t="s">
        <v>1254</v>
      </c>
      <c r="G2064" s="91" t="s">
        <v>202</v>
      </c>
      <c r="H2064" s="92">
        <v>2501.6080000000002</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1255</v>
      </c>
    </row>
    <row r="2065" spans="2:51" s="17" customFormat="1">
      <c r="B2065" s="16"/>
      <c r="D2065" s="102" t="s">
        <v>173</v>
      </c>
      <c r="F2065" s="103" t="s">
        <v>1254</v>
      </c>
      <c r="I2065" s="5"/>
      <c r="L2065" s="16"/>
      <c r="M2065" s="104"/>
      <c r="T2065" s="105"/>
      <c r="AT2065" s="9" t="s">
        <v>173</v>
      </c>
      <c r="AU2065" s="9" t="s">
        <v>82</v>
      </c>
    </row>
    <row r="2066" spans="2:51" s="107" customFormat="1">
      <c r="B2066" s="106"/>
      <c r="D2066" s="102" t="s">
        <v>176</v>
      </c>
      <c r="E2066" s="108" t="s">
        <v>1</v>
      </c>
      <c r="F2066" s="109" t="s">
        <v>10532</v>
      </c>
      <c r="H2066" s="108"/>
      <c r="I2066" s="6"/>
      <c r="L2066" s="106"/>
      <c r="M2066" s="110"/>
      <c r="T2066" s="111"/>
      <c r="AT2066" s="108" t="s">
        <v>176</v>
      </c>
      <c r="AU2066" s="108" t="s">
        <v>82</v>
      </c>
      <c r="AV2066" s="107" t="s">
        <v>82</v>
      </c>
      <c r="AW2066" s="107" t="s">
        <v>30</v>
      </c>
      <c r="AX2066" s="107" t="s">
        <v>73</v>
      </c>
      <c r="AY2066" s="108" t="s">
        <v>165</v>
      </c>
    </row>
    <row r="2067" spans="2:51" s="113" customFormat="1">
      <c r="B2067" s="112"/>
      <c r="D2067" s="102" t="s">
        <v>176</v>
      </c>
      <c r="E2067" s="114" t="s">
        <v>1</v>
      </c>
      <c r="F2067" s="115" t="s">
        <v>10533</v>
      </c>
      <c r="H2067" s="116">
        <v>2280.0520000000001</v>
      </c>
      <c r="I2067" s="7"/>
      <c r="L2067" s="112"/>
      <c r="M2067" s="117"/>
      <c r="T2067" s="118"/>
      <c r="AT2067" s="114" t="s">
        <v>176</v>
      </c>
      <c r="AU2067" s="114" t="s">
        <v>82</v>
      </c>
      <c r="AV2067" s="113" t="s">
        <v>82</v>
      </c>
      <c r="AW2067" s="113" t="s">
        <v>30</v>
      </c>
      <c r="AX2067" s="113" t="s">
        <v>73</v>
      </c>
      <c r="AY2067" s="114" t="s">
        <v>165</v>
      </c>
    </row>
    <row r="2068" spans="2:51" s="113" customFormat="1">
      <c r="B2068" s="112"/>
      <c r="D2068" s="102" t="s">
        <v>176</v>
      </c>
      <c r="E2068" s="114" t="s">
        <v>1</v>
      </c>
      <c r="F2068" s="115" t="s">
        <v>10534</v>
      </c>
      <c r="H2068" s="116">
        <v>51.86</v>
      </c>
      <c r="I2068" s="7"/>
      <c r="L2068" s="112"/>
      <c r="M2068" s="117"/>
      <c r="T2068" s="118"/>
      <c r="AT2068" s="114" t="s">
        <v>176</v>
      </c>
      <c r="AU2068" s="114" t="s">
        <v>82</v>
      </c>
      <c r="AV2068" s="113" t="s">
        <v>82</v>
      </c>
      <c r="AW2068" s="113" t="s">
        <v>30</v>
      </c>
      <c r="AX2068" s="113" t="s">
        <v>73</v>
      </c>
      <c r="AY2068" s="114" t="s">
        <v>165</v>
      </c>
    </row>
    <row r="2069" spans="2:51" s="113" customFormat="1">
      <c r="B2069" s="112"/>
      <c r="D2069" s="102" t="s">
        <v>176</v>
      </c>
      <c r="E2069" s="114" t="s">
        <v>1</v>
      </c>
      <c r="F2069" s="115" t="s">
        <v>10535</v>
      </c>
      <c r="H2069" s="116">
        <v>8.0562499999999986</v>
      </c>
      <c r="I2069" s="7"/>
      <c r="L2069" s="112"/>
      <c r="M2069" s="117"/>
      <c r="T2069" s="118"/>
      <c r="AT2069" s="114" t="s">
        <v>176</v>
      </c>
      <c r="AU2069" s="114" t="s">
        <v>82</v>
      </c>
      <c r="AV2069" s="113" t="s">
        <v>82</v>
      </c>
      <c r="AW2069" s="113" t="s">
        <v>30</v>
      </c>
      <c r="AX2069" s="113" t="s">
        <v>73</v>
      </c>
      <c r="AY2069" s="114" t="s">
        <v>165</v>
      </c>
    </row>
    <row r="2070" spans="2:51" s="113" customFormat="1">
      <c r="B2070" s="112"/>
      <c r="D2070" s="102" t="s">
        <v>176</v>
      </c>
      <c r="E2070" s="114" t="s">
        <v>1</v>
      </c>
      <c r="F2070" s="115" t="s">
        <v>9866</v>
      </c>
      <c r="H2070" s="116">
        <v>2339.9682500000004</v>
      </c>
      <c r="I2070" s="7"/>
      <c r="L2070" s="112"/>
      <c r="M2070" s="117"/>
      <c r="T2070" s="118"/>
      <c r="AT2070" s="114" t="s">
        <v>176</v>
      </c>
      <c r="AU2070" s="114" t="s">
        <v>82</v>
      </c>
      <c r="AV2070" s="113" t="s">
        <v>82</v>
      </c>
      <c r="AW2070" s="113" t="s">
        <v>30</v>
      </c>
      <c r="AX2070" s="113" t="s">
        <v>73</v>
      </c>
      <c r="AY2070" s="114" t="s">
        <v>165</v>
      </c>
    </row>
    <row r="2071" spans="2:51" s="107" customFormat="1">
      <c r="B2071" s="106"/>
      <c r="D2071" s="102" t="s">
        <v>176</v>
      </c>
      <c r="E2071" s="108" t="s">
        <v>1</v>
      </c>
      <c r="F2071" s="109" t="s">
        <v>10536</v>
      </c>
      <c r="H2071" s="108"/>
      <c r="I2071" s="6"/>
      <c r="L2071" s="106"/>
      <c r="M2071" s="110"/>
      <c r="T2071" s="111"/>
      <c r="AT2071" s="108" t="s">
        <v>176</v>
      </c>
      <c r="AU2071" s="108" t="s">
        <v>82</v>
      </c>
      <c r="AV2071" s="107" t="s">
        <v>82</v>
      </c>
      <c r="AW2071" s="107" t="s">
        <v>30</v>
      </c>
      <c r="AX2071" s="107" t="s">
        <v>73</v>
      </c>
      <c r="AY2071" s="108" t="s">
        <v>165</v>
      </c>
    </row>
    <row r="2072" spans="2:51" s="107" customFormat="1">
      <c r="B2072" s="106"/>
      <c r="D2072" s="102" t="s">
        <v>176</v>
      </c>
      <c r="E2072" s="108" t="s">
        <v>1</v>
      </c>
      <c r="F2072" s="109" t="s">
        <v>705</v>
      </c>
      <c r="H2072" s="108"/>
      <c r="I2072" s="6"/>
      <c r="L2072" s="106"/>
      <c r="M2072" s="110"/>
      <c r="T2072" s="111"/>
      <c r="AT2072" s="108" t="s">
        <v>176</v>
      </c>
      <c r="AU2072" s="108" t="s">
        <v>82</v>
      </c>
      <c r="AV2072" s="107" t="s">
        <v>82</v>
      </c>
      <c r="AW2072" s="107" t="s">
        <v>30</v>
      </c>
      <c r="AX2072" s="107" t="s">
        <v>73</v>
      </c>
      <c r="AY2072" s="108" t="s">
        <v>165</v>
      </c>
    </row>
    <row r="2073" spans="2:51" s="113" customFormat="1">
      <c r="B2073" s="112"/>
      <c r="D2073" s="102" t="s">
        <v>176</v>
      </c>
      <c r="E2073" s="114" t="s">
        <v>1</v>
      </c>
      <c r="F2073" s="115" t="s">
        <v>10537</v>
      </c>
      <c r="H2073" s="116">
        <v>33.15</v>
      </c>
      <c r="I2073" s="7"/>
      <c r="L2073" s="112"/>
      <c r="M2073" s="117"/>
      <c r="T2073" s="118"/>
      <c r="AT2073" s="114" t="s">
        <v>176</v>
      </c>
      <c r="AU2073" s="114" t="s">
        <v>82</v>
      </c>
      <c r="AV2073" s="113" t="s">
        <v>82</v>
      </c>
      <c r="AW2073" s="113" t="s">
        <v>30</v>
      </c>
      <c r="AX2073" s="113" t="s">
        <v>73</v>
      </c>
      <c r="AY2073" s="114" t="s">
        <v>165</v>
      </c>
    </row>
    <row r="2074" spans="2:51" s="107" customFormat="1">
      <c r="B2074" s="106"/>
      <c r="D2074" s="102" t="s">
        <v>176</v>
      </c>
      <c r="E2074" s="108" t="s">
        <v>1</v>
      </c>
      <c r="F2074" s="109" t="s">
        <v>488</v>
      </c>
      <c r="H2074" s="108"/>
      <c r="I2074" s="6"/>
      <c r="L2074" s="106"/>
      <c r="M2074" s="110"/>
      <c r="T2074" s="111"/>
      <c r="AT2074" s="108" t="s">
        <v>176</v>
      </c>
      <c r="AU2074" s="108" t="s">
        <v>82</v>
      </c>
      <c r="AV2074" s="107" t="s">
        <v>82</v>
      </c>
      <c r="AW2074" s="107" t="s">
        <v>30</v>
      </c>
      <c r="AX2074" s="107" t="s">
        <v>73</v>
      </c>
      <c r="AY2074" s="108" t="s">
        <v>165</v>
      </c>
    </row>
    <row r="2075" spans="2:51" s="113" customFormat="1">
      <c r="B2075" s="112"/>
      <c r="D2075" s="102" t="s">
        <v>176</v>
      </c>
      <c r="E2075" s="114" t="s">
        <v>1</v>
      </c>
      <c r="F2075" s="115" t="s">
        <v>10538</v>
      </c>
      <c r="H2075" s="116">
        <v>6.55</v>
      </c>
      <c r="I2075" s="7"/>
      <c r="L2075" s="112"/>
      <c r="M2075" s="117"/>
      <c r="T2075" s="118"/>
      <c r="AT2075" s="114" t="s">
        <v>176</v>
      </c>
      <c r="AU2075" s="114" t="s">
        <v>82</v>
      </c>
      <c r="AV2075" s="113" t="s">
        <v>82</v>
      </c>
      <c r="AW2075" s="113" t="s">
        <v>30</v>
      </c>
      <c r="AX2075" s="113" t="s">
        <v>73</v>
      </c>
      <c r="AY2075" s="114" t="s">
        <v>165</v>
      </c>
    </row>
    <row r="2076" spans="2:51" s="113" customFormat="1">
      <c r="B2076" s="112"/>
      <c r="D2076" s="102" t="s">
        <v>176</v>
      </c>
      <c r="E2076" s="114" t="s">
        <v>1</v>
      </c>
      <c r="F2076" s="115" t="s">
        <v>10539</v>
      </c>
      <c r="H2076" s="116">
        <v>12.1</v>
      </c>
      <c r="I2076" s="7"/>
      <c r="L2076" s="112"/>
      <c r="M2076" s="117"/>
      <c r="T2076" s="118"/>
      <c r="AT2076" s="114" t="s">
        <v>176</v>
      </c>
      <c r="AU2076" s="114" t="s">
        <v>82</v>
      </c>
      <c r="AV2076" s="113" t="s">
        <v>82</v>
      </c>
      <c r="AW2076" s="113" t="s">
        <v>30</v>
      </c>
      <c r="AX2076" s="113" t="s">
        <v>73</v>
      </c>
      <c r="AY2076" s="114" t="s">
        <v>165</v>
      </c>
    </row>
    <row r="2077" spans="2:51" s="113" customFormat="1">
      <c r="B2077" s="112"/>
      <c r="D2077" s="102" t="s">
        <v>176</v>
      </c>
      <c r="E2077" s="114" t="s">
        <v>1</v>
      </c>
      <c r="F2077" s="115" t="s">
        <v>10540</v>
      </c>
      <c r="H2077" s="116">
        <v>5.9774999999999991</v>
      </c>
      <c r="I2077" s="7"/>
      <c r="L2077" s="112"/>
      <c r="M2077" s="117"/>
      <c r="T2077" s="118"/>
      <c r="AT2077" s="114" t="s">
        <v>176</v>
      </c>
      <c r="AU2077" s="114" t="s">
        <v>82</v>
      </c>
      <c r="AV2077" s="113" t="s">
        <v>82</v>
      </c>
      <c r="AW2077" s="113" t="s">
        <v>30</v>
      </c>
      <c r="AX2077" s="113" t="s">
        <v>73</v>
      </c>
      <c r="AY2077" s="114" t="s">
        <v>165</v>
      </c>
    </row>
    <row r="2078" spans="2:51" s="107" customFormat="1">
      <c r="B2078" s="106"/>
      <c r="D2078" s="102" t="s">
        <v>176</v>
      </c>
      <c r="E2078" s="108" t="s">
        <v>1</v>
      </c>
      <c r="F2078" s="109" t="s">
        <v>707</v>
      </c>
      <c r="H2078" s="108"/>
      <c r="I2078" s="6"/>
      <c r="L2078" s="106"/>
      <c r="M2078" s="110"/>
      <c r="T2078" s="111"/>
      <c r="AT2078" s="108" t="s">
        <v>176</v>
      </c>
      <c r="AU2078" s="108" t="s">
        <v>82</v>
      </c>
      <c r="AV2078" s="107" t="s">
        <v>82</v>
      </c>
      <c r="AW2078" s="107" t="s">
        <v>30</v>
      </c>
      <c r="AX2078" s="107" t="s">
        <v>73</v>
      </c>
      <c r="AY2078" s="108" t="s">
        <v>165</v>
      </c>
    </row>
    <row r="2079" spans="2:51" s="113" customFormat="1">
      <c r="B2079" s="112"/>
      <c r="D2079" s="102" t="s">
        <v>176</v>
      </c>
      <c r="E2079" s="114" t="s">
        <v>1</v>
      </c>
      <c r="F2079" s="115" t="s">
        <v>10541</v>
      </c>
      <c r="H2079" s="116">
        <v>23.487499999999997</v>
      </c>
      <c r="I2079" s="7"/>
      <c r="L2079" s="112"/>
      <c r="M2079" s="117"/>
      <c r="T2079" s="118"/>
      <c r="AT2079" s="114" t="s">
        <v>176</v>
      </c>
      <c r="AU2079" s="114" t="s">
        <v>82</v>
      </c>
      <c r="AV2079" s="113" t="s">
        <v>82</v>
      </c>
      <c r="AW2079" s="113" t="s">
        <v>30</v>
      </c>
      <c r="AX2079" s="113" t="s">
        <v>73</v>
      </c>
      <c r="AY2079" s="114" t="s">
        <v>165</v>
      </c>
    </row>
    <row r="2080" spans="2:51" s="113" customFormat="1">
      <c r="B2080" s="112"/>
      <c r="D2080" s="102" t="s">
        <v>176</v>
      </c>
      <c r="E2080" s="114" t="s">
        <v>1</v>
      </c>
      <c r="F2080" s="115" t="s">
        <v>10542</v>
      </c>
      <c r="H2080" s="116">
        <v>2.83</v>
      </c>
      <c r="I2080" s="7"/>
      <c r="L2080" s="112"/>
      <c r="M2080" s="117"/>
      <c r="T2080" s="118"/>
      <c r="AT2080" s="114" t="s">
        <v>176</v>
      </c>
      <c r="AU2080" s="114" t="s">
        <v>82</v>
      </c>
      <c r="AV2080" s="113" t="s">
        <v>82</v>
      </c>
      <c r="AW2080" s="113" t="s">
        <v>30</v>
      </c>
      <c r="AX2080" s="113" t="s">
        <v>73</v>
      </c>
      <c r="AY2080" s="114" t="s">
        <v>165</v>
      </c>
    </row>
    <row r="2081" spans="2:51" s="107" customFormat="1">
      <c r="B2081" s="106"/>
      <c r="D2081" s="102" t="s">
        <v>176</v>
      </c>
      <c r="E2081" s="108" t="s">
        <v>1</v>
      </c>
      <c r="F2081" s="109" t="s">
        <v>488</v>
      </c>
      <c r="H2081" s="108"/>
      <c r="I2081" s="6"/>
      <c r="L2081" s="106"/>
      <c r="M2081" s="110"/>
      <c r="T2081" s="111"/>
      <c r="AT2081" s="108" t="s">
        <v>176</v>
      </c>
      <c r="AU2081" s="108" t="s">
        <v>82</v>
      </c>
      <c r="AV2081" s="107" t="s">
        <v>82</v>
      </c>
      <c r="AW2081" s="107" t="s">
        <v>30</v>
      </c>
      <c r="AX2081" s="107" t="s">
        <v>73</v>
      </c>
      <c r="AY2081" s="108" t="s">
        <v>165</v>
      </c>
    </row>
    <row r="2082" spans="2:51" s="113" customFormat="1">
      <c r="B2082" s="112"/>
      <c r="D2082" s="102" t="s">
        <v>176</v>
      </c>
      <c r="E2082" s="114" t="s">
        <v>1</v>
      </c>
      <c r="F2082" s="115" t="s">
        <v>10543</v>
      </c>
      <c r="H2082" s="116">
        <v>3.45</v>
      </c>
      <c r="I2082" s="7"/>
      <c r="L2082" s="112"/>
      <c r="M2082" s="117"/>
      <c r="T2082" s="118"/>
      <c r="AT2082" s="114" t="s">
        <v>176</v>
      </c>
      <c r="AU2082" s="114" t="s">
        <v>82</v>
      </c>
      <c r="AV2082" s="113" t="s">
        <v>82</v>
      </c>
      <c r="AW2082" s="113" t="s">
        <v>30</v>
      </c>
      <c r="AX2082" s="113" t="s">
        <v>73</v>
      </c>
      <c r="AY2082" s="114" t="s">
        <v>165</v>
      </c>
    </row>
    <row r="2083" spans="2:51" s="113" customFormat="1">
      <c r="B2083" s="112"/>
      <c r="D2083" s="102" t="s">
        <v>176</v>
      </c>
      <c r="E2083" s="114" t="s">
        <v>1</v>
      </c>
      <c r="F2083" s="115" t="s">
        <v>10539</v>
      </c>
      <c r="H2083" s="116">
        <v>12.1</v>
      </c>
      <c r="I2083" s="7"/>
      <c r="L2083" s="112"/>
      <c r="M2083" s="117"/>
      <c r="T2083" s="118"/>
      <c r="AT2083" s="114" t="s">
        <v>176</v>
      </c>
      <c r="AU2083" s="114" t="s">
        <v>82</v>
      </c>
      <c r="AV2083" s="113" t="s">
        <v>82</v>
      </c>
      <c r="AW2083" s="113" t="s">
        <v>30</v>
      </c>
      <c r="AX2083" s="113" t="s">
        <v>73</v>
      </c>
      <c r="AY2083" s="114" t="s">
        <v>165</v>
      </c>
    </row>
    <row r="2084" spans="2:51" s="113" customFormat="1">
      <c r="B2084" s="112"/>
      <c r="D2084" s="102" t="s">
        <v>176</v>
      </c>
      <c r="E2084" s="114" t="s">
        <v>1</v>
      </c>
      <c r="F2084" s="115" t="s">
        <v>10544</v>
      </c>
      <c r="H2084" s="116">
        <v>7.4550000000000001</v>
      </c>
      <c r="I2084" s="7"/>
      <c r="L2084" s="112"/>
      <c r="M2084" s="117"/>
      <c r="T2084" s="118"/>
      <c r="AT2084" s="114" t="s">
        <v>176</v>
      </c>
      <c r="AU2084" s="114" t="s">
        <v>82</v>
      </c>
      <c r="AV2084" s="113" t="s">
        <v>82</v>
      </c>
      <c r="AW2084" s="113" t="s">
        <v>30</v>
      </c>
      <c r="AX2084" s="113" t="s">
        <v>73</v>
      </c>
      <c r="AY2084" s="114" t="s">
        <v>165</v>
      </c>
    </row>
    <row r="2085" spans="2:51" s="107" customFormat="1">
      <c r="B2085" s="106"/>
      <c r="D2085" s="102" t="s">
        <v>176</v>
      </c>
      <c r="E2085" s="108" t="s">
        <v>1</v>
      </c>
      <c r="F2085" s="109" t="s">
        <v>709</v>
      </c>
      <c r="H2085" s="108"/>
      <c r="I2085" s="6"/>
      <c r="L2085" s="106"/>
      <c r="M2085" s="110"/>
      <c r="T2085" s="111"/>
      <c r="AT2085" s="108" t="s">
        <v>176</v>
      </c>
      <c r="AU2085" s="108" t="s">
        <v>82</v>
      </c>
      <c r="AV2085" s="107" t="s">
        <v>82</v>
      </c>
      <c r="AW2085" s="107" t="s">
        <v>30</v>
      </c>
      <c r="AX2085" s="107" t="s">
        <v>73</v>
      </c>
      <c r="AY2085" s="108" t="s">
        <v>165</v>
      </c>
    </row>
    <row r="2086" spans="2:51" s="113" customFormat="1">
      <c r="B2086" s="112"/>
      <c r="D2086" s="102" t="s">
        <v>176</v>
      </c>
      <c r="E2086" s="114" t="s">
        <v>1</v>
      </c>
      <c r="F2086" s="115" t="s">
        <v>10545</v>
      </c>
      <c r="H2086" s="116">
        <v>2.08</v>
      </c>
      <c r="I2086" s="7"/>
      <c r="L2086" s="112"/>
      <c r="M2086" s="117"/>
      <c r="T2086" s="118"/>
      <c r="AT2086" s="114" t="s">
        <v>176</v>
      </c>
      <c r="AU2086" s="114" t="s">
        <v>82</v>
      </c>
      <c r="AV2086" s="113" t="s">
        <v>82</v>
      </c>
      <c r="AW2086" s="113" t="s">
        <v>30</v>
      </c>
      <c r="AX2086" s="113" t="s">
        <v>73</v>
      </c>
      <c r="AY2086" s="114" t="s">
        <v>165</v>
      </c>
    </row>
    <row r="2087" spans="2:51" s="113" customFormat="1">
      <c r="B2087" s="112"/>
      <c r="D2087" s="102" t="s">
        <v>176</v>
      </c>
      <c r="E2087" s="114" t="s">
        <v>1</v>
      </c>
      <c r="F2087" s="115" t="s">
        <v>9892</v>
      </c>
      <c r="H2087" s="116">
        <v>109.17999999999998</v>
      </c>
      <c r="I2087" s="7"/>
      <c r="L2087" s="112"/>
      <c r="M2087" s="117"/>
      <c r="T2087" s="118"/>
      <c r="AT2087" s="114" t="s">
        <v>176</v>
      </c>
      <c r="AU2087" s="114" t="s">
        <v>82</v>
      </c>
      <c r="AV2087" s="113" t="s">
        <v>82</v>
      </c>
      <c r="AW2087" s="113" t="s">
        <v>30</v>
      </c>
      <c r="AX2087" s="113" t="s">
        <v>73</v>
      </c>
      <c r="AY2087" s="114" t="s">
        <v>165</v>
      </c>
    </row>
    <row r="2088" spans="2:51" s="107" customFormat="1">
      <c r="B2088" s="106"/>
      <c r="D2088" s="102" t="s">
        <v>176</v>
      </c>
      <c r="E2088" s="108" t="s">
        <v>1</v>
      </c>
      <c r="F2088" s="109" t="s">
        <v>10546</v>
      </c>
      <c r="H2088" s="108"/>
      <c r="I2088" s="6"/>
      <c r="L2088" s="106"/>
      <c r="M2088" s="110"/>
      <c r="T2088" s="111"/>
      <c r="AT2088" s="108" t="s">
        <v>176</v>
      </c>
      <c r="AU2088" s="108" t="s">
        <v>82</v>
      </c>
      <c r="AV2088" s="107" t="s">
        <v>82</v>
      </c>
      <c r="AW2088" s="107" t="s">
        <v>30</v>
      </c>
      <c r="AX2088" s="107" t="s">
        <v>73</v>
      </c>
      <c r="AY2088" s="108" t="s">
        <v>165</v>
      </c>
    </row>
    <row r="2089" spans="2:51" s="107" customFormat="1">
      <c r="B2089" s="106"/>
      <c r="D2089" s="102" t="s">
        <v>176</v>
      </c>
      <c r="E2089" s="108" t="s">
        <v>1</v>
      </c>
      <c r="F2089" s="109" t="s">
        <v>705</v>
      </c>
      <c r="H2089" s="108"/>
      <c r="I2089" s="6"/>
      <c r="L2089" s="106"/>
      <c r="M2089" s="110"/>
      <c r="T2089" s="111"/>
      <c r="AT2089" s="108" t="s">
        <v>176</v>
      </c>
      <c r="AU2089" s="108" t="s">
        <v>82</v>
      </c>
      <c r="AV2089" s="107" t="s">
        <v>82</v>
      </c>
      <c r="AW2089" s="107" t="s">
        <v>30</v>
      </c>
      <c r="AX2089" s="107" t="s">
        <v>73</v>
      </c>
      <c r="AY2089" s="108" t="s">
        <v>165</v>
      </c>
    </row>
    <row r="2090" spans="2:51" s="113" customFormat="1">
      <c r="B2090" s="112"/>
      <c r="D2090" s="102" t="s">
        <v>176</v>
      </c>
      <c r="E2090" s="114" t="s">
        <v>1</v>
      </c>
      <c r="F2090" s="115" t="s">
        <v>10547</v>
      </c>
      <c r="H2090" s="116">
        <v>3.49</v>
      </c>
      <c r="I2090" s="7"/>
      <c r="L2090" s="112"/>
      <c r="M2090" s="117"/>
      <c r="T2090" s="118"/>
      <c r="AT2090" s="114" t="s">
        <v>176</v>
      </c>
      <c r="AU2090" s="114" t="s">
        <v>82</v>
      </c>
      <c r="AV2090" s="113" t="s">
        <v>82</v>
      </c>
      <c r="AW2090" s="113" t="s">
        <v>30</v>
      </c>
      <c r="AX2090" s="113" t="s">
        <v>73</v>
      </c>
      <c r="AY2090" s="114" t="s">
        <v>165</v>
      </c>
    </row>
    <row r="2091" spans="2:51" s="113" customFormat="1">
      <c r="B2091" s="112"/>
      <c r="D2091" s="102" t="s">
        <v>176</v>
      </c>
      <c r="E2091" s="114" t="s">
        <v>1</v>
      </c>
      <c r="F2091" s="115" t="s">
        <v>10548</v>
      </c>
      <c r="H2091" s="116">
        <v>3.3499999999999996</v>
      </c>
      <c r="I2091" s="7"/>
      <c r="L2091" s="112"/>
      <c r="M2091" s="117"/>
      <c r="T2091" s="118"/>
      <c r="AT2091" s="114" t="s">
        <v>176</v>
      </c>
      <c r="AU2091" s="114" t="s">
        <v>82</v>
      </c>
      <c r="AV2091" s="113" t="s">
        <v>82</v>
      </c>
      <c r="AW2091" s="113" t="s">
        <v>30</v>
      </c>
      <c r="AX2091" s="113" t="s">
        <v>73</v>
      </c>
      <c r="AY2091" s="114" t="s">
        <v>165</v>
      </c>
    </row>
    <row r="2092" spans="2:51" s="113" customFormat="1">
      <c r="B2092" s="112"/>
      <c r="D2092" s="102" t="s">
        <v>176</v>
      </c>
      <c r="E2092" s="114" t="s">
        <v>1</v>
      </c>
      <c r="F2092" s="115" t="s">
        <v>10549</v>
      </c>
      <c r="H2092" s="116">
        <v>19.93</v>
      </c>
      <c r="I2092" s="7"/>
      <c r="L2092" s="112"/>
      <c r="M2092" s="117"/>
      <c r="T2092" s="118"/>
      <c r="AT2092" s="114" t="s">
        <v>176</v>
      </c>
      <c r="AU2092" s="114" t="s">
        <v>82</v>
      </c>
      <c r="AV2092" s="113" t="s">
        <v>82</v>
      </c>
      <c r="AW2092" s="113" t="s">
        <v>30</v>
      </c>
      <c r="AX2092" s="113" t="s">
        <v>73</v>
      </c>
      <c r="AY2092" s="114" t="s">
        <v>165</v>
      </c>
    </row>
    <row r="2093" spans="2:51" s="113" customFormat="1">
      <c r="B2093" s="112"/>
      <c r="D2093" s="102" t="s">
        <v>176</v>
      </c>
      <c r="E2093" s="114" t="s">
        <v>1</v>
      </c>
      <c r="F2093" s="115" t="s">
        <v>10550</v>
      </c>
      <c r="H2093" s="116">
        <v>6.5449999999999999</v>
      </c>
      <c r="I2093" s="7"/>
      <c r="L2093" s="112"/>
      <c r="M2093" s="117"/>
      <c r="T2093" s="118"/>
      <c r="AT2093" s="114" t="s">
        <v>176</v>
      </c>
      <c r="AU2093" s="114" t="s">
        <v>82</v>
      </c>
      <c r="AV2093" s="113" t="s">
        <v>82</v>
      </c>
      <c r="AW2093" s="113" t="s">
        <v>30</v>
      </c>
      <c r="AX2093" s="113" t="s">
        <v>73</v>
      </c>
      <c r="AY2093" s="114" t="s">
        <v>165</v>
      </c>
    </row>
    <row r="2094" spans="2:51" s="113" customFormat="1">
      <c r="B2094" s="112"/>
      <c r="D2094" s="102" t="s">
        <v>176</v>
      </c>
      <c r="E2094" s="114" t="s">
        <v>1</v>
      </c>
      <c r="F2094" s="115" t="s">
        <v>10551</v>
      </c>
      <c r="H2094" s="116">
        <v>7.8450000000000006</v>
      </c>
      <c r="I2094" s="7"/>
      <c r="L2094" s="112"/>
      <c r="M2094" s="117"/>
      <c r="T2094" s="118"/>
      <c r="AT2094" s="114" t="s">
        <v>176</v>
      </c>
      <c r="AU2094" s="114" t="s">
        <v>82</v>
      </c>
      <c r="AV2094" s="113" t="s">
        <v>82</v>
      </c>
      <c r="AW2094" s="113" t="s">
        <v>30</v>
      </c>
      <c r="AX2094" s="113" t="s">
        <v>73</v>
      </c>
      <c r="AY2094" s="114" t="s">
        <v>165</v>
      </c>
    </row>
    <row r="2095" spans="2:51" s="113" customFormat="1">
      <c r="B2095" s="112"/>
      <c r="D2095" s="102" t="s">
        <v>176</v>
      </c>
      <c r="E2095" s="114" t="s">
        <v>1</v>
      </c>
      <c r="F2095" s="115" t="s">
        <v>10552</v>
      </c>
      <c r="H2095" s="116">
        <v>0.75</v>
      </c>
      <c r="I2095" s="7"/>
      <c r="L2095" s="112"/>
      <c r="M2095" s="117"/>
      <c r="T2095" s="118"/>
      <c r="AT2095" s="114" t="s">
        <v>176</v>
      </c>
      <c r="AU2095" s="114" t="s">
        <v>82</v>
      </c>
      <c r="AV2095" s="113" t="s">
        <v>82</v>
      </c>
      <c r="AW2095" s="113" t="s">
        <v>30</v>
      </c>
      <c r="AX2095" s="113" t="s">
        <v>73</v>
      </c>
      <c r="AY2095" s="114" t="s">
        <v>165</v>
      </c>
    </row>
    <row r="2096" spans="2:51" s="113" customFormat="1">
      <c r="B2096" s="112"/>
      <c r="D2096" s="102" t="s">
        <v>176</v>
      </c>
      <c r="E2096" s="114" t="s">
        <v>1</v>
      </c>
      <c r="F2096" s="115" t="s">
        <v>10553</v>
      </c>
      <c r="H2096" s="116">
        <v>1.45</v>
      </c>
      <c r="I2096" s="7"/>
      <c r="L2096" s="112"/>
      <c r="M2096" s="117"/>
      <c r="T2096" s="118"/>
      <c r="AT2096" s="114" t="s">
        <v>176</v>
      </c>
      <c r="AU2096" s="114" t="s">
        <v>82</v>
      </c>
      <c r="AV2096" s="113" t="s">
        <v>82</v>
      </c>
      <c r="AW2096" s="113" t="s">
        <v>30</v>
      </c>
      <c r="AX2096" s="113" t="s">
        <v>73</v>
      </c>
      <c r="AY2096" s="114" t="s">
        <v>165</v>
      </c>
    </row>
    <row r="2097" spans="2:65" s="107" customFormat="1">
      <c r="B2097" s="106"/>
      <c r="D2097" s="102" t="s">
        <v>176</v>
      </c>
      <c r="E2097" s="108" t="s">
        <v>1</v>
      </c>
      <c r="F2097" s="109" t="s">
        <v>707</v>
      </c>
      <c r="H2097" s="108"/>
      <c r="I2097" s="6"/>
      <c r="L2097" s="106"/>
      <c r="M2097" s="110"/>
      <c r="T2097" s="111"/>
      <c r="AT2097" s="108" t="s">
        <v>176</v>
      </c>
      <c r="AU2097" s="108" t="s">
        <v>82</v>
      </c>
      <c r="AV2097" s="107" t="s">
        <v>82</v>
      </c>
      <c r="AW2097" s="107" t="s">
        <v>30</v>
      </c>
      <c r="AX2097" s="107" t="s">
        <v>73</v>
      </c>
      <c r="AY2097" s="108" t="s">
        <v>165</v>
      </c>
    </row>
    <row r="2098" spans="2:65" s="113" customFormat="1">
      <c r="B2098" s="112"/>
      <c r="D2098" s="102" t="s">
        <v>176</v>
      </c>
      <c r="E2098" s="114" t="s">
        <v>1</v>
      </c>
      <c r="F2098" s="115" t="s">
        <v>10554</v>
      </c>
      <c r="H2098" s="116">
        <v>3.34</v>
      </c>
      <c r="I2098" s="7"/>
      <c r="L2098" s="112"/>
      <c r="M2098" s="117"/>
      <c r="T2098" s="118"/>
      <c r="AT2098" s="114" t="s">
        <v>176</v>
      </c>
      <c r="AU2098" s="114" t="s">
        <v>82</v>
      </c>
      <c r="AV2098" s="113" t="s">
        <v>82</v>
      </c>
      <c r="AW2098" s="113" t="s">
        <v>30</v>
      </c>
      <c r="AX2098" s="113" t="s">
        <v>73</v>
      </c>
      <c r="AY2098" s="114" t="s">
        <v>165</v>
      </c>
    </row>
    <row r="2099" spans="2:65" s="113" customFormat="1">
      <c r="B2099" s="112"/>
      <c r="D2099" s="102" t="s">
        <v>176</v>
      </c>
      <c r="E2099" s="114" t="s">
        <v>1</v>
      </c>
      <c r="F2099" s="115" t="s">
        <v>10555</v>
      </c>
      <c r="H2099" s="116">
        <v>3.25</v>
      </c>
      <c r="I2099" s="7"/>
      <c r="L2099" s="112"/>
      <c r="M2099" s="117"/>
      <c r="T2099" s="118"/>
      <c r="AT2099" s="114" t="s">
        <v>176</v>
      </c>
      <c r="AU2099" s="114" t="s">
        <v>82</v>
      </c>
      <c r="AV2099" s="113" t="s">
        <v>82</v>
      </c>
      <c r="AW2099" s="113" t="s">
        <v>30</v>
      </c>
      <c r="AX2099" s="113" t="s">
        <v>73</v>
      </c>
      <c r="AY2099" s="114" t="s">
        <v>165</v>
      </c>
    </row>
    <row r="2100" spans="2:65" s="113" customFormat="1">
      <c r="B2100" s="112"/>
      <c r="D2100" s="102" t="s">
        <v>176</v>
      </c>
      <c r="E2100" s="114" t="s">
        <v>1</v>
      </c>
      <c r="F2100" s="115" t="s">
        <v>10556</v>
      </c>
      <c r="H2100" s="116">
        <v>2.5099999999999998</v>
      </c>
      <c r="I2100" s="7"/>
      <c r="L2100" s="112"/>
      <c r="M2100" s="117"/>
      <c r="T2100" s="118"/>
      <c r="AT2100" s="114" t="s">
        <v>176</v>
      </c>
      <c r="AU2100" s="114" t="s">
        <v>82</v>
      </c>
      <c r="AV2100" s="113" t="s">
        <v>82</v>
      </c>
      <c r="AW2100" s="113" t="s">
        <v>30</v>
      </c>
      <c r="AX2100" s="113" t="s">
        <v>73</v>
      </c>
      <c r="AY2100" s="114" t="s">
        <v>165</v>
      </c>
    </row>
    <row r="2101" spans="2:65" s="113" customFormat="1">
      <c r="B2101" s="112"/>
      <c r="D2101" s="102" t="s">
        <v>176</v>
      </c>
      <c r="E2101" s="114" t="s">
        <v>1</v>
      </c>
      <c r="F2101" s="115" t="s">
        <v>10384</v>
      </c>
      <c r="H2101" s="116">
        <v>52.46</v>
      </c>
      <c r="I2101" s="7"/>
      <c r="L2101" s="112"/>
      <c r="M2101" s="117"/>
      <c r="T2101" s="118"/>
      <c r="AT2101" s="114" t="s">
        <v>176</v>
      </c>
      <c r="AU2101" s="114" t="s">
        <v>82</v>
      </c>
      <c r="AV2101" s="113" t="s">
        <v>82</v>
      </c>
      <c r="AW2101" s="113" t="s">
        <v>30</v>
      </c>
      <c r="AX2101" s="113" t="s">
        <v>73</v>
      </c>
      <c r="AY2101" s="114" t="s">
        <v>165</v>
      </c>
    </row>
    <row r="2102" spans="2:65" s="120" customFormat="1">
      <c r="B2102" s="119"/>
      <c r="D2102" s="102" t="s">
        <v>176</v>
      </c>
      <c r="E2102" s="121" t="s">
        <v>1</v>
      </c>
      <c r="F2102" s="122" t="s">
        <v>181</v>
      </c>
      <c r="H2102" s="123">
        <v>2501.6080000000002</v>
      </c>
      <c r="I2102" s="8"/>
      <c r="L2102" s="119"/>
      <c r="M2102" s="124"/>
      <c r="T2102" s="125"/>
      <c r="AT2102" s="121" t="s">
        <v>176</v>
      </c>
      <c r="AU2102" s="121" t="s">
        <v>82</v>
      </c>
      <c r="AV2102" s="120" t="s">
        <v>172</v>
      </c>
      <c r="AW2102" s="120" t="s">
        <v>30</v>
      </c>
      <c r="AX2102" s="120" t="s">
        <v>80</v>
      </c>
      <c r="AY2102" s="121" t="s">
        <v>165</v>
      </c>
    </row>
    <row r="2103" spans="2:65" s="17" customFormat="1" ht="16.5" customHeight="1">
      <c r="B2103" s="16"/>
      <c r="C2103" s="88" t="s">
        <v>641</v>
      </c>
      <c r="D2103" s="88" t="s">
        <v>168</v>
      </c>
      <c r="E2103" s="89" t="s">
        <v>1256</v>
      </c>
      <c r="F2103" s="90" t="s">
        <v>1257</v>
      </c>
      <c r="G2103" s="91" t="s">
        <v>202</v>
      </c>
      <c r="H2103" s="92">
        <v>2501.6080000000002</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1258</v>
      </c>
    </row>
    <row r="2104" spans="2:65" s="17" customFormat="1">
      <c r="B2104" s="16"/>
      <c r="D2104" s="102" t="s">
        <v>173</v>
      </c>
      <c r="F2104" s="103" t="s">
        <v>1257</v>
      </c>
      <c r="I2104" s="5"/>
      <c r="L2104" s="16"/>
      <c r="M2104" s="104"/>
      <c r="T2104" s="105"/>
      <c r="AT2104" s="9" t="s">
        <v>173</v>
      </c>
      <c r="AU2104" s="9" t="s">
        <v>82</v>
      </c>
    </row>
    <row r="2105" spans="2:65" s="113" customFormat="1">
      <c r="B2105" s="112"/>
      <c r="D2105" s="102" t="s">
        <v>176</v>
      </c>
      <c r="E2105" s="114" t="s">
        <v>1</v>
      </c>
      <c r="F2105" s="115" t="s">
        <v>10557</v>
      </c>
      <c r="H2105" s="116">
        <v>2501.6080000000002</v>
      </c>
      <c r="I2105" s="7"/>
      <c r="L2105" s="112"/>
      <c r="M2105" s="117"/>
      <c r="T2105" s="118"/>
      <c r="AT2105" s="114" t="s">
        <v>176</v>
      </c>
      <c r="AU2105" s="114" t="s">
        <v>82</v>
      </c>
      <c r="AV2105" s="113" t="s">
        <v>82</v>
      </c>
      <c r="AW2105" s="113" t="s">
        <v>30</v>
      </c>
      <c r="AX2105" s="113" t="s">
        <v>73</v>
      </c>
      <c r="AY2105" s="114" t="s">
        <v>165</v>
      </c>
    </row>
    <row r="2106" spans="2:65" s="120" customFormat="1">
      <c r="B2106" s="119"/>
      <c r="D2106" s="102" t="s">
        <v>176</v>
      </c>
      <c r="E2106" s="121" t="s">
        <v>1</v>
      </c>
      <c r="F2106" s="122" t="s">
        <v>181</v>
      </c>
      <c r="H2106" s="123">
        <v>2501.6080000000002</v>
      </c>
      <c r="I2106" s="8"/>
      <c r="L2106" s="119"/>
      <c r="M2106" s="124"/>
      <c r="T2106" s="125"/>
      <c r="AT2106" s="121" t="s">
        <v>176</v>
      </c>
      <c r="AU2106" s="121" t="s">
        <v>82</v>
      </c>
      <c r="AV2106" s="120" t="s">
        <v>172</v>
      </c>
      <c r="AW2106" s="120" t="s">
        <v>30</v>
      </c>
      <c r="AX2106" s="120" t="s">
        <v>80</v>
      </c>
      <c r="AY2106" s="121" t="s">
        <v>165</v>
      </c>
    </row>
    <row r="2107" spans="2:65" s="17" customFormat="1" ht="24.2" customHeight="1">
      <c r="B2107" s="16"/>
      <c r="C2107" s="88" t="s">
        <v>1259</v>
      </c>
      <c r="D2107" s="88" t="s">
        <v>168</v>
      </c>
      <c r="E2107" s="89" t="s">
        <v>1260</v>
      </c>
      <c r="F2107" s="90" t="s">
        <v>1261</v>
      </c>
      <c r="G2107" s="91" t="s">
        <v>202</v>
      </c>
      <c r="H2107" s="92">
        <v>2339.9679999999998</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1262</v>
      </c>
    </row>
    <row r="2108" spans="2:65" s="17" customFormat="1">
      <c r="B2108" s="16"/>
      <c r="D2108" s="102" t="s">
        <v>173</v>
      </c>
      <c r="F2108" s="103" t="s">
        <v>1261</v>
      </c>
      <c r="I2108" s="5"/>
      <c r="L2108" s="16"/>
      <c r="M2108" s="104"/>
      <c r="T2108" s="105"/>
      <c r="AT2108" s="9" t="s">
        <v>173</v>
      </c>
      <c r="AU2108" s="9" t="s">
        <v>82</v>
      </c>
    </row>
    <row r="2109" spans="2:65" s="113" customFormat="1">
      <c r="B2109" s="112"/>
      <c r="D2109" s="102" t="s">
        <v>176</v>
      </c>
      <c r="E2109" s="114" t="s">
        <v>1</v>
      </c>
      <c r="F2109" s="115" t="s">
        <v>10558</v>
      </c>
      <c r="H2109" s="116">
        <v>2339.9679999999998</v>
      </c>
      <c r="I2109" s="7"/>
      <c r="L2109" s="112"/>
      <c r="M2109" s="117"/>
      <c r="T2109" s="118"/>
      <c r="AT2109" s="114" t="s">
        <v>176</v>
      </c>
      <c r="AU2109" s="114" t="s">
        <v>82</v>
      </c>
      <c r="AV2109" s="113" t="s">
        <v>82</v>
      </c>
      <c r="AW2109" s="113" t="s">
        <v>30</v>
      </c>
      <c r="AX2109" s="113" t="s">
        <v>73</v>
      </c>
      <c r="AY2109" s="114" t="s">
        <v>165</v>
      </c>
    </row>
    <row r="2110" spans="2:65" s="120" customFormat="1">
      <c r="B2110" s="119"/>
      <c r="D2110" s="102" t="s">
        <v>176</v>
      </c>
      <c r="E2110" s="121" t="s">
        <v>1</v>
      </c>
      <c r="F2110" s="122" t="s">
        <v>181</v>
      </c>
      <c r="H2110" s="123">
        <v>2339.9679999999998</v>
      </c>
      <c r="I2110" s="8"/>
      <c r="L2110" s="119"/>
      <c r="M2110" s="124"/>
      <c r="T2110" s="125"/>
      <c r="AT2110" s="121" t="s">
        <v>176</v>
      </c>
      <c r="AU2110" s="121" t="s">
        <v>82</v>
      </c>
      <c r="AV2110" s="120" t="s">
        <v>172</v>
      </c>
      <c r="AW2110" s="120" t="s">
        <v>30</v>
      </c>
      <c r="AX2110" s="120" t="s">
        <v>80</v>
      </c>
      <c r="AY2110" s="121" t="s">
        <v>165</v>
      </c>
    </row>
    <row r="2111" spans="2:65" s="17" customFormat="1" ht="24.2" customHeight="1">
      <c r="B2111" s="16"/>
      <c r="C2111" s="88" t="s">
        <v>644</v>
      </c>
      <c r="D2111" s="88" t="s">
        <v>168</v>
      </c>
      <c r="E2111" s="89" t="s">
        <v>1263</v>
      </c>
      <c r="F2111" s="90" t="s">
        <v>1264</v>
      </c>
      <c r="G2111" s="91" t="s">
        <v>202</v>
      </c>
      <c r="H2111" s="92">
        <v>2339.9679999999998</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1265</v>
      </c>
    </row>
    <row r="2112" spans="2:65" s="17" customFormat="1" ht="19.5">
      <c r="B2112" s="16"/>
      <c r="D2112" s="102" t="s">
        <v>173</v>
      </c>
      <c r="F2112" s="103" t="s">
        <v>1264</v>
      </c>
      <c r="I2112" s="5"/>
      <c r="L2112" s="16"/>
      <c r="M2112" s="104"/>
      <c r="T2112" s="105"/>
      <c r="AT2112" s="9" t="s">
        <v>173</v>
      </c>
      <c r="AU2112" s="9" t="s">
        <v>82</v>
      </c>
    </row>
    <row r="2113" spans="2:65" s="113" customFormat="1">
      <c r="B2113" s="112"/>
      <c r="D2113" s="102" t="s">
        <v>176</v>
      </c>
      <c r="E2113" s="114" t="s">
        <v>1</v>
      </c>
      <c r="F2113" s="115" t="s">
        <v>10558</v>
      </c>
      <c r="H2113" s="116">
        <v>2339.9679999999998</v>
      </c>
      <c r="I2113" s="7"/>
      <c r="L2113" s="112"/>
      <c r="M2113" s="117"/>
      <c r="T2113" s="118"/>
      <c r="AT2113" s="114" t="s">
        <v>176</v>
      </c>
      <c r="AU2113" s="114" t="s">
        <v>82</v>
      </c>
      <c r="AV2113" s="113" t="s">
        <v>82</v>
      </c>
      <c r="AW2113" s="113" t="s">
        <v>30</v>
      </c>
      <c r="AX2113" s="113" t="s">
        <v>73</v>
      </c>
      <c r="AY2113" s="114" t="s">
        <v>165</v>
      </c>
    </row>
    <row r="2114" spans="2:65" s="120" customFormat="1">
      <c r="B2114" s="119"/>
      <c r="D2114" s="102" t="s">
        <v>176</v>
      </c>
      <c r="E2114" s="121" t="s">
        <v>1</v>
      </c>
      <c r="F2114" s="122" t="s">
        <v>181</v>
      </c>
      <c r="H2114" s="123">
        <v>2339.9679999999998</v>
      </c>
      <c r="I2114" s="8"/>
      <c r="L2114" s="119"/>
      <c r="M2114" s="124"/>
      <c r="T2114" s="125"/>
      <c r="AT2114" s="121" t="s">
        <v>176</v>
      </c>
      <c r="AU2114" s="121" t="s">
        <v>82</v>
      </c>
      <c r="AV2114" s="120" t="s">
        <v>172</v>
      </c>
      <c r="AW2114" s="120" t="s">
        <v>30</v>
      </c>
      <c r="AX2114" s="120" t="s">
        <v>80</v>
      </c>
      <c r="AY2114" s="121" t="s">
        <v>165</v>
      </c>
    </row>
    <row r="2115" spans="2:65" s="17" customFormat="1" ht="21.75" customHeight="1">
      <c r="B2115" s="16"/>
      <c r="C2115" s="88" t="s">
        <v>1266</v>
      </c>
      <c r="D2115" s="88" t="s">
        <v>168</v>
      </c>
      <c r="E2115" s="89" t="s">
        <v>1267</v>
      </c>
      <c r="F2115" s="90" t="s">
        <v>1268</v>
      </c>
      <c r="G2115" s="91" t="s">
        <v>202</v>
      </c>
      <c r="H2115" s="92">
        <v>237.54499999999999</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1269</v>
      </c>
    </row>
    <row r="2116" spans="2:65" s="17" customFormat="1">
      <c r="B2116" s="16"/>
      <c r="D2116" s="102" t="s">
        <v>173</v>
      </c>
      <c r="F2116" s="103" t="s">
        <v>1268</v>
      </c>
      <c r="I2116" s="5"/>
      <c r="L2116" s="16"/>
      <c r="M2116" s="104"/>
      <c r="T2116" s="105"/>
      <c r="AT2116" s="9" t="s">
        <v>173</v>
      </c>
      <c r="AU2116" s="9" t="s">
        <v>82</v>
      </c>
    </row>
    <row r="2117" spans="2:65" s="107" customFormat="1">
      <c r="B2117" s="106"/>
      <c r="D2117" s="102" t="s">
        <v>176</v>
      </c>
      <c r="E2117" s="108" t="s">
        <v>1</v>
      </c>
      <c r="F2117" s="109" t="s">
        <v>10559</v>
      </c>
      <c r="H2117" s="108"/>
      <c r="I2117" s="6"/>
      <c r="L2117" s="106"/>
      <c r="M2117" s="110"/>
      <c r="T2117" s="111"/>
      <c r="AT2117" s="108" t="s">
        <v>176</v>
      </c>
      <c r="AU2117" s="108" t="s">
        <v>82</v>
      </c>
      <c r="AV2117" s="107" t="s">
        <v>82</v>
      </c>
      <c r="AW2117" s="107" t="s">
        <v>30</v>
      </c>
      <c r="AX2117" s="107" t="s">
        <v>73</v>
      </c>
      <c r="AY2117" s="108" t="s">
        <v>165</v>
      </c>
    </row>
    <row r="2118" spans="2:65" s="107" customFormat="1">
      <c r="B2118" s="106"/>
      <c r="D2118" s="102" t="s">
        <v>176</v>
      </c>
      <c r="E2118" s="108" t="s">
        <v>1</v>
      </c>
      <c r="F2118" s="109" t="s">
        <v>707</v>
      </c>
      <c r="H2118" s="108"/>
      <c r="I2118" s="6"/>
      <c r="L2118" s="106"/>
      <c r="M2118" s="110"/>
      <c r="T2118" s="111"/>
      <c r="AT2118" s="108" t="s">
        <v>176</v>
      </c>
      <c r="AU2118" s="108" t="s">
        <v>82</v>
      </c>
      <c r="AV2118" s="107" t="s">
        <v>82</v>
      </c>
      <c r="AW2118" s="107" t="s">
        <v>30</v>
      </c>
      <c r="AX2118" s="107" t="s">
        <v>73</v>
      </c>
      <c r="AY2118" s="108" t="s">
        <v>165</v>
      </c>
    </row>
    <row r="2119" spans="2:65" s="113" customFormat="1">
      <c r="B2119" s="112"/>
      <c r="D2119" s="102" t="s">
        <v>176</v>
      </c>
      <c r="E2119" s="114" t="s">
        <v>1</v>
      </c>
      <c r="F2119" s="115" t="s">
        <v>10560</v>
      </c>
      <c r="H2119" s="116">
        <v>3.5999999999999996</v>
      </c>
      <c r="I2119" s="7"/>
      <c r="L2119" s="112"/>
      <c r="M2119" s="117"/>
      <c r="T2119" s="118"/>
      <c r="AT2119" s="114" t="s">
        <v>176</v>
      </c>
      <c r="AU2119" s="114" t="s">
        <v>82</v>
      </c>
      <c r="AV2119" s="113" t="s">
        <v>82</v>
      </c>
      <c r="AW2119" s="113" t="s">
        <v>30</v>
      </c>
      <c r="AX2119" s="113" t="s">
        <v>73</v>
      </c>
      <c r="AY2119" s="114" t="s">
        <v>165</v>
      </c>
    </row>
    <row r="2120" spans="2:65" s="113" customFormat="1">
      <c r="B2120" s="112"/>
      <c r="D2120" s="102" t="s">
        <v>176</v>
      </c>
      <c r="E2120" s="114" t="s">
        <v>1</v>
      </c>
      <c r="F2120" s="115" t="s">
        <v>10561</v>
      </c>
      <c r="H2120" s="116">
        <v>2.15</v>
      </c>
      <c r="I2120" s="7"/>
      <c r="L2120" s="112"/>
      <c r="M2120" s="117"/>
      <c r="T2120" s="118"/>
      <c r="AT2120" s="114" t="s">
        <v>176</v>
      </c>
      <c r="AU2120" s="114" t="s">
        <v>82</v>
      </c>
      <c r="AV2120" s="113" t="s">
        <v>82</v>
      </c>
      <c r="AW2120" s="113" t="s">
        <v>30</v>
      </c>
      <c r="AX2120" s="113" t="s">
        <v>73</v>
      </c>
      <c r="AY2120" s="114" t="s">
        <v>165</v>
      </c>
    </row>
    <row r="2121" spans="2:65" s="113" customFormat="1">
      <c r="B2121" s="112"/>
      <c r="D2121" s="102" t="s">
        <v>176</v>
      </c>
      <c r="E2121" s="114" t="s">
        <v>1</v>
      </c>
      <c r="F2121" s="115" t="s">
        <v>10562</v>
      </c>
      <c r="H2121" s="116">
        <v>1.0924999999999998</v>
      </c>
      <c r="I2121" s="7"/>
      <c r="L2121" s="112"/>
      <c r="M2121" s="117"/>
      <c r="T2121" s="118"/>
      <c r="AT2121" s="114" t="s">
        <v>176</v>
      </c>
      <c r="AU2121" s="114" t="s">
        <v>82</v>
      </c>
      <c r="AV2121" s="113" t="s">
        <v>82</v>
      </c>
      <c r="AW2121" s="113" t="s">
        <v>30</v>
      </c>
      <c r="AX2121" s="113" t="s">
        <v>73</v>
      </c>
      <c r="AY2121" s="114" t="s">
        <v>165</v>
      </c>
    </row>
    <row r="2122" spans="2:65" s="107" customFormat="1">
      <c r="B2122" s="106"/>
      <c r="D2122" s="102" t="s">
        <v>176</v>
      </c>
      <c r="E2122" s="108" t="s">
        <v>1</v>
      </c>
      <c r="F2122" s="109" t="s">
        <v>709</v>
      </c>
      <c r="H2122" s="108"/>
      <c r="I2122" s="6"/>
      <c r="L2122" s="106"/>
      <c r="M2122" s="110"/>
      <c r="T2122" s="111"/>
      <c r="AT2122" s="108" t="s">
        <v>176</v>
      </c>
      <c r="AU2122" s="108" t="s">
        <v>82</v>
      </c>
      <c r="AV2122" s="107" t="s">
        <v>82</v>
      </c>
      <c r="AW2122" s="107" t="s">
        <v>30</v>
      </c>
      <c r="AX2122" s="107" t="s">
        <v>73</v>
      </c>
      <c r="AY2122" s="108" t="s">
        <v>165</v>
      </c>
    </row>
    <row r="2123" spans="2:65" s="113" customFormat="1">
      <c r="B2123" s="112"/>
      <c r="D2123" s="102" t="s">
        <v>176</v>
      </c>
      <c r="E2123" s="114" t="s">
        <v>1</v>
      </c>
      <c r="F2123" s="115" t="s">
        <v>10563</v>
      </c>
      <c r="H2123" s="116">
        <v>4.4954999999999998</v>
      </c>
      <c r="I2123" s="7"/>
      <c r="L2123" s="112"/>
      <c r="M2123" s="117"/>
      <c r="T2123" s="118"/>
      <c r="AT2123" s="114" t="s">
        <v>176</v>
      </c>
      <c r="AU2123" s="114" t="s">
        <v>82</v>
      </c>
      <c r="AV2123" s="113" t="s">
        <v>82</v>
      </c>
      <c r="AW2123" s="113" t="s">
        <v>30</v>
      </c>
      <c r="AX2123" s="113" t="s">
        <v>73</v>
      </c>
      <c r="AY2123" s="114" t="s">
        <v>165</v>
      </c>
    </row>
    <row r="2124" spans="2:65" s="113" customFormat="1">
      <c r="B2124" s="112"/>
      <c r="D2124" s="102" t="s">
        <v>176</v>
      </c>
      <c r="E2124" s="114" t="s">
        <v>1</v>
      </c>
      <c r="F2124" s="115" t="s">
        <v>10564</v>
      </c>
      <c r="H2124" s="116">
        <v>28.889999999999997</v>
      </c>
      <c r="I2124" s="7"/>
      <c r="L2124" s="112"/>
      <c r="M2124" s="117"/>
      <c r="T2124" s="118"/>
      <c r="AT2124" s="114" t="s">
        <v>176</v>
      </c>
      <c r="AU2124" s="114" t="s">
        <v>82</v>
      </c>
      <c r="AV2124" s="113" t="s">
        <v>82</v>
      </c>
      <c r="AW2124" s="113" t="s">
        <v>30</v>
      </c>
      <c r="AX2124" s="113" t="s">
        <v>73</v>
      </c>
      <c r="AY2124" s="114" t="s">
        <v>165</v>
      </c>
    </row>
    <row r="2125" spans="2:65" s="113" customFormat="1">
      <c r="B2125" s="112"/>
      <c r="D2125" s="102" t="s">
        <v>176</v>
      </c>
      <c r="E2125" s="114" t="s">
        <v>1</v>
      </c>
      <c r="F2125" s="115" t="s">
        <v>10565</v>
      </c>
      <c r="H2125" s="116">
        <v>3.84</v>
      </c>
      <c r="I2125" s="7"/>
      <c r="L2125" s="112"/>
      <c r="M2125" s="117"/>
      <c r="T2125" s="118"/>
      <c r="AT2125" s="114" t="s">
        <v>176</v>
      </c>
      <c r="AU2125" s="114" t="s">
        <v>82</v>
      </c>
      <c r="AV2125" s="113" t="s">
        <v>82</v>
      </c>
      <c r="AW2125" s="113" t="s">
        <v>30</v>
      </c>
      <c r="AX2125" s="113" t="s">
        <v>73</v>
      </c>
      <c r="AY2125" s="114" t="s">
        <v>165</v>
      </c>
    </row>
    <row r="2126" spans="2:65" s="113" customFormat="1">
      <c r="B2126" s="112"/>
      <c r="D2126" s="102" t="s">
        <v>176</v>
      </c>
      <c r="E2126" s="114" t="s">
        <v>1</v>
      </c>
      <c r="F2126" s="115" t="s">
        <v>9866</v>
      </c>
      <c r="H2126" s="116">
        <v>44.067999999999998</v>
      </c>
      <c r="I2126" s="7"/>
      <c r="L2126" s="112"/>
      <c r="M2126" s="117"/>
      <c r="T2126" s="118"/>
      <c r="AT2126" s="114" t="s">
        <v>176</v>
      </c>
      <c r="AU2126" s="114" t="s">
        <v>82</v>
      </c>
      <c r="AV2126" s="113" t="s">
        <v>82</v>
      </c>
      <c r="AW2126" s="113" t="s">
        <v>30</v>
      </c>
      <c r="AX2126" s="113" t="s">
        <v>73</v>
      </c>
      <c r="AY2126" s="114" t="s">
        <v>165</v>
      </c>
    </row>
    <row r="2127" spans="2:65" s="107" customFormat="1">
      <c r="B2127" s="106"/>
      <c r="D2127" s="102" t="s">
        <v>176</v>
      </c>
      <c r="E2127" s="108" t="s">
        <v>1</v>
      </c>
      <c r="F2127" s="109" t="s">
        <v>10566</v>
      </c>
      <c r="H2127" s="108"/>
      <c r="I2127" s="6"/>
      <c r="L2127" s="106"/>
      <c r="M2127" s="110"/>
      <c r="T2127" s="111"/>
      <c r="AT2127" s="108" t="s">
        <v>176</v>
      </c>
      <c r="AU2127" s="108" t="s">
        <v>82</v>
      </c>
      <c r="AV2127" s="107" t="s">
        <v>82</v>
      </c>
      <c r="AW2127" s="107" t="s">
        <v>30</v>
      </c>
      <c r="AX2127" s="107" t="s">
        <v>73</v>
      </c>
      <c r="AY2127" s="108" t="s">
        <v>165</v>
      </c>
    </row>
    <row r="2128" spans="2:65" s="107" customFormat="1">
      <c r="B2128" s="106"/>
      <c r="D2128" s="102" t="s">
        <v>176</v>
      </c>
      <c r="E2128" s="108" t="s">
        <v>1</v>
      </c>
      <c r="F2128" s="109" t="s">
        <v>707</v>
      </c>
      <c r="H2128" s="108"/>
      <c r="I2128" s="6"/>
      <c r="L2128" s="106"/>
      <c r="M2128" s="110"/>
      <c r="T2128" s="111"/>
      <c r="AT2128" s="108" t="s">
        <v>176</v>
      </c>
      <c r="AU2128" s="108" t="s">
        <v>82</v>
      </c>
      <c r="AV2128" s="107" t="s">
        <v>82</v>
      </c>
      <c r="AW2128" s="107" t="s">
        <v>30</v>
      </c>
      <c r="AX2128" s="107" t="s">
        <v>73</v>
      </c>
      <c r="AY2128" s="108" t="s">
        <v>165</v>
      </c>
    </row>
    <row r="2129" spans="2:65" s="113" customFormat="1">
      <c r="B2129" s="112"/>
      <c r="D2129" s="102" t="s">
        <v>176</v>
      </c>
      <c r="E2129" s="114" t="s">
        <v>1</v>
      </c>
      <c r="F2129" s="115" t="s">
        <v>10567</v>
      </c>
      <c r="H2129" s="116">
        <v>15.600000000000001</v>
      </c>
      <c r="I2129" s="7"/>
      <c r="L2129" s="112"/>
      <c r="M2129" s="117"/>
      <c r="T2129" s="118"/>
      <c r="AT2129" s="114" t="s">
        <v>176</v>
      </c>
      <c r="AU2129" s="114" t="s">
        <v>82</v>
      </c>
      <c r="AV2129" s="113" t="s">
        <v>82</v>
      </c>
      <c r="AW2129" s="113" t="s">
        <v>30</v>
      </c>
      <c r="AX2129" s="113" t="s">
        <v>73</v>
      </c>
      <c r="AY2129" s="114" t="s">
        <v>165</v>
      </c>
    </row>
    <row r="2130" spans="2:65" s="113" customFormat="1">
      <c r="B2130" s="112"/>
      <c r="D2130" s="102" t="s">
        <v>176</v>
      </c>
      <c r="E2130" s="114" t="s">
        <v>1</v>
      </c>
      <c r="F2130" s="115" t="s">
        <v>10568</v>
      </c>
      <c r="H2130" s="116">
        <v>4.8</v>
      </c>
      <c r="I2130" s="7"/>
      <c r="L2130" s="112"/>
      <c r="M2130" s="117"/>
      <c r="T2130" s="118"/>
      <c r="AT2130" s="114" t="s">
        <v>176</v>
      </c>
      <c r="AU2130" s="114" t="s">
        <v>82</v>
      </c>
      <c r="AV2130" s="113" t="s">
        <v>82</v>
      </c>
      <c r="AW2130" s="113" t="s">
        <v>30</v>
      </c>
      <c r="AX2130" s="113" t="s">
        <v>73</v>
      </c>
      <c r="AY2130" s="114" t="s">
        <v>165</v>
      </c>
    </row>
    <row r="2131" spans="2:65" s="113" customFormat="1">
      <c r="B2131" s="112"/>
      <c r="D2131" s="102" t="s">
        <v>176</v>
      </c>
      <c r="E2131" s="114" t="s">
        <v>1</v>
      </c>
      <c r="F2131" s="115" t="s">
        <v>10569</v>
      </c>
      <c r="H2131" s="116">
        <v>1.6789999999999998</v>
      </c>
      <c r="I2131" s="7"/>
      <c r="L2131" s="112"/>
      <c r="M2131" s="117"/>
      <c r="T2131" s="118"/>
      <c r="AT2131" s="114" t="s">
        <v>176</v>
      </c>
      <c r="AU2131" s="114" t="s">
        <v>82</v>
      </c>
      <c r="AV2131" s="113" t="s">
        <v>82</v>
      </c>
      <c r="AW2131" s="113" t="s">
        <v>30</v>
      </c>
      <c r="AX2131" s="113" t="s">
        <v>73</v>
      </c>
      <c r="AY2131" s="114" t="s">
        <v>165</v>
      </c>
    </row>
    <row r="2132" spans="2:65" s="107" customFormat="1">
      <c r="B2132" s="106"/>
      <c r="D2132" s="102" t="s">
        <v>176</v>
      </c>
      <c r="E2132" s="108" t="s">
        <v>1</v>
      </c>
      <c r="F2132" s="109" t="s">
        <v>709</v>
      </c>
      <c r="H2132" s="108"/>
      <c r="I2132" s="6"/>
      <c r="L2132" s="106"/>
      <c r="M2132" s="110"/>
      <c r="T2132" s="111"/>
      <c r="AT2132" s="108" t="s">
        <v>176</v>
      </c>
      <c r="AU2132" s="108" t="s">
        <v>82</v>
      </c>
      <c r="AV2132" s="107" t="s">
        <v>82</v>
      </c>
      <c r="AW2132" s="107" t="s">
        <v>30</v>
      </c>
      <c r="AX2132" s="107" t="s">
        <v>73</v>
      </c>
      <c r="AY2132" s="108" t="s">
        <v>165</v>
      </c>
    </row>
    <row r="2133" spans="2:65" s="113" customFormat="1">
      <c r="B2133" s="112"/>
      <c r="D2133" s="102" t="s">
        <v>176</v>
      </c>
      <c r="E2133" s="114" t="s">
        <v>1</v>
      </c>
      <c r="F2133" s="115" t="s">
        <v>10570</v>
      </c>
      <c r="H2133" s="116">
        <v>22.377600000000001</v>
      </c>
      <c r="I2133" s="7"/>
      <c r="L2133" s="112"/>
      <c r="M2133" s="117"/>
      <c r="T2133" s="118"/>
      <c r="AT2133" s="114" t="s">
        <v>176</v>
      </c>
      <c r="AU2133" s="114" t="s">
        <v>82</v>
      </c>
      <c r="AV2133" s="113" t="s">
        <v>82</v>
      </c>
      <c r="AW2133" s="113" t="s">
        <v>30</v>
      </c>
      <c r="AX2133" s="113" t="s">
        <v>73</v>
      </c>
      <c r="AY2133" s="114" t="s">
        <v>165</v>
      </c>
    </row>
    <row r="2134" spans="2:65" s="113" customFormat="1">
      <c r="B2134" s="112"/>
      <c r="D2134" s="102" t="s">
        <v>176</v>
      </c>
      <c r="E2134" s="114" t="s">
        <v>1</v>
      </c>
      <c r="F2134" s="115" t="s">
        <v>10571</v>
      </c>
      <c r="H2134" s="116">
        <v>112.15600000000001</v>
      </c>
      <c r="I2134" s="7"/>
      <c r="L2134" s="112"/>
      <c r="M2134" s="117"/>
      <c r="T2134" s="118"/>
      <c r="AT2134" s="114" t="s">
        <v>176</v>
      </c>
      <c r="AU2134" s="114" t="s">
        <v>82</v>
      </c>
      <c r="AV2134" s="113" t="s">
        <v>82</v>
      </c>
      <c r="AW2134" s="113" t="s">
        <v>30</v>
      </c>
      <c r="AX2134" s="113" t="s">
        <v>73</v>
      </c>
      <c r="AY2134" s="114" t="s">
        <v>165</v>
      </c>
    </row>
    <row r="2135" spans="2:65" s="113" customFormat="1">
      <c r="B2135" s="112"/>
      <c r="D2135" s="102" t="s">
        <v>176</v>
      </c>
      <c r="E2135" s="114" t="s">
        <v>1</v>
      </c>
      <c r="F2135" s="115" t="s">
        <v>10572</v>
      </c>
      <c r="H2135" s="116">
        <v>36.863999999999997</v>
      </c>
      <c r="I2135" s="7"/>
      <c r="L2135" s="112"/>
      <c r="M2135" s="117"/>
      <c r="T2135" s="118"/>
      <c r="AT2135" s="114" t="s">
        <v>176</v>
      </c>
      <c r="AU2135" s="114" t="s">
        <v>82</v>
      </c>
      <c r="AV2135" s="113" t="s">
        <v>82</v>
      </c>
      <c r="AW2135" s="113" t="s">
        <v>30</v>
      </c>
      <c r="AX2135" s="113" t="s">
        <v>73</v>
      </c>
      <c r="AY2135" s="114" t="s">
        <v>165</v>
      </c>
    </row>
    <row r="2136" spans="2:65" s="113" customFormat="1">
      <c r="B2136" s="112"/>
      <c r="D2136" s="102" t="s">
        <v>176</v>
      </c>
      <c r="E2136" s="114" t="s">
        <v>1</v>
      </c>
      <c r="F2136" s="115" t="s">
        <v>9892</v>
      </c>
      <c r="H2136" s="116">
        <v>193.47660000000002</v>
      </c>
      <c r="I2136" s="7"/>
      <c r="L2136" s="112"/>
      <c r="M2136" s="117"/>
      <c r="T2136" s="118"/>
      <c r="AT2136" s="114" t="s">
        <v>176</v>
      </c>
      <c r="AU2136" s="114" t="s">
        <v>82</v>
      </c>
      <c r="AV2136" s="113" t="s">
        <v>82</v>
      </c>
      <c r="AW2136" s="113" t="s">
        <v>30</v>
      </c>
      <c r="AX2136" s="113" t="s">
        <v>73</v>
      </c>
      <c r="AY2136" s="114" t="s">
        <v>165</v>
      </c>
    </row>
    <row r="2137" spans="2:65" s="120" customFormat="1">
      <c r="B2137" s="119"/>
      <c r="D2137" s="102" t="s">
        <v>176</v>
      </c>
      <c r="E2137" s="121" t="s">
        <v>1</v>
      </c>
      <c r="F2137" s="122" t="s">
        <v>181</v>
      </c>
      <c r="H2137" s="123">
        <v>237.54499999999999</v>
      </c>
      <c r="I2137" s="8"/>
      <c r="L2137" s="119"/>
      <c r="M2137" s="124"/>
      <c r="T2137" s="125"/>
      <c r="AT2137" s="121" t="s">
        <v>176</v>
      </c>
      <c r="AU2137" s="121" t="s">
        <v>82</v>
      </c>
      <c r="AV2137" s="120" t="s">
        <v>172</v>
      </c>
      <c r="AW2137" s="120" t="s">
        <v>30</v>
      </c>
      <c r="AX2137" s="120" t="s">
        <v>80</v>
      </c>
      <c r="AY2137" s="121" t="s">
        <v>165</v>
      </c>
    </row>
    <row r="2138" spans="2:65" s="17" customFormat="1" ht="21.75" customHeight="1">
      <c r="B2138" s="16"/>
      <c r="C2138" s="88" t="s">
        <v>647</v>
      </c>
      <c r="D2138" s="88" t="s">
        <v>168</v>
      </c>
      <c r="E2138" s="89" t="s">
        <v>1270</v>
      </c>
      <c r="F2138" s="90" t="s">
        <v>1271</v>
      </c>
      <c r="G2138" s="91" t="s">
        <v>202</v>
      </c>
      <c r="H2138" s="92">
        <v>237.54499999999999</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1272</v>
      </c>
    </row>
    <row r="2139" spans="2:65" s="17" customFormat="1">
      <c r="B2139" s="16"/>
      <c r="D2139" s="102" t="s">
        <v>173</v>
      </c>
      <c r="F2139" s="103" t="s">
        <v>1271</v>
      </c>
      <c r="I2139" s="5"/>
      <c r="L2139" s="16"/>
      <c r="M2139" s="104"/>
      <c r="T2139" s="105"/>
      <c r="AT2139" s="9" t="s">
        <v>173</v>
      </c>
      <c r="AU2139" s="9" t="s">
        <v>82</v>
      </c>
    </row>
    <row r="2140" spans="2:65" s="113" customFormat="1">
      <c r="B2140" s="112"/>
      <c r="D2140" s="102" t="s">
        <v>176</v>
      </c>
      <c r="E2140" s="114" t="s">
        <v>1</v>
      </c>
      <c r="F2140" s="115" t="s">
        <v>10573</v>
      </c>
      <c r="H2140" s="116">
        <v>237.54499999999999</v>
      </c>
      <c r="I2140" s="7"/>
      <c r="L2140" s="112"/>
      <c r="M2140" s="117"/>
      <c r="T2140" s="118"/>
      <c r="AT2140" s="114" t="s">
        <v>176</v>
      </c>
      <c r="AU2140" s="114" t="s">
        <v>82</v>
      </c>
      <c r="AV2140" s="113" t="s">
        <v>82</v>
      </c>
      <c r="AW2140" s="113" t="s">
        <v>30</v>
      </c>
      <c r="AX2140" s="113" t="s">
        <v>73</v>
      </c>
      <c r="AY2140" s="114" t="s">
        <v>165</v>
      </c>
    </row>
    <row r="2141" spans="2:65" s="120" customFormat="1">
      <c r="B2141" s="119"/>
      <c r="D2141" s="102" t="s">
        <v>176</v>
      </c>
      <c r="E2141" s="121" t="s">
        <v>1</v>
      </c>
      <c r="F2141" s="122" t="s">
        <v>181</v>
      </c>
      <c r="H2141" s="123">
        <v>237.54499999999999</v>
      </c>
      <c r="I2141" s="8"/>
      <c r="L2141" s="119"/>
      <c r="M2141" s="124"/>
      <c r="T2141" s="125"/>
      <c r="AT2141" s="121" t="s">
        <v>176</v>
      </c>
      <c r="AU2141" s="121" t="s">
        <v>82</v>
      </c>
      <c r="AV2141" s="120" t="s">
        <v>172</v>
      </c>
      <c r="AW2141" s="120" t="s">
        <v>30</v>
      </c>
      <c r="AX2141" s="120" t="s">
        <v>80</v>
      </c>
      <c r="AY2141" s="121" t="s">
        <v>165</v>
      </c>
    </row>
    <row r="2142" spans="2:65" s="17" customFormat="1" ht="24.2" customHeight="1">
      <c r="B2142" s="16"/>
      <c r="C2142" s="88" t="s">
        <v>1273</v>
      </c>
      <c r="D2142" s="88" t="s">
        <v>168</v>
      </c>
      <c r="E2142" s="89" t="s">
        <v>1274</v>
      </c>
      <c r="F2142" s="90" t="s">
        <v>1275</v>
      </c>
      <c r="G2142" s="91" t="s">
        <v>202</v>
      </c>
      <c r="H2142" s="92">
        <v>44.067999999999998</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1276</v>
      </c>
    </row>
    <row r="2143" spans="2:65" s="17" customFormat="1" ht="19.5">
      <c r="B2143" s="16"/>
      <c r="D2143" s="102" t="s">
        <v>173</v>
      </c>
      <c r="F2143" s="103" t="s">
        <v>1275</v>
      </c>
      <c r="I2143" s="5"/>
      <c r="L2143" s="16"/>
      <c r="M2143" s="104"/>
      <c r="T2143" s="105"/>
      <c r="AT2143" s="9" t="s">
        <v>173</v>
      </c>
      <c r="AU2143" s="9" t="s">
        <v>82</v>
      </c>
    </row>
    <row r="2144" spans="2:65" s="113" customFormat="1">
      <c r="B2144" s="112"/>
      <c r="D2144" s="102" t="s">
        <v>176</v>
      </c>
      <c r="E2144" s="114" t="s">
        <v>1</v>
      </c>
      <c r="F2144" s="115" t="s">
        <v>10574</v>
      </c>
      <c r="H2144" s="116">
        <v>44.067999999999998</v>
      </c>
      <c r="I2144" s="7"/>
      <c r="L2144" s="112"/>
      <c r="M2144" s="117"/>
      <c r="T2144" s="118"/>
      <c r="AT2144" s="114" t="s">
        <v>176</v>
      </c>
      <c r="AU2144" s="114" t="s">
        <v>82</v>
      </c>
      <c r="AV2144" s="113" t="s">
        <v>82</v>
      </c>
      <c r="AW2144" s="113" t="s">
        <v>30</v>
      </c>
      <c r="AX2144" s="113" t="s">
        <v>73</v>
      </c>
      <c r="AY2144" s="114" t="s">
        <v>165</v>
      </c>
    </row>
    <row r="2145" spans="2:65" s="120" customFormat="1">
      <c r="B2145" s="119"/>
      <c r="D2145" s="102" t="s">
        <v>176</v>
      </c>
      <c r="E2145" s="121" t="s">
        <v>1</v>
      </c>
      <c r="F2145" s="122" t="s">
        <v>181</v>
      </c>
      <c r="H2145" s="123">
        <v>44.067999999999998</v>
      </c>
      <c r="I2145" s="8"/>
      <c r="L2145" s="119"/>
      <c r="M2145" s="124"/>
      <c r="T2145" s="125"/>
      <c r="AT2145" s="121" t="s">
        <v>176</v>
      </c>
      <c r="AU2145" s="121" t="s">
        <v>82</v>
      </c>
      <c r="AV2145" s="120" t="s">
        <v>172</v>
      </c>
      <c r="AW2145" s="120" t="s">
        <v>30</v>
      </c>
      <c r="AX2145" s="120" t="s">
        <v>80</v>
      </c>
      <c r="AY2145" s="121" t="s">
        <v>165</v>
      </c>
    </row>
    <row r="2146" spans="2:65" s="17" customFormat="1" ht="24.2" customHeight="1">
      <c r="B2146" s="16"/>
      <c r="C2146" s="88" t="s">
        <v>650</v>
      </c>
      <c r="D2146" s="88" t="s">
        <v>168</v>
      </c>
      <c r="E2146" s="89" t="s">
        <v>1277</v>
      </c>
      <c r="F2146" s="90" t="s">
        <v>1278</v>
      </c>
      <c r="G2146" s="91" t="s">
        <v>202</v>
      </c>
      <c r="H2146" s="92">
        <v>44.067999999999998</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1279</v>
      </c>
    </row>
    <row r="2147" spans="2:65" s="17" customFormat="1" ht="19.5">
      <c r="B2147" s="16"/>
      <c r="D2147" s="102" t="s">
        <v>173</v>
      </c>
      <c r="F2147" s="103" t="s">
        <v>1278</v>
      </c>
      <c r="I2147" s="5"/>
      <c r="L2147" s="16"/>
      <c r="M2147" s="104"/>
      <c r="T2147" s="105"/>
      <c r="AT2147" s="9" t="s">
        <v>173</v>
      </c>
      <c r="AU2147" s="9" t="s">
        <v>82</v>
      </c>
    </row>
    <row r="2148" spans="2:65" s="113" customFormat="1">
      <c r="B2148" s="112"/>
      <c r="D2148" s="102" t="s">
        <v>176</v>
      </c>
      <c r="E2148" s="114" t="s">
        <v>1</v>
      </c>
      <c r="F2148" s="115" t="s">
        <v>10574</v>
      </c>
      <c r="H2148" s="116">
        <v>44.067999999999998</v>
      </c>
      <c r="I2148" s="7"/>
      <c r="L2148" s="112"/>
      <c r="M2148" s="117"/>
      <c r="T2148" s="118"/>
      <c r="AT2148" s="114" t="s">
        <v>176</v>
      </c>
      <c r="AU2148" s="114" t="s">
        <v>82</v>
      </c>
      <c r="AV2148" s="113" t="s">
        <v>82</v>
      </c>
      <c r="AW2148" s="113" t="s">
        <v>30</v>
      </c>
      <c r="AX2148" s="113" t="s">
        <v>73</v>
      </c>
      <c r="AY2148" s="114" t="s">
        <v>165</v>
      </c>
    </row>
    <row r="2149" spans="2:65" s="120" customFormat="1">
      <c r="B2149" s="119"/>
      <c r="D2149" s="102" t="s">
        <v>176</v>
      </c>
      <c r="E2149" s="121" t="s">
        <v>1</v>
      </c>
      <c r="F2149" s="122" t="s">
        <v>181</v>
      </c>
      <c r="H2149" s="123">
        <v>44.067999999999998</v>
      </c>
      <c r="I2149" s="8"/>
      <c r="L2149" s="119"/>
      <c r="M2149" s="124"/>
      <c r="T2149" s="125"/>
      <c r="AT2149" s="121" t="s">
        <v>176</v>
      </c>
      <c r="AU2149" s="121" t="s">
        <v>82</v>
      </c>
      <c r="AV2149" s="120" t="s">
        <v>172</v>
      </c>
      <c r="AW2149" s="120" t="s">
        <v>30</v>
      </c>
      <c r="AX2149" s="120" t="s">
        <v>80</v>
      </c>
      <c r="AY2149" s="121" t="s">
        <v>165</v>
      </c>
    </row>
    <row r="2150" spans="2:65" s="17" customFormat="1" ht="16.5" customHeight="1">
      <c r="B2150" s="16"/>
      <c r="C2150" s="88" t="s">
        <v>1280</v>
      </c>
      <c r="D2150" s="88" t="s">
        <v>168</v>
      </c>
      <c r="E2150" s="89" t="s">
        <v>1281</v>
      </c>
      <c r="F2150" s="90" t="s">
        <v>1282</v>
      </c>
      <c r="G2150" s="91" t="s">
        <v>202</v>
      </c>
      <c r="H2150" s="92">
        <v>175.96700000000001</v>
      </c>
      <c r="I2150" s="4"/>
      <c r="J2150" s="94">
        <f>ROUND(I2150*H2150,2)</f>
        <v>0</v>
      </c>
      <c r="K2150" s="95"/>
      <c r="L2150" s="16"/>
      <c r="M2150" s="96" t="s">
        <v>1</v>
      </c>
      <c r="N2150" s="97" t="s">
        <v>38</v>
      </c>
      <c r="P2150" s="98">
        <f>O2150*H2150</f>
        <v>0</v>
      </c>
      <c r="Q2150" s="98">
        <v>5.7646399999999997E-3</v>
      </c>
      <c r="R2150" s="98">
        <f>Q2150*H2150</f>
        <v>1.0143864068799999</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1283</v>
      </c>
    </row>
    <row r="2151" spans="2:65" s="17" customFormat="1">
      <c r="B2151" s="16"/>
      <c r="D2151" s="102" t="s">
        <v>173</v>
      </c>
      <c r="F2151" s="103" t="s">
        <v>1284</v>
      </c>
      <c r="I2151" s="5"/>
      <c r="L2151" s="16"/>
      <c r="M2151" s="104"/>
      <c r="T2151" s="105"/>
      <c r="AT2151" s="9" t="s">
        <v>173</v>
      </c>
      <c r="AU2151" s="9" t="s">
        <v>82</v>
      </c>
    </row>
    <row r="2152" spans="2:65" s="113" customFormat="1">
      <c r="B2152" s="112"/>
      <c r="D2152" s="102" t="s">
        <v>176</v>
      </c>
      <c r="E2152" s="114" t="s">
        <v>1</v>
      </c>
      <c r="F2152" s="115" t="s">
        <v>10575</v>
      </c>
      <c r="H2152" s="116">
        <v>68.953000000000003</v>
      </c>
      <c r="I2152" s="7"/>
      <c r="L2152" s="112"/>
      <c r="M2152" s="117"/>
      <c r="T2152" s="118"/>
      <c r="AT2152" s="114" t="s">
        <v>176</v>
      </c>
      <c r="AU2152" s="114" t="s">
        <v>82</v>
      </c>
      <c r="AV2152" s="113" t="s">
        <v>82</v>
      </c>
      <c r="AW2152" s="113" t="s">
        <v>30</v>
      </c>
      <c r="AX2152" s="113" t="s">
        <v>73</v>
      </c>
      <c r="AY2152" s="114" t="s">
        <v>165</v>
      </c>
    </row>
    <row r="2153" spans="2:65" s="113" customFormat="1">
      <c r="B2153" s="112"/>
      <c r="D2153" s="102" t="s">
        <v>176</v>
      </c>
      <c r="E2153" s="114" t="s">
        <v>1</v>
      </c>
      <c r="F2153" s="115" t="s">
        <v>10576</v>
      </c>
      <c r="H2153" s="116">
        <v>52.336800000000004</v>
      </c>
      <c r="I2153" s="7"/>
      <c r="L2153" s="112"/>
      <c r="M2153" s="117"/>
      <c r="T2153" s="118"/>
      <c r="AT2153" s="114" t="s">
        <v>176</v>
      </c>
      <c r="AU2153" s="114" t="s">
        <v>82</v>
      </c>
      <c r="AV2153" s="113" t="s">
        <v>82</v>
      </c>
      <c r="AW2153" s="113" t="s">
        <v>30</v>
      </c>
      <c r="AX2153" s="113" t="s">
        <v>73</v>
      </c>
      <c r="AY2153" s="114" t="s">
        <v>165</v>
      </c>
    </row>
    <row r="2154" spans="2:65" s="113" customFormat="1">
      <c r="B2154" s="112"/>
      <c r="D2154" s="102" t="s">
        <v>176</v>
      </c>
      <c r="E2154" s="114" t="s">
        <v>1</v>
      </c>
      <c r="F2154" s="115" t="s">
        <v>10577</v>
      </c>
      <c r="H2154" s="116">
        <v>0</v>
      </c>
      <c r="I2154" s="7"/>
      <c r="L2154" s="112"/>
      <c r="M2154" s="117"/>
      <c r="T2154" s="118"/>
      <c r="AT2154" s="114" t="s">
        <v>176</v>
      </c>
      <c r="AU2154" s="114" t="s">
        <v>82</v>
      </c>
      <c r="AV2154" s="113" t="s">
        <v>82</v>
      </c>
      <c r="AW2154" s="113" t="s">
        <v>30</v>
      </c>
      <c r="AX2154" s="113" t="s">
        <v>73</v>
      </c>
      <c r="AY2154" s="114" t="s">
        <v>165</v>
      </c>
    </row>
    <row r="2155" spans="2:65" s="113" customFormat="1">
      <c r="B2155" s="112"/>
      <c r="D2155" s="102" t="s">
        <v>176</v>
      </c>
      <c r="E2155" s="114" t="s">
        <v>1</v>
      </c>
      <c r="F2155" s="115" t="s">
        <v>10578</v>
      </c>
      <c r="H2155" s="116">
        <v>42.641999999999996</v>
      </c>
      <c r="I2155" s="7"/>
      <c r="L2155" s="112"/>
      <c r="M2155" s="117"/>
      <c r="T2155" s="118"/>
      <c r="AT2155" s="114" t="s">
        <v>176</v>
      </c>
      <c r="AU2155" s="114" t="s">
        <v>82</v>
      </c>
      <c r="AV2155" s="113" t="s">
        <v>82</v>
      </c>
      <c r="AW2155" s="113" t="s">
        <v>30</v>
      </c>
      <c r="AX2155" s="113" t="s">
        <v>73</v>
      </c>
      <c r="AY2155" s="114" t="s">
        <v>165</v>
      </c>
    </row>
    <row r="2156" spans="2:65" s="113" customFormat="1">
      <c r="B2156" s="112"/>
      <c r="D2156" s="102" t="s">
        <v>176</v>
      </c>
      <c r="E2156" s="114" t="s">
        <v>1</v>
      </c>
      <c r="F2156" s="115" t="s">
        <v>10579</v>
      </c>
      <c r="H2156" s="116">
        <v>12.034999999999998</v>
      </c>
      <c r="I2156" s="7"/>
      <c r="L2156" s="112"/>
      <c r="M2156" s="117"/>
      <c r="T2156" s="118"/>
      <c r="AT2156" s="114" t="s">
        <v>176</v>
      </c>
      <c r="AU2156" s="114" t="s">
        <v>82</v>
      </c>
      <c r="AV2156" s="113" t="s">
        <v>82</v>
      </c>
      <c r="AW2156" s="113" t="s">
        <v>30</v>
      </c>
      <c r="AX2156" s="113" t="s">
        <v>73</v>
      </c>
      <c r="AY2156" s="114" t="s">
        <v>165</v>
      </c>
    </row>
    <row r="2157" spans="2:65" s="120" customFormat="1">
      <c r="B2157" s="119"/>
      <c r="D2157" s="102" t="s">
        <v>176</v>
      </c>
      <c r="E2157" s="121" t="s">
        <v>1</v>
      </c>
      <c r="F2157" s="122" t="s">
        <v>181</v>
      </c>
      <c r="H2157" s="123">
        <v>175.96700000000001</v>
      </c>
      <c r="I2157" s="8"/>
      <c r="L2157" s="119"/>
      <c r="M2157" s="124"/>
      <c r="T2157" s="125"/>
      <c r="AT2157" s="121" t="s">
        <v>176</v>
      </c>
      <c r="AU2157" s="121" t="s">
        <v>82</v>
      </c>
      <c r="AV2157" s="120" t="s">
        <v>172</v>
      </c>
      <c r="AW2157" s="120" t="s">
        <v>30</v>
      </c>
      <c r="AX2157" s="120" t="s">
        <v>80</v>
      </c>
      <c r="AY2157" s="121" t="s">
        <v>165</v>
      </c>
    </row>
    <row r="2158" spans="2:65" s="17" customFormat="1" ht="16.5" customHeight="1">
      <c r="B2158" s="16"/>
      <c r="C2158" s="88" t="s">
        <v>657</v>
      </c>
      <c r="D2158" s="88" t="s">
        <v>168</v>
      </c>
      <c r="E2158" s="89" t="s">
        <v>1285</v>
      </c>
      <c r="F2158" s="90" t="s">
        <v>1286</v>
      </c>
      <c r="G2158" s="91" t="s">
        <v>202</v>
      </c>
      <c r="H2158" s="92">
        <v>175.96700000000001</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1287</v>
      </c>
    </row>
    <row r="2159" spans="2:65" s="17" customFormat="1">
      <c r="B2159" s="16"/>
      <c r="D2159" s="102" t="s">
        <v>173</v>
      </c>
      <c r="F2159" s="103" t="s">
        <v>1288</v>
      </c>
      <c r="I2159" s="5"/>
      <c r="L2159" s="16"/>
      <c r="M2159" s="104"/>
      <c r="T2159" s="105"/>
      <c r="AT2159" s="9" t="s">
        <v>173</v>
      </c>
      <c r="AU2159" s="9" t="s">
        <v>82</v>
      </c>
    </row>
    <row r="2160" spans="2:65" s="113" customFormat="1">
      <c r="B2160" s="112"/>
      <c r="D2160" s="102" t="s">
        <v>176</v>
      </c>
      <c r="E2160" s="114" t="s">
        <v>1</v>
      </c>
      <c r="F2160" s="115" t="s">
        <v>10580</v>
      </c>
      <c r="H2160" s="116">
        <v>175.96700000000001</v>
      </c>
      <c r="I2160" s="7"/>
      <c r="L2160" s="112"/>
      <c r="M2160" s="117"/>
      <c r="T2160" s="118"/>
      <c r="AT2160" s="114" t="s">
        <v>176</v>
      </c>
      <c r="AU2160" s="114" t="s">
        <v>82</v>
      </c>
      <c r="AV2160" s="113" t="s">
        <v>82</v>
      </c>
      <c r="AW2160" s="113" t="s">
        <v>30</v>
      </c>
      <c r="AX2160" s="113" t="s">
        <v>73</v>
      </c>
      <c r="AY2160" s="114" t="s">
        <v>165</v>
      </c>
    </row>
    <row r="2161" spans="2:65" s="120" customFormat="1">
      <c r="B2161" s="119"/>
      <c r="D2161" s="102" t="s">
        <v>176</v>
      </c>
      <c r="E2161" s="121" t="s">
        <v>1</v>
      </c>
      <c r="F2161" s="122" t="s">
        <v>181</v>
      </c>
      <c r="H2161" s="123">
        <v>175.96700000000001</v>
      </c>
      <c r="I2161" s="8"/>
      <c r="L2161" s="119"/>
      <c r="M2161" s="124"/>
      <c r="T2161" s="125"/>
      <c r="AT2161" s="121" t="s">
        <v>176</v>
      </c>
      <c r="AU2161" s="121" t="s">
        <v>82</v>
      </c>
      <c r="AV2161" s="120" t="s">
        <v>172</v>
      </c>
      <c r="AW2161" s="120" t="s">
        <v>30</v>
      </c>
      <c r="AX2161" s="120" t="s">
        <v>80</v>
      </c>
      <c r="AY2161" s="121" t="s">
        <v>165</v>
      </c>
    </row>
    <row r="2162" spans="2:65" s="17" customFormat="1" ht="16.5" customHeight="1">
      <c r="B2162" s="16"/>
      <c r="C2162" s="88" t="s">
        <v>1289</v>
      </c>
      <c r="D2162" s="88" t="s">
        <v>168</v>
      </c>
      <c r="E2162" s="89" t="s">
        <v>1290</v>
      </c>
      <c r="F2162" s="90" t="s">
        <v>1291</v>
      </c>
      <c r="G2162" s="91" t="s">
        <v>171</v>
      </c>
      <c r="H2162" s="92">
        <v>10.965</v>
      </c>
      <c r="I2162" s="4"/>
      <c r="J2162" s="94">
        <f>ROUND(I2162*H2162,2)</f>
        <v>0</v>
      </c>
      <c r="K2162" s="95"/>
      <c r="L2162" s="16"/>
      <c r="M2162" s="96" t="s">
        <v>1</v>
      </c>
      <c r="N2162" s="97" t="s">
        <v>38</v>
      </c>
      <c r="P2162" s="98">
        <f>O2162*H2162</f>
        <v>0</v>
      </c>
      <c r="Q2162" s="98">
        <v>2.5019749999999998</v>
      </c>
      <c r="R2162" s="98">
        <f>Q2162*H2162</f>
        <v>27.434155874999998</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1292</v>
      </c>
    </row>
    <row r="2163" spans="2:65" s="17" customFormat="1" ht="19.5">
      <c r="B2163" s="16"/>
      <c r="D2163" s="102" t="s">
        <v>173</v>
      </c>
      <c r="F2163" s="103" t="s">
        <v>1293</v>
      </c>
      <c r="I2163" s="5"/>
      <c r="L2163" s="16"/>
      <c r="M2163" s="104"/>
      <c r="T2163" s="105"/>
      <c r="AT2163" s="9" t="s">
        <v>173</v>
      </c>
      <c r="AU2163" s="9" t="s">
        <v>82</v>
      </c>
    </row>
    <row r="2164" spans="2:65" s="107" customFormat="1">
      <c r="B2164" s="106"/>
      <c r="D2164" s="102" t="s">
        <v>176</v>
      </c>
      <c r="E2164" s="108" t="s">
        <v>1</v>
      </c>
      <c r="F2164" s="109" t="s">
        <v>10581</v>
      </c>
      <c r="H2164" s="108"/>
      <c r="I2164" s="6"/>
      <c r="L2164" s="106"/>
      <c r="M2164" s="110"/>
      <c r="T2164" s="111"/>
      <c r="AT2164" s="108" t="s">
        <v>176</v>
      </c>
      <c r="AU2164" s="108" t="s">
        <v>82</v>
      </c>
      <c r="AV2164" s="107" t="s">
        <v>80</v>
      </c>
      <c r="AW2164" s="107" t="s">
        <v>30</v>
      </c>
      <c r="AX2164" s="107" t="s">
        <v>73</v>
      </c>
      <c r="AY2164" s="108" t="s">
        <v>165</v>
      </c>
    </row>
    <row r="2165" spans="2:65" s="107" customFormat="1">
      <c r="B2165" s="106"/>
      <c r="D2165" s="102" t="s">
        <v>176</v>
      </c>
      <c r="E2165" s="108" t="s">
        <v>1</v>
      </c>
      <c r="F2165" s="109" t="s">
        <v>10582</v>
      </c>
      <c r="H2165" s="108"/>
      <c r="I2165" s="6"/>
      <c r="L2165" s="106"/>
      <c r="M2165" s="110"/>
      <c r="T2165" s="111"/>
      <c r="AT2165" s="108" t="s">
        <v>176</v>
      </c>
      <c r="AU2165" s="108" t="s">
        <v>82</v>
      </c>
      <c r="AV2165" s="107" t="s">
        <v>80</v>
      </c>
      <c r="AW2165" s="107" t="s">
        <v>30</v>
      </c>
      <c r="AX2165" s="107" t="s">
        <v>73</v>
      </c>
      <c r="AY2165" s="108" t="s">
        <v>165</v>
      </c>
    </row>
    <row r="2166" spans="2:65" s="113" customFormat="1">
      <c r="B2166" s="112"/>
      <c r="D2166" s="102" t="s">
        <v>176</v>
      </c>
      <c r="E2166" s="114" t="s">
        <v>1</v>
      </c>
      <c r="F2166" s="115" t="s">
        <v>10583</v>
      </c>
      <c r="H2166" s="116">
        <v>1.2441599999999999</v>
      </c>
      <c r="I2166" s="7"/>
      <c r="L2166" s="112"/>
      <c r="M2166" s="117"/>
      <c r="T2166" s="118"/>
      <c r="AT2166" s="114" t="s">
        <v>176</v>
      </c>
      <c r="AU2166" s="114" t="s">
        <v>82</v>
      </c>
      <c r="AV2166" s="113" t="s">
        <v>82</v>
      </c>
      <c r="AW2166" s="113" t="s">
        <v>30</v>
      </c>
      <c r="AX2166" s="113" t="s">
        <v>73</v>
      </c>
      <c r="AY2166" s="114" t="s">
        <v>165</v>
      </c>
    </row>
    <row r="2167" spans="2:65" s="113" customFormat="1">
      <c r="B2167" s="112"/>
      <c r="D2167" s="102" t="s">
        <v>176</v>
      </c>
      <c r="E2167" s="114" t="s">
        <v>1</v>
      </c>
      <c r="F2167" s="115" t="s">
        <v>10584</v>
      </c>
      <c r="H2167" s="116">
        <v>1.2851999999999999</v>
      </c>
      <c r="I2167" s="7"/>
      <c r="L2167" s="112"/>
      <c r="M2167" s="117"/>
      <c r="T2167" s="118"/>
      <c r="AT2167" s="114" t="s">
        <v>176</v>
      </c>
      <c r="AU2167" s="114" t="s">
        <v>82</v>
      </c>
      <c r="AV2167" s="113" t="s">
        <v>80</v>
      </c>
      <c r="AW2167" s="113" t="s">
        <v>30</v>
      </c>
      <c r="AX2167" s="113" t="s">
        <v>73</v>
      </c>
      <c r="AY2167" s="114" t="s">
        <v>165</v>
      </c>
    </row>
    <row r="2168" spans="2:65" s="107" customFormat="1">
      <c r="B2168" s="106"/>
      <c r="D2168" s="102" t="s">
        <v>176</v>
      </c>
      <c r="E2168" s="108" t="s">
        <v>1</v>
      </c>
      <c r="F2168" s="109" t="s">
        <v>10585</v>
      </c>
      <c r="H2168" s="108"/>
      <c r="I2168" s="6"/>
      <c r="L2168" s="106"/>
      <c r="M2168" s="110"/>
      <c r="T2168" s="111"/>
      <c r="AT2168" s="108" t="s">
        <v>176</v>
      </c>
      <c r="AU2168" s="108" t="s">
        <v>82</v>
      </c>
      <c r="AV2168" s="107" t="s">
        <v>80</v>
      </c>
      <c r="AW2168" s="107" t="s">
        <v>30</v>
      </c>
      <c r="AX2168" s="107" t="s">
        <v>73</v>
      </c>
      <c r="AY2168" s="108" t="s">
        <v>165</v>
      </c>
    </row>
    <row r="2169" spans="2:65" s="113" customFormat="1">
      <c r="B2169" s="112"/>
      <c r="D2169" s="102" t="s">
        <v>176</v>
      </c>
      <c r="E2169" s="114" t="s">
        <v>1</v>
      </c>
      <c r="F2169" s="115" t="s">
        <v>10586</v>
      </c>
      <c r="H2169" s="116">
        <v>8.4354480000000009</v>
      </c>
      <c r="I2169" s="7"/>
      <c r="L2169" s="112"/>
      <c r="M2169" s="117"/>
      <c r="T2169" s="118"/>
      <c r="AT2169" s="114" t="s">
        <v>176</v>
      </c>
      <c r="AU2169" s="114" t="s">
        <v>82</v>
      </c>
      <c r="AV2169" s="113" t="s">
        <v>82</v>
      </c>
      <c r="AW2169" s="113" t="s">
        <v>30</v>
      </c>
      <c r="AX2169" s="113" t="s">
        <v>73</v>
      </c>
      <c r="AY2169" s="114" t="s">
        <v>165</v>
      </c>
    </row>
    <row r="2170" spans="2:65" s="120" customFormat="1">
      <c r="B2170" s="119"/>
      <c r="D2170" s="102" t="s">
        <v>176</v>
      </c>
      <c r="E2170" s="121" t="s">
        <v>1</v>
      </c>
      <c r="F2170" s="122" t="s">
        <v>181</v>
      </c>
      <c r="H2170" s="123">
        <v>10.965</v>
      </c>
      <c r="I2170" s="8"/>
      <c r="L2170" s="119"/>
      <c r="M2170" s="124"/>
      <c r="T2170" s="125"/>
      <c r="AT2170" s="121" t="s">
        <v>176</v>
      </c>
      <c r="AU2170" s="121" t="s">
        <v>82</v>
      </c>
      <c r="AV2170" s="120" t="s">
        <v>172</v>
      </c>
      <c r="AW2170" s="120" t="s">
        <v>30</v>
      </c>
      <c r="AX2170" s="120" t="s">
        <v>80</v>
      </c>
      <c r="AY2170" s="121" t="s">
        <v>165</v>
      </c>
    </row>
    <row r="2171" spans="2:65" s="17" customFormat="1" ht="21.75" customHeight="1">
      <c r="B2171" s="16"/>
      <c r="C2171" s="88" t="s">
        <v>661</v>
      </c>
      <c r="D2171" s="88" t="s">
        <v>168</v>
      </c>
      <c r="E2171" s="89" t="s">
        <v>1294</v>
      </c>
      <c r="F2171" s="90" t="s">
        <v>1295</v>
      </c>
      <c r="G2171" s="91" t="s">
        <v>195</v>
      </c>
      <c r="H2171" s="92">
        <v>1.645</v>
      </c>
      <c r="I2171" s="4"/>
      <c r="J2171" s="94">
        <f>ROUND(I2171*H2171,2)</f>
        <v>0</v>
      </c>
      <c r="K2171" s="95"/>
      <c r="L2171" s="16"/>
      <c r="M2171" s="96" t="s">
        <v>1</v>
      </c>
      <c r="N2171" s="97" t="s">
        <v>38</v>
      </c>
      <c r="P2171" s="98">
        <f>O2171*H2171</f>
        <v>0</v>
      </c>
      <c r="Q2171" s="98">
        <v>1.0627727796999999</v>
      </c>
      <c r="R2171" s="98">
        <f>Q2171*H2171</f>
        <v>1.7482612226065</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1296</v>
      </c>
    </row>
    <row r="2172" spans="2:65" s="17" customFormat="1" ht="19.5">
      <c r="B2172" s="16"/>
      <c r="D2172" s="102" t="s">
        <v>173</v>
      </c>
      <c r="F2172" s="103" t="s">
        <v>1297</v>
      </c>
      <c r="I2172" s="5"/>
      <c r="L2172" s="16"/>
      <c r="M2172" s="104"/>
      <c r="T2172" s="105"/>
      <c r="AT2172" s="9" t="s">
        <v>173</v>
      </c>
      <c r="AU2172" s="9" t="s">
        <v>82</v>
      </c>
    </row>
    <row r="2173" spans="2:65" s="107" customFormat="1">
      <c r="B2173" s="106"/>
      <c r="D2173" s="102" t="s">
        <v>176</v>
      </c>
      <c r="E2173" s="108" t="s">
        <v>1</v>
      </c>
      <c r="F2173" s="109" t="s">
        <v>10587</v>
      </c>
      <c r="H2173" s="108"/>
      <c r="I2173" s="6"/>
      <c r="L2173" s="106"/>
      <c r="M2173" s="110"/>
      <c r="T2173" s="111"/>
      <c r="AT2173" s="108" t="s">
        <v>176</v>
      </c>
      <c r="AU2173" s="108" t="s">
        <v>82</v>
      </c>
      <c r="AV2173" s="107" t="s">
        <v>80</v>
      </c>
      <c r="AW2173" s="107" t="s">
        <v>30</v>
      </c>
      <c r="AX2173" s="107" t="s">
        <v>73</v>
      </c>
      <c r="AY2173" s="108" t="s">
        <v>165</v>
      </c>
    </row>
    <row r="2174" spans="2:65" s="113" customFormat="1">
      <c r="B2174" s="112"/>
      <c r="D2174" s="102" t="s">
        <v>176</v>
      </c>
      <c r="E2174" s="114" t="s">
        <v>1</v>
      </c>
      <c r="F2174" s="115" t="s">
        <v>10588</v>
      </c>
      <c r="H2174" s="116">
        <v>1.6447499999999999</v>
      </c>
      <c r="I2174" s="7"/>
      <c r="L2174" s="112"/>
      <c r="M2174" s="117"/>
      <c r="T2174" s="118"/>
      <c r="AT2174" s="114" t="s">
        <v>176</v>
      </c>
      <c r="AU2174" s="114" t="s">
        <v>82</v>
      </c>
      <c r="AV2174" s="113" t="s">
        <v>82</v>
      </c>
      <c r="AW2174" s="113" t="s">
        <v>30</v>
      </c>
      <c r="AX2174" s="113" t="s">
        <v>73</v>
      </c>
      <c r="AY2174" s="114" t="s">
        <v>165</v>
      </c>
    </row>
    <row r="2175" spans="2:65" s="120" customFormat="1">
      <c r="B2175" s="119"/>
      <c r="D2175" s="102" t="s">
        <v>176</v>
      </c>
      <c r="E2175" s="121" t="s">
        <v>1</v>
      </c>
      <c r="F2175" s="122" t="s">
        <v>181</v>
      </c>
      <c r="H2175" s="123">
        <v>1.645</v>
      </c>
      <c r="I2175" s="8"/>
      <c r="L2175" s="119"/>
      <c r="M2175" s="124"/>
      <c r="T2175" s="125"/>
      <c r="AT2175" s="121" t="s">
        <v>176</v>
      </c>
      <c r="AU2175" s="121" t="s">
        <v>82</v>
      </c>
      <c r="AV2175" s="120" t="s">
        <v>172</v>
      </c>
      <c r="AW2175" s="120" t="s">
        <v>30</v>
      </c>
      <c r="AX2175" s="120" t="s">
        <v>80</v>
      </c>
      <c r="AY2175" s="121" t="s">
        <v>165</v>
      </c>
    </row>
    <row r="2176" spans="2:65" s="17" customFormat="1" ht="16.5" customHeight="1">
      <c r="B2176" s="16"/>
      <c r="C2176" s="88" t="s">
        <v>1298</v>
      </c>
      <c r="D2176" s="88" t="s">
        <v>168</v>
      </c>
      <c r="E2176" s="89" t="s">
        <v>1281</v>
      </c>
      <c r="F2176" s="90" t="s">
        <v>1282</v>
      </c>
      <c r="G2176" s="91" t="s">
        <v>202</v>
      </c>
      <c r="H2176" s="92">
        <v>113.354</v>
      </c>
      <c r="I2176" s="4"/>
      <c r="J2176" s="94">
        <f>ROUND(I2176*H2176,2)</f>
        <v>0</v>
      </c>
      <c r="K2176" s="95"/>
      <c r="L2176" s="16"/>
      <c r="M2176" s="96" t="s">
        <v>1</v>
      </c>
      <c r="N2176" s="97" t="s">
        <v>38</v>
      </c>
      <c r="P2176" s="98">
        <f>O2176*H2176</f>
        <v>0</v>
      </c>
      <c r="Q2176" s="98">
        <v>5.7646399999999997E-3</v>
      </c>
      <c r="R2176" s="98">
        <f>Q2176*H2176</f>
        <v>0.65344500255999993</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1299</v>
      </c>
    </row>
    <row r="2177" spans="2:65" s="17" customFormat="1">
      <c r="B2177" s="16"/>
      <c r="D2177" s="102" t="s">
        <v>173</v>
      </c>
      <c r="F2177" s="103" t="s">
        <v>1284</v>
      </c>
      <c r="I2177" s="5"/>
      <c r="L2177" s="16"/>
      <c r="M2177" s="104"/>
      <c r="T2177" s="105"/>
      <c r="AT2177" s="9" t="s">
        <v>173</v>
      </c>
      <c r="AU2177" s="9" t="s">
        <v>82</v>
      </c>
    </row>
    <row r="2178" spans="2:65" s="107" customFormat="1">
      <c r="B2178" s="106"/>
      <c r="D2178" s="102" t="s">
        <v>176</v>
      </c>
      <c r="E2178" s="108" t="s">
        <v>1</v>
      </c>
      <c r="F2178" s="109" t="s">
        <v>1300</v>
      </c>
      <c r="H2178" s="108" t="s">
        <v>1</v>
      </c>
      <c r="I2178" s="6"/>
      <c r="L2178" s="106"/>
      <c r="M2178" s="110"/>
      <c r="T2178" s="111"/>
      <c r="AT2178" s="108" t="s">
        <v>176</v>
      </c>
      <c r="AU2178" s="108" t="s">
        <v>82</v>
      </c>
      <c r="AV2178" s="107" t="s">
        <v>80</v>
      </c>
      <c r="AW2178" s="107" t="s">
        <v>30</v>
      </c>
      <c r="AX2178" s="107" t="s">
        <v>73</v>
      </c>
      <c r="AY2178" s="108" t="s">
        <v>165</v>
      </c>
    </row>
    <row r="2179" spans="2:65" s="113" customFormat="1">
      <c r="B2179" s="112"/>
      <c r="D2179" s="102" t="s">
        <v>176</v>
      </c>
      <c r="E2179" s="114" t="s">
        <v>1</v>
      </c>
      <c r="F2179" s="115" t="s">
        <v>1301</v>
      </c>
      <c r="H2179" s="116">
        <v>19.626999999999999</v>
      </c>
      <c r="I2179" s="7"/>
      <c r="L2179" s="112"/>
      <c r="M2179" s="117"/>
      <c r="T2179" s="118"/>
      <c r="AT2179" s="114" t="s">
        <v>176</v>
      </c>
      <c r="AU2179" s="114" t="s">
        <v>82</v>
      </c>
      <c r="AV2179" s="113" t="s">
        <v>82</v>
      </c>
      <c r="AW2179" s="113" t="s">
        <v>30</v>
      </c>
      <c r="AX2179" s="113" t="s">
        <v>73</v>
      </c>
      <c r="AY2179" s="114" t="s">
        <v>165</v>
      </c>
    </row>
    <row r="2180" spans="2:65" s="113" customFormat="1">
      <c r="B2180" s="112"/>
      <c r="D2180" s="102" t="s">
        <v>176</v>
      </c>
      <c r="E2180" s="114" t="s">
        <v>1</v>
      </c>
      <c r="F2180" s="115" t="s">
        <v>1302</v>
      </c>
      <c r="H2180" s="116">
        <v>93.727000000000004</v>
      </c>
      <c r="I2180" s="7"/>
      <c r="L2180" s="112"/>
      <c r="M2180" s="117"/>
      <c r="T2180" s="118"/>
      <c r="AT2180" s="114" t="s">
        <v>176</v>
      </c>
      <c r="AU2180" s="114" t="s">
        <v>82</v>
      </c>
      <c r="AV2180" s="113" t="s">
        <v>82</v>
      </c>
      <c r="AW2180" s="113" t="s">
        <v>30</v>
      </c>
      <c r="AX2180" s="113" t="s">
        <v>73</v>
      </c>
      <c r="AY2180" s="114" t="s">
        <v>165</v>
      </c>
    </row>
    <row r="2181" spans="2:65" s="120" customFormat="1">
      <c r="B2181" s="119"/>
      <c r="D2181" s="102" t="s">
        <v>176</v>
      </c>
      <c r="E2181" s="121" t="s">
        <v>1</v>
      </c>
      <c r="F2181" s="122" t="s">
        <v>181</v>
      </c>
      <c r="H2181" s="123">
        <v>113.354</v>
      </c>
      <c r="I2181" s="8"/>
      <c r="L2181" s="119"/>
      <c r="M2181" s="124"/>
      <c r="T2181" s="125"/>
      <c r="AT2181" s="121" t="s">
        <v>176</v>
      </c>
      <c r="AU2181" s="121" t="s">
        <v>82</v>
      </c>
      <c r="AV2181" s="120" t="s">
        <v>172</v>
      </c>
      <c r="AW2181" s="120" t="s">
        <v>30</v>
      </c>
      <c r="AX2181" s="120" t="s">
        <v>80</v>
      </c>
      <c r="AY2181" s="121" t="s">
        <v>165</v>
      </c>
    </row>
    <row r="2182" spans="2:65" s="17" customFormat="1" ht="16.5" customHeight="1">
      <c r="B2182" s="16"/>
      <c r="C2182" s="88" t="s">
        <v>667</v>
      </c>
      <c r="D2182" s="88" t="s">
        <v>168</v>
      </c>
      <c r="E2182" s="89" t="s">
        <v>1285</v>
      </c>
      <c r="F2182" s="90" t="s">
        <v>1286</v>
      </c>
      <c r="G2182" s="91" t="s">
        <v>202</v>
      </c>
      <c r="H2182" s="92">
        <v>113.354</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1303</v>
      </c>
    </row>
    <row r="2183" spans="2:65" s="17" customFormat="1">
      <c r="B2183" s="16"/>
      <c r="D2183" s="102" t="s">
        <v>173</v>
      </c>
      <c r="F2183" s="103" t="s">
        <v>1288</v>
      </c>
      <c r="I2183" s="5"/>
      <c r="L2183" s="16"/>
      <c r="M2183" s="104"/>
      <c r="T2183" s="105"/>
      <c r="AT2183" s="9" t="s">
        <v>173</v>
      </c>
      <c r="AU2183" s="9" t="s">
        <v>82</v>
      </c>
    </row>
    <row r="2184" spans="2:65" s="113" customFormat="1">
      <c r="B2184" s="112"/>
      <c r="D2184" s="102" t="s">
        <v>176</v>
      </c>
      <c r="E2184" s="114" t="s">
        <v>1</v>
      </c>
      <c r="F2184" s="115" t="s">
        <v>10589</v>
      </c>
      <c r="H2184" s="116">
        <v>113.354</v>
      </c>
      <c r="I2184" s="7"/>
      <c r="L2184" s="112"/>
      <c r="M2184" s="117"/>
      <c r="T2184" s="118"/>
      <c r="AT2184" s="114" t="s">
        <v>176</v>
      </c>
      <c r="AU2184" s="114" t="s">
        <v>82</v>
      </c>
      <c r="AV2184" s="113" t="s">
        <v>82</v>
      </c>
      <c r="AW2184" s="113" t="s">
        <v>30</v>
      </c>
      <c r="AX2184" s="113" t="s">
        <v>73</v>
      </c>
      <c r="AY2184" s="114" t="s">
        <v>165</v>
      </c>
    </row>
    <row r="2185" spans="2:65" s="120" customFormat="1">
      <c r="B2185" s="119"/>
      <c r="D2185" s="102" t="s">
        <v>176</v>
      </c>
      <c r="E2185" s="121" t="s">
        <v>1</v>
      </c>
      <c r="F2185" s="122" t="s">
        <v>181</v>
      </c>
      <c r="H2185" s="123">
        <v>113.354</v>
      </c>
      <c r="I2185" s="8"/>
      <c r="L2185" s="119"/>
      <c r="M2185" s="124"/>
      <c r="T2185" s="125"/>
      <c r="AT2185" s="121" t="s">
        <v>176</v>
      </c>
      <c r="AU2185" s="121" t="s">
        <v>82</v>
      </c>
      <c r="AV2185" s="120" t="s">
        <v>172</v>
      </c>
      <c r="AW2185" s="120" t="s">
        <v>30</v>
      </c>
      <c r="AX2185" s="120" t="s">
        <v>80</v>
      </c>
      <c r="AY2185" s="121" t="s">
        <v>165</v>
      </c>
    </row>
    <row r="2186" spans="2:65" s="17" customFormat="1" ht="24.2" customHeight="1">
      <c r="B2186" s="16"/>
      <c r="C2186" s="88" t="s">
        <v>1304</v>
      </c>
      <c r="D2186" s="88" t="s">
        <v>168</v>
      </c>
      <c r="E2186" s="89" t="s">
        <v>1305</v>
      </c>
      <c r="F2186" s="90" t="s">
        <v>1306</v>
      </c>
      <c r="G2186" s="91" t="s">
        <v>202</v>
      </c>
      <c r="H2186" s="92">
        <v>30.594999999999999</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1307</v>
      </c>
    </row>
    <row r="2187" spans="2:65" s="17" customFormat="1" ht="19.5">
      <c r="B2187" s="16"/>
      <c r="D2187" s="102" t="s">
        <v>173</v>
      </c>
      <c r="F2187" s="103" t="s">
        <v>1306</v>
      </c>
      <c r="I2187" s="5"/>
      <c r="L2187" s="16"/>
      <c r="M2187" s="104"/>
      <c r="T2187" s="105"/>
      <c r="AT2187" s="9" t="s">
        <v>173</v>
      </c>
      <c r="AU2187" s="9" t="s">
        <v>82</v>
      </c>
    </row>
    <row r="2188" spans="2:65" s="107" customFormat="1">
      <c r="B2188" s="106"/>
      <c r="D2188" s="102" t="s">
        <v>176</v>
      </c>
      <c r="E2188" s="108" t="s">
        <v>1</v>
      </c>
      <c r="F2188" s="109" t="s">
        <v>1308</v>
      </c>
      <c r="H2188" s="108" t="s">
        <v>1</v>
      </c>
      <c r="I2188" s="6"/>
      <c r="L2188" s="106"/>
      <c r="M2188" s="110"/>
      <c r="T2188" s="111"/>
      <c r="AT2188" s="108" t="s">
        <v>176</v>
      </c>
      <c r="AU2188" s="108" t="s">
        <v>82</v>
      </c>
      <c r="AV2188" s="107" t="s">
        <v>80</v>
      </c>
      <c r="AW2188" s="107" t="s">
        <v>30</v>
      </c>
      <c r="AX2188" s="107" t="s">
        <v>73</v>
      </c>
      <c r="AY2188" s="108" t="s">
        <v>165</v>
      </c>
    </row>
    <row r="2189" spans="2:65" s="107" customFormat="1">
      <c r="B2189" s="106"/>
      <c r="D2189" s="102" t="s">
        <v>176</v>
      </c>
      <c r="E2189" s="108" t="s">
        <v>1</v>
      </c>
      <c r="F2189" s="109" t="s">
        <v>1309</v>
      </c>
      <c r="H2189" s="108" t="s">
        <v>1</v>
      </c>
      <c r="I2189" s="6"/>
      <c r="L2189" s="106"/>
      <c r="M2189" s="110"/>
      <c r="T2189" s="111"/>
      <c r="AT2189" s="108" t="s">
        <v>176</v>
      </c>
      <c r="AU2189" s="108" t="s">
        <v>82</v>
      </c>
      <c r="AV2189" s="107" t="s">
        <v>80</v>
      </c>
      <c r="AW2189" s="107" t="s">
        <v>30</v>
      </c>
      <c r="AX2189" s="107" t="s">
        <v>73</v>
      </c>
      <c r="AY2189" s="108" t="s">
        <v>165</v>
      </c>
    </row>
    <row r="2190" spans="2:65" s="113" customFormat="1">
      <c r="B2190" s="112"/>
      <c r="D2190" s="102" t="s">
        <v>176</v>
      </c>
      <c r="E2190" s="114" t="s">
        <v>1</v>
      </c>
      <c r="F2190" s="115" t="s">
        <v>1310</v>
      </c>
      <c r="H2190" s="116">
        <v>23.92</v>
      </c>
      <c r="I2190" s="7"/>
      <c r="L2190" s="112"/>
      <c r="M2190" s="117"/>
      <c r="T2190" s="118"/>
      <c r="AT2190" s="114" t="s">
        <v>176</v>
      </c>
      <c r="AU2190" s="114" t="s">
        <v>82</v>
      </c>
      <c r="AV2190" s="113" t="s">
        <v>82</v>
      </c>
      <c r="AW2190" s="113" t="s">
        <v>30</v>
      </c>
      <c r="AX2190" s="113" t="s">
        <v>73</v>
      </c>
      <c r="AY2190" s="114" t="s">
        <v>165</v>
      </c>
    </row>
    <row r="2191" spans="2:65" s="107" customFormat="1">
      <c r="B2191" s="106"/>
      <c r="D2191" s="102" t="s">
        <v>176</v>
      </c>
      <c r="E2191" s="108" t="s">
        <v>1</v>
      </c>
      <c r="F2191" s="109" t="s">
        <v>1311</v>
      </c>
      <c r="H2191" s="108" t="s">
        <v>1</v>
      </c>
      <c r="I2191" s="6"/>
      <c r="L2191" s="106"/>
      <c r="M2191" s="110"/>
      <c r="T2191" s="111"/>
      <c r="AT2191" s="108" t="s">
        <v>176</v>
      </c>
      <c r="AU2191" s="108" t="s">
        <v>82</v>
      </c>
      <c r="AV2191" s="107" t="s">
        <v>80</v>
      </c>
      <c r="AW2191" s="107" t="s">
        <v>30</v>
      </c>
      <c r="AX2191" s="107" t="s">
        <v>73</v>
      </c>
      <c r="AY2191" s="108" t="s">
        <v>165</v>
      </c>
    </row>
    <row r="2192" spans="2:65" s="113" customFormat="1">
      <c r="B2192" s="112"/>
      <c r="D2192" s="102" t="s">
        <v>176</v>
      </c>
      <c r="E2192" s="114" t="s">
        <v>1</v>
      </c>
      <c r="F2192" s="115" t="s">
        <v>1312</v>
      </c>
      <c r="H2192" s="116">
        <v>6.6749999999999998</v>
      </c>
      <c r="I2192" s="7"/>
      <c r="L2192" s="112"/>
      <c r="M2192" s="117"/>
      <c r="T2192" s="118"/>
      <c r="AT2192" s="114" t="s">
        <v>176</v>
      </c>
      <c r="AU2192" s="114" t="s">
        <v>82</v>
      </c>
      <c r="AV2192" s="113" t="s">
        <v>82</v>
      </c>
      <c r="AW2192" s="113" t="s">
        <v>30</v>
      </c>
      <c r="AX2192" s="113" t="s">
        <v>73</v>
      </c>
      <c r="AY2192" s="114" t="s">
        <v>165</v>
      </c>
    </row>
    <row r="2193" spans="2:65" s="120" customFormat="1">
      <c r="B2193" s="119"/>
      <c r="D2193" s="102" t="s">
        <v>176</v>
      </c>
      <c r="E2193" s="121" t="s">
        <v>1</v>
      </c>
      <c r="F2193" s="122" t="s">
        <v>181</v>
      </c>
      <c r="H2193" s="123">
        <v>30.595000000000002</v>
      </c>
      <c r="I2193" s="8"/>
      <c r="L2193" s="119"/>
      <c r="M2193" s="124"/>
      <c r="T2193" s="125"/>
      <c r="AT2193" s="121" t="s">
        <v>176</v>
      </c>
      <c r="AU2193" s="121" t="s">
        <v>82</v>
      </c>
      <c r="AV2193" s="120" t="s">
        <v>172</v>
      </c>
      <c r="AW2193" s="120" t="s">
        <v>30</v>
      </c>
      <c r="AX2193" s="120" t="s">
        <v>80</v>
      </c>
      <c r="AY2193" s="121" t="s">
        <v>165</v>
      </c>
    </row>
    <row r="2194" spans="2:65" s="17" customFormat="1" ht="24.2" customHeight="1">
      <c r="B2194" s="16"/>
      <c r="C2194" s="88" t="s">
        <v>696</v>
      </c>
      <c r="D2194" s="88" t="s">
        <v>168</v>
      </c>
      <c r="E2194" s="89" t="s">
        <v>1169</v>
      </c>
      <c r="F2194" s="90" t="s">
        <v>1170</v>
      </c>
      <c r="G2194" s="91" t="s">
        <v>171</v>
      </c>
      <c r="H2194" s="92">
        <v>11.074</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1313</v>
      </c>
    </row>
    <row r="2195" spans="2:65" s="17" customFormat="1">
      <c r="B2195" s="16"/>
      <c r="D2195" s="102" t="s">
        <v>173</v>
      </c>
      <c r="F2195" s="103" t="s">
        <v>1170</v>
      </c>
      <c r="I2195" s="5"/>
      <c r="L2195" s="16"/>
      <c r="M2195" s="104"/>
      <c r="T2195" s="105"/>
      <c r="AT2195" s="9" t="s">
        <v>173</v>
      </c>
      <c r="AU2195" s="9" t="s">
        <v>82</v>
      </c>
    </row>
    <row r="2196" spans="2:65" s="107" customFormat="1">
      <c r="B2196" s="106"/>
      <c r="D2196" s="102" t="s">
        <v>176</v>
      </c>
      <c r="E2196" s="108" t="s">
        <v>1</v>
      </c>
      <c r="F2196" s="109" t="s">
        <v>10590</v>
      </c>
      <c r="H2196" s="108"/>
      <c r="I2196" s="6"/>
      <c r="L2196" s="106"/>
      <c r="M2196" s="110"/>
      <c r="T2196" s="111"/>
      <c r="AT2196" s="108" t="s">
        <v>176</v>
      </c>
      <c r="AU2196" s="108" t="s">
        <v>82</v>
      </c>
      <c r="AV2196" s="107" t="s">
        <v>80</v>
      </c>
      <c r="AW2196" s="107" t="s">
        <v>30</v>
      </c>
      <c r="AX2196" s="107" t="s">
        <v>73</v>
      </c>
      <c r="AY2196" s="108" t="s">
        <v>165</v>
      </c>
    </row>
    <row r="2197" spans="2:65" s="113" customFormat="1">
      <c r="B2197" s="112"/>
      <c r="D2197" s="102" t="s">
        <v>176</v>
      </c>
      <c r="E2197" s="114" t="s">
        <v>1</v>
      </c>
      <c r="F2197" s="115" t="s">
        <v>10591</v>
      </c>
      <c r="H2197" s="116">
        <v>0.86050000000000004</v>
      </c>
      <c r="I2197" s="7"/>
      <c r="L2197" s="112"/>
      <c r="M2197" s="117"/>
      <c r="T2197" s="118"/>
      <c r="AT2197" s="114" t="s">
        <v>176</v>
      </c>
      <c r="AU2197" s="114" t="s">
        <v>82</v>
      </c>
      <c r="AV2197" s="113" t="s">
        <v>82</v>
      </c>
      <c r="AW2197" s="113" t="s">
        <v>30</v>
      </c>
      <c r="AX2197" s="113" t="s">
        <v>73</v>
      </c>
      <c r="AY2197" s="114" t="s">
        <v>165</v>
      </c>
    </row>
    <row r="2198" spans="2:65" s="107" customFormat="1">
      <c r="B2198" s="106"/>
      <c r="D2198" s="102" t="s">
        <v>176</v>
      </c>
      <c r="E2198" s="108" t="s">
        <v>1</v>
      </c>
      <c r="F2198" s="109" t="s">
        <v>10592</v>
      </c>
      <c r="H2198" s="108"/>
      <c r="I2198" s="6"/>
      <c r="L2198" s="106"/>
      <c r="M2198" s="110"/>
      <c r="T2198" s="111"/>
      <c r="AT2198" s="108" t="s">
        <v>176</v>
      </c>
      <c r="AU2198" s="108" t="s">
        <v>82</v>
      </c>
      <c r="AV2198" s="107" t="s">
        <v>80</v>
      </c>
      <c r="AW2198" s="107" t="s">
        <v>30</v>
      </c>
      <c r="AX2198" s="107" t="s">
        <v>73</v>
      </c>
      <c r="AY2198" s="108" t="s">
        <v>165</v>
      </c>
    </row>
    <row r="2199" spans="2:65" s="113" customFormat="1">
      <c r="B2199" s="112"/>
      <c r="D2199" s="102" t="s">
        <v>176</v>
      </c>
      <c r="E2199" s="114" t="s">
        <v>1</v>
      </c>
      <c r="F2199" s="115" t="s">
        <v>10593</v>
      </c>
      <c r="H2199" s="116">
        <v>0.30000000000000004</v>
      </c>
      <c r="I2199" s="7"/>
      <c r="L2199" s="112"/>
      <c r="M2199" s="117"/>
      <c r="T2199" s="118"/>
      <c r="AT2199" s="114" t="s">
        <v>176</v>
      </c>
      <c r="AU2199" s="114" t="s">
        <v>82</v>
      </c>
      <c r="AV2199" s="113" t="s">
        <v>80</v>
      </c>
      <c r="AW2199" s="113" t="s">
        <v>30</v>
      </c>
      <c r="AX2199" s="113" t="s">
        <v>73</v>
      </c>
      <c r="AY2199" s="114" t="s">
        <v>165</v>
      </c>
    </row>
    <row r="2200" spans="2:65" s="107" customFormat="1">
      <c r="B2200" s="106"/>
      <c r="D2200" s="102" t="s">
        <v>176</v>
      </c>
      <c r="E2200" s="108" t="s">
        <v>1</v>
      </c>
      <c r="F2200" s="109" t="s">
        <v>10594</v>
      </c>
      <c r="H2200" s="108"/>
      <c r="I2200" s="6"/>
      <c r="L2200" s="106"/>
      <c r="M2200" s="110"/>
      <c r="T2200" s="111"/>
      <c r="AT2200" s="108" t="s">
        <v>176</v>
      </c>
      <c r="AU2200" s="108" t="s">
        <v>82</v>
      </c>
      <c r="AV2200" s="107" t="s">
        <v>82</v>
      </c>
      <c r="AW2200" s="107" t="s">
        <v>30</v>
      </c>
      <c r="AX2200" s="107" t="s">
        <v>73</v>
      </c>
      <c r="AY2200" s="108" t="s">
        <v>165</v>
      </c>
    </row>
    <row r="2201" spans="2:65" s="113" customFormat="1">
      <c r="B2201" s="112"/>
      <c r="D2201" s="102" t="s">
        <v>176</v>
      </c>
      <c r="E2201" s="114" t="s">
        <v>1</v>
      </c>
      <c r="F2201" s="115" t="s">
        <v>10595</v>
      </c>
      <c r="H2201" s="116">
        <v>0.1845</v>
      </c>
      <c r="I2201" s="7"/>
      <c r="L2201" s="112"/>
      <c r="M2201" s="117"/>
      <c r="T2201" s="118"/>
      <c r="AT2201" s="114" t="s">
        <v>176</v>
      </c>
      <c r="AU2201" s="114" t="s">
        <v>82</v>
      </c>
      <c r="AV2201" s="113" t="s">
        <v>82</v>
      </c>
      <c r="AW2201" s="113" t="s">
        <v>30</v>
      </c>
      <c r="AX2201" s="113" t="s">
        <v>73</v>
      </c>
      <c r="AY2201" s="114" t="s">
        <v>165</v>
      </c>
    </row>
    <row r="2202" spans="2:65" s="107" customFormat="1">
      <c r="B2202" s="106"/>
      <c r="D2202" s="102" t="s">
        <v>176</v>
      </c>
      <c r="E2202" s="108" t="s">
        <v>1</v>
      </c>
      <c r="F2202" s="109" t="s">
        <v>10596</v>
      </c>
      <c r="H2202" s="108"/>
      <c r="I2202" s="6"/>
      <c r="L2202" s="106"/>
      <c r="M2202" s="110"/>
      <c r="T2202" s="111"/>
      <c r="AT2202" s="108" t="s">
        <v>176</v>
      </c>
      <c r="AU2202" s="108" t="s">
        <v>82</v>
      </c>
      <c r="AV2202" s="107" t="s">
        <v>82</v>
      </c>
      <c r="AW2202" s="107" t="s">
        <v>30</v>
      </c>
      <c r="AX2202" s="107" t="s">
        <v>73</v>
      </c>
      <c r="AY2202" s="108" t="s">
        <v>165</v>
      </c>
    </row>
    <row r="2203" spans="2:65" s="113" customFormat="1">
      <c r="B2203" s="112"/>
      <c r="D2203" s="102" t="s">
        <v>176</v>
      </c>
      <c r="E2203" s="114" t="s">
        <v>1</v>
      </c>
      <c r="F2203" s="115" t="s">
        <v>10597</v>
      </c>
      <c r="H2203" s="116">
        <v>9.7292100000000001</v>
      </c>
      <c r="I2203" s="7"/>
      <c r="L2203" s="112"/>
      <c r="M2203" s="117"/>
      <c r="T2203" s="118"/>
      <c r="AT2203" s="114" t="s">
        <v>176</v>
      </c>
      <c r="AU2203" s="114" t="s">
        <v>82</v>
      </c>
      <c r="AV2203" s="113" t="s">
        <v>82</v>
      </c>
      <c r="AW2203" s="113" t="s">
        <v>30</v>
      </c>
      <c r="AX2203" s="113" t="s">
        <v>73</v>
      </c>
      <c r="AY2203" s="114" t="s">
        <v>165</v>
      </c>
    </row>
    <row r="2204" spans="2:65" s="120" customFormat="1">
      <c r="B2204" s="119"/>
      <c r="D2204" s="102" t="s">
        <v>176</v>
      </c>
      <c r="E2204" s="121" t="s">
        <v>1</v>
      </c>
      <c r="F2204" s="122" t="s">
        <v>181</v>
      </c>
      <c r="H2204" s="123">
        <v>11.074</v>
      </c>
      <c r="I2204" s="8"/>
      <c r="L2204" s="119"/>
      <c r="M2204" s="124"/>
      <c r="T2204" s="125"/>
      <c r="AT2204" s="121" t="s">
        <v>176</v>
      </c>
      <c r="AU2204" s="121" t="s">
        <v>82</v>
      </c>
      <c r="AV2204" s="120" t="s">
        <v>172</v>
      </c>
      <c r="AW2204" s="120" t="s">
        <v>30</v>
      </c>
      <c r="AX2204" s="120" t="s">
        <v>80</v>
      </c>
      <c r="AY2204" s="121" t="s">
        <v>165</v>
      </c>
    </row>
    <row r="2205" spans="2:65" s="17" customFormat="1" ht="16.5" customHeight="1">
      <c r="B2205" s="16"/>
      <c r="C2205" s="88" t="s">
        <v>1314</v>
      </c>
      <c r="D2205" s="88" t="s">
        <v>168</v>
      </c>
      <c r="E2205" s="89" t="s">
        <v>1253</v>
      </c>
      <c r="F2205" s="90" t="s">
        <v>1254</v>
      </c>
      <c r="G2205" s="91" t="s">
        <v>202</v>
      </c>
      <c r="H2205" s="92">
        <v>20.201000000000001</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1315</v>
      </c>
    </row>
    <row r="2206" spans="2:65" s="17" customFormat="1">
      <c r="B2206" s="16"/>
      <c r="D2206" s="102" t="s">
        <v>173</v>
      </c>
      <c r="F2206" s="103" t="s">
        <v>1254</v>
      </c>
      <c r="I2206" s="5"/>
      <c r="L2206" s="16"/>
      <c r="M2206" s="104"/>
      <c r="T2206" s="105"/>
      <c r="AT2206" s="9" t="s">
        <v>173</v>
      </c>
      <c r="AU2206" s="9" t="s">
        <v>82</v>
      </c>
    </row>
    <row r="2207" spans="2:65" s="107" customFormat="1">
      <c r="B2207" s="106"/>
      <c r="D2207" s="102" t="s">
        <v>176</v>
      </c>
      <c r="E2207" s="108" t="s">
        <v>1</v>
      </c>
      <c r="F2207" s="109" t="s">
        <v>1316</v>
      </c>
      <c r="H2207" s="108" t="s">
        <v>1</v>
      </c>
      <c r="I2207" s="6"/>
      <c r="L2207" s="106"/>
      <c r="M2207" s="110"/>
      <c r="T2207" s="111"/>
      <c r="AT2207" s="108" t="s">
        <v>176</v>
      </c>
      <c r="AU2207" s="108" t="s">
        <v>82</v>
      </c>
      <c r="AV2207" s="107" t="s">
        <v>80</v>
      </c>
      <c r="AW2207" s="107" t="s">
        <v>30</v>
      </c>
      <c r="AX2207" s="107" t="s">
        <v>73</v>
      </c>
      <c r="AY2207" s="108" t="s">
        <v>165</v>
      </c>
    </row>
    <row r="2208" spans="2:65" s="113" customFormat="1">
      <c r="B2208" s="112"/>
      <c r="D2208" s="102" t="s">
        <v>176</v>
      </c>
      <c r="E2208" s="114" t="s">
        <v>1</v>
      </c>
      <c r="F2208" s="115" t="s">
        <v>1317</v>
      </c>
      <c r="H2208" s="116">
        <v>13.45</v>
      </c>
      <c r="I2208" s="7"/>
      <c r="L2208" s="112"/>
      <c r="M2208" s="117"/>
      <c r="T2208" s="118"/>
      <c r="AT2208" s="114" t="s">
        <v>176</v>
      </c>
      <c r="AU2208" s="114" t="s">
        <v>82</v>
      </c>
      <c r="AV2208" s="113" t="s">
        <v>82</v>
      </c>
      <c r="AW2208" s="113" t="s">
        <v>30</v>
      </c>
      <c r="AX2208" s="113" t="s">
        <v>73</v>
      </c>
      <c r="AY2208" s="114" t="s">
        <v>165</v>
      </c>
    </row>
    <row r="2209" spans="2:65" s="113" customFormat="1">
      <c r="B2209" s="112"/>
      <c r="D2209" s="102" t="s">
        <v>176</v>
      </c>
      <c r="E2209" s="114" t="s">
        <v>1</v>
      </c>
      <c r="F2209" s="115" t="s">
        <v>840</v>
      </c>
      <c r="H2209" s="116">
        <v>13.45</v>
      </c>
      <c r="I2209" s="7"/>
      <c r="L2209" s="112"/>
      <c r="M2209" s="117"/>
      <c r="T2209" s="118"/>
      <c r="AT2209" s="114" t="s">
        <v>176</v>
      </c>
      <c r="AU2209" s="114" t="s">
        <v>82</v>
      </c>
      <c r="AV2209" s="113" t="s">
        <v>80</v>
      </c>
      <c r="AW2209" s="113" t="s">
        <v>30</v>
      </c>
      <c r="AX2209" s="113" t="s">
        <v>73</v>
      </c>
      <c r="AY2209" s="114" t="s">
        <v>165</v>
      </c>
    </row>
    <row r="2210" spans="2:65" s="107" customFormat="1">
      <c r="B2210" s="106"/>
      <c r="D2210" s="102" t="s">
        <v>176</v>
      </c>
      <c r="E2210" s="108" t="s">
        <v>1</v>
      </c>
      <c r="F2210" s="109" t="s">
        <v>1318</v>
      </c>
      <c r="H2210" s="108" t="s">
        <v>1</v>
      </c>
      <c r="I2210" s="6"/>
      <c r="L2210" s="106"/>
      <c r="M2210" s="110"/>
      <c r="T2210" s="111"/>
      <c r="AT2210" s="108" t="s">
        <v>176</v>
      </c>
      <c r="AU2210" s="108" t="s">
        <v>82</v>
      </c>
      <c r="AV2210" s="107" t="s">
        <v>80</v>
      </c>
      <c r="AW2210" s="107" t="s">
        <v>30</v>
      </c>
      <c r="AX2210" s="107" t="s">
        <v>73</v>
      </c>
      <c r="AY2210" s="108" t="s">
        <v>165</v>
      </c>
    </row>
    <row r="2211" spans="2:65" s="113" customFormat="1">
      <c r="B2211" s="112"/>
      <c r="D2211" s="102" t="s">
        <v>176</v>
      </c>
      <c r="E2211" s="114" t="s">
        <v>1</v>
      </c>
      <c r="F2211" s="115" t="s">
        <v>1319</v>
      </c>
      <c r="H2211" s="116">
        <v>2.0009999999999999</v>
      </c>
      <c r="I2211" s="7"/>
      <c r="L2211" s="112"/>
      <c r="M2211" s="117"/>
      <c r="T2211" s="118"/>
      <c r="AT2211" s="114" t="s">
        <v>176</v>
      </c>
      <c r="AU2211" s="114" t="s">
        <v>82</v>
      </c>
      <c r="AV2211" s="113" t="s">
        <v>82</v>
      </c>
      <c r="AW2211" s="113" t="s">
        <v>30</v>
      </c>
      <c r="AX2211" s="113" t="s">
        <v>73</v>
      </c>
      <c r="AY2211" s="114" t="s">
        <v>165</v>
      </c>
    </row>
    <row r="2212" spans="2:65" s="113" customFormat="1">
      <c r="B2212" s="112"/>
      <c r="D2212" s="102" t="s">
        <v>176</v>
      </c>
      <c r="E2212" s="114" t="s">
        <v>1</v>
      </c>
      <c r="F2212" s="115" t="s">
        <v>1320</v>
      </c>
      <c r="H2212" s="116">
        <v>0.65</v>
      </c>
      <c r="I2212" s="7"/>
      <c r="L2212" s="112"/>
      <c r="M2212" s="117"/>
      <c r="T2212" s="118"/>
      <c r="AT2212" s="114" t="s">
        <v>176</v>
      </c>
      <c r="AU2212" s="114" t="s">
        <v>82</v>
      </c>
      <c r="AV2212" s="113" t="s">
        <v>82</v>
      </c>
      <c r="AW2212" s="113" t="s">
        <v>30</v>
      </c>
      <c r="AX2212" s="113" t="s">
        <v>73</v>
      </c>
      <c r="AY2212" s="114" t="s">
        <v>165</v>
      </c>
    </row>
    <row r="2213" spans="2:65" s="113" customFormat="1">
      <c r="B2213" s="112"/>
      <c r="D2213" s="102" t="s">
        <v>176</v>
      </c>
      <c r="E2213" s="114" t="s">
        <v>1</v>
      </c>
      <c r="F2213" s="115" t="s">
        <v>1321</v>
      </c>
      <c r="H2213" s="116">
        <v>0.36899999999999999</v>
      </c>
      <c r="I2213" s="7"/>
      <c r="L2213" s="112"/>
      <c r="M2213" s="117"/>
      <c r="T2213" s="118"/>
      <c r="AT2213" s="114" t="s">
        <v>176</v>
      </c>
      <c r="AU2213" s="114" t="s">
        <v>82</v>
      </c>
      <c r="AV2213" s="113" t="s">
        <v>82</v>
      </c>
      <c r="AW2213" s="113" t="s">
        <v>30</v>
      </c>
      <c r="AX2213" s="113" t="s">
        <v>73</v>
      </c>
      <c r="AY2213" s="114" t="s">
        <v>165</v>
      </c>
    </row>
    <row r="2214" spans="2:65" s="113" customFormat="1">
      <c r="B2214" s="112"/>
      <c r="D2214" s="102" t="s">
        <v>176</v>
      </c>
      <c r="E2214" s="114" t="s">
        <v>1</v>
      </c>
      <c r="F2214" s="115" t="s">
        <v>1322</v>
      </c>
      <c r="H2214" s="116">
        <v>2.87</v>
      </c>
      <c r="I2214" s="7"/>
      <c r="L2214" s="112"/>
      <c r="M2214" s="117"/>
      <c r="T2214" s="118"/>
      <c r="AT2214" s="114" t="s">
        <v>176</v>
      </c>
      <c r="AU2214" s="114" t="s">
        <v>82</v>
      </c>
      <c r="AV2214" s="113" t="s">
        <v>82</v>
      </c>
      <c r="AW2214" s="113" t="s">
        <v>30</v>
      </c>
      <c r="AX2214" s="113" t="s">
        <v>73</v>
      </c>
      <c r="AY2214" s="114" t="s">
        <v>165</v>
      </c>
    </row>
    <row r="2215" spans="2:65" s="113" customFormat="1">
      <c r="B2215" s="112"/>
      <c r="D2215" s="102" t="s">
        <v>176</v>
      </c>
      <c r="E2215" s="114" t="s">
        <v>1</v>
      </c>
      <c r="F2215" s="115" t="s">
        <v>1323</v>
      </c>
      <c r="H2215" s="116">
        <v>0.86099999999999999</v>
      </c>
      <c r="I2215" s="7"/>
      <c r="L2215" s="112"/>
      <c r="M2215" s="117"/>
      <c r="T2215" s="118"/>
      <c r="AT2215" s="114" t="s">
        <v>176</v>
      </c>
      <c r="AU2215" s="114" t="s">
        <v>82</v>
      </c>
      <c r="AV2215" s="113" t="s">
        <v>82</v>
      </c>
      <c r="AW2215" s="113" t="s">
        <v>30</v>
      </c>
      <c r="AX2215" s="113" t="s">
        <v>73</v>
      </c>
      <c r="AY2215" s="114" t="s">
        <v>165</v>
      </c>
    </row>
    <row r="2216" spans="2:65" s="113" customFormat="1">
      <c r="B2216" s="112"/>
      <c r="D2216" s="102" t="s">
        <v>176</v>
      </c>
      <c r="E2216" s="114" t="s">
        <v>1</v>
      </c>
      <c r="F2216" s="115" t="s">
        <v>843</v>
      </c>
      <c r="H2216" s="116">
        <v>6.7510000000000003</v>
      </c>
      <c r="I2216" s="7"/>
      <c r="L2216" s="112"/>
      <c r="M2216" s="117"/>
      <c r="T2216" s="118"/>
      <c r="AT2216" s="114" t="s">
        <v>176</v>
      </c>
      <c r="AU2216" s="114" t="s">
        <v>82</v>
      </c>
      <c r="AV2216" s="113" t="s">
        <v>80</v>
      </c>
      <c r="AW2216" s="113" t="s">
        <v>30</v>
      </c>
      <c r="AX2216" s="113" t="s">
        <v>73</v>
      </c>
      <c r="AY2216" s="114" t="s">
        <v>165</v>
      </c>
    </row>
    <row r="2217" spans="2:65" s="120" customFormat="1">
      <c r="B2217" s="119"/>
      <c r="D2217" s="102" t="s">
        <v>176</v>
      </c>
      <c r="E2217" s="121" t="s">
        <v>1</v>
      </c>
      <c r="F2217" s="122" t="s">
        <v>181</v>
      </c>
      <c r="H2217" s="123">
        <v>20.201000000000001</v>
      </c>
      <c r="I2217" s="8"/>
      <c r="L2217" s="119"/>
      <c r="M2217" s="124"/>
      <c r="T2217" s="125"/>
      <c r="AT2217" s="121" t="s">
        <v>176</v>
      </c>
      <c r="AU2217" s="121" t="s">
        <v>82</v>
      </c>
      <c r="AV2217" s="120" t="s">
        <v>172</v>
      </c>
      <c r="AW2217" s="120" t="s">
        <v>30</v>
      </c>
      <c r="AX2217" s="120" t="s">
        <v>80</v>
      </c>
      <c r="AY2217" s="121" t="s">
        <v>165</v>
      </c>
    </row>
    <row r="2218" spans="2:65" s="17" customFormat="1" ht="16.5" customHeight="1">
      <c r="B2218" s="16"/>
      <c r="C2218" s="88" t="s">
        <v>700</v>
      </c>
      <c r="D2218" s="88" t="s">
        <v>168</v>
      </c>
      <c r="E2218" s="89" t="s">
        <v>1256</v>
      </c>
      <c r="F2218" s="90" t="s">
        <v>1257</v>
      </c>
      <c r="G2218" s="91" t="s">
        <v>202</v>
      </c>
      <c r="H2218" s="92">
        <v>20.201000000000001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1324</v>
      </c>
    </row>
    <row r="2219" spans="2:65" s="17" customFormat="1">
      <c r="B2219" s="16"/>
      <c r="D2219" s="102" t="s">
        <v>173</v>
      </c>
      <c r="F2219" s="103" t="s">
        <v>1257</v>
      </c>
      <c r="I2219" s="5"/>
      <c r="L2219" s="16"/>
      <c r="M2219" s="104"/>
      <c r="T2219" s="105"/>
      <c r="AT2219" s="9" t="s">
        <v>173</v>
      </c>
      <c r="AU2219" s="9" t="s">
        <v>82</v>
      </c>
    </row>
    <row r="2220" spans="2:65" s="113" customFormat="1">
      <c r="B2220" s="112"/>
      <c r="D2220" s="102" t="s">
        <v>176</v>
      </c>
      <c r="E2220" s="114" t="s">
        <v>1</v>
      </c>
      <c r="F2220" s="115" t="s">
        <v>10598</v>
      </c>
      <c r="H2220" s="116">
        <v>20.201000000000001</v>
      </c>
      <c r="I2220" s="7"/>
      <c r="L2220" s="112"/>
      <c r="M2220" s="117"/>
      <c r="T2220" s="118"/>
      <c r="AT2220" s="114" t="s">
        <v>176</v>
      </c>
      <c r="AU2220" s="114" t="s">
        <v>82</v>
      </c>
      <c r="AV2220" s="113" t="s">
        <v>80</v>
      </c>
      <c r="AW2220" s="113" t="s">
        <v>30</v>
      </c>
      <c r="AX2220" s="113" t="s">
        <v>73</v>
      </c>
      <c r="AY2220" s="114" t="s">
        <v>165</v>
      </c>
    </row>
    <row r="2221" spans="2:65" s="120" customFormat="1">
      <c r="B2221" s="119"/>
      <c r="D2221" s="102" t="s">
        <v>176</v>
      </c>
      <c r="E2221" s="121" t="s">
        <v>1</v>
      </c>
      <c r="F2221" s="122" t="s">
        <v>181</v>
      </c>
      <c r="H2221" s="123">
        <v>20.201000000000001</v>
      </c>
      <c r="I2221" s="8"/>
      <c r="L2221" s="119"/>
      <c r="M2221" s="124"/>
      <c r="T2221" s="125"/>
      <c r="AT2221" s="121" t="s">
        <v>176</v>
      </c>
      <c r="AU2221" s="121" t="s">
        <v>82</v>
      </c>
      <c r="AV2221" s="120" t="s">
        <v>172</v>
      </c>
      <c r="AW2221" s="120" t="s">
        <v>30</v>
      </c>
      <c r="AX2221" s="120" t="s">
        <v>80</v>
      </c>
      <c r="AY2221" s="121" t="s">
        <v>165</v>
      </c>
    </row>
    <row r="2222" spans="2:65" s="17" customFormat="1" ht="16.5" customHeight="1">
      <c r="B2222" s="16"/>
      <c r="C2222" s="88" t="s">
        <v>1325</v>
      </c>
      <c r="D2222" s="88" t="s">
        <v>168</v>
      </c>
      <c r="E2222" s="89" t="s">
        <v>1235</v>
      </c>
      <c r="F2222" s="90" t="s">
        <v>1236</v>
      </c>
      <c r="G2222" s="91" t="s">
        <v>195</v>
      </c>
      <c r="H2222" s="92">
        <v>0.25900000000000001</v>
      </c>
      <c r="I2222" s="4"/>
      <c r="J2222" s="94">
        <f>ROUND(I2222*H2222,2)</f>
        <v>0</v>
      </c>
      <c r="K2222" s="95"/>
      <c r="L2222" s="16"/>
      <c r="M2222" s="96" t="s">
        <v>1</v>
      </c>
      <c r="N2222" s="97" t="s">
        <v>38</v>
      </c>
      <c r="P2222" s="98">
        <f>O2222*H2222</f>
        <v>0</v>
      </c>
      <c r="Q2222" s="98">
        <v>1.0627727796999999</v>
      </c>
      <c r="R2222" s="98">
        <f>Q2222*H2222</f>
        <v>0.27525814994229997</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1326</v>
      </c>
    </row>
    <row r="2223" spans="2:65" s="17" customFormat="1" ht="48.75">
      <c r="B2223" s="16"/>
      <c r="D2223" s="102" t="s">
        <v>173</v>
      </c>
      <c r="F2223" s="103" t="s">
        <v>1238</v>
      </c>
      <c r="I2223" s="5"/>
      <c r="L2223" s="16"/>
      <c r="M2223" s="104"/>
      <c r="T2223" s="105"/>
      <c r="AT2223" s="9" t="s">
        <v>173</v>
      </c>
      <c r="AU2223" s="9" t="s">
        <v>82</v>
      </c>
    </row>
    <row r="2224" spans="2:65" s="107" customFormat="1">
      <c r="B2224" s="106"/>
      <c r="D2224" s="102" t="s">
        <v>176</v>
      </c>
      <c r="E2224" s="108" t="s">
        <v>1</v>
      </c>
      <c r="F2224" s="109" t="s">
        <v>9926</v>
      </c>
      <c r="H2224" s="108"/>
      <c r="I2224" s="6"/>
      <c r="L2224" s="106"/>
      <c r="M2224" s="110"/>
      <c r="T2224" s="111"/>
      <c r="AT2224" s="108" t="s">
        <v>176</v>
      </c>
      <c r="AU2224" s="108" t="s">
        <v>82</v>
      </c>
      <c r="AV2224" s="107" t="s">
        <v>80</v>
      </c>
      <c r="AW2224" s="107" t="s">
        <v>30</v>
      </c>
      <c r="AX2224" s="107" t="s">
        <v>73</v>
      </c>
      <c r="AY2224" s="108" t="s">
        <v>165</v>
      </c>
    </row>
    <row r="2225" spans="2:65" s="113" customFormat="1">
      <c r="B2225" s="112"/>
      <c r="D2225" s="102" t="s">
        <v>176</v>
      </c>
      <c r="E2225" s="114" t="s">
        <v>1</v>
      </c>
      <c r="F2225" s="115" t="s">
        <v>10599</v>
      </c>
      <c r="H2225" s="116">
        <v>0.15621806999999999</v>
      </c>
      <c r="I2225" s="7"/>
      <c r="L2225" s="112"/>
      <c r="M2225" s="117"/>
      <c r="T2225" s="118"/>
      <c r="AT2225" s="114" t="s">
        <v>176</v>
      </c>
      <c r="AU2225" s="114" t="s">
        <v>82</v>
      </c>
      <c r="AV2225" s="113" t="s">
        <v>80</v>
      </c>
      <c r="AW2225" s="113" t="s">
        <v>30</v>
      </c>
      <c r="AX2225" s="113" t="s">
        <v>73</v>
      </c>
      <c r="AY2225" s="114" t="s">
        <v>165</v>
      </c>
    </row>
    <row r="2226" spans="2:65" s="113" customFormat="1">
      <c r="B2226" s="112"/>
      <c r="D2226" s="102" t="s">
        <v>176</v>
      </c>
      <c r="E2226" s="114" t="s">
        <v>1</v>
      </c>
      <c r="F2226" s="115" t="s">
        <v>10600</v>
      </c>
      <c r="H2226" s="116">
        <v>0.10314630599999999</v>
      </c>
      <c r="I2226" s="7"/>
      <c r="L2226" s="112"/>
      <c r="M2226" s="117"/>
      <c r="T2226" s="118"/>
      <c r="AT2226" s="114" t="s">
        <v>176</v>
      </c>
      <c r="AU2226" s="114" t="s">
        <v>82</v>
      </c>
      <c r="AV2226" s="113" t="s">
        <v>80</v>
      </c>
      <c r="AW2226" s="113" t="s">
        <v>30</v>
      </c>
      <c r="AX2226" s="113" t="s">
        <v>73</v>
      </c>
      <c r="AY2226" s="114" t="s">
        <v>165</v>
      </c>
    </row>
    <row r="2227" spans="2:65" s="120" customFormat="1" ht="10.9" customHeight="1">
      <c r="B2227" s="119"/>
      <c r="D2227" s="102" t="s">
        <v>176</v>
      </c>
      <c r="E2227" s="121" t="s">
        <v>1</v>
      </c>
      <c r="F2227" s="122" t="s">
        <v>181</v>
      </c>
      <c r="H2227" s="123">
        <v>0.25900000000000001</v>
      </c>
      <c r="I2227" s="8"/>
      <c r="L2227" s="119"/>
      <c r="M2227" s="124"/>
      <c r="T2227" s="125"/>
      <c r="AT2227" s="121" t="s">
        <v>176</v>
      </c>
      <c r="AU2227" s="121" t="s">
        <v>82</v>
      </c>
      <c r="AV2227" s="120" t="s">
        <v>172</v>
      </c>
      <c r="AW2227" s="120" t="s">
        <v>30</v>
      </c>
      <c r="AX2227" s="120" t="s">
        <v>80</v>
      </c>
      <c r="AY2227" s="121" t="s">
        <v>165</v>
      </c>
    </row>
    <row r="2228" spans="2:65" s="17" customFormat="1" ht="24.2" customHeight="1">
      <c r="B2228" s="16"/>
      <c r="C2228" s="88" t="s">
        <v>703</v>
      </c>
      <c r="D2228" s="88" t="s">
        <v>168</v>
      </c>
      <c r="E2228" s="89" t="s">
        <v>1327</v>
      </c>
      <c r="F2228" s="90" t="s">
        <v>1328</v>
      </c>
      <c r="G2228" s="91" t="s">
        <v>202</v>
      </c>
      <c r="H2228" s="92">
        <v>13.45</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1329</v>
      </c>
    </row>
    <row r="2229" spans="2:65" s="17" customFormat="1">
      <c r="B2229" s="16"/>
      <c r="D2229" s="102" t="s">
        <v>173</v>
      </c>
      <c r="F2229" s="103" t="s">
        <v>1328</v>
      </c>
      <c r="I2229" s="5"/>
      <c r="L2229" s="16"/>
      <c r="M2229" s="104"/>
      <c r="T2229" s="105"/>
      <c r="AT2229" s="9" t="s">
        <v>173</v>
      </c>
      <c r="AU2229" s="9" t="s">
        <v>82</v>
      </c>
    </row>
    <row r="2230" spans="2:65" s="113" customFormat="1">
      <c r="B2230" s="112"/>
      <c r="D2230" s="102" t="s">
        <v>176</v>
      </c>
      <c r="E2230" s="114" t="s">
        <v>1</v>
      </c>
      <c r="F2230" s="115" t="s">
        <v>10601</v>
      </c>
      <c r="H2230" s="116">
        <v>13.45</v>
      </c>
      <c r="I2230" s="7"/>
      <c r="L2230" s="112"/>
      <c r="M2230" s="117"/>
      <c r="T2230" s="118"/>
      <c r="AT2230" s="114" t="s">
        <v>176</v>
      </c>
      <c r="AU2230" s="114" t="s">
        <v>82</v>
      </c>
      <c r="AV2230" s="113" t="s">
        <v>80</v>
      </c>
      <c r="AW2230" s="113" t="s">
        <v>30</v>
      </c>
      <c r="AX2230" s="113" t="s">
        <v>73</v>
      </c>
      <c r="AY2230" s="114" t="s">
        <v>165</v>
      </c>
    </row>
    <row r="2231" spans="2:65" s="120" customFormat="1" ht="10.9" customHeight="1">
      <c r="B2231" s="119"/>
      <c r="D2231" s="102" t="s">
        <v>176</v>
      </c>
      <c r="E2231" s="121" t="s">
        <v>1</v>
      </c>
      <c r="F2231" s="122" t="s">
        <v>181</v>
      </c>
      <c r="H2231" s="123">
        <v>13.45</v>
      </c>
      <c r="I2231" s="8"/>
      <c r="L2231" s="119"/>
      <c r="M2231" s="124"/>
      <c r="T2231" s="125"/>
      <c r="AT2231" s="121" t="s">
        <v>176</v>
      </c>
      <c r="AU2231" s="121" t="s">
        <v>82</v>
      </c>
      <c r="AV2231" s="120" t="s">
        <v>172</v>
      </c>
      <c r="AW2231" s="120" t="s">
        <v>30</v>
      </c>
      <c r="AX2231" s="120" t="s">
        <v>80</v>
      </c>
      <c r="AY2231" s="121" t="s">
        <v>165</v>
      </c>
    </row>
    <row r="2232" spans="2:65" s="17" customFormat="1" ht="24.2" customHeight="1">
      <c r="B2232" s="16"/>
      <c r="C2232" s="88" t="s">
        <v>1330</v>
      </c>
      <c r="D2232" s="88" t="s">
        <v>168</v>
      </c>
      <c r="E2232" s="89" t="s">
        <v>1331</v>
      </c>
      <c r="F2232" s="90" t="s">
        <v>1332</v>
      </c>
      <c r="G2232" s="91" t="s">
        <v>202</v>
      </c>
      <c r="H2232" s="92">
        <v>13.45</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1333</v>
      </c>
    </row>
    <row r="2233" spans="2:65" s="17" customFormat="1" ht="19.5">
      <c r="B2233" s="16"/>
      <c r="D2233" s="102" t="s">
        <v>173</v>
      </c>
      <c r="F2233" s="103" t="s">
        <v>1332</v>
      </c>
      <c r="I2233" s="5"/>
      <c r="L2233" s="16"/>
      <c r="M2233" s="104"/>
      <c r="T2233" s="105"/>
      <c r="AT2233" s="9" t="s">
        <v>173</v>
      </c>
      <c r="AU2233" s="9" t="s">
        <v>82</v>
      </c>
    </row>
    <row r="2234" spans="2:65" s="113" customFormat="1">
      <c r="B2234" s="112"/>
      <c r="D2234" s="102" t="s">
        <v>176</v>
      </c>
      <c r="E2234" s="114" t="s">
        <v>1</v>
      </c>
      <c r="F2234" s="115" t="s">
        <v>10602</v>
      </c>
      <c r="H2234" s="116">
        <v>13.45</v>
      </c>
      <c r="I2234" s="7"/>
      <c r="L2234" s="112"/>
      <c r="M2234" s="117"/>
      <c r="T2234" s="118"/>
      <c r="AT2234" s="114" t="s">
        <v>176</v>
      </c>
      <c r="AU2234" s="114" t="s">
        <v>82</v>
      </c>
      <c r="AV2234" s="113" t="s">
        <v>80</v>
      </c>
      <c r="AW2234" s="113" t="s">
        <v>30</v>
      </c>
      <c r="AX2234" s="113" t="s">
        <v>73</v>
      </c>
      <c r="AY2234" s="114" t="s">
        <v>165</v>
      </c>
    </row>
    <row r="2235" spans="2:65" s="120" customFormat="1" ht="10.9" customHeight="1">
      <c r="B2235" s="119"/>
      <c r="D2235" s="102" t="s">
        <v>176</v>
      </c>
      <c r="E2235" s="121" t="s">
        <v>1</v>
      </c>
      <c r="F2235" s="122" t="s">
        <v>181</v>
      </c>
      <c r="H2235" s="123">
        <v>13.45</v>
      </c>
      <c r="I2235" s="8"/>
      <c r="L2235" s="119"/>
      <c r="M2235" s="124"/>
      <c r="T2235" s="125"/>
      <c r="AT2235" s="121" t="s">
        <v>176</v>
      </c>
      <c r="AU2235" s="121" t="s">
        <v>82</v>
      </c>
      <c r="AV2235" s="120" t="s">
        <v>172</v>
      </c>
      <c r="AW2235" s="120" t="s">
        <v>30</v>
      </c>
      <c r="AX2235" s="120" t="s">
        <v>80</v>
      </c>
      <c r="AY2235" s="121" t="s">
        <v>165</v>
      </c>
    </row>
    <row r="2236" spans="2:65" s="77" customFormat="1" ht="22.9" customHeight="1">
      <c r="B2236" s="76"/>
      <c r="D2236" s="78" t="s">
        <v>72</v>
      </c>
      <c r="E2236" s="86" t="s">
        <v>1334</v>
      </c>
      <c r="F2236" s="86" t="s">
        <v>1335</v>
      </c>
      <c r="I2236" s="3"/>
      <c r="J2236" s="87">
        <f>BK2236</f>
        <v>0</v>
      </c>
      <c r="L2236" s="76"/>
      <c r="M2236" s="81"/>
      <c r="P2236" s="82">
        <f>SUM(P2237:P2304)</f>
        <v>0</v>
      </c>
      <c r="R2236" s="82">
        <f>SUM(R2237:R2304)</f>
        <v>57.182248556000005</v>
      </c>
      <c r="T2236" s="83">
        <f>SUM(T2237:T2304)</f>
        <v>0</v>
      </c>
      <c r="AR2236" s="78" t="s">
        <v>80</v>
      </c>
      <c r="AT2236" s="84" t="s">
        <v>72</v>
      </c>
      <c r="AU2236" s="84" t="s">
        <v>80</v>
      </c>
      <c r="AY2236" s="78" t="s">
        <v>165</v>
      </c>
      <c r="BK2236" s="85">
        <f>SUM(BK2237:BK2304)</f>
        <v>0</v>
      </c>
    </row>
    <row r="2237" spans="2:65" s="17" customFormat="1" ht="24.2" customHeight="1">
      <c r="B2237" s="16"/>
      <c r="C2237" s="88" t="s">
        <v>714</v>
      </c>
      <c r="D2237" s="88" t="s">
        <v>168</v>
      </c>
      <c r="E2237" s="89" t="s">
        <v>9749</v>
      </c>
      <c r="F2237" s="90" t="s">
        <v>9750</v>
      </c>
      <c r="G2237" s="91" t="s">
        <v>259</v>
      </c>
      <c r="H2237" s="92">
        <v>54</v>
      </c>
      <c r="I2237" s="4"/>
      <c r="J2237" s="94">
        <f>ROUND(I2237*H2237,2)</f>
        <v>0</v>
      </c>
      <c r="K2237" s="95"/>
      <c r="L2237" s="16"/>
      <c r="M2237" s="96" t="s">
        <v>1</v>
      </c>
      <c r="N2237" s="97" t="s">
        <v>38</v>
      </c>
      <c r="P2237" s="98">
        <f>O2237*H2237</f>
        <v>0</v>
      </c>
      <c r="Q2237" s="98">
        <v>0.15414542000000001</v>
      </c>
      <c r="R2237" s="98">
        <f>Q2237*H2237</f>
        <v>8.3238526799999999</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1336</v>
      </c>
    </row>
    <row r="2238" spans="2:65" s="17" customFormat="1" ht="19.5">
      <c r="B2238" s="16"/>
      <c r="D2238" s="102" t="s">
        <v>173</v>
      </c>
      <c r="F2238" s="103" t="s">
        <v>9751</v>
      </c>
      <c r="I2238" s="5"/>
      <c r="L2238" s="16"/>
      <c r="M2238" s="104"/>
      <c r="T2238" s="105"/>
      <c r="AT2238" s="9" t="s">
        <v>173</v>
      </c>
      <c r="AU2238" s="9" t="s">
        <v>82</v>
      </c>
    </row>
    <row r="2239" spans="2:65" s="113" customFormat="1">
      <c r="B2239" s="112"/>
      <c r="D2239" s="102" t="s">
        <v>176</v>
      </c>
      <c r="E2239" s="114" t="s">
        <v>1</v>
      </c>
      <c r="F2239" s="115" t="s">
        <v>10603</v>
      </c>
      <c r="H2239" s="116">
        <v>37</v>
      </c>
      <c r="I2239" s="7"/>
      <c r="L2239" s="112"/>
      <c r="M2239" s="117"/>
      <c r="T2239" s="118"/>
      <c r="AT2239" s="114" t="s">
        <v>176</v>
      </c>
      <c r="AU2239" s="114" t="s">
        <v>82</v>
      </c>
      <c r="AV2239" s="113" t="s">
        <v>82</v>
      </c>
      <c r="AW2239" s="113" t="s">
        <v>30</v>
      </c>
      <c r="AX2239" s="113" t="s">
        <v>73</v>
      </c>
      <c r="AY2239" s="114" t="s">
        <v>165</v>
      </c>
    </row>
    <row r="2240" spans="2:65" s="113" customFormat="1">
      <c r="B2240" s="112"/>
      <c r="D2240" s="102" t="s">
        <v>176</v>
      </c>
      <c r="E2240" s="114" t="s">
        <v>1</v>
      </c>
      <c r="F2240" s="115" t="s">
        <v>10604</v>
      </c>
      <c r="H2240" s="116">
        <v>1</v>
      </c>
      <c r="I2240" s="7"/>
      <c r="L2240" s="112"/>
      <c r="M2240" s="117"/>
      <c r="T2240" s="118"/>
      <c r="AT2240" s="114" t="s">
        <v>176</v>
      </c>
      <c r="AU2240" s="114" t="s">
        <v>82</v>
      </c>
      <c r="AV2240" s="113" t="s">
        <v>82</v>
      </c>
      <c r="AW2240" s="113" t="s">
        <v>30</v>
      </c>
      <c r="AX2240" s="113" t="s">
        <v>73</v>
      </c>
      <c r="AY2240" s="114" t="s">
        <v>165</v>
      </c>
    </row>
    <row r="2241" spans="2:65" s="113" customFormat="1">
      <c r="B2241" s="112"/>
      <c r="D2241" s="102" t="s">
        <v>176</v>
      </c>
      <c r="E2241" s="114" t="s">
        <v>1</v>
      </c>
      <c r="F2241" s="115" t="s">
        <v>10605</v>
      </c>
      <c r="H2241" s="116">
        <v>2</v>
      </c>
      <c r="I2241" s="7"/>
      <c r="L2241" s="112"/>
      <c r="M2241" s="117"/>
      <c r="T2241" s="118"/>
      <c r="AT2241" s="114" t="s">
        <v>176</v>
      </c>
      <c r="AU2241" s="114" t="s">
        <v>82</v>
      </c>
      <c r="AV2241" s="113" t="s">
        <v>82</v>
      </c>
      <c r="AW2241" s="113" t="s">
        <v>30</v>
      </c>
      <c r="AX2241" s="113" t="s">
        <v>73</v>
      </c>
      <c r="AY2241" s="114" t="s">
        <v>165</v>
      </c>
    </row>
    <row r="2242" spans="2:65" s="113" customFormat="1">
      <c r="B2242" s="112"/>
      <c r="D2242" s="102" t="s">
        <v>176</v>
      </c>
      <c r="E2242" s="114" t="s">
        <v>1</v>
      </c>
      <c r="F2242" s="115" t="s">
        <v>10606</v>
      </c>
      <c r="H2242" s="116">
        <v>1</v>
      </c>
      <c r="I2242" s="7"/>
      <c r="L2242" s="112"/>
      <c r="M2242" s="117"/>
      <c r="T2242" s="118"/>
      <c r="AT2242" s="114" t="s">
        <v>176</v>
      </c>
      <c r="AU2242" s="114" t="s">
        <v>82</v>
      </c>
      <c r="AV2242" s="113" t="s">
        <v>82</v>
      </c>
      <c r="AW2242" s="113" t="s">
        <v>30</v>
      </c>
      <c r="AX2242" s="113" t="s">
        <v>73</v>
      </c>
      <c r="AY2242" s="114" t="s">
        <v>165</v>
      </c>
    </row>
    <row r="2243" spans="2:65" s="113" customFormat="1">
      <c r="B2243" s="112"/>
      <c r="D2243" s="102" t="s">
        <v>176</v>
      </c>
      <c r="E2243" s="114" t="s">
        <v>1</v>
      </c>
      <c r="F2243" s="115" t="s">
        <v>10607</v>
      </c>
      <c r="H2243" s="116">
        <v>1</v>
      </c>
      <c r="I2243" s="7"/>
      <c r="L2243" s="112"/>
      <c r="M2243" s="117"/>
      <c r="T2243" s="118"/>
      <c r="AT2243" s="114" t="s">
        <v>176</v>
      </c>
      <c r="AU2243" s="114" t="s">
        <v>82</v>
      </c>
      <c r="AV2243" s="113" t="s">
        <v>82</v>
      </c>
      <c r="AW2243" s="113" t="s">
        <v>30</v>
      </c>
      <c r="AX2243" s="113" t="s">
        <v>73</v>
      </c>
      <c r="AY2243" s="114" t="s">
        <v>165</v>
      </c>
    </row>
    <row r="2244" spans="2:65" s="113" customFormat="1">
      <c r="B2244" s="112"/>
      <c r="D2244" s="102" t="s">
        <v>176</v>
      </c>
      <c r="E2244" s="114" t="s">
        <v>1</v>
      </c>
      <c r="F2244" s="115" t="s">
        <v>10608</v>
      </c>
      <c r="H2244" s="116">
        <v>1</v>
      </c>
      <c r="I2244" s="7"/>
      <c r="L2244" s="112"/>
      <c r="M2244" s="117"/>
      <c r="T2244" s="118"/>
      <c r="AT2244" s="114" t="s">
        <v>176</v>
      </c>
      <c r="AU2244" s="114" t="s">
        <v>82</v>
      </c>
      <c r="AV2244" s="113" t="s">
        <v>82</v>
      </c>
      <c r="AW2244" s="113" t="s">
        <v>30</v>
      </c>
      <c r="AX2244" s="113" t="s">
        <v>73</v>
      </c>
      <c r="AY2244" s="114" t="s">
        <v>165</v>
      </c>
    </row>
    <row r="2245" spans="2:65" s="113" customFormat="1">
      <c r="B2245" s="112"/>
      <c r="D2245" s="102" t="s">
        <v>176</v>
      </c>
      <c r="E2245" s="114" t="s">
        <v>1</v>
      </c>
      <c r="F2245" s="115" t="s">
        <v>10609</v>
      </c>
      <c r="H2245" s="116">
        <v>6</v>
      </c>
      <c r="I2245" s="7"/>
      <c r="L2245" s="112"/>
      <c r="M2245" s="117"/>
      <c r="T2245" s="118"/>
      <c r="AT2245" s="114" t="s">
        <v>176</v>
      </c>
      <c r="AU2245" s="114" t="s">
        <v>82</v>
      </c>
      <c r="AV2245" s="113" t="s">
        <v>82</v>
      </c>
      <c r="AW2245" s="113" t="s">
        <v>30</v>
      </c>
      <c r="AX2245" s="113" t="s">
        <v>73</v>
      </c>
      <c r="AY2245" s="114" t="s">
        <v>165</v>
      </c>
    </row>
    <row r="2246" spans="2:65" s="113" customFormat="1">
      <c r="B2246" s="112"/>
      <c r="D2246" s="102" t="s">
        <v>176</v>
      </c>
      <c r="E2246" s="114" t="s">
        <v>1</v>
      </c>
      <c r="F2246" s="115" t="s">
        <v>10610</v>
      </c>
      <c r="H2246" s="116">
        <v>3</v>
      </c>
      <c r="I2246" s="7"/>
      <c r="L2246" s="112"/>
      <c r="M2246" s="117"/>
      <c r="T2246" s="118"/>
      <c r="AT2246" s="114" t="s">
        <v>176</v>
      </c>
      <c r="AU2246" s="114" t="s">
        <v>82</v>
      </c>
      <c r="AV2246" s="113" t="s">
        <v>82</v>
      </c>
      <c r="AW2246" s="113" t="s">
        <v>30</v>
      </c>
      <c r="AX2246" s="113" t="s">
        <v>73</v>
      </c>
      <c r="AY2246" s="114" t="s">
        <v>165</v>
      </c>
    </row>
    <row r="2247" spans="2:65" s="113" customFormat="1">
      <c r="B2247" s="112"/>
      <c r="D2247" s="102" t="s">
        <v>176</v>
      </c>
      <c r="E2247" s="114" t="s">
        <v>1</v>
      </c>
      <c r="F2247" s="115" t="s">
        <v>10611</v>
      </c>
      <c r="H2247" s="116">
        <v>1</v>
      </c>
      <c r="I2247" s="7"/>
      <c r="L2247" s="112"/>
      <c r="M2247" s="117"/>
      <c r="T2247" s="118"/>
      <c r="AT2247" s="114" t="s">
        <v>176</v>
      </c>
      <c r="AU2247" s="114" t="s">
        <v>82</v>
      </c>
      <c r="AV2247" s="113" t="s">
        <v>82</v>
      </c>
      <c r="AW2247" s="113" t="s">
        <v>30</v>
      </c>
      <c r="AX2247" s="113" t="s">
        <v>73</v>
      </c>
      <c r="AY2247" s="114" t="s">
        <v>165</v>
      </c>
    </row>
    <row r="2248" spans="2:65" s="113" customFormat="1">
      <c r="B2248" s="112"/>
      <c r="D2248" s="102" t="s">
        <v>176</v>
      </c>
      <c r="E2248" s="114" t="s">
        <v>1</v>
      </c>
      <c r="F2248" s="115" t="s">
        <v>10612</v>
      </c>
      <c r="H2248" s="116">
        <v>1</v>
      </c>
      <c r="I2248" s="7"/>
      <c r="L2248" s="112"/>
      <c r="M2248" s="117"/>
      <c r="T2248" s="118"/>
      <c r="AT2248" s="114" t="s">
        <v>176</v>
      </c>
      <c r="AU2248" s="114" t="s">
        <v>82</v>
      </c>
      <c r="AV2248" s="113" t="s">
        <v>82</v>
      </c>
      <c r="AW2248" s="113" t="s">
        <v>30</v>
      </c>
      <c r="AX2248" s="113" t="s">
        <v>73</v>
      </c>
      <c r="AY2248" s="114" t="s">
        <v>165</v>
      </c>
    </row>
    <row r="2249" spans="2:65" s="120" customFormat="1" ht="10.9" customHeight="1">
      <c r="B2249" s="119"/>
      <c r="D2249" s="102" t="s">
        <v>176</v>
      </c>
      <c r="E2249" s="121" t="s">
        <v>1</v>
      </c>
      <c r="F2249" s="122" t="s">
        <v>181</v>
      </c>
      <c r="H2249" s="123">
        <v>54</v>
      </c>
      <c r="I2249" s="8"/>
      <c r="L2249" s="119"/>
      <c r="M2249" s="124"/>
      <c r="T2249" s="125"/>
      <c r="AT2249" s="121" t="s">
        <v>176</v>
      </c>
      <c r="AU2249" s="121" t="s">
        <v>82</v>
      </c>
      <c r="AV2249" s="120" t="s">
        <v>172</v>
      </c>
      <c r="AW2249" s="120" t="s">
        <v>30</v>
      </c>
      <c r="AX2249" s="120" t="s">
        <v>80</v>
      </c>
      <c r="AY2249" s="121" t="s">
        <v>165</v>
      </c>
    </row>
    <row r="2250" spans="2:65" s="17" customFormat="1" ht="24.2" customHeight="1">
      <c r="B2250" s="16"/>
      <c r="C2250" s="88" t="s">
        <v>1337</v>
      </c>
      <c r="D2250" s="88" t="s">
        <v>168</v>
      </c>
      <c r="E2250" s="89" t="s">
        <v>9752</v>
      </c>
      <c r="F2250" s="90" t="s">
        <v>9753</v>
      </c>
      <c r="G2250" s="91" t="s">
        <v>259</v>
      </c>
      <c r="H2250" s="92">
        <v>12</v>
      </c>
      <c r="I2250" s="4"/>
      <c r="J2250" s="94">
        <f>ROUND(I2250*H2250,2)</f>
        <v>0</v>
      </c>
      <c r="K2250" s="95"/>
      <c r="L2250" s="16"/>
      <c r="M2250" s="96" t="s">
        <v>1</v>
      </c>
      <c r="N2250" s="97" t="s">
        <v>38</v>
      </c>
      <c r="P2250" s="98">
        <f>O2250*H2250</f>
        <v>0</v>
      </c>
      <c r="Q2250" s="98">
        <v>0.11766752</v>
      </c>
      <c r="R2250" s="98">
        <f>Q2250*H2250</f>
        <v>1.4120102399999999</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1338</v>
      </c>
    </row>
    <row r="2251" spans="2:65" s="17" customFormat="1">
      <c r="B2251" s="16"/>
      <c r="D2251" s="102" t="s">
        <v>173</v>
      </c>
      <c r="F2251" s="103" t="s">
        <v>9753</v>
      </c>
      <c r="I2251" s="5"/>
      <c r="L2251" s="16"/>
      <c r="M2251" s="104"/>
      <c r="T2251" s="105"/>
      <c r="AT2251" s="9" t="s">
        <v>173</v>
      </c>
      <c r="AU2251" s="9" t="s">
        <v>82</v>
      </c>
    </row>
    <row r="2252" spans="2:65" s="113" customFormat="1">
      <c r="B2252" s="112"/>
      <c r="D2252" s="102" t="s">
        <v>176</v>
      </c>
      <c r="E2252" s="114" t="s">
        <v>1</v>
      </c>
      <c r="F2252" s="115" t="s">
        <v>10613</v>
      </c>
      <c r="H2252" s="116">
        <v>3</v>
      </c>
      <c r="I2252" s="7"/>
      <c r="L2252" s="112"/>
      <c r="M2252" s="117"/>
      <c r="T2252" s="118"/>
      <c r="AT2252" s="114" t="s">
        <v>176</v>
      </c>
      <c r="AU2252" s="114" t="s">
        <v>82</v>
      </c>
      <c r="AV2252" s="113" t="s">
        <v>82</v>
      </c>
      <c r="AW2252" s="113" t="s">
        <v>30</v>
      </c>
      <c r="AX2252" s="113" t="s">
        <v>73</v>
      </c>
      <c r="AY2252" s="114" t="s">
        <v>165</v>
      </c>
    </row>
    <row r="2253" spans="2:65" s="113" customFormat="1">
      <c r="B2253" s="112"/>
      <c r="D2253" s="102" t="s">
        <v>176</v>
      </c>
      <c r="E2253" s="114" t="s">
        <v>1</v>
      </c>
      <c r="F2253" s="115" t="s">
        <v>10614</v>
      </c>
      <c r="H2253" s="116">
        <v>1</v>
      </c>
      <c r="I2253" s="7"/>
      <c r="L2253" s="112"/>
      <c r="M2253" s="117"/>
      <c r="T2253" s="118"/>
      <c r="AT2253" s="114" t="s">
        <v>176</v>
      </c>
      <c r="AU2253" s="114" t="s">
        <v>82</v>
      </c>
      <c r="AV2253" s="113" t="s">
        <v>82</v>
      </c>
      <c r="AW2253" s="113" t="s">
        <v>30</v>
      </c>
      <c r="AX2253" s="113" t="s">
        <v>73</v>
      </c>
      <c r="AY2253" s="114" t="s">
        <v>165</v>
      </c>
    </row>
    <row r="2254" spans="2:65" s="113" customFormat="1">
      <c r="B2254" s="112"/>
      <c r="D2254" s="102" t="s">
        <v>176</v>
      </c>
      <c r="E2254" s="114" t="s">
        <v>1</v>
      </c>
      <c r="F2254" s="115" t="s">
        <v>10615</v>
      </c>
      <c r="H2254" s="116">
        <v>1</v>
      </c>
      <c r="I2254" s="7"/>
      <c r="L2254" s="112"/>
      <c r="M2254" s="117"/>
      <c r="T2254" s="118"/>
      <c r="AT2254" s="114" t="s">
        <v>176</v>
      </c>
      <c r="AU2254" s="114" t="s">
        <v>82</v>
      </c>
      <c r="AV2254" s="113" t="s">
        <v>82</v>
      </c>
      <c r="AW2254" s="113" t="s">
        <v>30</v>
      </c>
      <c r="AX2254" s="113" t="s">
        <v>73</v>
      </c>
      <c r="AY2254" s="114" t="s">
        <v>165</v>
      </c>
    </row>
    <row r="2255" spans="2:65" s="113" customFormat="1">
      <c r="B2255" s="112"/>
      <c r="D2255" s="102" t="s">
        <v>176</v>
      </c>
      <c r="E2255" s="114" t="s">
        <v>1</v>
      </c>
      <c r="F2255" s="115" t="s">
        <v>10616</v>
      </c>
      <c r="H2255" s="116">
        <v>1</v>
      </c>
      <c r="I2255" s="7"/>
      <c r="L2255" s="112"/>
      <c r="M2255" s="117"/>
      <c r="T2255" s="118"/>
      <c r="AT2255" s="114" t="s">
        <v>176</v>
      </c>
      <c r="AU2255" s="114" t="s">
        <v>82</v>
      </c>
      <c r="AV2255" s="113" t="s">
        <v>82</v>
      </c>
      <c r="AW2255" s="113" t="s">
        <v>30</v>
      </c>
      <c r="AX2255" s="113" t="s">
        <v>73</v>
      </c>
      <c r="AY2255" s="114" t="s">
        <v>165</v>
      </c>
    </row>
    <row r="2256" spans="2:65" s="113" customFormat="1">
      <c r="B2256" s="112"/>
      <c r="D2256" s="102" t="s">
        <v>176</v>
      </c>
      <c r="E2256" s="114" t="s">
        <v>1</v>
      </c>
      <c r="F2256" s="115" t="s">
        <v>10617</v>
      </c>
      <c r="H2256" s="116">
        <v>1</v>
      </c>
      <c r="I2256" s="7"/>
      <c r="L2256" s="112"/>
      <c r="M2256" s="117"/>
      <c r="T2256" s="118"/>
      <c r="AT2256" s="114" t="s">
        <v>176</v>
      </c>
      <c r="AU2256" s="114" t="s">
        <v>82</v>
      </c>
      <c r="AV2256" s="113" t="s">
        <v>82</v>
      </c>
      <c r="AW2256" s="113" t="s">
        <v>30</v>
      </c>
      <c r="AX2256" s="113" t="s">
        <v>73</v>
      </c>
      <c r="AY2256" s="114" t="s">
        <v>165</v>
      </c>
    </row>
    <row r="2257" spans="2:65" s="113" customFormat="1">
      <c r="B2257" s="112"/>
      <c r="D2257" s="102" t="s">
        <v>176</v>
      </c>
      <c r="E2257" s="114" t="s">
        <v>1</v>
      </c>
      <c r="F2257" s="115" t="s">
        <v>10618</v>
      </c>
      <c r="H2257" s="116">
        <v>1</v>
      </c>
      <c r="I2257" s="7"/>
      <c r="L2257" s="112"/>
      <c r="M2257" s="117"/>
      <c r="T2257" s="118"/>
      <c r="AT2257" s="114" t="s">
        <v>176</v>
      </c>
      <c r="AU2257" s="114" t="s">
        <v>82</v>
      </c>
      <c r="AV2257" s="113" t="s">
        <v>82</v>
      </c>
      <c r="AW2257" s="113" t="s">
        <v>30</v>
      </c>
      <c r="AX2257" s="113" t="s">
        <v>73</v>
      </c>
      <c r="AY2257" s="114" t="s">
        <v>165</v>
      </c>
    </row>
    <row r="2258" spans="2:65" s="113" customFormat="1">
      <c r="B2258" s="112"/>
      <c r="D2258" s="102" t="s">
        <v>176</v>
      </c>
      <c r="E2258" s="114" t="s">
        <v>1</v>
      </c>
      <c r="F2258" s="115" t="s">
        <v>10619</v>
      </c>
      <c r="H2258" s="116">
        <v>1</v>
      </c>
      <c r="I2258" s="7"/>
      <c r="L2258" s="112"/>
      <c r="M2258" s="117"/>
      <c r="T2258" s="118"/>
      <c r="AT2258" s="114" t="s">
        <v>176</v>
      </c>
      <c r="AU2258" s="114" t="s">
        <v>82</v>
      </c>
      <c r="AV2258" s="113" t="s">
        <v>82</v>
      </c>
      <c r="AW2258" s="113" t="s">
        <v>30</v>
      </c>
      <c r="AX2258" s="113" t="s">
        <v>73</v>
      </c>
      <c r="AY2258" s="114" t="s">
        <v>165</v>
      </c>
    </row>
    <row r="2259" spans="2:65" s="113" customFormat="1">
      <c r="B2259" s="112"/>
      <c r="D2259" s="102" t="s">
        <v>176</v>
      </c>
      <c r="E2259" s="114" t="s">
        <v>1</v>
      </c>
      <c r="F2259" s="115" t="s">
        <v>10620</v>
      </c>
      <c r="H2259" s="116">
        <v>1</v>
      </c>
      <c r="I2259" s="7"/>
      <c r="L2259" s="112"/>
      <c r="M2259" s="117"/>
      <c r="T2259" s="118"/>
      <c r="AT2259" s="114" t="s">
        <v>176</v>
      </c>
      <c r="AU2259" s="114" t="s">
        <v>82</v>
      </c>
      <c r="AV2259" s="113" t="s">
        <v>82</v>
      </c>
      <c r="AW2259" s="113" t="s">
        <v>30</v>
      </c>
      <c r="AX2259" s="113" t="s">
        <v>73</v>
      </c>
      <c r="AY2259" s="114" t="s">
        <v>165</v>
      </c>
    </row>
    <row r="2260" spans="2:65" s="113" customFormat="1">
      <c r="B2260" s="112"/>
      <c r="D2260" s="102" t="s">
        <v>176</v>
      </c>
      <c r="E2260" s="114" t="s">
        <v>1</v>
      </c>
      <c r="F2260" s="115" t="s">
        <v>10621</v>
      </c>
      <c r="H2260" s="116">
        <v>1</v>
      </c>
      <c r="I2260" s="7"/>
      <c r="L2260" s="112"/>
      <c r="M2260" s="117"/>
      <c r="T2260" s="118"/>
      <c r="AT2260" s="114" t="s">
        <v>176</v>
      </c>
      <c r="AU2260" s="114" t="s">
        <v>82</v>
      </c>
      <c r="AV2260" s="113" t="s">
        <v>82</v>
      </c>
      <c r="AW2260" s="113" t="s">
        <v>30</v>
      </c>
      <c r="AX2260" s="113" t="s">
        <v>73</v>
      </c>
      <c r="AY2260" s="114" t="s">
        <v>165</v>
      </c>
    </row>
    <row r="2261" spans="2:65" s="113" customFormat="1">
      <c r="B2261" s="112"/>
      <c r="D2261" s="102" t="s">
        <v>176</v>
      </c>
      <c r="E2261" s="114" t="s">
        <v>1</v>
      </c>
      <c r="F2261" s="115" t="s">
        <v>10622</v>
      </c>
      <c r="H2261" s="116">
        <v>1</v>
      </c>
      <c r="I2261" s="7"/>
      <c r="L2261" s="112"/>
      <c r="M2261" s="117"/>
      <c r="T2261" s="118"/>
      <c r="AT2261" s="114" t="s">
        <v>176</v>
      </c>
      <c r="AU2261" s="114" t="s">
        <v>82</v>
      </c>
      <c r="AV2261" s="113" t="s">
        <v>82</v>
      </c>
      <c r="AW2261" s="113" t="s">
        <v>30</v>
      </c>
      <c r="AX2261" s="113" t="s">
        <v>73</v>
      </c>
      <c r="AY2261" s="114" t="s">
        <v>165</v>
      </c>
    </row>
    <row r="2262" spans="2:65" s="120" customFormat="1" ht="10.9" customHeight="1">
      <c r="B2262" s="119"/>
      <c r="D2262" s="102" t="s">
        <v>176</v>
      </c>
      <c r="E2262" s="121" t="s">
        <v>1</v>
      </c>
      <c r="F2262" s="122" t="s">
        <v>181</v>
      </c>
      <c r="H2262" s="123">
        <v>12</v>
      </c>
      <c r="I2262" s="8"/>
      <c r="L2262" s="119"/>
      <c r="M2262" s="124"/>
      <c r="T2262" s="125"/>
      <c r="AT2262" s="121" t="s">
        <v>176</v>
      </c>
      <c r="AU2262" s="121" t="s">
        <v>82</v>
      </c>
      <c r="AV2262" s="120" t="s">
        <v>172</v>
      </c>
      <c r="AW2262" s="120" t="s">
        <v>30</v>
      </c>
      <c r="AX2262" s="120" t="s">
        <v>80</v>
      </c>
      <c r="AY2262" s="121" t="s">
        <v>165</v>
      </c>
    </row>
    <row r="2263" spans="2:65" s="17" customFormat="1" ht="24.2" customHeight="1">
      <c r="B2263" s="16"/>
      <c r="C2263" s="88" t="s">
        <v>717</v>
      </c>
      <c r="D2263" s="88" t="s">
        <v>168</v>
      </c>
      <c r="E2263" s="89" t="s">
        <v>9754</v>
      </c>
      <c r="F2263" s="90" t="s">
        <v>9755</v>
      </c>
      <c r="G2263" s="91" t="s">
        <v>259</v>
      </c>
      <c r="H2263" s="92">
        <v>41</v>
      </c>
      <c r="I2263" s="4"/>
      <c r="J2263" s="94">
        <f>ROUND(I2263*H2263,2)</f>
        <v>0</v>
      </c>
      <c r="K2263" s="95"/>
      <c r="L2263" s="16"/>
      <c r="M2263" s="96" t="s">
        <v>1</v>
      </c>
      <c r="N2263" s="97" t="s">
        <v>38</v>
      </c>
      <c r="P2263" s="98">
        <f>O2263*H2263</f>
        <v>0</v>
      </c>
      <c r="Q2263" s="98">
        <v>0.20758850000000001</v>
      </c>
      <c r="R2263" s="98">
        <f>Q2263*H2263</f>
        <v>8.5111284999999999</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1339</v>
      </c>
    </row>
    <row r="2264" spans="2:65" s="17" customFormat="1" ht="19.5">
      <c r="B2264" s="16"/>
      <c r="D2264" s="102" t="s">
        <v>173</v>
      </c>
      <c r="F2264" s="103" t="s">
        <v>9756</v>
      </c>
      <c r="I2264" s="5"/>
      <c r="L2264" s="16"/>
      <c r="M2264" s="104"/>
      <c r="T2264" s="105"/>
      <c r="AT2264" s="9" t="s">
        <v>173</v>
      </c>
      <c r="AU2264" s="9" t="s">
        <v>82</v>
      </c>
    </row>
    <row r="2265" spans="2:65" s="113" customFormat="1">
      <c r="B2265" s="112"/>
      <c r="D2265" s="102" t="s">
        <v>176</v>
      </c>
      <c r="E2265" s="114" t="s">
        <v>1</v>
      </c>
      <c r="F2265" s="115" t="s">
        <v>10623</v>
      </c>
      <c r="H2265" s="116">
        <v>38</v>
      </c>
      <c r="I2265" s="7"/>
      <c r="L2265" s="112"/>
      <c r="M2265" s="117"/>
      <c r="T2265" s="118"/>
      <c r="AT2265" s="114" t="s">
        <v>176</v>
      </c>
      <c r="AU2265" s="114" t="s">
        <v>82</v>
      </c>
      <c r="AV2265" s="113" t="s">
        <v>82</v>
      </c>
      <c r="AW2265" s="113" t="s">
        <v>30</v>
      </c>
      <c r="AX2265" s="113" t="s">
        <v>73</v>
      </c>
      <c r="AY2265" s="114" t="s">
        <v>165</v>
      </c>
    </row>
    <row r="2266" spans="2:65" s="113" customFormat="1">
      <c r="B2266" s="112"/>
      <c r="D2266" s="102" t="s">
        <v>176</v>
      </c>
      <c r="E2266" s="114" t="s">
        <v>1</v>
      </c>
      <c r="F2266" s="115" t="s">
        <v>10624</v>
      </c>
      <c r="H2266" s="116">
        <v>1</v>
      </c>
      <c r="I2266" s="7"/>
      <c r="L2266" s="112"/>
      <c r="M2266" s="117"/>
      <c r="T2266" s="118"/>
      <c r="AT2266" s="114" t="s">
        <v>176</v>
      </c>
      <c r="AU2266" s="114" t="s">
        <v>82</v>
      </c>
      <c r="AV2266" s="113" t="s">
        <v>82</v>
      </c>
      <c r="AW2266" s="113" t="s">
        <v>30</v>
      </c>
      <c r="AX2266" s="113" t="s">
        <v>73</v>
      </c>
      <c r="AY2266" s="114" t="s">
        <v>165</v>
      </c>
    </row>
    <row r="2267" spans="2:65" s="113" customFormat="1">
      <c r="B2267" s="112"/>
      <c r="D2267" s="102" t="s">
        <v>176</v>
      </c>
      <c r="E2267" s="114" t="s">
        <v>1</v>
      </c>
      <c r="F2267" s="115" t="s">
        <v>10625</v>
      </c>
      <c r="H2267" s="116">
        <v>1</v>
      </c>
      <c r="I2267" s="7"/>
      <c r="L2267" s="112"/>
      <c r="M2267" s="117"/>
      <c r="T2267" s="118"/>
      <c r="AT2267" s="114" t="s">
        <v>176</v>
      </c>
      <c r="AU2267" s="114" t="s">
        <v>82</v>
      </c>
      <c r="AV2267" s="113" t="s">
        <v>82</v>
      </c>
      <c r="AW2267" s="113" t="s">
        <v>30</v>
      </c>
      <c r="AX2267" s="113" t="s">
        <v>73</v>
      </c>
      <c r="AY2267" s="114" t="s">
        <v>165</v>
      </c>
    </row>
    <row r="2268" spans="2:65" s="113" customFormat="1">
      <c r="B2268" s="112"/>
      <c r="D2268" s="102" t="s">
        <v>176</v>
      </c>
      <c r="E2268" s="114" t="s">
        <v>1</v>
      </c>
      <c r="F2268" s="115" t="s">
        <v>10626</v>
      </c>
      <c r="H2268" s="116">
        <v>1</v>
      </c>
      <c r="I2268" s="7"/>
      <c r="L2268" s="112"/>
      <c r="M2268" s="117"/>
      <c r="T2268" s="118"/>
      <c r="AT2268" s="114" t="s">
        <v>176</v>
      </c>
      <c r="AU2268" s="114" t="s">
        <v>82</v>
      </c>
      <c r="AV2268" s="113" t="s">
        <v>82</v>
      </c>
      <c r="AW2268" s="113" t="s">
        <v>30</v>
      </c>
      <c r="AX2268" s="113" t="s">
        <v>73</v>
      </c>
      <c r="AY2268" s="114" t="s">
        <v>165</v>
      </c>
    </row>
    <row r="2269" spans="2:65" s="120" customFormat="1" ht="10.9" customHeight="1">
      <c r="B2269" s="119"/>
      <c r="D2269" s="102" t="s">
        <v>176</v>
      </c>
      <c r="E2269" s="121" t="s">
        <v>1</v>
      </c>
      <c r="F2269" s="122" t="s">
        <v>181</v>
      </c>
      <c r="H2269" s="123">
        <v>41</v>
      </c>
      <c r="I2269" s="8"/>
      <c r="L2269" s="119"/>
      <c r="M2269" s="124"/>
      <c r="T2269" s="125"/>
      <c r="AT2269" s="121" t="s">
        <v>176</v>
      </c>
      <c r="AU2269" s="121" t="s">
        <v>82</v>
      </c>
      <c r="AV2269" s="120" t="s">
        <v>172</v>
      </c>
      <c r="AW2269" s="120" t="s">
        <v>30</v>
      </c>
      <c r="AX2269" s="120" t="s">
        <v>80</v>
      </c>
      <c r="AY2269" s="121" t="s">
        <v>165</v>
      </c>
    </row>
    <row r="2270" spans="2:65" s="17" customFormat="1" ht="16.5" customHeight="1">
      <c r="B2270" s="16"/>
      <c r="C2270" s="88" t="s">
        <v>1340</v>
      </c>
      <c r="D2270" s="88" t="s">
        <v>168</v>
      </c>
      <c r="E2270" s="89" t="s">
        <v>1341</v>
      </c>
      <c r="F2270" s="90" t="s">
        <v>1342</v>
      </c>
      <c r="G2270" s="91" t="s">
        <v>202</v>
      </c>
      <c r="H2270" s="92">
        <v>745.81299999999999</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1343</v>
      </c>
    </row>
    <row r="2271" spans="2:65" s="17" customFormat="1">
      <c r="B2271" s="16"/>
      <c r="D2271" s="102" t="s">
        <v>173</v>
      </c>
      <c r="F2271" s="103" t="s">
        <v>10627</v>
      </c>
      <c r="H2271" s="17">
        <v>519.48</v>
      </c>
      <c r="I2271" s="5"/>
      <c r="L2271" s="16"/>
      <c r="M2271" s="104"/>
      <c r="T2271" s="105"/>
      <c r="AT2271" s="9" t="s">
        <v>173</v>
      </c>
      <c r="AU2271" s="9" t="s">
        <v>82</v>
      </c>
    </row>
    <row r="2272" spans="2:65" s="113" customFormat="1">
      <c r="B2272" s="112"/>
      <c r="D2272" s="102" t="s">
        <v>176</v>
      </c>
      <c r="E2272" s="114" t="s">
        <v>1</v>
      </c>
      <c r="F2272" s="115" t="s">
        <v>10628</v>
      </c>
      <c r="H2272" s="116">
        <v>6.3179999999999996</v>
      </c>
      <c r="I2272" s="7"/>
      <c r="L2272" s="112"/>
      <c r="M2272" s="117"/>
      <c r="T2272" s="118"/>
      <c r="AT2272" s="114" t="s">
        <v>176</v>
      </c>
      <c r="AU2272" s="114" t="s">
        <v>82</v>
      </c>
      <c r="AV2272" s="113" t="s">
        <v>82</v>
      </c>
      <c r="AW2272" s="113" t="s">
        <v>30</v>
      </c>
      <c r="AX2272" s="113" t="s">
        <v>73</v>
      </c>
      <c r="AY2272" s="114" t="s">
        <v>165</v>
      </c>
    </row>
    <row r="2273" spans="2:51" s="113" customFormat="1">
      <c r="B2273" s="112"/>
      <c r="D2273" s="102" t="s">
        <v>176</v>
      </c>
      <c r="E2273" s="114" t="s">
        <v>1</v>
      </c>
      <c r="F2273" s="115" t="s">
        <v>10629</v>
      </c>
      <c r="H2273" s="116">
        <v>21.06</v>
      </c>
      <c r="I2273" s="7"/>
      <c r="L2273" s="112"/>
      <c r="M2273" s="117"/>
      <c r="T2273" s="118"/>
      <c r="AT2273" s="114" t="s">
        <v>176</v>
      </c>
      <c r="AU2273" s="114" t="s">
        <v>82</v>
      </c>
      <c r="AV2273" s="113" t="s">
        <v>82</v>
      </c>
      <c r="AW2273" s="113" t="s">
        <v>30</v>
      </c>
      <c r="AX2273" s="113" t="s">
        <v>73</v>
      </c>
      <c r="AY2273" s="114" t="s">
        <v>165</v>
      </c>
    </row>
    <row r="2274" spans="2:51" s="113" customFormat="1">
      <c r="B2274" s="112"/>
      <c r="D2274" s="102" t="s">
        <v>176</v>
      </c>
      <c r="E2274" s="114" t="s">
        <v>1</v>
      </c>
      <c r="F2274" s="115" t="s">
        <v>10630</v>
      </c>
      <c r="H2274" s="116">
        <v>9.2430000000000003</v>
      </c>
      <c r="I2274" s="7"/>
      <c r="L2274" s="112"/>
      <c r="M2274" s="117"/>
      <c r="T2274" s="118"/>
      <c r="AT2274" s="114" t="s">
        <v>176</v>
      </c>
      <c r="AU2274" s="114" t="s">
        <v>82</v>
      </c>
      <c r="AV2274" s="113" t="s">
        <v>82</v>
      </c>
      <c r="AW2274" s="113" t="s">
        <v>30</v>
      </c>
      <c r="AX2274" s="113" t="s">
        <v>73</v>
      </c>
      <c r="AY2274" s="114" t="s">
        <v>165</v>
      </c>
    </row>
    <row r="2275" spans="2:51" s="113" customFormat="1">
      <c r="B2275" s="112"/>
      <c r="D2275" s="102" t="s">
        <v>176</v>
      </c>
      <c r="E2275" s="114" t="s">
        <v>1</v>
      </c>
      <c r="F2275" s="115" t="s">
        <v>10631</v>
      </c>
      <c r="H2275" s="116">
        <v>9.7680000000000007</v>
      </c>
      <c r="I2275" s="7"/>
      <c r="L2275" s="112"/>
      <c r="M2275" s="117"/>
      <c r="T2275" s="118"/>
      <c r="AT2275" s="114" t="s">
        <v>176</v>
      </c>
      <c r="AU2275" s="114" t="s">
        <v>82</v>
      </c>
      <c r="AV2275" s="113" t="s">
        <v>82</v>
      </c>
      <c r="AW2275" s="113" t="s">
        <v>30</v>
      </c>
      <c r="AX2275" s="113" t="s">
        <v>73</v>
      </c>
      <c r="AY2275" s="114" t="s">
        <v>165</v>
      </c>
    </row>
    <row r="2276" spans="2:51" s="113" customFormat="1">
      <c r="B2276" s="112"/>
      <c r="D2276" s="102" t="s">
        <v>176</v>
      </c>
      <c r="E2276" s="114" t="s">
        <v>1</v>
      </c>
      <c r="F2276" s="115" t="s">
        <v>10632</v>
      </c>
      <c r="H2276" s="116">
        <v>3.456</v>
      </c>
      <c r="I2276" s="7"/>
      <c r="L2276" s="112"/>
      <c r="M2276" s="117"/>
      <c r="T2276" s="118"/>
      <c r="AT2276" s="114" t="s">
        <v>176</v>
      </c>
      <c r="AU2276" s="114" t="s">
        <v>82</v>
      </c>
      <c r="AV2276" s="113" t="s">
        <v>82</v>
      </c>
      <c r="AW2276" s="113" t="s">
        <v>30</v>
      </c>
      <c r="AX2276" s="113" t="s">
        <v>73</v>
      </c>
      <c r="AY2276" s="114" t="s">
        <v>165</v>
      </c>
    </row>
    <row r="2277" spans="2:51" s="113" customFormat="1">
      <c r="B2277" s="112"/>
      <c r="D2277" s="102" t="s">
        <v>176</v>
      </c>
      <c r="E2277" s="114" t="s">
        <v>1</v>
      </c>
      <c r="F2277" s="115" t="s">
        <v>10633</v>
      </c>
      <c r="H2277" s="116">
        <v>11.114999999999998</v>
      </c>
      <c r="I2277" s="7"/>
      <c r="L2277" s="112"/>
      <c r="M2277" s="117"/>
      <c r="T2277" s="118"/>
      <c r="AT2277" s="114" t="s">
        <v>176</v>
      </c>
      <c r="AU2277" s="114" t="s">
        <v>82</v>
      </c>
      <c r="AV2277" s="113" t="s">
        <v>82</v>
      </c>
      <c r="AW2277" s="113" t="s">
        <v>30</v>
      </c>
      <c r="AX2277" s="113" t="s">
        <v>73</v>
      </c>
      <c r="AY2277" s="114" t="s">
        <v>165</v>
      </c>
    </row>
    <row r="2278" spans="2:51" s="113" customFormat="1">
      <c r="B2278" s="112"/>
      <c r="D2278" s="102" t="s">
        <v>176</v>
      </c>
      <c r="E2278" s="114" t="s">
        <v>1</v>
      </c>
      <c r="F2278" s="115" t="s">
        <v>10634</v>
      </c>
      <c r="H2278" s="116">
        <v>19.979999999999997</v>
      </c>
      <c r="I2278" s="7"/>
      <c r="L2278" s="112"/>
      <c r="M2278" s="117"/>
      <c r="T2278" s="118"/>
      <c r="AT2278" s="114" t="s">
        <v>176</v>
      </c>
      <c r="AU2278" s="114" t="s">
        <v>82</v>
      </c>
      <c r="AV2278" s="113" t="s">
        <v>82</v>
      </c>
      <c r="AW2278" s="113" t="s">
        <v>30</v>
      </c>
      <c r="AX2278" s="113" t="s">
        <v>73</v>
      </c>
      <c r="AY2278" s="114" t="s">
        <v>165</v>
      </c>
    </row>
    <row r="2279" spans="2:51" s="113" customFormat="1">
      <c r="B2279" s="112"/>
      <c r="D2279" s="102" t="s">
        <v>176</v>
      </c>
      <c r="E2279" s="114" t="s">
        <v>1</v>
      </c>
      <c r="F2279" s="115" t="s">
        <v>10635</v>
      </c>
      <c r="H2279" s="116">
        <v>5.6055000000000001</v>
      </c>
      <c r="I2279" s="7"/>
      <c r="L2279" s="112"/>
      <c r="M2279" s="117"/>
      <c r="T2279" s="118"/>
      <c r="AT2279" s="114" t="s">
        <v>176</v>
      </c>
      <c r="AU2279" s="114" t="s">
        <v>82</v>
      </c>
      <c r="AV2279" s="113" t="s">
        <v>82</v>
      </c>
      <c r="AW2279" s="113" t="s">
        <v>30</v>
      </c>
      <c r="AX2279" s="113" t="s">
        <v>73</v>
      </c>
      <c r="AY2279" s="114" t="s">
        <v>165</v>
      </c>
    </row>
    <row r="2280" spans="2:51" s="113" customFormat="1">
      <c r="B2280" s="112"/>
      <c r="D2280" s="102" t="s">
        <v>176</v>
      </c>
      <c r="E2280" s="114" t="s">
        <v>1</v>
      </c>
      <c r="F2280" s="115" t="s">
        <v>10636</v>
      </c>
      <c r="H2280" s="116">
        <v>6.3824999999999994</v>
      </c>
      <c r="I2280" s="7"/>
      <c r="L2280" s="112"/>
      <c r="M2280" s="117"/>
      <c r="T2280" s="118"/>
      <c r="AT2280" s="114" t="s">
        <v>176</v>
      </c>
      <c r="AU2280" s="114" t="s">
        <v>82</v>
      </c>
      <c r="AV2280" s="113" t="s">
        <v>82</v>
      </c>
      <c r="AW2280" s="113" t="s">
        <v>30</v>
      </c>
      <c r="AX2280" s="113" t="s">
        <v>73</v>
      </c>
      <c r="AY2280" s="114" t="s">
        <v>165</v>
      </c>
    </row>
    <row r="2281" spans="2:51" s="113" customFormat="1">
      <c r="B2281" s="112"/>
      <c r="D2281" s="102" t="s">
        <v>176</v>
      </c>
      <c r="E2281" s="114" t="s">
        <v>1</v>
      </c>
      <c r="F2281" s="115" t="s">
        <v>10637</v>
      </c>
      <c r="H2281" s="116">
        <v>2.5896000000000003</v>
      </c>
      <c r="I2281" s="7"/>
      <c r="L2281" s="112"/>
      <c r="M2281" s="117"/>
      <c r="T2281" s="118"/>
      <c r="AT2281" s="114" t="s">
        <v>176</v>
      </c>
      <c r="AU2281" s="114" t="s">
        <v>82</v>
      </c>
      <c r="AV2281" s="113" t="s">
        <v>82</v>
      </c>
      <c r="AW2281" s="113" t="s">
        <v>30</v>
      </c>
      <c r="AX2281" s="113" t="s">
        <v>73</v>
      </c>
      <c r="AY2281" s="114" t="s">
        <v>165</v>
      </c>
    </row>
    <row r="2282" spans="2:51" s="113" customFormat="1">
      <c r="B2282" s="112"/>
      <c r="D2282" s="102" t="s">
        <v>176</v>
      </c>
      <c r="E2282" s="114" t="s">
        <v>1</v>
      </c>
      <c r="F2282" s="115" t="s">
        <v>10638</v>
      </c>
      <c r="H2282" s="116">
        <v>2.6936</v>
      </c>
      <c r="I2282" s="7"/>
      <c r="L2282" s="112"/>
      <c r="M2282" s="117"/>
      <c r="T2282" s="118"/>
      <c r="AT2282" s="114" t="s">
        <v>176</v>
      </c>
      <c r="AU2282" s="114" t="s">
        <v>82</v>
      </c>
      <c r="AV2282" s="113" t="s">
        <v>82</v>
      </c>
      <c r="AW2282" s="113" t="s">
        <v>30</v>
      </c>
      <c r="AX2282" s="113" t="s">
        <v>73</v>
      </c>
      <c r="AY2282" s="114" t="s">
        <v>165</v>
      </c>
    </row>
    <row r="2283" spans="2:51" s="113" customFormat="1">
      <c r="B2283" s="112"/>
      <c r="D2283" s="102" t="s">
        <v>176</v>
      </c>
      <c r="E2283" s="114" t="s">
        <v>1</v>
      </c>
      <c r="F2283" s="115" t="s">
        <v>10639</v>
      </c>
      <c r="H2283" s="116">
        <v>69.552000000000007</v>
      </c>
      <c r="I2283" s="7"/>
      <c r="L2283" s="112"/>
      <c r="M2283" s="117"/>
      <c r="T2283" s="118"/>
      <c r="AT2283" s="114" t="s">
        <v>176</v>
      </c>
      <c r="AU2283" s="114" t="s">
        <v>82</v>
      </c>
      <c r="AV2283" s="113" t="s">
        <v>82</v>
      </c>
      <c r="AW2283" s="113" t="s">
        <v>30</v>
      </c>
      <c r="AX2283" s="113" t="s">
        <v>73</v>
      </c>
      <c r="AY2283" s="114" t="s">
        <v>165</v>
      </c>
    </row>
    <row r="2284" spans="2:51" s="113" customFormat="1">
      <c r="B2284" s="112"/>
      <c r="D2284" s="102" t="s">
        <v>176</v>
      </c>
      <c r="E2284" s="114" t="s">
        <v>1</v>
      </c>
      <c r="F2284" s="115" t="s">
        <v>10640</v>
      </c>
      <c r="H2284" s="116">
        <v>26.082000000000001</v>
      </c>
      <c r="I2284" s="7"/>
      <c r="L2284" s="112"/>
      <c r="M2284" s="117"/>
      <c r="T2284" s="118"/>
      <c r="AT2284" s="114" t="s">
        <v>176</v>
      </c>
      <c r="AU2284" s="114" t="s">
        <v>82</v>
      </c>
      <c r="AV2284" s="113" t="s">
        <v>82</v>
      </c>
      <c r="AW2284" s="113" t="s">
        <v>30</v>
      </c>
      <c r="AX2284" s="113" t="s">
        <v>73</v>
      </c>
      <c r="AY2284" s="114" t="s">
        <v>165</v>
      </c>
    </row>
    <row r="2285" spans="2:51" s="113" customFormat="1">
      <c r="B2285" s="112"/>
      <c r="D2285" s="102" t="s">
        <v>176</v>
      </c>
      <c r="E2285" s="114" t="s">
        <v>1</v>
      </c>
      <c r="F2285" s="115" t="s">
        <v>10641</v>
      </c>
      <c r="H2285" s="116">
        <v>8.5974000000000004</v>
      </c>
      <c r="I2285" s="7"/>
      <c r="L2285" s="112"/>
      <c r="M2285" s="117"/>
      <c r="T2285" s="118"/>
      <c r="AT2285" s="114" t="s">
        <v>176</v>
      </c>
      <c r="AU2285" s="114" t="s">
        <v>82</v>
      </c>
      <c r="AV2285" s="113" t="s">
        <v>82</v>
      </c>
      <c r="AW2285" s="113" t="s">
        <v>30</v>
      </c>
      <c r="AX2285" s="113" t="s">
        <v>73</v>
      </c>
      <c r="AY2285" s="114" t="s">
        <v>165</v>
      </c>
    </row>
    <row r="2286" spans="2:51" s="113" customFormat="1">
      <c r="B2286" s="112"/>
      <c r="D2286" s="102" t="s">
        <v>176</v>
      </c>
      <c r="E2286" s="114" t="s">
        <v>1</v>
      </c>
      <c r="F2286" s="115" t="s">
        <v>10642</v>
      </c>
      <c r="H2286" s="116">
        <v>7.1483999999999996</v>
      </c>
      <c r="I2286" s="7"/>
      <c r="L2286" s="112"/>
      <c r="M2286" s="117"/>
      <c r="T2286" s="118"/>
      <c r="AT2286" s="114" t="s">
        <v>176</v>
      </c>
      <c r="AU2286" s="114" t="s">
        <v>82</v>
      </c>
      <c r="AV2286" s="113" t="s">
        <v>82</v>
      </c>
      <c r="AW2286" s="113" t="s">
        <v>30</v>
      </c>
      <c r="AX2286" s="113" t="s">
        <v>73</v>
      </c>
      <c r="AY2286" s="114" t="s">
        <v>165</v>
      </c>
    </row>
    <row r="2287" spans="2:51" s="113" customFormat="1">
      <c r="B2287" s="112"/>
      <c r="D2287" s="102" t="s">
        <v>176</v>
      </c>
      <c r="E2287" s="114" t="s">
        <v>1</v>
      </c>
      <c r="F2287" s="115" t="s">
        <v>10643</v>
      </c>
      <c r="H2287" s="116">
        <v>7.5719999999999992</v>
      </c>
      <c r="I2287" s="7"/>
      <c r="L2287" s="112"/>
      <c r="M2287" s="117"/>
      <c r="T2287" s="118"/>
      <c r="AT2287" s="114" t="s">
        <v>176</v>
      </c>
      <c r="AU2287" s="114" t="s">
        <v>82</v>
      </c>
      <c r="AV2287" s="113" t="s">
        <v>82</v>
      </c>
      <c r="AW2287" s="113" t="s">
        <v>30</v>
      </c>
      <c r="AX2287" s="113" t="s">
        <v>73</v>
      </c>
      <c r="AY2287" s="114" t="s">
        <v>165</v>
      </c>
    </row>
    <row r="2288" spans="2:51" s="113" customFormat="1">
      <c r="B2288" s="112"/>
      <c r="D2288" s="102" t="s">
        <v>176</v>
      </c>
      <c r="E2288" s="114" t="s">
        <v>1</v>
      </c>
      <c r="F2288" s="115" t="s">
        <v>10644</v>
      </c>
      <c r="H2288" s="116">
        <v>6.1837999999999997</v>
      </c>
      <c r="I2288" s="7"/>
      <c r="L2288" s="112"/>
      <c r="M2288" s="117"/>
      <c r="T2288" s="118"/>
      <c r="AT2288" s="114" t="s">
        <v>176</v>
      </c>
      <c r="AU2288" s="114" t="s">
        <v>82</v>
      </c>
      <c r="AV2288" s="113" t="s">
        <v>82</v>
      </c>
      <c r="AW2288" s="113" t="s">
        <v>30</v>
      </c>
      <c r="AX2288" s="113" t="s">
        <v>73</v>
      </c>
      <c r="AY2288" s="114" t="s">
        <v>165</v>
      </c>
    </row>
    <row r="2289" spans="2:65" s="113" customFormat="1">
      <c r="B2289" s="112"/>
      <c r="D2289" s="102" t="s">
        <v>176</v>
      </c>
      <c r="E2289" s="114" t="s">
        <v>1</v>
      </c>
      <c r="F2289" s="115" t="s">
        <v>10645</v>
      </c>
      <c r="H2289" s="116">
        <v>1.6440000000000001</v>
      </c>
      <c r="I2289" s="7"/>
      <c r="L2289" s="112"/>
      <c r="M2289" s="117"/>
      <c r="T2289" s="118"/>
      <c r="AT2289" s="114" t="s">
        <v>176</v>
      </c>
      <c r="AU2289" s="114" t="s">
        <v>82</v>
      </c>
      <c r="AV2289" s="113" t="s">
        <v>82</v>
      </c>
      <c r="AW2289" s="113" t="s">
        <v>30</v>
      </c>
      <c r="AX2289" s="113" t="s">
        <v>73</v>
      </c>
      <c r="AY2289" s="114" t="s">
        <v>165</v>
      </c>
    </row>
    <row r="2290" spans="2:65" s="113" customFormat="1">
      <c r="B2290" s="112"/>
      <c r="D2290" s="102" t="s">
        <v>176</v>
      </c>
      <c r="E2290" s="114" t="s">
        <v>1</v>
      </c>
      <c r="F2290" s="115" t="s">
        <v>10646</v>
      </c>
      <c r="H2290" s="116">
        <v>1.3426</v>
      </c>
      <c r="I2290" s="7"/>
      <c r="L2290" s="112"/>
      <c r="M2290" s="117"/>
      <c r="T2290" s="118"/>
      <c r="AT2290" s="114" t="s">
        <v>176</v>
      </c>
      <c r="AU2290" s="114" t="s">
        <v>82</v>
      </c>
      <c r="AV2290" s="113" t="s">
        <v>82</v>
      </c>
      <c r="AW2290" s="113" t="s">
        <v>30</v>
      </c>
      <c r="AX2290" s="113" t="s">
        <v>73</v>
      </c>
      <c r="AY2290" s="114" t="s">
        <v>165</v>
      </c>
    </row>
    <row r="2291" spans="2:65" s="120" customFormat="1" ht="10.9" customHeight="1">
      <c r="B2291" s="119"/>
      <c r="D2291" s="102" t="s">
        <v>176</v>
      </c>
      <c r="E2291" s="121" t="s">
        <v>1</v>
      </c>
      <c r="F2291" s="122" t="s">
        <v>181</v>
      </c>
      <c r="H2291" s="123">
        <v>745.81299999999999</v>
      </c>
      <c r="I2291" s="8"/>
      <c r="L2291" s="119"/>
      <c r="M2291" s="124"/>
      <c r="T2291" s="125"/>
      <c r="AT2291" s="121" t="s">
        <v>176</v>
      </c>
      <c r="AU2291" s="121" t="s">
        <v>82</v>
      </c>
      <c r="AV2291" s="120" t="s">
        <v>172</v>
      </c>
      <c r="AW2291" s="120" t="s">
        <v>30</v>
      </c>
      <c r="AX2291" s="120" t="s">
        <v>80</v>
      </c>
      <c r="AY2291" s="121" t="s">
        <v>165</v>
      </c>
    </row>
    <row r="2292" spans="2:65" s="17" customFormat="1" ht="16.5" customHeight="1">
      <c r="B2292" s="16"/>
      <c r="C2292" s="88" t="s">
        <v>721</v>
      </c>
      <c r="D2292" s="88" t="s">
        <v>168</v>
      </c>
      <c r="E2292" s="89" t="s">
        <v>1344</v>
      </c>
      <c r="F2292" s="90" t="s">
        <v>1345</v>
      </c>
      <c r="G2292" s="91" t="s">
        <v>202</v>
      </c>
      <c r="H2292" s="92">
        <v>949.62400000000002</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1346</v>
      </c>
    </row>
    <row r="2293" spans="2:65" s="17" customFormat="1">
      <c r="B2293" s="16"/>
      <c r="D2293" s="102" t="s">
        <v>173</v>
      </c>
      <c r="F2293" s="103" t="s">
        <v>1345</v>
      </c>
      <c r="I2293" s="5"/>
      <c r="L2293" s="16"/>
      <c r="M2293" s="104"/>
      <c r="T2293" s="105"/>
      <c r="AT2293" s="9" t="s">
        <v>173</v>
      </c>
      <c r="AU2293" s="9" t="s">
        <v>82</v>
      </c>
    </row>
    <row r="2294" spans="2:65" s="113" customFormat="1">
      <c r="B2294" s="112"/>
      <c r="D2294" s="102" t="s">
        <v>176</v>
      </c>
      <c r="E2294" s="114" t="s">
        <v>1</v>
      </c>
      <c r="F2294" s="115" t="s">
        <v>10647</v>
      </c>
      <c r="H2294" s="116">
        <v>905.16</v>
      </c>
      <c r="I2294" s="7"/>
      <c r="L2294" s="112"/>
      <c r="M2294" s="117"/>
      <c r="T2294" s="118"/>
      <c r="AT2294" s="114" t="s">
        <v>176</v>
      </c>
      <c r="AU2294" s="114" t="s">
        <v>82</v>
      </c>
      <c r="AV2294" s="113" t="s">
        <v>82</v>
      </c>
      <c r="AW2294" s="113" t="s">
        <v>30</v>
      </c>
      <c r="AX2294" s="113" t="s">
        <v>73</v>
      </c>
      <c r="AY2294" s="114" t="s">
        <v>165</v>
      </c>
    </row>
    <row r="2295" spans="2:65" s="113" customFormat="1">
      <c r="B2295" s="112"/>
      <c r="D2295" s="102" t="s">
        <v>176</v>
      </c>
      <c r="E2295" s="114" t="s">
        <v>1</v>
      </c>
      <c r="F2295" s="115" t="s">
        <v>10648</v>
      </c>
      <c r="H2295" s="116">
        <v>15.681500000000002</v>
      </c>
      <c r="I2295" s="7"/>
      <c r="L2295" s="112"/>
      <c r="M2295" s="117"/>
      <c r="T2295" s="118"/>
      <c r="AT2295" s="114" t="s">
        <v>176</v>
      </c>
      <c r="AU2295" s="114" t="s">
        <v>82</v>
      </c>
      <c r="AV2295" s="113" t="s">
        <v>82</v>
      </c>
      <c r="AW2295" s="113" t="s">
        <v>30</v>
      </c>
      <c r="AX2295" s="113" t="s">
        <v>73</v>
      </c>
      <c r="AY2295" s="114" t="s">
        <v>165</v>
      </c>
    </row>
    <row r="2296" spans="2:65" s="113" customFormat="1">
      <c r="B2296" s="112"/>
      <c r="D2296" s="102" t="s">
        <v>176</v>
      </c>
      <c r="E2296" s="114" t="s">
        <v>1</v>
      </c>
      <c r="F2296" s="115" t="s">
        <v>10649</v>
      </c>
      <c r="H2296" s="116">
        <v>17.865000000000002</v>
      </c>
      <c r="I2296" s="7"/>
      <c r="L2296" s="112"/>
      <c r="M2296" s="117"/>
      <c r="T2296" s="118"/>
      <c r="AT2296" s="114" t="s">
        <v>176</v>
      </c>
      <c r="AU2296" s="114" t="s">
        <v>82</v>
      </c>
      <c r="AV2296" s="113" t="s">
        <v>82</v>
      </c>
      <c r="AW2296" s="113" t="s">
        <v>30</v>
      </c>
      <c r="AX2296" s="113" t="s">
        <v>73</v>
      </c>
      <c r="AY2296" s="114" t="s">
        <v>165</v>
      </c>
    </row>
    <row r="2297" spans="2:65" s="113" customFormat="1">
      <c r="B2297" s="112"/>
      <c r="D2297" s="102" t="s">
        <v>176</v>
      </c>
      <c r="E2297" s="114" t="s">
        <v>1</v>
      </c>
      <c r="F2297" s="115" t="s">
        <v>10650</v>
      </c>
      <c r="H2297" s="116">
        <v>10.917500000000002</v>
      </c>
      <c r="I2297" s="7"/>
      <c r="L2297" s="112"/>
      <c r="M2297" s="117"/>
      <c r="T2297" s="118"/>
      <c r="AT2297" s="114" t="s">
        <v>176</v>
      </c>
      <c r="AU2297" s="114" t="s">
        <v>82</v>
      </c>
      <c r="AV2297" s="113" t="s">
        <v>82</v>
      </c>
      <c r="AW2297" s="113" t="s">
        <v>30</v>
      </c>
      <c r="AX2297" s="113" t="s">
        <v>73</v>
      </c>
      <c r="AY2297" s="114" t="s">
        <v>165</v>
      </c>
    </row>
    <row r="2298" spans="2:65" s="120" customFormat="1" ht="10.9" customHeight="1">
      <c r="B2298" s="119"/>
      <c r="D2298" s="102" t="s">
        <v>176</v>
      </c>
      <c r="E2298" s="121" t="s">
        <v>1</v>
      </c>
      <c r="F2298" s="122" t="s">
        <v>181</v>
      </c>
      <c r="H2298" s="123">
        <v>949.62400000000002</v>
      </c>
      <c r="I2298" s="8"/>
      <c r="L2298" s="119"/>
      <c r="M2298" s="124"/>
      <c r="T2298" s="125"/>
      <c r="AT2298" s="121" t="s">
        <v>176</v>
      </c>
      <c r="AU2298" s="121" t="s">
        <v>82</v>
      </c>
      <c r="AV2298" s="120" t="s">
        <v>172</v>
      </c>
      <c r="AW2298" s="120" t="s">
        <v>30</v>
      </c>
      <c r="AX2298" s="120" t="s">
        <v>80</v>
      </c>
      <c r="AY2298" s="121" t="s">
        <v>165</v>
      </c>
    </row>
    <row r="2299" spans="2:65" s="17" customFormat="1" ht="24.2" customHeight="1">
      <c r="B2299" s="16"/>
      <c r="C2299" s="88" t="s">
        <v>1347</v>
      </c>
      <c r="D2299" s="88" t="s">
        <v>168</v>
      </c>
      <c r="E2299" s="89" t="s">
        <v>1348</v>
      </c>
      <c r="F2299" s="90" t="s">
        <v>1349</v>
      </c>
      <c r="G2299" s="91" t="s">
        <v>195</v>
      </c>
      <c r="H2299" s="92">
        <v>1.1539999999999999</v>
      </c>
      <c r="I2299" s="4"/>
      <c r="J2299" s="94">
        <f>ROUND(I2299*H2299,2)</f>
        <v>0</v>
      </c>
      <c r="K2299" s="95"/>
      <c r="L2299" s="16"/>
      <c r="M2299" s="96" t="s">
        <v>1</v>
      </c>
      <c r="N2299" s="97" t="s">
        <v>38</v>
      </c>
      <c r="P2299" s="98">
        <f>O2299*H2299</f>
        <v>0</v>
      </c>
      <c r="Q2299" s="98">
        <v>1.0384040000000001</v>
      </c>
      <c r="R2299" s="98">
        <f>Q2299*H2299</f>
        <v>1.1983182160000001</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1350</v>
      </c>
    </row>
    <row r="2300" spans="2:65" s="17" customFormat="1" ht="19.5">
      <c r="B2300" s="16"/>
      <c r="D2300" s="102" t="s">
        <v>173</v>
      </c>
      <c r="F2300" s="103" t="s">
        <v>1351</v>
      </c>
      <c r="I2300" s="5"/>
      <c r="L2300" s="16"/>
      <c r="M2300" s="104"/>
      <c r="T2300" s="105"/>
      <c r="AT2300" s="9" t="s">
        <v>173</v>
      </c>
      <c r="AU2300" s="9" t="s">
        <v>82</v>
      </c>
    </row>
    <row r="2301" spans="2:65" s="113" customFormat="1">
      <c r="B2301" s="112"/>
      <c r="D2301" s="102" t="s">
        <v>176</v>
      </c>
      <c r="E2301" s="114" t="s">
        <v>1</v>
      </c>
      <c r="F2301" s="115" t="s">
        <v>10651</v>
      </c>
      <c r="H2301" s="116">
        <v>1.1544000000000001</v>
      </c>
      <c r="I2301" s="7"/>
      <c r="L2301" s="112"/>
      <c r="M2301" s="117"/>
      <c r="T2301" s="118"/>
      <c r="AT2301" s="114" t="s">
        <v>176</v>
      </c>
      <c r="AU2301" s="114" t="s">
        <v>82</v>
      </c>
      <c r="AV2301" s="113" t="s">
        <v>82</v>
      </c>
      <c r="AW2301" s="113" t="s">
        <v>30</v>
      </c>
      <c r="AX2301" s="113" t="s">
        <v>73</v>
      </c>
      <c r="AY2301" s="114" t="s">
        <v>165</v>
      </c>
    </row>
    <row r="2302" spans="2:65" s="120" customFormat="1" ht="10.9" customHeight="1">
      <c r="B2302" s="119"/>
      <c r="D2302" s="102" t="s">
        <v>176</v>
      </c>
      <c r="E2302" s="121" t="s">
        <v>1</v>
      </c>
      <c r="F2302" s="122" t="s">
        <v>181</v>
      </c>
      <c r="H2302" s="123">
        <v>1.1539999999999999</v>
      </c>
      <c r="I2302" s="8"/>
      <c r="L2302" s="119"/>
      <c r="M2302" s="124"/>
      <c r="T2302" s="125"/>
      <c r="AT2302" s="121" t="s">
        <v>176</v>
      </c>
      <c r="AU2302" s="121" t="s">
        <v>82</v>
      </c>
      <c r="AV2302" s="120" t="s">
        <v>172</v>
      </c>
      <c r="AW2302" s="120" t="s">
        <v>30</v>
      </c>
      <c r="AX2302" s="120" t="s">
        <v>80</v>
      </c>
      <c r="AY2302" s="121" t="s">
        <v>165</v>
      </c>
    </row>
    <row r="2303" spans="2:65" s="17" customFormat="1" ht="16.5" customHeight="1">
      <c r="B2303" s="16"/>
      <c r="C2303" s="88" t="s">
        <v>724</v>
      </c>
      <c r="D2303" s="88" t="s">
        <v>168</v>
      </c>
      <c r="E2303" s="89" t="s">
        <v>1352</v>
      </c>
      <c r="F2303" s="90" t="s">
        <v>1353</v>
      </c>
      <c r="G2303" s="91" t="s">
        <v>171</v>
      </c>
      <c r="H2303" s="92">
        <v>14.269</v>
      </c>
      <c r="I2303" s="4"/>
      <c r="J2303" s="94">
        <f>ROUND(I2303*H2303,2)</f>
        <v>0</v>
      </c>
      <c r="K2303" s="95"/>
      <c r="L2303" s="16"/>
      <c r="M2303" s="96" t="s">
        <v>1</v>
      </c>
      <c r="N2303" s="97" t="s">
        <v>38</v>
      </c>
      <c r="P2303" s="98">
        <f>O2303*H2303</f>
        <v>0</v>
      </c>
      <c r="Q2303" s="98">
        <v>2.6446800000000001</v>
      </c>
      <c r="R2303" s="98">
        <f>Q2303*H2303</f>
        <v>37.73693892</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1354</v>
      </c>
    </row>
    <row r="2304" spans="2:65" s="17" customFormat="1">
      <c r="B2304" s="16"/>
      <c r="D2304" s="102" t="s">
        <v>173</v>
      </c>
      <c r="F2304" s="103" t="s">
        <v>1353</v>
      </c>
      <c r="I2304" s="5"/>
      <c r="L2304" s="16"/>
      <c r="M2304" s="104"/>
      <c r="T2304" s="105"/>
      <c r="AT2304" s="9" t="s">
        <v>173</v>
      </c>
      <c r="AU2304" s="9" t="s">
        <v>82</v>
      </c>
    </row>
    <row r="2305" spans="2:65" s="107" customFormat="1">
      <c r="B2305" s="106"/>
      <c r="D2305" s="102" t="s">
        <v>176</v>
      </c>
      <c r="E2305" s="108" t="s">
        <v>1</v>
      </c>
      <c r="F2305" s="109" t="s">
        <v>10652</v>
      </c>
      <c r="H2305" s="108"/>
      <c r="I2305" s="6"/>
      <c r="L2305" s="106"/>
      <c r="M2305" s="110"/>
      <c r="T2305" s="111"/>
      <c r="AT2305" s="108" t="s">
        <v>176</v>
      </c>
      <c r="AU2305" s="108" t="s">
        <v>82</v>
      </c>
      <c r="AV2305" s="107" t="s">
        <v>80</v>
      </c>
      <c r="AW2305" s="107" t="s">
        <v>30</v>
      </c>
      <c r="AX2305" s="107" t="s">
        <v>73</v>
      </c>
      <c r="AY2305" s="108" t="s">
        <v>165</v>
      </c>
    </row>
    <row r="2306" spans="2:65" s="113" customFormat="1">
      <c r="B2306" s="112"/>
      <c r="D2306" s="102" t="s">
        <v>176</v>
      </c>
      <c r="E2306" s="114" t="s">
        <v>1</v>
      </c>
      <c r="F2306" s="115" t="s">
        <v>10653</v>
      </c>
      <c r="H2306" s="116">
        <v>4.7732032000000002</v>
      </c>
      <c r="I2306" s="7"/>
      <c r="L2306" s="112"/>
      <c r="M2306" s="117"/>
      <c r="T2306" s="118"/>
      <c r="AT2306" s="114" t="s">
        <v>176</v>
      </c>
      <c r="AU2306" s="114" t="s">
        <v>82</v>
      </c>
      <c r="AV2306" s="113" t="s">
        <v>82</v>
      </c>
      <c r="AW2306" s="113" t="s">
        <v>30</v>
      </c>
      <c r="AX2306" s="113" t="s">
        <v>73</v>
      </c>
      <c r="AY2306" s="114" t="s">
        <v>165</v>
      </c>
    </row>
    <row r="2307" spans="2:65" s="113" customFormat="1">
      <c r="B2307" s="112"/>
      <c r="D2307" s="102" t="s">
        <v>176</v>
      </c>
      <c r="E2307" s="114" t="s">
        <v>1</v>
      </c>
      <c r="F2307" s="115" t="s">
        <v>10654</v>
      </c>
      <c r="H2307" s="116">
        <v>9.4962400000000002</v>
      </c>
      <c r="I2307" s="7"/>
      <c r="L2307" s="112"/>
      <c r="M2307" s="117"/>
      <c r="T2307" s="118"/>
      <c r="AT2307" s="114" t="s">
        <v>176</v>
      </c>
      <c r="AU2307" s="114" t="s">
        <v>82</v>
      </c>
      <c r="AV2307" s="113" t="s">
        <v>82</v>
      </c>
      <c r="AW2307" s="113" t="s">
        <v>30</v>
      </c>
      <c r="AX2307" s="113" t="s">
        <v>73</v>
      </c>
      <c r="AY2307" s="114" t="s">
        <v>165</v>
      </c>
    </row>
    <row r="2308" spans="2:65" s="120" customFormat="1">
      <c r="B2308" s="119"/>
      <c r="D2308" s="102" t="s">
        <v>176</v>
      </c>
      <c r="E2308" s="121" t="s">
        <v>1</v>
      </c>
      <c r="F2308" s="122" t="s">
        <v>181</v>
      </c>
      <c r="H2308" s="123">
        <v>14.269</v>
      </c>
      <c r="I2308" s="8"/>
      <c r="L2308" s="119"/>
      <c r="M2308" s="124"/>
      <c r="T2308" s="125"/>
      <c r="AT2308" s="121" t="s">
        <v>176</v>
      </c>
      <c r="AU2308" s="121" t="s">
        <v>82</v>
      </c>
      <c r="AV2308" s="120" t="s">
        <v>172</v>
      </c>
      <c r="AW2308" s="120" t="s">
        <v>30</v>
      </c>
      <c r="AX2308" s="120" t="s">
        <v>80</v>
      </c>
      <c r="AY2308" s="121" t="s">
        <v>165</v>
      </c>
    </row>
    <row r="2309" spans="2:65" s="77" customFormat="1" ht="22.9" customHeight="1">
      <c r="B2309" s="76"/>
      <c r="D2309" s="78" t="s">
        <v>72</v>
      </c>
      <c r="E2309" s="86" t="s">
        <v>1355</v>
      </c>
      <c r="F2309" s="86" t="s">
        <v>1356</v>
      </c>
      <c r="I2309" s="3"/>
      <c r="J2309" s="87">
        <f>BK2309</f>
        <v>0</v>
      </c>
      <c r="L2309" s="76"/>
      <c r="M2309" s="81"/>
      <c r="P2309" s="82">
        <f>SUM(P2310:P2322)</f>
        <v>0</v>
      </c>
      <c r="R2309" s="82">
        <f>SUM(R2310:R2322)</f>
        <v>0.85156499999999991</v>
      </c>
      <c r="T2309" s="83">
        <f>SUM(T2310:T2322)</f>
        <v>0</v>
      </c>
      <c r="AR2309" s="78" t="s">
        <v>80</v>
      </c>
      <c r="AT2309" s="84" t="s">
        <v>72</v>
      </c>
      <c r="AU2309" s="84" t="s">
        <v>80</v>
      </c>
      <c r="AY2309" s="78" t="s">
        <v>165</v>
      </c>
      <c r="BK2309" s="85">
        <f>SUM(BK2310:BK2322)</f>
        <v>0</v>
      </c>
    </row>
    <row r="2310" spans="2:65" s="17" customFormat="1" ht="24.2" customHeight="1">
      <c r="B2310" s="16"/>
      <c r="C2310" s="88" t="s">
        <v>1357</v>
      </c>
      <c r="D2310" s="88" t="s">
        <v>168</v>
      </c>
      <c r="E2310" s="89" t="s">
        <v>1358</v>
      </c>
      <c r="F2310" s="90" t="s">
        <v>1359</v>
      </c>
      <c r="G2310" s="91" t="s">
        <v>259</v>
      </c>
      <c r="H2310" s="92">
        <v>10</v>
      </c>
      <c r="I2310" s="4"/>
      <c r="J2310" s="94">
        <f>ROUND(I2310*H2310,2)</f>
        <v>0</v>
      </c>
      <c r="K2310" s="95"/>
      <c r="L2310" s="16"/>
      <c r="M2310" s="96" t="s">
        <v>1</v>
      </c>
      <c r="N2310" s="97" t="s">
        <v>38</v>
      </c>
      <c r="P2310" s="98">
        <f>O2310*H2310</f>
        <v>0</v>
      </c>
      <c r="Q2310" s="98">
        <v>8.5156499999999996E-2</v>
      </c>
      <c r="R2310" s="98">
        <f>Q2310*H2310</f>
        <v>0.85156499999999991</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1360</v>
      </c>
    </row>
    <row r="2311" spans="2:65" s="17" customFormat="1" ht="19.5">
      <c r="B2311" s="16"/>
      <c r="D2311" s="102" t="s">
        <v>173</v>
      </c>
      <c r="F2311" s="103" t="s">
        <v>1361</v>
      </c>
      <c r="I2311" s="5"/>
      <c r="L2311" s="16"/>
      <c r="M2311" s="104"/>
      <c r="T2311" s="105"/>
      <c r="AT2311" s="9" t="s">
        <v>173</v>
      </c>
      <c r="AU2311" s="9" t="s">
        <v>82</v>
      </c>
    </row>
    <row r="2312" spans="2:65" s="113" customFormat="1">
      <c r="B2312" s="112"/>
      <c r="D2312" s="102" t="s">
        <v>176</v>
      </c>
      <c r="E2312" s="114" t="s">
        <v>1</v>
      </c>
      <c r="F2312" s="115" t="s">
        <v>10655</v>
      </c>
      <c r="H2312" s="116">
        <v>8</v>
      </c>
      <c r="I2312" s="7"/>
      <c r="L2312" s="112"/>
      <c r="M2312" s="117"/>
      <c r="T2312" s="118"/>
      <c r="AT2312" s="114" t="s">
        <v>176</v>
      </c>
      <c r="AU2312" s="114" t="s">
        <v>82</v>
      </c>
      <c r="AV2312" s="113" t="s">
        <v>82</v>
      </c>
      <c r="AW2312" s="113" t="s">
        <v>30</v>
      </c>
      <c r="AX2312" s="113" t="s">
        <v>73</v>
      </c>
      <c r="AY2312" s="114" t="s">
        <v>165</v>
      </c>
    </row>
    <row r="2313" spans="2:65" s="113" customFormat="1">
      <c r="B2313" s="112"/>
      <c r="D2313" s="102" t="s">
        <v>176</v>
      </c>
      <c r="E2313" s="114" t="s">
        <v>1</v>
      </c>
      <c r="F2313" s="115" t="s">
        <v>10656</v>
      </c>
      <c r="H2313" s="116">
        <v>2</v>
      </c>
      <c r="I2313" s="7"/>
      <c r="L2313" s="112"/>
      <c r="M2313" s="117"/>
      <c r="T2313" s="118"/>
      <c r="AT2313" s="114" t="s">
        <v>176</v>
      </c>
      <c r="AU2313" s="114" t="s">
        <v>82</v>
      </c>
      <c r="AV2313" s="113" t="s">
        <v>82</v>
      </c>
      <c r="AW2313" s="113" t="s">
        <v>30</v>
      </c>
      <c r="AX2313" s="113" t="s">
        <v>73</v>
      </c>
      <c r="AY2313" s="114" t="s">
        <v>165</v>
      </c>
    </row>
    <row r="2314" spans="2:65" s="120" customFormat="1">
      <c r="B2314" s="119"/>
      <c r="D2314" s="102" t="s">
        <v>176</v>
      </c>
      <c r="E2314" s="121" t="s">
        <v>1</v>
      </c>
      <c r="F2314" s="122" t="s">
        <v>181</v>
      </c>
      <c r="H2314" s="123">
        <v>10</v>
      </c>
      <c r="I2314" s="8"/>
      <c r="L2314" s="119"/>
      <c r="M2314" s="124"/>
      <c r="T2314" s="125"/>
      <c r="AT2314" s="121" t="s">
        <v>176</v>
      </c>
      <c r="AU2314" s="121" t="s">
        <v>82</v>
      </c>
      <c r="AV2314" s="120" t="s">
        <v>172</v>
      </c>
      <c r="AW2314" s="120" t="s">
        <v>30</v>
      </c>
      <c r="AX2314" s="120" t="s">
        <v>80</v>
      </c>
      <c r="AY2314" s="121" t="s">
        <v>165</v>
      </c>
    </row>
    <row r="2315" spans="2:65" s="17" customFormat="1" ht="24.2" customHeight="1">
      <c r="B2315" s="16"/>
      <c r="C2315" s="88" t="s">
        <v>728</v>
      </c>
      <c r="D2315" s="88" t="s">
        <v>168</v>
      </c>
      <c r="E2315" s="89" t="s">
        <v>1362</v>
      </c>
      <c r="F2315" s="90" t="s">
        <v>1363</v>
      </c>
      <c r="G2315" s="91" t="s">
        <v>259</v>
      </c>
      <c r="H2315" s="92">
        <v>6</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1364</v>
      </c>
    </row>
    <row r="2316" spans="2:65" s="17" customFormat="1">
      <c r="B2316" s="16"/>
      <c r="D2316" s="102" t="s">
        <v>173</v>
      </c>
      <c r="F2316" s="103" t="s">
        <v>1363</v>
      </c>
      <c r="I2316" s="5"/>
      <c r="L2316" s="16"/>
      <c r="M2316" s="104"/>
      <c r="T2316" s="105"/>
      <c r="AT2316" s="9" t="s">
        <v>173</v>
      </c>
      <c r="AU2316" s="9" t="s">
        <v>82</v>
      </c>
    </row>
    <row r="2317" spans="2:65" s="17" customFormat="1" ht="24.2" customHeight="1">
      <c r="B2317" s="16"/>
      <c r="C2317" s="88" t="s">
        <v>1365</v>
      </c>
      <c r="D2317" s="88" t="s">
        <v>168</v>
      </c>
      <c r="E2317" s="89" t="s">
        <v>1366</v>
      </c>
      <c r="F2317" s="90" t="s">
        <v>1367</v>
      </c>
      <c r="G2317" s="91" t="s">
        <v>259</v>
      </c>
      <c r="H2317" s="92">
        <v>2</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1368</v>
      </c>
    </row>
    <row r="2318" spans="2:65" s="17" customFormat="1">
      <c r="B2318" s="16"/>
      <c r="D2318" s="102" t="s">
        <v>173</v>
      </c>
      <c r="F2318" s="103" t="s">
        <v>1367</v>
      </c>
      <c r="I2318" s="5"/>
      <c r="L2318" s="16"/>
      <c r="M2318" s="104"/>
      <c r="T2318" s="105"/>
      <c r="AT2318" s="9" t="s">
        <v>173</v>
      </c>
      <c r="AU2318" s="9" t="s">
        <v>82</v>
      </c>
    </row>
    <row r="2319" spans="2:65" s="17" customFormat="1" ht="24.2" customHeight="1">
      <c r="B2319" s="16"/>
      <c r="C2319" s="88" t="s">
        <v>731</v>
      </c>
      <c r="D2319" s="88" t="s">
        <v>168</v>
      </c>
      <c r="E2319" s="89" t="s">
        <v>1369</v>
      </c>
      <c r="F2319" s="90" t="s">
        <v>1370</v>
      </c>
      <c r="G2319" s="91" t="s">
        <v>259</v>
      </c>
      <c r="H2319" s="92">
        <v>1</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1371</v>
      </c>
    </row>
    <row r="2320" spans="2:65" s="17" customFormat="1">
      <c r="B2320" s="16"/>
      <c r="D2320" s="102" t="s">
        <v>173</v>
      </c>
      <c r="F2320" s="103" t="s">
        <v>1370</v>
      </c>
      <c r="I2320" s="5"/>
      <c r="L2320" s="16"/>
      <c r="M2320" s="104"/>
      <c r="T2320" s="105"/>
      <c r="AT2320" s="9" t="s">
        <v>173</v>
      </c>
      <c r="AU2320" s="9" t="s">
        <v>82</v>
      </c>
    </row>
    <row r="2321" spans="2:65" s="17" customFormat="1" ht="24.2" customHeight="1">
      <c r="B2321" s="16"/>
      <c r="C2321" s="88" t="s">
        <v>1372</v>
      </c>
      <c r="D2321" s="88" t="s">
        <v>168</v>
      </c>
      <c r="E2321" s="89" t="s">
        <v>1373</v>
      </c>
      <c r="F2321" s="90" t="s">
        <v>1374</v>
      </c>
      <c r="G2321" s="91" t="s">
        <v>259</v>
      </c>
      <c r="H2321" s="92">
        <v>1</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1375</v>
      </c>
    </row>
    <row r="2322" spans="2:65" s="17" customFormat="1">
      <c r="B2322" s="16"/>
      <c r="D2322" s="102" t="s">
        <v>173</v>
      </c>
      <c r="F2322" s="103" t="s">
        <v>1374</v>
      </c>
      <c r="I2322" s="5"/>
      <c r="L2322" s="16"/>
      <c r="M2322" s="104"/>
      <c r="T2322" s="105"/>
      <c r="AT2322" s="9" t="s">
        <v>173</v>
      </c>
      <c r="AU2322" s="9" t="s">
        <v>82</v>
      </c>
    </row>
    <row r="2323" spans="2:65" s="77" customFormat="1" ht="22.9" customHeight="1">
      <c r="B2323" s="76"/>
      <c r="D2323" s="78" t="s">
        <v>72</v>
      </c>
      <c r="E2323" s="86" t="s">
        <v>1376</v>
      </c>
      <c r="F2323" s="86" t="s">
        <v>1377</v>
      </c>
      <c r="I2323" s="3"/>
      <c r="J2323" s="87">
        <f>BK2323</f>
        <v>0</v>
      </c>
      <c r="L2323" s="76"/>
      <c r="M2323" s="81"/>
      <c r="P2323" s="82">
        <f>SUM(P2324:P2742)</f>
        <v>0</v>
      </c>
      <c r="R2323" s="82">
        <f>SUM(R2324:R2742)</f>
        <v>139.06896868799998</v>
      </c>
      <c r="T2323" s="83">
        <f>SUM(T2324:T2742)</f>
        <v>0</v>
      </c>
      <c r="AR2323" s="78" t="s">
        <v>80</v>
      </c>
      <c r="AT2323" s="84" t="s">
        <v>72</v>
      </c>
      <c r="AU2323" s="84" t="s">
        <v>80</v>
      </c>
      <c r="AY2323" s="78" t="s">
        <v>165</v>
      </c>
      <c r="BK2323" s="85">
        <f>SUM(BK2324:BK2742)</f>
        <v>0</v>
      </c>
    </row>
    <row r="2324" spans="2:65" s="17" customFormat="1" ht="24.2" customHeight="1">
      <c r="B2324" s="16"/>
      <c r="C2324" s="88" t="s">
        <v>735</v>
      </c>
      <c r="D2324" s="88" t="s">
        <v>168</v>
      </c>
      <c r="E2324" s="89" t="s">
        <v>1378</v>
      </c>
      <c r="F2324" s="90" t="s">
        <v>1379</v>
      </c>
      <c r="G2324" s="91" t="s">
        <v>202</v>
      </c>
      <c r="H2324" s="92">
        <v>2908.768</v>
      </c>
      <c r="I2324" s="4"/>
      <c r="J2324" s="94">
        <f>ROUND(I2324*H2324,2)</f>
        <v>0</v>
      </c>
      <c r="K2324" s="95"/>
      <c r="L2324" s="16"/>
      <c r="M2324" s="96" t="s">
        <v>1</v>
      </c>
      <c r="N2324" s="97" t="s">
        <v>38</v>
      </c>
      <c r="P2324" s="98">
        <f>O2324*H2324</f>
        <v>0</v>
      </c>
      <c r="Q2324" s="98">
        <v>1.3599999999999999E-2</v>
      </c>
      <c r="R2324" s="98">
        <f>Q2324*H2324</f>
        <v>39.559244799999995</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1380</v>
      </c>
    </row>
    <row r="2325" spans="2:65" s="17" customFormat="1" ht="19.5">
      <c r="B2325" s="16"/>
      <c r="D2325" s="102" t="s">
        <v>173</v>
      </c>
      <c r="F2325" s="103" t="s">
        <v>1381</v>
      </c>
      <c r="I2325" s="5"/>
      <c r="L2325" s="16"/>
      <c r="M2325" s="104"/>
      <c r="T2325" s="105"/>
      <c r="AT2325" s="9" t="s">
        <v>173</v>
      </c>
      <c r="AU2325" s="9" t="s">
        <v>82</v>
      </c>
    </row>
    <row r="2326" spans="2:65" s="107" customFormat="1">
      <c r="B2326" s="106"/>
      <c r="D2326" s="102" t="s">
        <v>176</v>
      </c>
      <c r="E2326" s="108" t="s">
        <v>1</v>
      </c>
      <c r="F2326" s="109" t="s">
        <v>10657</v>
      </c>
      <c r="H2326" s="108"/>
      <c r="I2326" s="6"/>
      <c r="L2326" s="106"/>
      <c r="M2326" s="110"/>
      <c r="T2326" s="111"/>
      <c r="AT2326" s="108" t="s">
        <v>176</v>
      </c>
      <c r="AU2326" s="108" t="s">
        <v>82</v>
      </c>
      <c r="AV2326" s="107" t="s">
        <v>82</v>
      </c>
      <c r="AW2326" s="107" t="s">
        <v>30</v>
      </c>
      <c r="AX2326" s="107" t="s">
        <v>73</v>
      </c>
      <c r="AY2326" s="108" t="s">
        <v>165</v>
      </c>
    </row>
    <row r="2327" spans="2:65" s="107" customFormat="1">
      <c r="B2327" s="106"/>
      <c r="D2327" s="102" t="s">
        <v>176</v>
      </c>
      <c r="E2327" s="108" t="s">
        <v>1</v>
      </c>
      <c r="F2327" s="109" t="s">
        <v>705</v>
      </c>
      <c r="H2327" s="108"/>
      <c r="I2327" s="6"/>
      <c r="L2327" s="106"/>
      <c r="M2327" s="110"/>
      <c r="T2327" s="111"/>
      <c r="AT2327" s="108" t="s">
        <v>176</v>
      </c>
      <c r="AU2327" s="108" t="s">
        <v>82</v>
      </c>
      <c r="AV2327" s="107" t="s">
        <v>82</v>
      </c>
      <c r="AW2327" s="107" t="s">
        <v>30</v>
      </c>
      <c r="AX2327" s="107" t="s">
        <v>73</v>
      </c>
      <c r="AY2327" s="108" t="s">
        <v>165</v>
      </c>
    </row>
    <row r="2328" spans="2:65" s="107" customFormat="1">
      <c r="B2328" s="106"/>
      <c r="D2328" s="102" t="s">
        <v>176</v>
      </c>
      <c r="E2328" s="108" t="s">
        <v>1</v>
      </c>
      <c r="F2328" s="109" t="s">
        <v>10658</v>
      </c>
      <c r="H2328" s="108"/>
      <c r="I2328" s="6"/>
      <c r="L2328" s="106"/>
      <c r="M2328" s="110"/>
      <c r="T2328" s="111"/>
      <c r="AT2328" s="108" t="s">
        <v>176</v>
      </c>
      <c r="AU2328" s="108" t="s">
        <v>82</v>
      </c>
      <c r="AV2328" s="107" t="s">
        <v>82</v>
      </c>
      <c r="AW2328" s="107" t="s">
        <v>30</v>
      </c>
      <c r="AX2328" s="107" t="s">
        <v>73</v>
      </c>
      <c r="AY2328" s="108" t="s">
        <v>165</v>
      </c>
    </row>
    <row r="2329" spans="2:65" s="113" customFormat="1">
      <c r="B2329" s="112"/>
      <c r="D2329" s="102" t="s">
        <v>176</v>
      </c>
      <c r="E2329" s="114" t="s">
        <v>1</v>
      </c>
      <c r="F2329" s="115" t="s">
        <v>10659</v>
      </c>
      <c r="H2329" s="116">
        <v>3.7275</v>
      </c>
      <c r="I2329" s="7"/>
      <c r="L2329" s="112"/>
      <c r="M2329" s="117"/>
      <c r="T2329" s="118"/>
      <c r="AT2329" s="114" t="s">
        <v>176</v>
      </c>
      <c r="AU2329" s="114" t="s">
        <v>82</v>
      </c>
      <c r="AV2329" s="113" t="s">
        <v>82</v>
      </c>
      <c r="AW2329" s="113" t="s">
        <v>30</v>
      </c>
      <c r="AX2329" s="113" t="s">
        <v>73</v>
      </c>
      <c r="AY2329" s="114" t="s">
        <v>165</v>
      </c>
    </row>
    <row r="2330" spans="2:65" s="113" customFormat="1">
      <c r="B2330" s="112"/>
      <c r="D2330" s="102" t="s">
        <v>176</v>
      </c>
      <c r="E2330" s="114" t="s">
        <v>1</v>
      </c>
      <c r="F2330" s="115" t="s">
        <v>1957</v>
      </c>
      <c r="H2330" s="116">
        <v>12.6</v>
      </c>
      <c r="I2330" s="7"/>
      <c r="L2330" s="112"/>
      <c r="M2330" s="117"/>
      <c r="T2330" s="118"/>
      <c r="AT2330" s="114" t="s">
        <v>176</v>
      </c>
      <c r="AU2330" s="114" t="s">
        <v>82</v>
      </c>
      <c r="AV2330" s="113" t="s">
        <v>82</v>
      </c>
      <c r="AW2330" s="113" t="s">
        <v>30</v>
      </c>
      <c r="AX2330" s="113" t="s">
        <v>73</v>
      </c>
      <c r="AY2330" s="114" t="s">
        <v>165</v>
      </c>
    </row>
    <row r="2331" spans="2:65" s="113" customFormat="1">
      <c r="B2331" s="112"/>
      <c r="D2331" s="102" t="s">
        <v>176</v>
      </c>
      <c r="E2331" s="114" t="s">
        <v>1</v>
      </c>
      <c r="F2331" s="115" t="s">
        <v>10660</v>
      </c>
      <c r="H2331" s="116">
        <v>8.61</v>
      </c>
      <c r="I2331" s="7"/>
      <c r="L2331" s="112"/>
      <c r="M2331" s="117"/>
      <c r="T2331" s="118"/>
      <c r="AT2331" s="114" t="s">
        <v>176</v>
      </c>
      <c r="AU2331" s="114" t="s">
        <v>82</v>
      </c>
      <c r="AV2331" s="113" t="s">
        <v>82</v>
      </c>
      <c r="AW2331" s="113" t="s">
        <v>30</v>
      </c>
      <c r="AX2331" s="113" t="s">
        <v>73</v>
      </c>
      <c r="AY2331" s="114" t="s">
        <v>165</v>
      </c>
    </row>
    <row r="2332" spans="2:65" s="113" customFormat="1">
      <c r="B2332" s="112"/>
      <c r="D2332" s="102" t="s">
        <v>176</v>
      </c>
      <c r="E2332" s="114" t="s">
        <v>1</v>
      </c>
      <c r="F2332" s="115" t="s">
        <v>954</v>
      </c>
      <c r="H2332" s="116">
        <v>-1.6160000000000001</v>
      </c>
      <c r="I2332" s="7"/>
      <c r="L2332" s="112"/>
      <c r="M2332" s="117"/>
      <c r="T2332" s="118"/>
      <c r="AT2332" s="114" t="s">
        <v>176</v>
      </c>
      <c r="AU2332" s="114" t="s">
        <v>82</v>
      </c>
      <c r="AV2332" s="113" t="s">
        <v>82</v>
      </c>
      <c r="AW2332" s="113" t="s">
        <v>30</v>
      </c>
      <c r="AX2332" s="113" t="s">
        <v>73</v>
      </c>
      <c r="AY2332" s="114" t="s">
        <v>165</v>
      </c>
    </row>
    <row r="2333" spans="2:65" s="113" customFormat="1">
      <c r="B2333" s="112"/>
      <c r="D2333" s="102" t="s">
        <v>176</v>
      </c>
      <c r="E2333" s="114" t="s">
        <v>1</v>
      </c>
      <c r="F2333" s="115" t="s">
        <v>10661</v>
      </c>
      <c r="H2333" s="116">
        <v>-1.2000000000000002</v>
      </c>
      <c r="I2333" s="7"/>
      <c r="L2333" s="112"/>
      <c r="M2333" s="117"/>
      <c r="T2333" s="118"/>
      <c r="AT2333" s="114" t="s">
        <v>176</v>
      </c>
      <c r="AU2333" s="114" t="s">
        <v>82</v>
      </c>
      <c r="AV2333" s="113" t="s">
        <v>82</v>
      </c>
      <c r="AW2333" s="113" t="s">
        <v>30</v>
      </c>
      <c r="AX2333" s="113" t="s">
        <v>73</v>
      </c>
      <c r="AY2333" s="114" t="s">
        <v>165</v>
      </c>
    </row>
    <row r="2334" spans="2:65" s="107" customFormat="1">
      <c r="B2334" s="106"/>
      <c r="D2334" s="102" t="s">
        <v>176</v>
      </c>
      <c r="E2334" s="108" t="s">
        <v>1</v>
      </c>
      <c r="F2334" s="109" t="s">
        <v>10662</v>
      </c>
      <c r="H2334" s="108"/>
      <c r="I2334" s="6"/>
      <c r="L2334" s="106"/>
      <c r="M2334" s="110"/>
      <c r="T2334" s="111"/>
      <c r="AT2334" s="108" t="s">
        <v>176</v>
      </c>
      <c r="AU2334" s="108" t="s">
        <v>82</v>
      </c>
      <c r="AV2334" s="107" t="s">
        <v>82</v>
      </c>
      <c r="AW2334" s="107" t="s">
        <v>30</v>
      </c>
      <c r="AX2334" s="107" t="s">
        <v>73</v>
      </c>
      <c r="AY2334" s="108" t="s">
        <v>165</v>
      </c>
    </row>
    <row r="2335" spans="2:65" s="113" customFormat="1">
      <c r="B2335" s="112"/>
      <c r="D2335" s="102" t="s">
        <v>176</v>
      </c>
      <c r="E2335" s="114" t="s">
        <v>1</v>
      </c>
      <c r="F2335" s="115" t="s">
        <v>10663</v>
      </c>
      <c r="H2335" s="116">
        <v>8.8500000000000014</v>
      </c>
      <c r="I2335" s="7"/>
      <c r="L2335" s="112"/>
      <c r="M2335" s="117"/>
      <c r="T2335" s="118"/>
      <c r="AT2335" s="114" t="s">
        <v>176</v>
      </c>
      <c r="AU2335" s="114" t="s">
        <v>82</v>
      </c>
      <c r="AV2335" s="113" t="s">
        <v>82</v>
      </c>
      <c r="AW2335" s="113" t="s">
        <v>30</v>
      </c>
      <c r="AX2335" s="113" t="s">
        <v>73</v>
      </c>
      <c r="AY2335" s="114" t="s">
        <v>165</v>
      </c>
    </row>
    <row r="2336" spans="2:65" s="113" customFormat="1">
      <c r="B2336" s="112"/>
      <c r="D2336" s="102" t="s">
        <v>176</v>
      </c>
      <c r="E2336" s="114" t="s">
        <v>1</v>
      </c>
      <c r="F2336" s="115" t="s">
        <v>1959</v>
      </c>
      <c r="H2336" s="116">
        <v>15.39</v>
      </c>
      <c r="I2336" s="7"/>
      <c r="L2336" s="112"/>
      <c r="M2336" s="117"/>
      <c r="T2336" s="118"/>
      <c r="AT2336" s="114" t="s">
        <v>176</v>
      </c>
      <c r="AU2336" s="114" t="s">
        <v>82</v>
      </c>
      <c r="AV2336" s="113" t="s">
        <v>82</v>
      </c>
      <c r="AW2336" s="113" t="s">
        <v>30</v>
      </c>
      <c r="AX2336" s="113" t="s">
        <v>73</v>
      </c>
      <c r="AY2336" s="114" t="s">
        <v>165</v>
      </c>
    </row>
    <row r="2337" spans="2:51" s="113" customFormat="1">
      <c r="B2337" s="112"/>
      <c r="D2337" s="102" t="s">
        <v>176</v>
      </c>
      <c r="E2337" s="114" t="s">
        <v>1</v>
      </c>
      <c r="F2337" s="115" t="s">
        <v>952</v>
      </c>
      <c r="H2337" s="116">
        <v>-3.2320000000000002</v>
      </c>
      <c r="I2337" s="7"/>
      <c r="L2337" s="112"/>
      <c r="M2337" s="117"/>
      <c r="T2337" s="118"/>
      <c r="AT2337" s="114" t="s">
        <v>176</v>
      </c>
      <c r="AU2337" s="114" t="s">
        <v>82</v>
      </c>
      <c r="AV2337" s="113" t="s">
        <v>82</v>
      </c>
      <c r="AW2337" s="113" t="s">
        <v>30</v>
      </c>
      <c r="AX2337" s="113" t="s">
        <v>73</v>
      </c>
      <c r="AY2337" s="114" t="s">
        <v>165</v>
      </c>
    </row>
    <row r="2338" spans="2:51" s="113" customFormat="1">
      <c r="B2338" s="112"/>
      <c r="D2338" s="102" t="s">
        <v>176</v>
      </c>
      <c r="E2338" s="114" t="s">
        <v>1</v>
      </c>
      <c r="F2338" s="115" t="s">
        <v>10661</v>
      </c>
      <c r="H2338" s="116">
        <v>-1.2000000000000002</v>
      </c>
      <c r="I2338" s="7"/>
      <c r="L2338" s="112"/>
      <c r="M2338" s="117"/>
      <c r="T2338" s="118"/>
      <c r="AT2338" s="114" t="s">
        <v>176</v>
      </c>
      <c r="AU2338" s="114" t="s">
        <v>82</v>
      </c>
      <c r="AV2338" s="113" t="s">
        <v>82</v>
      </c>
      <c r="AW2338" s="113" t="s">
        <v>30</v>
      </c>
      <c r="AX2338" s="113" t="s">
        <v>73</v>
      </c>
      <c r="AY2338" s="114" t="s">
        <v>165</v>
      </c>
    </row>
    <row r="2339" spans="2:51" s="107" customFormat="1">
      <c r="B2339" s="106"/>
      <c r="D2339" s="102" t="s">
        <v>176</v>
      </c>
      <c r="E2339" s="108" t="s">
        <v>1</v>
      </c>
      <c r="F2339" s="109" t="s">
        <v>10664</v>
      </c>
      <c r="H2339" s="108"/>
      <c r="I2339" s="6"/>
      <c r="L2339" s="106"/>
      <c r="M2339" s="110"/>
      <c r="T2339" s="111"/>
      <c r="AT2339" s="108" t="s">
        <v>176</v>
      </c>
      <c r="AU2339" s="108" t="s">
        <v>82</v>
      </c>
      <c r="AV2339" s="107" t="s">
        <v>82</v>
      </c>
      <c r="AW2339" s="107" t="s">
        <v>30</v>
      </c>
      <c r="AX2339" s="107" t="s">
        <v>73</v>
      </c>
      <c r="AY2339" s="108" t="s">
        <v>165</v>
      </c>
    </row>
    <row r="2340" spans="2:51" s="113" customFormat="1">
      <c r="B2340" s="112"/>
      <c r="D2340" s="102" t="s">
        <v>176</v>
      </c>
      <c r="E2340" s="114" t="s">
        <v>1</v>
      </c>
      <c r="F2340" s="115" t="s">
        <v>10663</v>
      </c>
      <c r="H2340" s="116">
        <v>8.8500000000000014</v>
      </c>
      <c r="I2340" s="7"/>
      <c r="L2340" s="112"/>
      <c r="M2340" s="117"/>
      <c r="T2340" s="118"/>
      <c r="AT2340" s="114" t="s">
        <v>176</v>
      </c>
      <c r="AU2340" s="114" t="s">
        <v>82</v>
      </c>
      <c r="AV2340" s="113" t="s">
        <v>82</v>
      </c>
      <c r="AW2340" s="113" t="s">
        <v>30</v>
      </c>
      <c r="AX2340" s="113" t="s">
        <v>73</v>
      </c>
      <c r="AY2340" s="114" t="s">
        <v>165</v>
      </c>
    </row>
    <row r="2341" spans="2:51" s="113" customFormat="1">
      <c r="B2341" s="112"/>
      <c r="D2341" s="102" t="s">
        <v>176</v>
      </c>
      <c r="E2341" s="114" t="s">
        <v>1</v>
      </c>
      <c r="F2341" s="115" t="s">
        <v>1961</v>
      </c>
      <c r="H2341" s="116">
        <v>15.164999999999999</v>
      </c>
      <c r="I2341" s="7"/>
      <c r="L2341" s="112"/>
      <c r="M2341" s="117"/>
      <c r="T2341" s="118"/>
      <c r="AT2341" s="114" t="s">
        <v>176</v>
      </c>
      <c r="AU2341" s="114" t="s">
        <v>82</v>
      </c>
      <c r="AV2341" s="113" t="s">
        <v>82</v>
      </c>
      <c r="AW2341" s="113" t="s">
        <v>30</v>
      </c>
      <c r="AX2341" s="113" t="s">
        <v>73</v>
      </c>
      <c r="AY2341" s="114" t="s">
        <v>165</v>
      </c>
    </row>
    <row r="2342" spans="2:51" s="113" customFormat="1">
      <c r="B2342" s="112"/>
      <c r="D2342" s="102" t="s">
        <v>176</v>
      </c>
      <c r="E2342" s="114" t="s">
        <v>1</v>
      </c>
      <c r="F2342" s="115" t="s">
        <v>952</v>
      </c>
      <c r="H2342" s="116">
        <v>-3.2320000000000002</v>
      </c>
      <c r="I2342" s="7"/>
      <c r="L2342" s="112"/>
      <c r="M2342" s="117"/>
      <c r="T2342" s="118"/>
      <c r="AT2342" s="114" t="s">
        <v>176</v>
      </c>
      <c r="AU2342" s="114" t="s">
        <v>82</v>
      </c>
      <c r="AV2342" s="113" t="s">
        <v>82</v>
      </c>
      <c r="AW2342" s="113" t="s">
        <v>30</v>
      </c>
      <c r="AX2342" s="113" t="s">
        <v>73</v>
      </c>
      <c r="AY2342" s="114" t="s">
        <v>165</v>
      </c>
    </row>
    <row r="2343" spans="2:51" s="113" customFormat="1">
      <c r="B2343" s="112"/>
      <c r="D2343" s="102" t="s">
        <v>176</v>
      </c>
      <c r="E2343" s="114" t="s">
        <v>1</v>
      </c>
      <c r="F2343" s="115" t="s">
        <v>10661</v>
      </c>
      <c r="H2343" s="116">
        <v>-1.2000000000000002</v>
      </c>
      <c r="I2343" s="7"/>
      <c r="L2343" s="112"/>
      <c r="M2343" s="117"/>
      <c r="T2343" s="118"/>
      <c r="AT2343" s="114" t="s">
        <v>176</v>
      </c>
      <c r="AU2343" s="114" t="s">
        <v>82</v>
      </c>
      <c r="AV2343" s="113" t="s">
        <v>82</v>
      </c>
      <c r="AW2343" s="113" t="s">
        <v>30</v>
      </c>
      <c r="AX2343" s="113" t="s">
        <v>73</v>
      </c>
      <c r="AY2343" s="114" t="s">
        <v>165</v>
      </c>
    </row>
    <row r="2344" spans="2:51" s="107" customFormat="1">
      <c r="B2344" s="106"/>
      <c r="D2344" s="102" t="s">
        <v>176</v>
      </c>
      <c r="E2344" s="108" t="s">
        <v>1</v>
      </c>
      <c r="F2344" s="109" t="s">
        <v>10665</v>
      </c>
      <c r="H2344" s="108"/>
      <c r="I2344" s="6"/>
      <c r="L2344" s="106"/>
      <c r="M2344" s="110"/>
      <c r="T2344" s="111"/>
      <c r="AT2344" s="108" t="s">
        <v>176</v>
      </c>
      <c r="AU2344" s="108" t="s">
        <v>82</v>
      </c>
      <c r="AV2344" s="107" t="s">
        <v>82</v>
      </c>
      <c r="AW2344" s="107" t="s">
        <v>30</v>
      </c>
      <c r="AX2344" s="107" t="s">
        <v>73</v>
      </c>
      <c r="AY2344" s="108" t="s">
        <v>165</v>
      </c>
    </row>
    <row r="2345" spans="2:51" s="113" customFormat="1">
      <c r="B2345" s="112"/>
      <c r="D2345" s="102" t="s">
        <v>176</v>
      </c>
      <c r="E2345" s="114" t="s">
        <v>1</v>
      </c>
      <c r="F2345" s="115" t="s">
        <v>10666</v>
      </c>
      <c r="H2345" s="116">
        <v>15.899999999999999</v>
      </c>
      <c r="I2345" s="7"/>
      <c r="L2345" s="112"/>
      <c r="M2345" s="117"/>
      <c r="T2345" s="118"/>
      <c r="AT2345" s="114" t="s">
        <v>176</v>
      </c>
      <c r="AU2345" s="114" t="s">
        <v>82</v>
      </c>
      <c r="AV2345" s="113" t="s">
        <v>82</v>
      </c>
      <c r="AW2345" s="113" t="s">
        <v>30</v>
      </c>
      <c r="AX2345" s="113" t="s">
        <v>73</v>
      </c>
      <c r="AY2345" s="114" t="s">
        <v>165</v>
      </c>
    </row>
    <row r="2346" spans="2:51" s="113" customFormat="1">
      <c r="B2346" s="112"/>
      <c r="D2346" s="102" t="s">
        <v>176</v>
      </c>
      <c r="E2346" s="114" t="s">
        <v>1</v>
      </c>
      <c r="F2346" s="115" t="s">
        <v>10667</v>
      </c>
      <c r="H2346" s="116">
        <v>3.87</v>
      </c>
      <c r="I2346" s="7"/>
      <c r="L2346" s="112"/>
      <c r="M2346" s="117"/>
      <c r="T2346" s="118"/>
      <c r="AT2346" s="114" t="s">
        <v>176</v>
      </c>
      <c r="AU2346" s="114" t="s">
        <v>82</v>
      </c>
      <c r="AV2346" s="113" t="s">
        <v>82</v>
      </c>
      <c r="AW2346" s="113" t="s">
        <v>30</v>
      </c>
      <c r="AX2346" s="113" t="s">
        <v>73</v>
      </c>
      <c r="AY2346" s="114" t="s">
        <v>165</v>
      </c>
    </row>
    <row r="2347" spans="2:51" s="113" customFormat="1">
      <c r="B2347" s="112"/>
      <c r="D2347" s="102" t="s">
        <v>176</v>
      </c>
      <c r="E2347" s="114" t="s">
        <v>1</v>
      </c>
      <c r="F2347" s="115" t="s">
        <v>10668</v>
      </c>
      <c r="H2347" s="116">
        <v>-2.4000000000000004</v>
      </c>
      <c r="I2347" s="7"/>
      <c r="L2347" s="112"/>
      <c r="M2347" s="117"/>
      <c r="T2347" s="118"/>
      <c r="AT2347" s="114" t="s">
        <v>176</v>
      </c>
      <c r="AU2347" s="114" t="s">
        <v>82</v>
      </c>
      <c r="AV2347" s="113" t="s">
        <v>82</v>
      </c>
      <c r="AW2347" s="113" t="s">
        <v>30</v>
      </c>
      <c r="AX2347" s="113" t="s">
        <v>73</v>
      </c>
      <c r="AY2347" s="114" t="s">
        <v>165</v>
      </c>
    </row>
    <row r="2348" spans="2:51" s="107" customFormat="1">
      <c r="B2348" s="106"/>
      <c r="D2348" s="102" t="s">
        <v>176</v>
      </c>
      <c r="E2348" s="108" t="s">
        <v>1</v>
      </c>
      <c r="F2348" s="109" t="s">
        <v>10669</v>
      </c>
      <c r="H2348" s="108"/>
      <c r="I2348" s="6"/>
      <c r="L2348" s="106"/>
      <c r="M2348" s="110"/>
      <c r="T2348" s="111"/>
      <c r="AT2348" s="108" t="s">
        <v>176</v>
      </c>
      <c r="AU2348" s="108" t="s">
        <v>82</v>
      </c>
      <c r="AV2348" s="107" t="s">
        <v>82</v>
      </c>
      <c r="AW2348" s="107" t="s">
        <v>30</v>
      </c>
      <c r="AX2348" s="107" t="s">
        <v>73</v>
      </c>
      <c r="AY2348" s="108" t="s">
        <v>165</v>
      </c>
    </row>
    <row r="2349" spans="2:51" s="113" customFormat="1">
      <c r="B2349" s="112"/>
      <c r="D2349" s="102" t="s">
        <v>176</v>
      </c>
      <c r="E2349" s="114" t="s">
        <v>1</v>
      </c>
      <c r="F2349" s="115" t="s">
        <v>10670</v>
      </c>
      <c r="H2349" s="116">
        <v>13.51</v>
      </c>
      <c r="I2349" s="7"/>
      <c r="L2349" s="112"/>
      <c r="M2349" s="117"/>
      <c r="T2349" s="118"/>
      <c r="AT2349" s="114" t="s">
        <v>176</v>
      </c>
      <c r="AU2349" s="114" t="s">
        <v>82</v>
      </c>
      <c r="AV2349" s="113" t="s">
        <v>82</v>
      </c>
      <c r="AW2349" s="113" t="s">
        <v>30</v>
      </c>
      <c r="AX2349" s="113" t="s">
        <v>73</v>
      </c>
      <c r="AY2349" s="114" t="s">
        <v>165</v>
      </c>
    </row>
    <row r="2350" spans="2:51" s="113" customFormat="1">
      <c r="B2350" s="112"/>
      <c r="D2350" s="102" t="s">
        <v>176</v>
      </c>
      <c r="E2350" s="114" t="s">
        <v>1</v>
      </c>
      <c r="F2350" s="115" t="s">
        <v>10671</v>
      </c>
      <c r="H2350" s="116">
        <v>-1.575</v>
      </c>
      <c r="I2350" s="7"/>
      <c r="L2350" s="112"/>
      <c r="M2350" s="117"/>
      <c r="T2350" s="118"/>
      <c r="AT2350" s="114" t="s">
        <v>176</v>
      </c>
      <c r="AU2350" s="114" t="s">
        <v>82</v>
      </c>
      <c r="AV2350" s="113" t="s">
        <v>82</v>
      </c>
      <c r="AW2350" s="113" t="s">
        <v>30</v>
      </c>
      <c r="AX2350" s="113" t="s">
        <v>73</v>
      </c>
      <c r="AY2350" s="114" t="s">
        <v>165</v>
      </c>
    </row>
    <row r="2351" spans="2:51" s="107" customFormat="1">
      <c r="B2351" s="106"/>
      <c r="D2351" s="102" t="s">
        <v>176</v>
      </c>
      <c r="E2351" s="108" t="s">
        <v>1</v>
      </c>
      <c r="F2351" s="109" t="s">
        <v>10672</v>
      </c>
      <c r="H2351" s="108"/>
      <c r="I2351" s="6"/>
      <c r="L2351" s="106"/>
      <c r="M2351" s="110"/>
      <c r="T2351" s="111"/>
      <c r="AT2351" s="108" t="s">
        <v>176</v>
      </c>
      <c r="AU2351" s="108" t="s">
        <v>82</v>
      </c>
      <c r="AV2351" s="107" t="s">
        <v>82</v>
      </c>
      <c r="AW2351" s="107" t="s">
        <v>30</v>
      </c>
      <c r="AX2351" s="107" t="s">
        <v>73</v>
      </c>
      <c r="AY2351" s="108" t="s">
        <v>165</v>
      </c>
    </row>
    <row r="2352" spans="2:51" s="113" customFormat="1">
      <c r="B2352" s="112"/>
      <c r="D2352" s="102" t="s">
        <v>176</v>
      </c>
      <c r="E2352" s="114" t="s">
        <v>1</v>
      </c>
      <c r="F2352" s="115" t="s">
        <v>10673</v>
      </c>
      <c r="H2352" s="116">
        <v>21.45</v>
      </c>
      <c r="I2352" s="7"/>
      <c r="L2352" s="112"/>
      <c r="M2352" s="117"/>
      <c r="T2352" s="118"/>
      <c r="AT2352" s="114" t="s">
        <v>176</v>
      </c>
      <c r="AU2352" s="114" t="s">
        <v>82</v>
      </c>
      <c r="AV2352" s="113" t="s">
        <v>82</v>
      </c>
      <c r="AW2352" s="113" t="s">
        <v>30</v>
      </c>
      <c r="AX2352" s="113" t="s">
        <v>73</v>
      </c>
      <c r="AY2352" s="114" t="s">
        <v>165</v>
      </c>
    </row>
    <row r="2353" spans="2:51" s="113" customFormat="1">
      <c r="B2353" s="112"/>
      <c r="D2353" s="102" t="s">
        <v>176</v>
      </c>
      <c r="E2353" s="114" t="s">
        <v>1</v>
      </c>
      <c r="F2353" s="115" t="s">
        <v>944</v>
      </c>
      <c r="H2353" s="116">
        <v>-1.8180000000000001</v>
      </c>
      <c r="I2353" s="7"/>
      <c r="L2353" s="112"/>
      <c r="M2353" s="117"/>
      <c r="T2353" s="118"/>
      <c r="AT2353" s="114" t="s">
        <v>176</v>
      </c>
      <c r="AU2353" s="114" t="s">
        <v>82</v>
      </c>
      <c r="AV2353" s="113" t="s">
        <v>82</v>
      </c>
      <c r="AW2353" s="113" t="s">
        <v>30</v>
      </c>
      <c r="AX2353" s="113" t="s">
        <v>73</v>
      </c>
      <c r="AY2353" s="114" t="s">
        <v>165</v>
      </c>
    </row>
    <row r="2354" spans="2:51" s="107" customFormat="1">
      <c r="B2354" s="106"/>
      <c r="D2354" s="102" t="s">
        <v>176</v>
      </c>
      <c r="E2354" s="108" t="s">
        <v>1</v>
      </c>
      <c r="F2354" s="109" t="s">
        <v>10674</v>
      </c>
      <c r="H2354" s="108"/>
      <c r="I2354" s="6"/>
      <c r="L2354" s="106"/>
      <c r="M2354" s="110"/>
      <c r="T2354" s="111"/>
      <c r="AT2354" s="108" t="s">
        <v>176</v>
      </c>
      <c r="AU2354" s="108" t="s">
        <v>82</v>
      </c>
      <c r="AV2354" s="107" t="s">
        <v>82</v>
      </c>
      <c r="AW2354" s="107" t="s">
        <v>30</v>
      </c>
      <c r="AX2354" s="107" t="s">
        <v>73</v>
      </c>
      <c r="AY2354" s="108" t="s">
        <v>165</v>
      </c>
    </row>
    <row r="2355" spans="2:51" s="113" customFormat="1">
      <c r="B2355" s="112"/>
      <c r="D2355" s="102" t="s">
        <v>176</v>
      </c>
      <c r="E2355" s="114" t="s">
        <v>1</v>
      </c>
      <c r="F2355" s="115" t="s">
        <v>10675</v>
      </c>
      <c r="H2355" s="116">
        <v>11.41</v>
      </c>
      <c r="I2355" s="7"/>
      <c r="L2355" s="112"/>
      <c r="M2355" s="117"/>
      <c r="T2355" s="118"/>
      <c r="AT2355" s="114" t="s">
        <v>176</v>
      </c>
      <c r="AU2355" s="114" t="s">
        <v>82</v>
      </c>
      <c r="AV2355" s="113" t="s">
        <v>82</v>
      </c>
      <c r="AW2355" s="113" t="s">
        <v>30</v>
      </c>
      <c r="AX2355" s="113" t="s">
        <v>73</v>
      </c>
      <c r="AY2355" s="114" t="s">
        <v>165</v>
      </c>
    </row>
    <row r="2356" spans="2:51" s="113" customFormat="1">
      <c r="B2356" s="112"/>
      <c r="D2356" s="102" t="s">
        <v>176</v>
      </c>
      <c r="E2356" s="114" t="s">
        <v>1</v>
      </c>
      <c r="F2356" s="115" t="s">
        <v>10676</v>
      </c>
      <c r="H2356" s="116">
        <v>-1.4</v>
      </c>
      <c r="I2356" s="7"/>
      <c r="L2356" s="112"/>
      <c r="M2356" s="117"/>
      <c r="T2356" s="118"/>
      <c r="AT2356" s="114" t="s">
        <v>176</v>
      </c>
      <c r="AU2356" s="114" t="s">
        <v>82</v>
      </c>
      <c r="AV2356" s="113" t="s">
        <v>82</v>
      </c>
      <c r="AW2356" s="113" t="s">
        <v>30</v>
      </c>
      <c r="AX2356" s="113" t="s">
        <v>73</v>
      </c>
      <c r="AY2356" s="114" t="s">
        <v>165</v>
      </c>
    </row>
    <row r="2357" spans="2:51" s="107" customFormat="1">
      <c r="B2357" s="106"/>
      <c r="D2357" s="102" t="s">
        <v>176</v>
      </c>
      <c r="E2357" s="108" t="s">
        <v>1</v>
      </c>
      <c r="F2357" s="109" t="s">
        <v>10677</v>
      </c>
      <c r="H2357" s="108"/>
      <c r="I2357" s="6"/>
      <c r="L2357" s="106"/>
      <c r="M2357" s="110"/>
      <c r="T2357" s="111"/>
      <c r="AT2357" s="108" t="s">
        <v>176</v>
      </c>
      <c r="AU2357" s="108" t="s">
        <v>82</v>
      </c>
      <c r="AV2357" s="107" t="s">
        <v>82</v>
      </c>
      <c r="AW2357" s="107" t="s">
        <v>30</v>
      </c>
      <c r="AX2357" s="107" t="s">
        <v>73</v>
      </c>
      <c r="AY2357" s="108" t="s">
        <v>165</v>
      </c>
    </row>
    <row r="2358" spans="2:51" s="113" customFormat="1">
      <c r="B2358" s="112"/>
      <c r="D2358" s="102" t="s">
        <v>176</v>
      </c>
      <c r="E2358" s="114" t="s">
        <v>1</v>
      </c>
      <c r="F2358" s="115" t="s">
        <v>10678</v>
      </c>
      <c r="H2358" s="116">
        <v>14.85</v>
      </c>
      <c r="I2358" s="7"/>
      <c r="L2358" s="112"/>
      <c r="M2358" s="117"/>
      <c r="T2358" s="118"/>
      <c r="AT2358" s="114" t="s">
        <v>176</v>
      </c>
      <c r="AU2358" s="114" t="s">
        <v>82</v>
      </c>
      <c r="AV2358" s="113" t="s">
        <v>82</v>
      </c>
      <c r="AW2358" s="113" t="s">
        <v>30</v>
      </c>
      <c r="AX2358" s="113" t="s">
        <v>73</v>
      </c>
      <c r="AY2358" s="114" t="s">
        <v>165</v>
      </c>
    </row>
    <row r="2359" spans="2:51" s="113" customFormat="1">
      <c r="B2359" s="112"/>
      <c r="D2359" s="102" t="s">
        <v>176</v>
      </c>
      <c r="E2359" s="114" t="s">
        <v>1</v>
      </c>
      <c r="F2359" s="115" t="s">
        <v>944</v>
      </c>
      <c r="H2359" s="116">
        <v>-1.8180000000000001</v>
      </c>
      <c r="I2359" s="7"/>
      <c r="L2359" s="112"/>
      <c r="M2359" s="117"/>
      <c r="T2359" s="118"/>
      <c r="AT2359" s="114" t="s">
        <v>176</v>
      </c>
      <c r="AU2359" s="114" t="s">
        <v>82</v>
      </c>
      <c r="AV2359" s="113" t="s">
        <v>82</v>
      </c>
      <c r="AW2359" s="113" t="s">
        <v>30</v>
      </c>
      <c r="AX2359" s="113" t="s">
        <v>73</v>
      </c>
      <c r="AY2359" s="114" t="s">
        <v>165</v>
      </c>
    </row>
    <row r="2360" spans="2:51" s="107" customFormat="1">
      <c r="B2360" s="106"/>
      <c r="D2360" s="102" t="s">
        <v>176</v>
      </c>
      <c r="E2360" s="108" t="s">
        <v>1</v>
      </c>
      <c r="F2360" s="109" t="s">
        <v>10679</v>
      </c>
      <c r="H2360" s="108"/>
      <c r="I2360" s="6"/>
      <c r="L2360" s="106"/>
      <c r="M2360" s="110"/>
      <c r="T2360" s="111"/>
      <c r="AT2360" s="108" t="s">
        <v>176</v>
      </c>
      <c r="AU2360" s="108" t="s">
        <v>82</v>
      </c>
      <c r="AV2360" s="107" t="s">
        <v>82</v>
      </c>
      <c r="AW2360" s="107" t="s">
        <v>30</v>
      </c>
      <c r="AX2360" s="107" t="s">
        <v>73</v>
      </c>
      <c r="AY2360" s="108" t="s">
        <v>165</v>
      </c>
    </row>
    <row r="2361" spans="2:51" s="113" customFormat="1">
      <c r="B2361" s="112"/>
      <c r="D2361" s="102" t="s">
        <v>176</v>
      </c>
      <c r="E2361" s="114" t="s">
        <v>1</v>
      </c>
      <c r="F2361" s="115" t="s">
        <v>10680</v>
      </c>
      <c r="H2361" s="116">
        <v>1.35</v>
      </c>
      <c r="I2361" s="7"/>
      <c r="L2361" s="112"/>
      <c r="M2361" s="117"/>
      <c r="T2361" s="118"/>
      <c r="AT2361" s="114" t="s">
        <v>176</v>
      </c>
      <c r="AU2361" s="114" t="s">
        <v>82</v>
      </c>
      <c r="AV2361" s="113" t="s">
        <v>82</v>
      </c>
      <c r="AW2361" s="113" t="s">
        <v>30</v>
      </c>
      <c r="AX2361" s="113" t="s">
        <v>73</v>
      </c>
      <c r="AY2361" s="114" t="s">
        <v>165</v>
      </c>
    </row>
    <row r="2362" spans="2:51" s="113" customFormat="1">
      <c r="B2362" s="112"/>
      <c r="D2362" s="102" t="s">
        <v>176</v>
      </c>
      <c r="E2362" s="114" t="s">
        <v>1</v>
      </c>
      <c r="F2362" s="115" t="s">
        <v>10681</v>
      </c>
      <c r="H2362" s="116">
        <v>6.9</v>
      </c>
      <c r="I2362" s="7"/>
      <c r="L2362" s="112"/>
      <c r="M2362" s="117"/>
      <c r="T2362" s="118"/>
      <c r="AT2362" s="114" t="s">
        <v>176</v>
      </c>
      <c r="AU2362" s="114" t="s">
        <v>82</v>
      </c>
      <c r="AV2362" s="113" t="s">
        <v>82</v>
      </c>
      <c r="AW2362" s="113" t="s">
        <v>30</v>
      </c>
      <c r="AX2362" s="113" t="s">
        <v>73</v>
      </c>
      <c r="AY2362" s="114" t="s">
        <v>165</v>
      </c>
    </row>
    <row r="2363" spans="2:51" s="113" customFormat="1">
      <c r="B2363" s="112"/>
      <c r="D2363" s="102" t="s">
        <v>176</v>
      </c>
      <c r="E2363" s="114" t="s">
        <v>1</v>
      </c>
      <c r="F2363" s="115" t="s">
        <v>1963</v>
      </c>
      <c r="H2363" s="116">
        <v>14.4</v>
      </c>
      <c r="I2363" s="7"/>
      <c r="L2363" s="112"/>
      <c r="M2363" s="117"/>
      <c r="T2363" s="118"/>
      <c r="AT2363" s="114" t="s">
        <v>176</v>
      </c>
      <c r="AU2363" s="114" t="s">
        <v>82</v>
      </c>
      <c r="AV2363" s="113" t="s">
        <v>82</v>
      </c>
      <c r="AW2363" s="113" t="s">
        <v>30</v>
      </c>
      <c r="AX2363" s="113" t="s">
        <v>73</v>
      </c>
      <c r="AY2363" s="114" t="s">
        <v>165</v>
      </c>
    </row>
    <row r="2364" spans="2:51" s="113" customFormat="1">
      <c r="B2364" s="112"/>
      <c r="D2364" s="102" t="s">
        <v>176</v>
      </c>
      <c r="E2364" s="114" t="s">
        <v>1</v>
      </c>
      <c r="F2364" s="115" t="s">
        <v>954</v>
      </c>
      <c r="H2364" s="116">
        <v>-1.6160000000000001</v>
      </c>
      <c r="I2364" s="7"/>
      <c r="L2364" s="112"/>
      <c r="M2364" s="117"/>
      <c r="T2364" s="118"/>
      <c r="AT2364" s="114" t="s">
        <v>176</v>
      </c>
      <c r="AU2364" s="114" t="s">
        <v>82</v>
      </c>
      <c r="AV2364" s="113" t="s">
        <v>82</v>
      </c>
      <c r="AW2364" s="113" t="s">
        <v>30</v>
      </c>
      <c r="AX2364" s="113" t="s">
        <v>73</v>
      </c>
      <c r="AY2364" s="114" t="s">
        <v>165</v>
      </c>
    </row>
    <row r="2365" spans="2:51" s="113" customFormat="1">
      <c r="B2365" s="112"/>
      <c r="D2365" s="102" t="s">
        <v>176</v>
      </c>
      <c r="E2365" s="114" t="s">
        <v>1</v>
      </c>
      <c r="F2365" s="115" t="s">
        <v>10661</v>
      </c>
      <c r="H2365" s="116">
        <v>-1.2000000000000002</v>
      </c>
      <c r="I2365" s="7"/>
      <c r="L2365" s="112"/>
      <c r="M2365" s="117"/>
      <c r="T2365" s="118"/>
      <c r="AT2365" s="114" t="s">
        <v>176</v>
      </c>
      <c r="AU2365" s="114" t="s">
        <v>82</v>
      </c>
      <c r="AV2365" s="113" t="s">
        <v>82</v>
      </c>
      <c r="AW2365" s="113" t="s">
        <v>30</v>
      </c>
      <c r="AX2365" s="113" t="s">
        <v>73</v>
      </c>
      <c r="AY2365" s="114" t="s">
        <v>165</v>
      </c>
    </row>
    <row r="2366" spans="2:51" s="107" customFormat="1">
      <c r="B2366" s="106"/>
      <c r="D2366" s="102" t="s">
        <v>176</v>
      </c>
      <c r="E2366" s="108" t="s">
        <v>1</v>
      </c>
      <c r="F2366" s="109" t="s">
        <v>10682</v>
      </c>
      <c r="H2366" s="108"/>
      <c r="I2366" s="6"/>
      <c r="L2366" s="106"/>
      <c r="M2366" s="110"/>
      <c r="T2366" s="111"/>
      <c r="AT2366" s="108" t="s">
        <v>176</v>
      </c>
      <c r="AU2366" s="108" t="s">
        <v>82</v>
      </c>
      <c r="AV2366" s="107" t="s">
        <v>82</v>
      </c>
      <c r="AW2366" s="107" t="s">
        <v>30</v>
      </c>
      <c r="AX2366" s="107" t="s">
        <v>73</v>
      </c>
      <c r="AY2366" s="108" t="s">
        <v>165</v>
      </c>
    </row>
    <row r="2367" spans="2:51" s="113" customFormat="1">
      <c r="B2367" s="112"/>
      <c r="D2367" s="102" t="s">
        <v>176</v>
      </c>
      <c r="E2367" s="114" t="s">
        <v>1</v>
      </c>
      <c r="F2367" s="115" t="s">
        <v>10683</v>
      </c>
      <c r="H2367" s="116">
        <v>62.939999999999991</v>
      </c>
      <c r="I2367" s="7"/>
      <c r="L2367" s="112"/>
      <c r="M2367" s="117"/>
      <c r="T2367" s="118"/>
      <c r="AT2367" s="114" t="s">
        <v>176</v>
      </c>
      <c r="AU2367" s="114" t="s">
        <v>82</v>
      </c>
      <c r="AV2367" s="113" t="s">
        <v>82</v>
      </c>
      <c r="AW2367" s="113" t="s">
        <v>30</v>
      </c>
      <c r="AX2367" s="113" t="s">
        <v>73</v>
      </c>
      <c r="AY2367" s="114" t="s">
        <v>165</v>
      </c>
    </row>
    <row r="2368" spans="2:51" s="113" customFormat="1">
      <c r="B2368" s="112"/>
      <c r="D2368" s="102" t="s">
        <v>176</v>
      </c>
      <c r="E2368" s="114" t="s">
        <v>1</v>
      </c>
      <c r="F2368" s="115" t="s">
        <v>10684</v>
      </c>
      <c r="H2368" s="116">
        <v>3.5999999999999996</v>
      </c>
      <c r="I2368" s="7"/>
      <c r="L2368" s="112"/>
      <c r="M2368" s="117"/>
      <c r="T2368" s="118"/>
      <c r="AT2368" s="114" t="s">
        <v>176</v>
      </c>
      <c r="AU2368" s="114" t="s">
        <v>82</v>
      </c>
      <c r="AV2368" s="113" t="s">
        <v>82</v>
      </c>
      <c r="AW2368" s="113" t="s">
        <v>30</v>
      </c>
      <c r="AX2368" s="113" t="s">
        <v>73</v>
      </c>
      <c r="AY2368" s="114" t="s">
        <v>165</v>
      </c>
    </row>
    <row r="2369" spans="2:51" s="113" customFormat="1">
      <c r="B2369" s="112"/>
      <c r="D2369" s="102" t="s">
        <v>176</v>
      </c>
      <c r="E2369" s="114" t="s">
        <v>1</v>
      </c>
      <c r="F2369" s="115" t="s">
        <v>10685</v>
      </c>
      <c r="H2369" s="116">
        <v>-10.022499999999999</v>
      </c>
      <c r="I2369" s="7"/>
      <c r="L2369" s="112"/>
      <c r="M2369" s="117"/>
      <c r="T2369" s="118"/>
      <c r="AT2369" s="114" t="s">
        <v>176</v>
      </c>
      <c r="AU2369" s="114" t="s">
        <v>82</v>
      </c>
      <c r="AV2369" s="113" t="s">
        <v>82</v>
      </c>
      <c r="AW2369" s="113" t="s">
        <v>30</v>
      </c>
      <c r="AX2369" s="113" t="s">
        <v>73</v>
      </c>
      <c r="AY2369" s="114" t="s">
        <v>165</v>
      </c>
    </row>
    <row r="2370" spans="2:51" s="113" customFormat="1">
      <c r="B2370" s="112"/>
      <c r="D2370" s="102" t="s">
        <v>176</v>
      </c>
      <c r="E2370" s="114" t="s">
        <v>1</v>
      </c>
      <c r="F2370" s="115" t="s">
        <v>944</v>
      </c>
      <c r="H2370" s="116">
        <v>-1.8180000000000001</v>
      </c>
      <c r="I2370" s="7"/>
      <c r="L2370" s="112"/>
      <c r="M2370" s="117"/>
      <c r="T2370" s="118"/>
      <c r="AT2370" s="114" t="s">
        <v>176</v>
      </c>
      <c r="AU2370" s="114" t="s">
        <v>82</v>
      </c>
      <c r="AV2370" s="113" t="s">
        <v>82</v>
      </c>
      <c r="AW2370" s="113" t="s">
        <v>30</v>
      </c>
      <c r="AX2370" s="113" t="s">
        <v>73</v>
      </c>
      <c r="AY2370" s="114" t="s">
        <v>165</v>
      </c>
    </row>
    <row r="2371" spans="2:51" s="107" customFormat="1">
      <c r="B2371" s="106"/>
      <c r="D2371" s="102" t="s">
        <v>176</v>
      </c>
      <c r="E2371" s="108" t="s">
        <v>1</v>
      </c>
      <c r="F2371" s="109" t="s">
        <v>10686</v>
      </c>
      <c r="H2371" s="108"/>
      <c r="I2371" s="6"/>
      <c r="L2371" s="106"/>
      <c r="M2371" s="110"/>
      <c r="T2371" s="111"/>
      <c r="AT2371" s="108" t="s">
        <v>176</v>
      </c>
      <c r="AU2371" s="108" t="s">
        <v>82</v>
      </c>
      <c r="AV2371" s="107" t="s">
        <v>82</v>
      </c>
      <c r="AW2371" s="107" t="s">
        <v>30</v>
      </c>
      <c r="AX2371" s="107" t="s">
        <v>73</v>
      </c>
      <c r="AY2371" s="108" t="s">
        <v>165</v>
      </c>
    </row>
    <row r="2372" spans="2:51" s="113" customFormat="1">
      <c r="B2372" s="112"/>
      <c r="D2372" s="102" t="s">
        <v>176</v>
      </c>
      <c r="E2372" s="114" t="s">
        <v>1</v>
      </c>
      <c r="F2372" s="115" t="s">
        <v>10687</v>
      </c>
      <c r="H2372" s="116">
        <v>31.950000000000003</v>
      </c>
      <c r="I2372" s="7"/>
      <c r="L2372" s="112"/>
      <c r="M2372" s="117"/>
      <c r="T2372" s="118"/>
      <c r="AT2372" s="114" t="s">
        <v>176</v>
      </c>
      <c r="AU2372" s="114" t="s">
        <v>82</v>
      </c>
      <c r="AV2372" s="113" t="s">
        <v>82</v>
      </c>
      <c r="AW2372" s="113" t="s">
        <v>30</v>
      </c>
      <c r="AX2372" s="113" t="s">
        <v>73</v>
      </c>
      <c r="AY2372" s="114" t="s">
        <v>165</v>
      </c>
    </row>
    <row r="2373" spans="2:51" s="113" customFormat="1">
      <c r="B2373" s="112"/>
      <c r="D2373" s="102" t="s">
        <v>176</v>
      </c>
      <c r="E2373" s="114" t="s">
        <v>1</v>
      </c>
      <c r="F2373" s="115" t="s">
        <v>944</v>
      </c>
      <c r="H2373" s="116">
        <v>-1.8180000000000001</v>
      </c>
      <c r="I2373" s="7"/>
      <c r="L2373" s="112"/>
      <c r="M2373" s="117"/>
      <c r="T2373" s="118"/>
      <c r="AT2373" s="114" t="s">
        <v>176</v>
      </c>
      <c r="AU2373" s="114" t="s">
        <v>82</v>
      </c>
      <c r="AV2373" s="113" t="s">
        <v>82</v>
      </c>
      <c r="AW2373" s="113" t="s">
        <v>30</v>
      </c>
      <c r="AX2373" s="113" t="s">
        <v>73</v>
      </c>
      <c r="AY2373" s="114" t="s">
        <v>165</v>
      </c>
    </row>
    <row r="2374" spans="2:51" s="107" customFormat="1">
      <c r="B2374" s="106"/>
      <c r="D2374" s="102" t="s">
        <v>176</v>
      </c>
      <c r="E2374" s="108" t="s">
        <v>1</v>
      </c>
      <c r="F2374" s="109" t="s">
        <v>10688</v>
      </c>
      <c r="H2374" s="108"/>
      <c r="I2374" s="6"/>
      <c r="L2374" s="106"/>
      <c r="M2374" s="110"/>
      <c r="T2374" s="111"/>
      <c r="AT2374" s="108" t="s">
        <v>176</v>
      </c>
      <c r="AU2374" s="108" t="s">
        <v>82</v>
      </c>
      <c r="AV2374" s="107" t="s">
        <v>82</v>
      </c>
      <c r="AW2374" s="107" t="s">
        <v>30</v>
      </c>
      <c r="AX2374" s="107" t="s">
        <v>73</v>
      </c>
      <c r="AY2374" s="108" t="s">
        <v>165</v>
      </c>
    </row>
    <row r="2375" spans="2:51" s="113" customFormat="1">
      <c r="B2375" s="112"/>
      <c r="D2375" s="102" t="s">
        <v>176</v>
      </c>
      <c r="E2375" s="114" t="s">
        <v>1</v>
      </c>
      <c r="F2375" s="115" t="s">
        <v>10689</v>
      </c>
      <c r="H2375" s="116">
        <v>8.129999999999999</v>
      </c>
      <c r="I2375" s="7"/>
      <c r="L2375" s="112"/>
      <c r="M2375" s="117"/>
      <c r="T2375" s="118"/>
      <c r="AT2375" s="114" t="s">
        <v>176</v>
      </c>
      <c r="AU2375" s="114" t="s">
        <v>82</v>
      </c>
      <c r="AV2375" s="113" t="s">
        <v>82</v>
      </c>
      <c r="AW2375" s="113" t="s">
        <v>30</v>
      </c>
      <c r="AX2375" s="113" t="s">
        <v>73</v>
      </c>
      <c r="AY2375" s="114" t="s">
        <v>165</v>
      </c>
    </row>
    <row r="2376" spans="2:51" s="113" customFormat="1">
      <c r="B2376" s="112"/>
      <c r="D2376" s="102" t="s">
        <v>176</v>
      </c>
      <c r="E2376" s="114" t="s">
        <v>1</v>
      </c>
      <c r="F2376" s="115" t="s">
        <v>10661</v>
      </c>
      <c r="H2376" s="116">
        <v>-1.2000000000000002</v>
      </c>
      <c r="I2376" s="7"/>
      <c r="L2376" s="112"/>
      <c r="M2376" s="117"/>
      <c r="T2376" s="118"/>
      <c r="AT2376" s="114" t="s">
        <v>176</v>
      </c>
      <c r="AU2376" s="114" t="s">
        <v>82</v>
      </c>
      <c r="AV2376" s="113" t="s">
        <v>82</v>
      </c>
      <c r="AW2376" s="113" t="s">
        <v>30</v>
      </c>
      <c r="AX2376" s="113" t="s">
        <v>73</v>
      </c>
      <c r="AY2376" s="114" t="s">
        <v>165</v>
      </c>
    </row>
    <row r="2377" spans="2:51" s="107" customFormat="1">
      <c r="B2377" s="106"/>
      <c r="D2377" s="102" t="s">
        <v>176</v>
      </c>
      <c r="E2377" s="108" t="s">
        <v>1</v>
      </c>
      <c r="F2377" s="109" t="s">
        <v>10690</v>
      </c>
      <c r="H2377" s="108"/>
      <c r="I2377" s="6"/>
      <c r="L2377" s="106"/>
      <c r="M2377" s="110"/>
      <c r="T2377" s="111"/>
      <c r="AT2377" s="108" t="s">
        <v>176</v>
      </c>
      <c r="AU2377" s="108" t="s">
        <v>82</v>
      </c>
      <c r="AV2377" s="107" t="s">
        <v>82</v>
      </c>
      <c r="AW2377" s="107" t="s">
        <v>30</v>
      </c>
      <c r="AX2377" s="107" t="s">
        <v>73</v>
      </c>
      <c r="AY2377" s="108" t="s">
        <v>165</v>
      </c>
    </row>
    <row r="2378" spans="2:51" s="113" customFormat="1">
      <c r="B2378" s="112"/>
      <c r="D2378" s="102" t="s">
        <v>176</v>
      </c>
      <c r="E2378" s="114" t="s">
        <v>1</v>
      </c>
      <c r="F2378" s="115" t="s">
        <v>10691</v>
      </c>
      <c r="H2378" s="116">
        <v>10.3125</v>
      </c>
      <c r="I2378" s="7"/>
      <c r="L2378" s="112"/>
      <c r="M2378" s="117"/>
      <c r="T2378" s="118"/>
      <c r="AT2378" s="114" t="s">
        <v>176</v>
      </c>
      <c r="AU2378" s="114" t="s">
        <v>82</v>
      </c>
      <c r="AV2378" s="113" t="s">
        <v>82</v>
      </c>
      <c r="AW2378" s="113" t="s">
        <v>30</v>
      </c>
      <c r="AX2378" s="113" t="s">
        <v>73</v>
      </c>
      <c r="AY2378" s="114" t="s">
        <v>165</v>
      </c>
    </row>
    <row r="2379" spans="2:51" s="113" customFormat="1" ht="22.5">
      <c r="B2379" s="112"/>
      <c r="D2379" s="102" t="s">
        <v>176</v>
      </c>
      <c r="E2379" s="114" t="s">
        <v>1</v>
      </c>
      <c r="F2379" s="115" t="s">
        <v>10692</v>
      </c>
      <c r="H2379" s="116">
        <v>92.18</v>
      </c>
      <c r="I2379" s="7"/>
      <c r="L2379" s="112"/>
      <c r="M2379" s="117"/>
      <c r="T2379" s="118"/>
      <c r="AT2379" s="114" t="s">
        <v>176</v>
      </c>
      <c r="AU2379" s="114" t="s">
        <v>82</v>
      </c>
      <c r="AV2379" s="113" t="s">
        <v>82</v>
      </c>
      <c r="AW2379" s="113" t="s">
        <v>30</v>
      </c>
      <c r="AX2379" s="113" t="s">
        <v>73</v>
      </c>
      <c r="AY2379" s="114" t="s">
        <v>165</v>
      </c>
    </row>
    <row r="2380" spans="2:51" s="107" customFormat="1">
      <c r="B2380" s="106"/>
      <c r="D2380" s="102" t="s">
        <v>176</v>
      </c>
      <c r="E2380" s="108" t="s">
        <v>1</v>
      </c>
      <c r="F2380" s="109" t="s">
        <v>10693</v>
      </c>
      <c r="H2380" s="108"/>
      <c r="I2380" s="6"/>
      <c r="L2380" s="106"/>
      <c r="M2380" s="110"/>
      <c r="T2380" s="111"/>
      <c r="AT2380" s="108" t="s">
        <v>176</v>
      </c>
      <c r="AU2380" s="108" t="s">
        <v>82</v>
      </c>
      <c r="AV2380" s="107" t="s">
        <v>82</v>
      </c>
      <c r="AW2380" s="107" t="s">
        <v>30</v>
      </c>
      <c r="AX2380" s="107" t="s">
        <v>73</v>
      </c>
      <c r="AY2380" s="108" t="s">
        <v>165</v>
      </c>
    </row>
    <row r="2381" spans="2:51" s="113" customFormat="1" ht="22.5">
      <c r="B2381" s="112"/>
      <c r="D2381" s="102" t="s">
        <v>176</v>
      </c>
      <c r="E2381" s="114" t="s">
        <v>1</v>
      </c>
      <c r="F2381" s="115" t="s">
        <v>10694</v>
      </c>
      <c r="H2381" s="116">
        <v>100.67749999999999</v>
      </c>
      <c r="I2381" s="7"/>
      <c r="L2381" s="112"/>
      <c r="M2381" s="117"/>
      <c r="T2381" s="118"/>
      <c r="AT2381" s="114" t="s">
        <v>176</v>
      </c>
      <c r="AU2381" s="114" t="s">
        <v>82</v>
      </c>
      <c r="AV2381" s="113" t="s">
        <v>82</v>
      </c>
      <c r="AW2381" s="113" t="s">
        <v>30</v>
      </c>
      <c r="AX2381" s="113" t="s">
        <v>73</v>
      </c>
      <c r="AY2381" s="114" t="s">
        <v>165</v>
      </c>
    </row>
    <row r="2382" spans="2:51" s="107" customFormat="1">
      <c r="B2382" s="106"/>
      <c r="D2382" s="102" t="s">
        <v>176</v>
      </c>
      <c r="E2382" s="108" t="s">
        <v>1</v>
      </c>
      <c r="F2382" s="109" t="s">
        <v>10695</v>
      </c>
      <c r="H2382" s="108"/>
      <c r="I2382" s="6"/>
      <c r="L2382" s="106"/>
      <c r="M2382" s="110"/>
      <c r="T2382" s="111"/>
      <c r="AT2382" s="108" t="s">
        <v>176</v>
      </c>
      <c r="AU2382" s="108" t="s">
        <v>82</v>
      </c>
      <c r="AV2382" s="107" t="s">
        <v>82</v>
      </c>
      <c r="AW2382" s="107" t="s">
        <v>30</v>
      </c>
      <c r="AX2382" s="107" t="s">
        <v>73</v>
      </c>
      <c r="AY2382" s="108" t="s">
        <v>165</v>
      </c>
    </row>
    <row r="2383" spans="2:51" s="113" customFormat="1">
      <c r="B2383" s="112"/>
      <c r="D2383" s="102" t="s">
        <v>176</v>
      </c>
      <c r="E2383" s="114" t="s">
        <v>1</v>
      </c>
      <c r="F2383" s="115" t="s">
        <v>10696</v>
      </c>
      <c r="H2383" s="116">
        <v>5.1749999999999998</v>
      </c>
      <c r="I2383" s="7"/>
      <c r="L2383" s="112"/>
      <c r="M2383" s="117"/>
      <c r="T2383" s="118"/>
      <c r="AT2383" s="114" t="s">
        <v>176</v>
      </c>
      <c r="AU2383" s="114" t="s">
        <v>82</v>
      </c>
      <c r="AV2383" s="113" t="s">
        <v>82</v>
      </c>
      <c r="AW2383" s="113" t="s">
        <v>30</v>
      </c>
      <c r="AX2383" s="113" t="s">
        <v>73</v>
      </c>
      <c r="AY2383" s="114" t="s">
        <v>165</v>
      </c>
    </row>
    <row r="2384" spans="2:51" s="107" customFormat="1">
      <c r="B2384" s="106"/>
      <c r="D2384" s="102" t="s">
        <v>176</v>
      </c>
      <c r="E2384" s="108" t="s">
        <v>1</v>
      </c>
      <c r="F2384" s="109" t="s">
        <v>10697</v>
      </c>
      <c r="H2384" s="108"/>
      <c r="I2384" s="6"/>
      <c r="L2384" s="106"/>
      <c r="M2384" s="110"/>
      <c r="T2384" s="111"/>
      <c r="AT2384" s="108" t="s">
        <v>176</v>
      </c>
      <c r="AU2384" s="108" t="s">
        <v>82</v>
      </c>
      <c r="AV2384" s="107" t="s">
        <v>82</v>
      </c>
      <c r="AW2384" s="107" t="s">
        <v>30</v>
      </c>
      <c r="AX2384" s="107" t="s">
        <v>73</v>
      </c>
      <c r="AY2384" s="108" t="s">
        <v>165</v>
      </c>
    </row>
    <row r="2385" spans="2:51" s="113" customFormat="1">
      <c r="B2385" s="112"/>
      <c r="D2385" s="102" t="s">
        <v>176</v>
      </c>
      <c r="E2385" s="114" t="s">
        <v>1</v>
      </c>
      <c r="F2385" s="115" t="s">
        <v>10698</v>
      </c>
      <c r="H2385" s="116">
        <v>32.22</v>
      </c>
      <c r="I2385" s="7"/>
      <c r="L2385" s="112"/>
      <c r="M2385" s="117"/>
      <c r="T2385" s="118"/>
      <c r="AT2385" s="114" t="s">
        <v>176</v>
      </c>
      <c r="AU2385" s="114" t="s">
        <v>82</v>
      </c>
      <c r="AV2385" s="113" t="s">
        <v>82</v>
      </c>
      <c r="AW2385" s="113" t="s">
        <v>30</v>
      </c>
      <c r="AX2385" s="113" t="s">
        <v>73</v>
      </c>
      <c r="AY2385" s="114" t="s">
        <v>165</v>
      </c>
    </row>
    <row r="2386" spans="2:51" s="113" customFormat="1">
      <c r="B2386" s="112"/>
      <c r="D2386" s="102" t="s">
        <v>176</v>
      </c>
      <c r="E2386" s="114" t="s">
        <v>1</v>
      </c>
      <c r="F2386" s="115" t="s">
        <v>959</v>
      </c>
      <c r="H2386" s="116">
        <v>-2.02</v>
      </c>
      <c r="I2386" s="7"/>
      <c r="L2386" s="112"/>
      <c r="M2386" s="117"/>
      <c r="T2386" s="118"/>
      <c r="AT2386" s="114" t="s">
        <v>176</v>
      </c>
      <c r="AU2386" s="114" t="s">
        <v>82</v>
      </c>
      <c r="AV2386" s="113" t="s">
        <v>82</v>
      </c>
      <c r="AW2386" s="113" t="s">
        <v>30</v>
      </c>
      <c r="AX2386" s="113" t="s">
        <v>73</v>
      </c>
      <c r="AY2386" s="114" t="s">
        <v>165</v>
      </c>
    </row>
    <row r="2387" spans="2:51" s="107" customFormat="1">
      <c r="B2387" s="106"/>
      <c r="D2387" s="102" t="s">
        <v>176</v>
      </c>
      <c r="E2387" s="108" t="s">
        <v>1</v>
      </c>
      <c r="F2387" s="109" t="s">
        <v>10699</v>
      </c>
      <c r="H2387" s="108"/>
      <c r="I2387" s="6"/>
      <c r="L2387" s="106"/>
      <c r="M2387" s="110"/>
      <c r="T2387" s="111"/>
      <c r="AT2387" s="108" t="s">
        <v>176</v>
      </c>
      <c r="AU2387" s="108" t="s">
        <v>82</v>
      </c>
      <c r="AV2387" s="107" t="s">
        <v>82</v>
      </c>
      <c r="AW2387" s="107" t="s">
        <v>30</v>
      </c>
      <c r="AX2387" s="107" t="s">
        <v>73</v>
      </c>
      <c r="AY2387" s="108" t="s">
        <v>165</v>
      </c>
    </row>
    <row r="2388" spans="2:51" s="113" customFormat="1">
      <c r="B2388" s="112"/>
      <c r="D2388" s="102" t="s">
        <v>176</v>
      </c>
      <c r="E2388" s="114" t="s">
        <v>1</v>
      </c>
      <c r="F2388" s="115" t="s">
        <v>10700</v>
      </c>
      <c r="H2388" s="116">
        <v>35.01</v>
      </c>
      <c r="I2388" s="7"/>
      <c r="L2388" s="112"/>
      <c r="M2388" s="117"/>
      <c r="T2388" s="118"/>
      <c r="AT2388" s="114" t="s">
        <v>176</v>
      </c>
      <c r="AU2388" s="114" t="s">
        <v>82</v>
      </c>
      <c r="AV2388" s="113" t="s">
        <v>82</v>
      </c>
      <c r="AW2388" s="113" t="s">
        <v>30</v>
      </c>
      <c r="AX2388" s="113" t="s">
        <v>73</v>
      </c>
      <c r="AY2388" s="114" t="s">
        <v>165</v>
      </c>
    </row>
    <row r="2389" spans="2:51" s="113" customFormat="1">
      <c r="B2389" s="112"/>
      <c r="D2389" s="102" t="s">
        <v>176</v>
      </c>
      <c r="E2389" s="114" t="s">
        <v>1</v>
      </c>
      <c r="F2389" s="115" t="s">
        <v>10701</v>
      </c>
      <c r="H2389" s="116">
        <v>-2.2220000000000004</v>
      </c>
      <c r="I2389" s="7"/>
      <c r="L2389" s="112"/>
      <c r="M2389" s="117"/>
      <c r="T2389" s="118"/>
      <c r="AT2389" s="114" t="s">
        <v>176</v>
      </c>
      <c r="AU2389" s="114" t="s">
        <v>82</v>
      </c>
      <c r="AV2389" s="113" t="s">
        <v>82</v>
      </c>
      <c r="AW2389" s="113" t="s">
        <v>30</v>
      </c>
      <c r="AX2389" s="113" t="s">
        <v>73</v>
      </c>
      <c r="AY2389" s="114" t="s">
        <v>165</v>
      </c>
    </row>
    <row r="2390" spans="2:51" s="107" customFormat="1">
      <c r="B2390" s="106"/>
      <c r="D2390" s="102" t="s">
        <v>176</v>
      </c>
      <c r="E2390" s="108" t="s">
        <v>1</v>
      </c>
      <c r="F2390" s="109" t="s">
        <v>10702</v>
      </c>
      <c r="H2390" s="108"/>
      <c r="I2390" s="6"/>
      <c r="L2390" s="106"/>
      <c r="M2390" s="110"/>
      <c r="T2390" s="111"/>
      <c r="AT2390" s="108" t="s">
        <v>176</v>
      </c>
      <c r="AU2390" s="108" t="s">
        <v>82</v>
      </c>
      <c r="AV2390" s="107" t="s">
        <v>82</v>
      </c>
      <c r="AW2390" s="107" t="s">
        <v>30</v>
      </c>
      <c r="AX2390" s="107" t="s">
        <v>73</v>
      </c>
      <c r="AY2390" s="108" t="s">
        <v>165</v>
      </c>
    </row>
    <row r="2391" spans="2:51" s="113" customFormat="1">
      <c r="B2391" s="112"/>
      <c r="D2391" s="102" t="s">
        <v>176</v>
      </c>
      <c r="E2391" s="114" t="s">
        <v>1</v>
      </c>
      <c r="F2391" s="115" t="s">
        <v>10703</v>
      </c>
      <c r="H2391" s="116">
        <v>23.355</v>
      </c>
      <c r="I2391" s="7"/>
      <c r="L2391" s="112"/>
      <c r="M2391" s="117"/>
      <c r="T2391" s="118"/>
      <c r="AT2391" s="114" t="s">
        <v>176</v>
      </c>
      <c r="AU2391" s="114" t="s">
        <v>82</v>
      </c>
      <c r="AV2391" s="113" t="s">
        <v>82</v>
      </c>
      <c r="AW2391" s="113" t="s">
        <v>30</v>
      </c>
      <c r="AX2391" s="113" t="s">
        <v>73</v>
      </c>
      <c r="AY2391" s="114" t="s">
        <v>165</v>
      </c>
    </row>
    <row r="2392" spans="2:51" s="113" customFormat="1">
      <c r="B2392" s="112"/>
      <c r="D2392" s="102" t="s">
        <v>176</v>
      </c>
      <c r="E2392" s="114" t="s">
        <v>1</v>
      </c>
      <c r="F2392" s="115" t="s">
        <v>10704</v>
      </c>
      <c r="H2392" s="116">
        <v>-2.3100000000000005</v>
      </c>
      <c r="I2392" s="7"/>
      <c r="L2392" s="112"/>
      <c r="M2392" s="117"/>
      <c r="T2392" s="118"/>
      <c r="AT2392" s="114" t="s">
        <v>176</v>
      </c>
      <c r="AU2392" s="114" t="s">
        <v>82</v>
      </c>
      <c r="AV2392" s="113" t="s">
        <v>82</v>
      </c>
      <c r="AW2392" s="113" t="s">
        <v>30</v>
      </c>
      <c r="AX2392" s="113" t="s">
        <v>73</v>
      </c>
      <c r="AY2392" s="114" t="s">
        <v>165</v>
      </c>
    </row>
    <row r="2393" spans="2:51" s="107" customFormat="1">
      <c r="B2393" s="106"/>
      <c r="D2393" s="102" t="s">
        <v>176</v>
      </c>
      <c r="E2393" s="108" t="s">
        <v>1</v>
      </c>
      <c r="F2393" s="109" t="s">
        <v>10705</v>
      </c>
      <c r="H2393" s="108"/>
      <c r="I2393" s="6"/>
      <c r="L2393" s="106"/>
      <c r="M2393" s="110"/>
      <c r="T2393" s="111"/>
      <c r="AT2393" s="108" t="s">
        <v>176</v>
      </c>
      <c r="AU2393" s="108" t="s">
        <v>82</v>
      </c>
      <c r="AV2393" s="107" t="s">
        <v>82</v>
      </c>
      <c r="AW2393" s="107" t="s">
        <v>30</v>
      </c>
      <c r="AX2393" s="107" t="s">
        <v>73</v>
      </c>
      <c r="AY2393" s="108" t="s">
        <v>165</v>
      </c>
    </row>
    <row r="2394" spans="2:51" s="113" customFormat="1">
      <c r="B2394" s="112"/>
      <c r="D2394" s="102" t="s">
        <v>176</v>
      </c>
      <c r="E2394" s="114" t="s">
        <v>1</v>
      </c>
      <c r="F2394" s="115" t="s">
        <v>10706</v>
      </c>
      <c r="H2394" s="116">
        <v>22.454999999999998</v>
      </c>
      <c r="I2394" s="7"/>
      <c r="L2394" s="112"/>
      <c r="M2394" s="117"/>
      <c r="T2394" s="118"/>
      <c r="AT2394" s="114" t="s">
        <v>176</v>
      </c>
      <c r="AU2394" s="114" t="s">
        <v>82</v>
      </c>
      <c r="AV2394" s="113" t="s">
        <v>82</v>
      </c>
      <c r="AW2394" s="113" t="s">
        <v>30</v>
      </c>
      <c r="AX2394" s="113" t="s">
        <v>73</v>
      </c>
      <c r="AY2394" s="114" t="s">
        <v>165</v>
      </c>
    </row>
    <row r="2395" spans="2:51" s="113" customFormat="1">
      <c r="B2395" s="112"/>
      <c r="D2395" s="102" t="s">
        <v>176</v>
      </c>
      <c r="E2395" s="114" t="s">
        <v>1</v>
      </c>
      <c r="F2395" s="115" t="s">
        <v>10704</v>
      </c>
      <c r="H2395" s="116">
        <v>-2.3100000000000005</v>
      </c>
      <c r="I2395" s="7"/>
      <c r="L2395" s="112"/>
      <c r="M2395" s="117"/>
      <c r="T2395" s="118"/>
      <c r="AT2395" s="114" t="s">
        <v>176</v>
      </c>
      <c r="AU2395" s="114" t="s">
        <v>82</v>
      </c>
      <c r="AV2395" s="113" t="s">
        <v>82</v>
      </c>
      <c r="AW2395" s="113" t="s">
        <v>30</v>
      </c>
      <c r="AX2395" s="113" t="s">
        <v>73</v>
      </c>
      <c r="AY2395" s="114" t="s">
        <v>165</v>
      </c>
    </row>
    <row r="2396" spans="2:51" s="107" customFormat="1">
      <c r="B2396" s="106"/>
      <c r="D2396" s="102" t="s">
        <v>176</v>
      </c>
      <c r="E2396" s="108" t="s">
        <v>1</v>
      </c>
      <c r="F2396" s="109" t="s">
        <v>3859</v>
      </c>
      <c r="H2396" s="108"/>
      <c r="I2396" s="6"/>
      <c r="L2396" s="106"/>
      <c r="M2396" s="110"/>
      <c r="T2396" s="111"/>
      <c r="AT2396" s="108" t="s">
        <v>176</v>
      </c>
      <c r="AU2396" s="108" t="s">
        <v>82</v>
      </c>
      <c r="AV2396" s="107" t="s">
        <v>82</v>
      </c>
      <c r="AW2396" s="107" t="s">
        <v>30</v>
      </c>
      <c r="AX2396" s="107" t="s">
        <v>73</v>
      </c>
      <c r="AY2396" s="108" t="s">
        <v>165</v>
      </c>
    </row>
    <row r="2397" spans="2:51" s="113" customFormat="1">
      <c r="B2397" s="112"/>
      <c r="D2397" s="102" t="s">
        <v>176</v>
      </c>
      <c r="E2397" s="114" t="s">
        <v>1</v>
      </c>
      <c r="F2397" s="115" t="s">
        <v>10707</v>
      </c>
      <c r="H2397" s="116">
        <v>2.25</v>
      </c>
      <c r="I2397" s="7"/>
      <c r="L2397" s="112"/>
      <c r="M2397" s="117"/>
      <c r="T2397" s="118"/>
      <c r="AT2397" s="114" t="s">
        <v>176</v>
      </c>
      <c r="AU2397" s="114" t="s">
        <v>82</v>
      </c>
      <c r="AV2397" s="113" t="s">
        <v>82</v>
      </c>
      <c r="AW2397" s="113" t="s">
        <v>30</v>
      </c>
      <c r="AX2397" s="113" t="s">
        <v>73</v>
      </c>
      <c r="AY2397" s="114" t="s">
        <v>165</v>
      </c>
    </row>
    <row r="2398" spans="2:51" s="107" customFormat="1">
      <c r="B2398" s="106"/>
      <c r="D2398" s="102" t="s">
        <v>176</v>
      </c>
      <c r="E2398" s="108" t="s">
        <v>1</v>
      </c>
      <c r="F2398" s="109" t="s">
        <v>10708</v>
      </c>
      <c r="H2398" s="108"/>
      <c r="I2398" s="6"/>
      <c r="L2398" s="106"/>
      <c r="M2398" s="110"/>
      <c r="T2398" s="111"/>
      <c r="AT2398" s="108" t="s">
        <v>176</v>
      </c>
      <c r="AU2398" s="108" t="s">
        <v>82</v>
      </c>
      <c r="AV2398" s="107" t="s">
        <v>82</v>
      </c>
      <c r="AW2398" s="107" t="s">
        <v>30</v>
      </c>
      <c r="AX2398" s="107" t="s">
        <v>73</v>
      </c>
      <c r="AY2398" s="108" t="s">
        <v>165</v>
      </c>
    </row>
    <row r="2399" spans="2:51" s="113" customFormat="1">
      <c r="B2399" s="112"/>
      <c r="D2399" s="102" t="s">
        <v>176</v>
      </c>
      <c r="E2399" s="114" t="s">
        <v>1</v>
      </c>
      <c r="F2399" s="115" t="s">
        <v>10709</v>
      </c>
      <c r="H2399" s="116">
        <v>30.660000000000004</v>
      </c>
      <c r="I2399" s="7"/>
      <c r="L2399" s="112"/>
      <c r="M2399" s="117"/>
      <c r="T2399" s="118"/>
      <c r="AT2399" s="114" t="s">
        <v>176</v>
      </c>
      <c r="AU2399" s="114" t="s">
        <v>82</v>
      </c>
      <c r="AV2399" s="113" t="s">
        <v>82</v>
      </c>
      <c r="AW2399" s="113" t="s">
        <v>30</v>
      </c>
      <c r="AX2399" s="113" t="s">
        <v>73</v>
      </c>
      <c r="AY2399" s="114" t="s">
        <v>165</v>
      </c>
    </row>
    <row r="2400" spans="2:51" s="113" customFormat="1">
      <c r="B2400" s="112"/>
      <c r="D2400" s="102" t="s">
        <v>176</v>
      </c>
      <c r="E2400" s="114" t="s">
        <v>1</v>
      </c>
      <c r="F2400" s="115" t="s">
        <v>10710</v>
      </c>
      <c r="H2400" s="116">
        <v>-2.4200000000000004</v>
      </c>
      <c r="I2400" s="7"/>
      <c r="L2400" s="112"/>
      <c r="M2400" s="117"/>
      <c r="T2400" s="118"/>
      <c r="AT2400" s="114" t="s">
        <v>176</v>
      </c>
      <c r="AU2400" s="114" t="s">
        <v>82</v>
      </c>
      <c r="AV2400" s="113" t="s">
        <v>82</v>
      </c>
      <c r="AW2400" s="113" t="s">
        <v>30</v>
      </c>
      <c r="AX2400" s="113" t="s">
        <v>73</v>
      </c>
      <c r="AY2400" s="114" t="s">
        <v>165</v>
      </c>
    </row>
    <row r="2401" spans="2:51" s="113" customFormat="1">
      <c r="B2401" s="112"/>
      <c r="D2401" s="102" t="s">
        <v>176</v>
      </c>
      <c r="E2401" s="114" t="s">
        <v>1</v>
      </c>
      <c r="F2401" s="115" t="s">
        <v>10711</v>
      </c>
      <c r="H2401" s="116">
        <v>588.10000000000014</v>
      </c>
      <c r="I2401" s="7"/>
      <c r="L2401" s="112"/>
      <c r="M2401" s="117"/>
      <c r="T2401" s="118"/>
      <c r="AT2401" s="114" t="s">
        <v>176</v>
      </c>
      <c r="AU2401" s="114" t="s">
        <v>82</v>
      </c>
      <c r="AV2401" s="113" t="s">
        <v>82</v>
      </c>
      <c r="AW2401" s="113" t="s">
        <v>30</v>
      </c>
      <c r="AX2401" s="113" t="s">
        <v>73</v>
      </c>
      <c r="AY2401" s="114" t="s">
        <v>165</v>
      </c>
    </row>
    <row r="2402" spans="2:51" s="107" customFormat="1">
      <c r="B2402" s="106"/>
      <c r="D2402" s="102" t="s">
        <v>176</v>
      </c>
      <c r="E2402" s="108" t="s">
        <v>1</v>
      </c>
      <c r="F2402" s="109" t="s">
        <v>707</v>
      </c>
      <c r="H2402" s="108"/>
      <c r="I2402" s="6"/>
      <c r="L2402" s="106"/>
      <c r="M2402" s="110"/>
      <c r="T2402" s="111"/>
      <c r="AT2402" s="108" t="s">
        <v>176</v>
      </c>
      <c r="AU2402" s="108" t="s">
        <v>82</v>
      </c>
      <c r="AV2402" s="107" t="s">
        <v>82</v>
      </c>
      <c r="AW2402" s="107" t="s">
        <v>30</v>
      </c>
      <c r="AX2402" s="107" t="s">
        <v>73</v>
      </c>
      <c r="AY2402" s="108" t="s">
        <v>165</v>
      </c>
    </row>
    <row r="2403" spans="2:51" s="107" customFormat="1">
      <c r="B2403" s="106"/>
      <c r="D2403" s="102" t="s">
        <v>176</v>
      </c>
      <c r="E2403" s="108" t="s">
        <v>1</v>
      </c>
      <c r="F2403" s="109" t="s">
        <v>10712</v>
      </c>
      <c r="H2403" s="108"/>
      <c r="I2403" s="6"/>
      <c r="L2403" s="106"/>
      <c r="M2403" s="110"/>
      <c r="T2403" s="111"/>
      <c r="AT2403" s="108" t="s">
        <v>176</v>
      </c>
      <c r="AU2403" s="108" t="s">
        <v>82</v>
      </c>
      <c r="AV2403" s="107" t="s">
        <v>82</v>
      </c>
      <c r="AW2403" s="107" t="s">
        <v>30</v>
      </c>
      <c r="AX2403" s="107" t="s">
        <v>73</v>
      </c>
      <c r="AY2403" s="108" t="s">
        <v>165</v>
      </c>
    </row>
    <row r="2404" spans="2:51" s="113" customFormat="1">
      <c r="B2404" s="112"/>
      <c r="D2404" s="102" t="s">
        <v>176</v>
      </c>
      <c r="E2404" s="114" t="s">
        <v>1</v>
      </c>
      <c r="F2404" s="115" t="s">
        <v>10713</v>
      </c>
      <c r="H2404" s="116">
        <v>33.450000000000003</v>
      </c>
      <c r="I2404" s="7"/>
      <c r="L2404" s="112"/>
      <c r="M2404" s="117"/>
      <c r="T2404" s="118"/>
      <c r="AT2404" s="114" t="s">
        <v>176</v>
      </c>
      <c r="AU2404" s="114" t="s">
        <v>82</v>
      </c>
      <c r="AV2404" s="113" t="s">
        <v>82</v>
      </c>
      <c r="AW2404" s="113" t="s">
        <v>30</v>
      </c>
      <c r="AX2404" s="113" t="s">
        <v>73</v>
      </c>
      <c r="AY2404" s="114" t="s">
        <v>165</v>
      </c>
    </row>
    <row r="2405" spans="2:51" s="113" customFormat="1">
      <c r="B2405" s="112"/>
      <c r="D2405" s="102" t="s">
        <v>176</v>
      </c>
      <c r="E2405" s="114" t="s">
        <v>1</v>
      </c>
      <c r="F2405" s="115" t="s">
        <v>10714</v>
      </c>
      <c r="H2405" s="116">
        <v>2.75</v>
      </c>
      <c r="I2405" s="7"/>
      <c r="L2405" s="112"/>
      <c r="M2405" s="117"/>
      <c r="T2405" s="118"/>
      <c r="AT2405" s="114" t="s">
        <v>176</v>
      </c>
      <c r="AU2405" s="114" t="s">
        <v>82</v>
      </c>
      <c r="AV2405" s="113" t="s">
        <v>82</v>
      </c>
      <c r="AW2405" s="113" t="s">
        <v>30</v>
      </c>
      <c r="AX2405" s="113" t="s">
        <v>73</v>
      </c>
      <c r="AY2405" s="114" t="s">
        <v>165</v>
      </c>
    </row>
    <row r="2406" spans="2:51" s="107" customFormat="1">
      <c r="B2406" s="106"/>
      <c r="D2406" s="102" t="s">
        <v>176</v>
      </c>
      <c r="E2406" s="108" t="s">
        <v>1</v>
      </c>
      <c r="F2406" s="109" t="s">
        <v>10715</v>
      </c>
      <c r="H2406" s="108"/>
      <c r="I2406" s="6"/>
      <c r="L2406" s="106"/>
      <c r="M2406" s="110"/>
      <c r="T2406" s="111"/>
      <c r="AT2406" s="108" t="s">
        <v>176</v>
      </c>
      <c r="AU2406" s="108" t="s">
        <v>82</v>
      </c>
      <c r="AV2406" s="107" t="s">
        <v>82</v>
      </c>
      <c r="AW2406" s="107" t="s">
        <v>30</v>
      </c>
      <c r="AX2406" s="107" t="s">
        <v>73</v>
      </c>
      <c r="AY2406" s="108" t="s">
        <v>165</v>
      </c>
    </row>
    <row r="2407" spans="2:51" s="113" customFormat="1">
      <c r="B2407" s="112"/>
      <c r="D2407" s="102" t="s">
        <v>176</v>
      </c>
      <c r="E2407" s="114" t="s">
        <v>1</v>
      </c>
      <c r="F2407" s="115" t="s">
        <v>10716</v>
      </c>
      <c r="H2407" s="116">
        <v>11.13</v>
      </c>
      <c r="I2407" s="7"/>
      <c r="L2407" s="112"/>
      <c r="M2407" s="117"/>
      <c r="T2407" s="118"/>
      <c r="AT2407" s="114" t="s">
        <v>176</v>
      </c>
      <c r="AU2407" s="114" t="s">
        <v>82</v>
      </c>
      <c r="AV2407" s="113" t="s">
        <v>82</v>
      </c>
      <c r="AW2407" s="113" t="s">
        <v>30</v>
      </c>
      <c r="AX2407" s="113" t="s">
        <v>73</v>
      </c>
      <c r="AY2407" s="114" t="s">
        <v>165</v>
      </c>
    </row>
    <row r="2408" spans="2:51" s="113" customFormat="1">
      <c r="B2408" s="112"/>
      <c r="D2408" s="102" t="s">
        <v>176</v>
      </c>
      <c r="E2408" s="114" t="s">
        <v>1</v>
      </c>
      <c r="F2408" s="115" t="s">
        <v>10671</v>
      </c>
      <c r="H2408" s="116">
        <v>-1.575</v>
      </c>
      <c r="I2408" s="7"/>
      <c r="L2408" s="112"/>
      <c r="M2408" s="117"/>
      <c r="T2408" s="118"/>
      <c r="AT2408" s="114" t="s">
        <v>176</v>
      </c>
      <c r="AU2408" s="114" t="s">
        <v>82</v>
      </c>
      <c r="AV2408" s="113" t="s">
        <v>82</v>
      </c>
      <c r="AW2408" s="113" t="s">
        <v>30</v>
      </c>
      <c r="AX2408" s="113" t="s">
        <v>73</v>
      </c>
      <c r="AY2408" s="114" t="s">
        <v>165</v>
      </c>
    </row>
    <row r="2409" spans="2:51" s="107" customFormat="1">
      <c r="B2409" s="106"/>
      <c r="D2409" s="102" t="s">
        <v>176</v>
      </c>
      <c r="E2409" s="108" t="s">
        <v>1</v>
      </c>
      <c r="F2409" s="109" t="s">
        <v>10717</v>
      </c>
      <c r="H2409" s="108"/>
      <c r="I2409" s="6"/>
      <c r="L2409" s="106"/>
      <c r="M2409" s="110"/>
      <c r="T2409" s="111"/>
      <c r="AT2409" s="108" t="s">
        <v>176</v>
      </c>
      <c r="AU2409" s="108" t="s">
        <v>82</v>
      </c>
      <c r="AV2409" s="107" t="s">
        <v>82</v>
      </c>
      <c r="AW2409" s="107" t="s">
        <v>30</v>
      </c>
      <c r="AX2409" s="107" t="s">
        <v>73</v>
      </c>
      <c r="AY2409" s="108" t="s">
        <v>165</v>
      </c>
    </row>
    <row r="2410" spans="2:51" s="113" customFormat="1">
      <c r="B2410" s="112"/>
      <c r="D2410" s="102" t="s">
        <v>176</v>
      </c>
      <c r="E2410" s="114" t="s">
        <v>1</v>
      </c>
      <c r="F2410" s="115" t="s">
        <v>10718</v>
      </c>
      <c r="H2410" s="116">
        <v>22.450000000000003</v>
      </c>
      <c r="I2410" s="7"/>
      <c r="L2410" s="112"/>
      <c r="M2410" s="117"/>
      <c r="T2410" s="118"/>
      <c r="AT2410" s="114" t="s">
        <v>176</v>
      </c>
      <c r="AU2410" s="114" t="s">
        <v>82</v>
      </c>
      <c r="AV2410" s="113" t="s">
        <v>82</v>
      </c>
      <c r="AW2410" s="113" t="s">
        <v>30</v>
      </c>
      <c r="AX2410" s="113" t="s">
        <v>73</v>
      </c>
      <c r="AY2410" s="114" t="s">
        <v>165</v>
      </c>
    </row>
    <row r="2411" spans="2:51" s="113" customFormat="1">
      <c r="B2411" s="112"/>
      <c r="D2411" s="102" t="s">
        <v>176</v>
      </c>
      <c r="E2411" s="114" t="s">
        <v>1</v>
      </c>
      <c r="F2411" s="115" t="s">
        <v>10719</v>
      </c>
      <c r="H2411" s="116">
        <v>-1.9600000000000002</v>
      </c>
      <c r="I2411" s="7"/>
      <c r="L2411" s="112"/>
      <c r="M2411" s="117"/>
      <c r="T2411" s="118"/>
      <c r="AT2411" s="114" t="s">
        <v>176</v>
      </c>
      <c r="AU2411" s="114" t="s">
        <v>82</v>
      </c>
      <c r="AV2411" s="113" t="s">
        <v>82</v>
      </c>
      <c r="AW2411" s="113" t="s">
        <v>30</v>
      </c>
      <c r="AX2411" s="113" t="s">
        <v>73</v>
      </c>
      <c r="AY2411" s="114" t="s">
        <v>165</v>
      </c>
    </row>
    <row r="2412" spans="2:51" s="107" customFormat="1">
      <c r="B2412" s="106"/>
      <c r="D2412" s="102" t="s">
        <v>176</v>
      </c>
      <c r="E2412" s="108" t="s">
        <v>1</v>
      </c>
      <c r="F2412" s="109" t="s">
        <v>10720</v>
      </c>
      <c r="H2412" s="108"/>
      <c r="I2412" s="6"/>
      <c r="L2412" s="106"/>
      <c r="M2412" s="110"/>
      <c r="T2412" s="111"/>
      <c r="AT2412" s="108" t="s">
        <v>176</v>
      </c>
      <c r="AU2412" s="108" t="s">
        <v>82</v>
      </c>
      <c r="AV2412" s="107" t="s">
        <v>82</v>
      </c>
      <c r="AW2412" s="107" t="s">
        <v>30</v>
      </c>
      <c r="AX2412" s="107" t="s">
        <v>73</v>
      </c>
      <c r="AY2412" s="108" t="s">
        <v>165</v>
      </c>
    </row>
    <row r="2413" spans="2:51" s="113" customFormat="1">
      <c r="B2413" s="112"/>
      <c r="D2413" s="102" t="s">
        <v>176</v>
      </c>
      <c r="E2413" s="114" t="s">
        <v>1</v>
      </c>
      <c r="F2413" s="115" t="s">
        <v>10721</v>
      </c>
      <c r="H2413" s="116">
        <v>22.6</v>
      </c>
      <c r="I2413" s="7"/>
      <c r="L2413" s="112"/>
      <c r="M2413" s="117"/>
      <c r="T2413" s="118"/>
      <c r="AT2413" s="114" t="s">
        <v>176</v>
      </c>
      <c r="AU2413" s="114" t="s">
        <v>82</v>
      </c>
      <c r="AV2413" s="113" t="s">
        <v>82</v>
      </c>
      <c r="AW2413" s="113" t="s">
        <v>30</v>
      </c>
      <c r="AX2413" s="113" t="s">
        <v>73</v>
      </c>
      <c r="AY2413" s="114" t="s">
        <v>165</v>
      </c>
    </row>
    <row r="2414" spans="2:51" s="113" customFormat="1">
      <c r="B2414" s="112"/>
      <c r="D2414" s="102" t="s">
        <v>176</v>
      </c>
      <c r="E2414" s="114" t="s">
        <v>1</v>
      </c>
      <c r="F2414" s="115" t="s">
        <v>10719</v>
      </c>
      <c r="H2414" s="116">
        <v>-1.9600000000000002</v>
      </c>
      <c r="I2414" s="7"/>
      <c r="L2414" s="112"/>
      <c r="M2414" s="117"/>
      <c r="T2414" s="118"/>
      <c r="AT2414" s="114" t="s">
        <v>176</v>
      </c>
      <c r="AU2414" s="114" t="s">
        <v>82</v>
      </c>
      <c r="AV2414" s="113" t="s">
        <v>82</v>
      </c>
      <c r="AW2414" s="113" t="s">
        <v>30</v>
      </c>
      <c r="AX2414" s="113" t="s">
        <v>73</v>
      </c>
      <c r="AY2414" s="114" t="s">
        <v>165</v>
      </c>
    </row>
    <row r="2415" spans="2:51" s="107" customFormat="1">
      <c r="B2415" s="106"/>
      <c r="D2415" s="102" t="s">
        <v>176</v>
      </c>
      <c r="E2415" s="108" t="s">
        <v>1</v>
      </c>
      <c r="F2415" s="109" t="s">
        <v>10722</v>
      </c>
      <c r="H2415" s="108"/>
      <c r="I2415" s="6"/>
      <c r="L2415" s="106"/>
      <c r="M2415" s="110"/>
      <c r="T2415" s="111"/>
      <c r="AT2415" s="108" t="s">
        <v>176</v>
      </c>
      <c r="AU2415" s="108" t="s">
        <v>82</v>
      </c>
      <c r="AV2415" s="107" t="s">
        <v>82</v>
      </c>
      <c r="AW2415" s="107" t="s">
        <v>30</v>
      </c>
      <c r="AX2415" s="107" t="s">
        <v>73</v>
      </c>
      <c r="AY2415" s="108" t="s">
        <v>165</v>
      </c>
    </row>
    <row r="2416" spans="2:51" s="113" customFormat="1">
      <c r="B2416" s="112"/>
      <c r="D2416" s="102" t="s">
        <v>176</v>
      </c>
      <c r="E2416" s="114" t="s">
        <v>1</v>
      </c>
      <c r="F2416" s="115" t="s">
        <v>10723</v>
      </c>
      <c r="H2416" s="116">
        <v>17.145</v>
      </c>
      <c r="I2416" s="7"/>
      <c r="L2416" s="112"/>
      <c r="M2416" s="117"/>
      <c r="T2416" s="118"/>
      <c r="AT2416" s="114" t="s">
        <v>176</v>
      </c>
      <c r="AU2416" s="114" t="s">
        <v>82</v>
      </c>
      <c r="AV2416" s="113" t="s">
        <v>82</v>
      </c>
      <c r="AW2416" s="113" t="s">
        <v>30</v>
      </c>
      <c r="AX2416" s="113" t="s">
        <v>73</v>
      </c>
      <c r="AY2416" s="114" t="s">
        <v>165</v>
      </c>
    </row>
    <row r="2417" spans="2:51" s="113" customFormat="1">
      <c r="B2417" s="112"/>
      <c r="D2417" s="102" t="s">
        <v>176</v>
      </c>
      <c r="E2417" s="114" t="s">
        <v>1</v>
      </c>
      <c r="F2417" s="115" t="s">
        <v>954</v>
      </c>
      <c r="H2417" s="116">
        <v>-1.6160000000000001</v>
      </c>
      <c r="I2417" s="7"/>
      <c r="L2417" s="112"/>
      <c r="M2417" s="117"/>
      <c r="T2417" s="118"/>
      <c r="AT2417" s="114" t="s">
        <v>176</v>
      </c>
      <c r="AU2417" s="114" t="s">
        <v>82</v>
      </c>
      <c r="AV2417" s="113" t="s">
        <v>82</v>
      </c>
      <c r="AW2417" s="113" t="s">
        <v>30</v>
      </c>
      <c r="AX2417" s="113" t="s">
        <v>73</v>
      </c>
      <c r="AY2417" s="114" t="s">
        <v>165</v>
      </c>
    </row>
    <row r="2418" spans="2:51" s="107" customFormat="1">
      <c r="B2418" s="106"/>
      <c r="D2418" s="102" t="s">
        <v>176</v>
      </c>
      <c r="E2418" s="108" t="s">
        <v>1</v>
      </c>
      <c r="F2418" s="109" t="s">
        <v>10724</v>
      </c>
      <c r="H2418" s="108"/>
      <c r="I2418" s="6"/>
      <c r="L2418" s="106"/>
      <c r="M2418" s="110"/>
      <c r="T2418" s="111"/>
      <c r="AT2418" s="108" t="s">
        <v>176</v>
      </c>
      <c r="AU2418" s="108" t="s">
        <v>82</v>
      </c>
      <c r="AV2418" s="107" t="s">
        <v>82</v>
      </c>
      <c r="AW2418" s="107" t="s">
        <v>30</v>
      </c>
      <c r="AX2418" s="107" t="s">
        <v>73</v>
      </c>
      <c r="AY2418" s="108" t="s">
        <v>165</v>
      </c>
    </row>
    <row r="2419" spans="2:51" s="113" customFormat="1">
      <c r="B2419" s="112"/>
      <c r="D2419" s="102" t="s">
        <v>176</v>
      </c>
      <c r="E2419" s="114" t="s">
        <v>1</v>
      </c>
      <c r="F2419" s="115" t="s">
        <v>10725</v>
      </c>
      <c r="H2419" s="116">
        <v>13.035</v>
      </c>
      <c r="I2419" s="7"/>
      <c r="L2419" s="112"/>
      <c r="M2419" s="117"/>
      <c r="T2419" s="118"/>
      <c r="AT2419" s="114" t="s">
        <v>176</v>
      </c>
      <c r="AU2419" s="114" t="s">
        <v>82</v>
      </c>
      <c r="AV2419" s="113" t="s">
        <v>82</v>
      </c>
      <c r="AW2419" s="113" t="s">
        <v>30</v>
      </c>
      <c r="AX2419" s="113" t="s">
        <v>73</v>
      </c>
      <c r="AY2419" s="114" t="s">
        <v>165</v>
      </c>
    </row>
    <row r="2420" spans="2:51" s="113" customFormat="1">
      <c r="B2420" s="112"/>
      <c r="D2420" s="102" t="s">
        <v>176</v>
      </c>
      <c r="E2420" s="114" t="s">
        <v>1</v>
      </c>
      <c r="F2420" s="115" t="s">
        <v>990</v>
      </c>
      <c r="H2420" s="116">
        <v>-3.08</v>
      </c>
      <c r="I2420" s="7"/>
      <c r="L2420" s="112"/>
      <c r="M2420" s="117"/>
      <c r="T2420" s="118"/>
      <c r="AT2420" s="114" t="s">
        <v>176</v>
      </c>
      <c r="AU2420" s="114" t="s">
        <v>82</v>
      </c>
      <c r="AV2420" s="113" t="s">
        <v>82</v>
      </c>
      <c r="AW2420" s="113" t="s">
        <v>30</v>
      </c>
      <c r="AX2420" s="113" t="s">
        <v>73</v>
      </c>
      <c r="AY2420" s="114" t="s">
        <v>165</v>
      </c>
    </row>
    <row r="2421" spans="2:51" s="107" customFormat="1">
      <c r="B2421" s="106"/>
      <c r="D2421" s="102" t="s">
        <v>176</v>
      </c>
      <c r="E2421" s="108" t="s">
        <v>1</v>
      </c>
      <c r="F2421" s="109" t="s">
        <v>10726</v>
      </c>
      <c r="H2421" s="108"/>
      <c r="I2421" s="6"/>
      <c r="L2421" s="106"/>
      <c r="M2421" s="110"/>
      <c r="T2421" s="111"/>
      <c r="AT2421" s="108" t="s">
        <v>176</v>
      </c>
      <c r="AU2421" s="108" t="s">
        <v>82</v>
      </c>
      <c r="AV2421" s="107" t="s">
        <v>82</v>
      </c>
      <c r="AW2421" s="107" t="s">
        <v>30</v>
      </c>
      <c r="AX2421" s="107" t="s">
        <v>73</v>
      </c>
      <c r="AY2421" s="108" t="s">
        <v>165</v>
      </c>
    </row>
    <row r="2422" spans="2:51" s="113" customFormat="1">
      <c r="B2422" s="112"/>
      <c r="D2422" s="102" t="s">
        <v>176</v>
      </c>
      <c r="E2422" s="114" t="s">
        <v>1</v>
      </c>
      <c r="F2422" s="115" t="s">
        <v>10727</v>
      </c>
      <c r="H2422" s="116">
        <v>67.87</v>
      </c>
      <c r="I2422" s="7"/>
      <c r="L2422" s="112"/>
      <c r="M2422" s="117"/>
      <c r="T2422" s="118"/>
      <c r="AT2422" s="114" t="s">
        <v>176</v>
      </c>
      <c r="AU2422" s="114" t="s">
        <v>82</v>
      </c>
      <c r="AV2422" s="113" t="s">
        <v>82</v>
      </c>
      <c r="AW2422" s="113" t="s">
        <v>30</v>
      </c>
      <c r="AX2422" s="113" t="s">
        <v>73</v>
      </c>
      <c r="AY2422" s="114" t="s">
        <v>165</v>
      </c>
    </row>
    <row r="2423" spans="2:51" s="113" customFormat="1">
      <c r="B2423" s="112"/>
      <c r="D2423" s="102" t="s">
        <v>176</v>
      </c>
      <c r="E2423" s="114" t="s">
        <v>1</v>
      </c>
      <c r="F2423" s="115" t="s">
        <v>10728</v>
      </c>
      <c r="H2423" s="116">
        <v>-2.75</v>
      </c>
      <c r="I2423" s="7"/>
      <c r="L2423" s="112"/>
      <c r="M2423" s="117"/>
      <c r="T2423" s="118"/>
      <c r="AT2423" s="114" t="s">
        <v>176</v>
      </c>
      <c r="AU2423" s="114" t="s">
        <v>82</v>
      </c>
      <c r="AV2423" s="113" t="s">
        <v>82</v>
      </c>
      <c r="AW2423" s="113" t="s">
        <v>30</v>
      </c>
      <c r="AX2423" s="113" t="s">
        <v>73</v>
      </c>
      <c r="AY2423" s="114" t="s">
        <v>165</v>
      </c>
    </row>
    <row r="2424" spans="2:51" s="107" customFormat="1">
      <c r="B2424" s="106"/>
      <c r="D2424" s="102" t="s">
        <v>176</v>
      </c>
      <c r="E2424" s="108" t="s">
        <v>1</v>
      </c>
      <c r="F2424" s="109" t="s">
        <v>10729</v>
      </c>
      <c r="H2424" s="108"/>
      <c r="I2424" s="6"/>
      <c r="L2424" s="106"/>
      <c r="M2424" s="110"/>
      <c r="T2424" s="111"/>
      <c r="AT2424" s="108" t="s">
        <v>176</v>
      </c>
      <c r="AU2424" s="108" t="s">
        <v>82</v>
      </c>
      <c r="AV2424" s="107" t="s">
        <v>82</v>
      </c>
      <c r="AW2424" s="107" t="s">
        <v>30</v>
      </c>
      <c r="AX2424" s="107" t="s">
        <v>73</v>
      </c>
      <c r="AY2424" s="108" t="s">
        <v>165</v>
      </c>
    </row>
    <row r="2425" spans="2:51" s="113" customFormat="1">
      <c r="B2425" s="112"/>
      <c r="D2425" s="102" t="s">
        <v>176</v>
      </c>
      <c r="E2425" s="114" t="s">
        <v>1</v>
      </c>
      <c r="F2425" s="115" t="s">
        <v>10730</v>
      </c>
      <c r="H2425" s="116">
        <v>46.255000000000003</v>
      </c>
      <c r="I2425" s="7"/>
      <c r="L2425" s="112"/>
      <c r="M2425" s="117"/>
      <c r="T2425" s="118"/>
      <c r="AT2425" s="114" t="s">
        <v>176</v>
      </c>
      <c r="AU2425" s="114" t="s">
        <v>82</v>
      </c>
      <c r="AV2425" s="113" t="s">
        <v>82</v>
      </c>
      <c r="AW2425" s="113" t="s">
        <v>30</v>
      </c>
      <c r="AX2425" s="113" t="s">
        <v>73</v>
      </c>
      <c r="AY2425" s="114" t="s">
        <v>165</v>
      </c>
    </row>
    <row r="2426" spans="2:51" s="113" customFormat="1">
      <c r="B2426" s="112"/>
      <c r="D2426" s="102" t="s">
        <v>176</v>
      </c>
      <c r="E2426" s="114" t="s">
        <v>1</v>
      </c>
      <c r="F2426" s="115" t="s">
        <v>10731</v>
      </c>
      <c r="H2426" s="116">
        <v>-3.08</v>
      </c>
      <c r="I2426" s="7"/>
      <c r="L2426" s="112"/>
      <c r="M2426" s="117"/>
      <c r="T2426" s="118"/>
      <c r="AT2426" s="114" t="s">
        <v>176</v>
      </c>
      <c r="AU2426" s="114" t="s">
        <v>82</v>
      </c>
      <c r="AV2426" s="113" t="s">
        <v>82</v>
      </c>
      <c r="AW2426" s="113" t="s">
        <v>30</v>
      </c>
      <c r="AX2426" s="113" t="s">
        <v>73</v>
      </c>
      <c r="AY2426" s="114" t="s">
        <v>165</v>
      </c>
    </row>
    <row r="2427" spans="2:51" s="113" customFormat="1">
      <c r="B2427" s="112"/>
      <c r="D2427" s="102" t="s">
        <v>176</v>
      </c>
      <c r="E2427" s="114" t="s">
        <v>1</v>
      </c>
      <c r="F2427" s="115" t="s">
        <v>10732</v>
      </c>
      <c r="H2427" s="116">
        <v>30.084999999999997</v>
      </c>
      <c r="I2427" s="7"/>
      <c r="L2427" s="112"/>
      <c r="M2427" s="117"/>
      <c r="T2427" s="118"/>
      <c r="AT2427" s="114" t="s">
        <v>176</v>
      </c>
      <c r="AU2427" s="114" t="s">
        <v>82</v>
      </c>
      <c r="AV2427" s="113" t="s">
        <v>82</v>
      </c>
      <c r="AW2427" s="113" t="s">
        <v>30</v>
      </c>
      <c r="AX2427" s="113" t="s">
        <v>73</v>
      </c>
      <c r="AY2427" s="114" t="s">
        <v>165</v>
      </c>
    </row>
    <row r="2428" spans="2:51" s="113" customFormat="1">
      <c r="B2428" s="112"/>
      <c r="D2428" s="102" t="s">
        <v>176</v>
      </c>
      <c r="E2428" s="114" t="s">
        <v>1</v>
      </c>
      <c r="F2428" s="115" t="s">
        <v>10733</v>
      </c>
      <c r="H2428" s="116">
        <v>-3.1624999999999996</v>
      </c>
      <c r="I2428" s="7"/>
      <c r="L2428" s="112"/>
      <c r="M2428" s="117"/>
      <c r="T2428" s="118"/>
      <c r="AT2428" s="114" t="s">
        <v>176</v>
      </c>
      <c r="AU2428" s="114" t="s">
        <v>82</v>
      </c>
      <c r="AV2428" s="113" t="s">
        <v>82</v>
      </c>
      <c r="AW2428" s="113" t="s">
        <v>30</v>
      </c>
      <c r="AX2428" s="113" t="s">
        <v>73</v>
      </c>
      <c r="AY2428" s="114" t="s">
        <v>165</v>
      </c>
    </row>
    <row r="2429" spans="2:51" s="113" customFormat="1">
      <c r="B2429" s="112"/>
      <c r="D2429" s="102" t="s">
        <v>176</v>
      </c>
      <c r="E2429" s="114" t="s">
        <v>1</v>
      </c>
      <c r="F2429" s="115" t="s">
        <v>10734</v>
      </c>
      <c r="H2429" s="116">
        <v>-3.0359999999999996</v>
      </c>
      <c r="I2429" s="7"/>
      <c r="L2429" s="112"/>
      <c r="M2429" s="117"/>
      <c r="T2429" s="118"/>
      <c r="AT2429" s="114" t="s">
        <v>176</v>
      </c>
      <c r="AU2429" s="114" t="s">
        <v>82</v>
      </c>
      <c r="AV2429" s="113" t="s">
        <v>82</v>
      </c>
      <c r="AW2429" s="113" t="s">
        <v>30</v>
      </c>
      <c r="AX2429" s="113" t="s">
        <v>73</v>
      </c>
      <c r="AY2429" s="114" t="s">
        <v>165</v>
      </c>
    </row>
    <row r="2430" spans="2:51" s="107" customFormat="1">
      <c r="B2430" s="106"/>
      <c r="D2430" s="102" t="s">
        <v>176</v>
      </c>
      <c r="E2430" s="108" t="s">
        <v>1</v>
      </c>
      <c r="F2430" s="109" t="s">
        <v>10735</v>
      </c>
      <c r="H2430" s="108"/>
      <c r="I2430" s="6"/>
      <c r="L2430" s="106"/>
      <c r="M2430" s="110"/>
      <c r="T2430" s="111"/>
      <c r="AT2430" s="108" t="s">
        <v>176</v>
      </c>
      <c r="AU2430" s="108" t="s">
        <v>82</v>
      </c>
      <c r="AV2430" s="107" t="s">
        <v>82</v>
      </c>
      <c r="AW2430" s="107" t="s">
        <v>30</v>
      </c>
      <c r="AX2430" s="107" t="s">
        <v>73</v>
      </c>
      <c r="AY2430" s="108" t="s">
        <v>165</v>
      </c>
    </row>
    <row r="2431" spans="2:51" s="113" customFormat="1">
      <c r="B2431" s="112"/>
      <c r="D2431" s="102" t="s">
        <v>176</v>
      </c>
      <c r="E2431" s="114" t="s">
        <v>1</v>
      </c>
      <c r="F2431" s="115" t="s">
        <v>10736</v>
      </c>
      <c r="H2431" s="116">
        <v>16.307499999999997</v>
      </c>
      <c r="I2431" s="7"/>
      <c r="L2431" s="112"/>
      <c r="M2431" s="117"/>
      <c r="T2431" s="118"/>
      <c r="AT2431" s="114" t="s">
        <v>176</v>
      </c>
      <c r="AU2431" s="114" t="s">
        <v>82</v>
      </c>
      <c r="AV2431" s="113" t="s">
        <v>82</v>
      </c>
      <c r="AW2431" s="113" t="s">
        <v>30</v>
      </c>
      <c r="AX2431" s="113" t="s">
        <v>73</v>
      </c>
      <c r="AY2431" s="114" t="s">
        <v>165</v>
      </c>
    </row>
    <row r="2432" spans="2:51" s="113" customFormat="1">
      <c r="B2432" s="112"/>
      <c r="D2432" s="102" t="s">
        <v>176</v>
      </c>
      <c r="E2432" s="114" t="s">
        <v>1</v>
      </c>
      <c r="F2432" s="115" t="s">
        <v>990</v>
      </c>
      <c r="H2432" s="116">
        <v>-3.08</v>
      </c>
      <c r="I2432" s="7"/>
      <c r="L2432" s="112"/>
      <c r="M2432" s="117"/>
      <c r="T2432" s="118"/>
      <c r="AT2432" s="114" t="s">
        <v>176</v>
      </c>
      <c r="AU2432" s="114" t="s">
        <v>82</v>
      </c>
      <c r="AV2432" s="113" t="s">
        <v>82</v>
      </c>
      <c r="AW2432" s="113" t="s">
        <v>30</v>
      </c>
      <c r="AX2432" s="113" t="s">
        <v>73</v>
      </c>
      <c r="AY2432" s="114" t="s">
        <v>165</v>
      </c>
    </row>
    <row r="2433" spans="2:51" s="107" customFormat="1">
      <c r="B2433" s="106"/>
      <c r="D2433" s="102" t="s">
        <v>176</v>
      </c>
      <c r="E2433" s="108" t="s">
        <v>1</v>
      </c>
      <c r="F2433" s="109" t="s">
        <v>10737</v>
      </c>
      <c r="H2433" s="108"/>
      <c r="I2433" s="6"/>
      <c r="L2433" s="106"/>
      <c r="M2433" s="110"/>
      <c r="T2433" s="111"/>
      <c r="AT2433" s="108" t="s">
        <v>176</v>
      </c>
      <c r="AU2433" s="108" t="s">
        <v>82</v>
      </c>
      <c r="AV2433" s="107" t="s">
        <v>82</v>
      </c>
      <c r="AW2433" s="107" t="s">
        <v>30</v>
      </c>
      <c r="AX2433" s="107" t="s">
        <v>73</v>
      </c>
      <c r="AY2433" s="108" t="s">
        <v>165</v>
      </c>
    </row>
    <row r="2434" spans="2:51" s="113" customFormat="1">
      <c r="B2434" s="112"/>
      <c r="D2434" s="102" t="s">
        <v>176</v>
      </c>
      <c r="E2434" s="114" t="s">
        <v>1</v>
      </c>
      <c r="F2434" s="115" t="s">
        <v>10738</v>
      </c>
      <c r="H2434" s="116">
        <v>68.254999999999995</v>
      </c>
      <c r="I2434" s="7"/>
      <c r="L2434" s="112"/>
      <c r="M2434" s="117"/>
      <c r="T2434" s="118"/>
      <c r="AT2434" s="114" t="s">
        <v>176</v>
      </c>
      <c r="AU2434" s="114" t="s">
        <v>82</v>
      </c>
      <c r="AV2434" s="113" t="s">
        <v>82</v>
      </c>
      <c r="AW2434" s="113" t="s">
        <v>30</v>
      </c>
      <c r="AX2434" s="113" t="s">
        <v>73</v>
      </c>
      <c r="AY2434" s="114" t="s">
        <v>165</v>
      </c>
    </row>
    <row r="2435" spans="2:51" s="113" customFormat="1">
      <c r="B2435" s="112"/>
      <c r="D2435" s="102" t="s">
        <v>176</v>
      </c>
      <c r="E2435" s="114" t="s">
        <v>1</v>
      </c>
      <c r="F2435" s="115" t="s">
        <v>954</v>
      </c>
      <c r="H2435" s="116">
        <v>-1.6160000000000001</v>
      </c>
      <c r="I2435" s="7"/>
      <c r="L2435" s="112"/>
      <c r="M2435" s="117"/>
      <c r="T2435" s="118"/>
      <c r="AT2435" s="114" t="s">
        <v>176</v>
      </c>
      <c r="AU2435" s="114" t="s">
        <v>82</v>
      </c>
      <c r="AV2435" s="113" t="s">
        <v>82</v>
      </c>
      <c r="AW2435" s="113" t="s">
        <v>30</v>
      </c>
      <c r="AX2435" s="113" t="s">
        <v>73</v>
      </c>
      <c r="AY2435" s="114" t="s">
        <v>165</v>
      </c>
    </row>
    <row r="2436" spans="2:51" s="113" customFormat="1">
      <c r="B2436" s="112"/>
      <c r="D2436" s="102" t="s">
        <v>176</v>
      </c>
      <c r="E2436" s="114" t="s">
        <v>1</v>
      </c>
      <c r="F2436" s="115" t="s">
        <v>10728</v>
      </c>
      <c r="H2436" s="116">
        <v>-2.75</v>
      </c>
      <c r="I2436" s="7"/>
      <c r="L2436" s="112"/>
      <c r="M2436" s="117"/>
      <c r="T2436" s="118"/>
      <c r="AT2436" s="114" t="s">
        <v>176</v>
      </c>
      <c r="AU2436" s="114" t="s">
        <v>82</v>
      </c>
      <c r="AV2436" s="113" t="s">
        <v>82</v>
      </c>
      <c r="AW2436" s="113" t="s">
        <v>30</v>
      </c>
      <c r="AX2436" s="113" t="s">
        <v>73</v>
      </c>
      <c r="AY2436" s="114" t="s">
        <v>165</v>
      </c>
    </row>
    <row r="2437" spans="2:51" s="107" customFormat="1">
      <c r="B2437" s="106"/>
      <c r="D2437" s="102" t="s">
        <v>176</v>
      </c>
      <c r="E2437" s="108" t="s">
        <v>1</v>
      </c>
      <c r="F2437" s="109" t="s">
        <v>10739</v>
      </c>
      <c r="H2437" s="108"/>
      <c r="I2437" s="6"/>
      <c r="L2437" s="106"/>
      <c r="M2437" s="110"/>
      <c r="T2437" s="111"/>
      <c r="AT2437" s="108" t="s">
        <v>176</v>
      </c>
      <c r="AU2437" s="108" t="s">
        <v>82</v>
      </c>
      <c r="AV2437" s="107" t="s">
        <v>82</v>
      </c>
      <c r="AW2437" s="107" t="s">
        <v>30</v>
      </c>
      <c r="AX2437" s="107" t="s">
        <v>73</v>
      </c>
      <c r="AY2437" s="108" t="s">
        <v>165</v>
      </c>
    </row>
    <row r="2438" spans="2:51" s="113" customFormat="1">
      <c r="B2438" s="112"/>
      <c r="D2438" s="102" t="s">
        <v>176</v>
      </c>
      <c r="E2438" s="114" t="s">
        <v>1</v>
      </c>
      <c r="F2438" s="115" t="s">
        <v>10740</v>
      </c>
      <c r="H2438" s="116">
        <v>3.3</v>
      </c>
      <c r="I2438" s="7"/>
      <c r="L2438" s="112"/>
      <c r="M2438" s="117"/>
      <c r="T2438" s="118"/>
      <c r="AT2438" s="114" t="s">
        <v>176</v>
      </c>
      <c r="AU2438" s="114" t="s">
        <v>82</v>
      </c>
      <c r="AV2438" s="113" t="s">
        <v>82</v>
      </c>
      <c r="AW2438" s="113" t="s">
        <v>30</v>
      </c>
      <c r="AX2438" s="113" t="s">
        <v>73</v>
      </c>
      <c r="AY2438" s="114" t="s">
        <v>165</v>
      </c>
    </row>
    <row r="2439" spans="2:51" s="113" customFormat="1">
      <c r="B2439" s="112"/>
      <c r="D2439" s="102" t="s">
        <v>176</v>
      </c>
      <c r="E2439" s="114" t="s">
        <v>1</v>
      </c>
      <c r="F2439" s="115" t="s">
        <v>10741</v>
      </c>
      <c r="H2439" s="116">
        <v>42.129999999999988</v>
      </c>
      <c r="I2439" s="7"/>
      <c r="L2439" s="112"/>
      <c r="M2439" s="117"/>
      <c r="T2439" s="118"/>
      <c r="AT2439" s="114" t="s">
        <v>176</v>
      </c>
      <c r="AU2439" s="114" t="s">
        <v>82</v>
      </c>
      <c r="AV2439" s="113" t="s">
        <v>82</v>
      </c>
      <c r="AW2439" s="113" t="s">
        <v>30</v>
      </c>
      <c r="AX2439" s="113" t="s">
        <v>73</v>
      </c>
      <c r="AY2439" s="114" t="s">
        <v>165</v>
      </c>
    </row>
    <row r="2440" spans="2:51" s="113" customFormat="1">
      <c r="B2440" s="112"/>
      <c r="D2440" s="102" t="s">
        <v>176</v>
      </c>
      <c r="E2440" s="114" t="s">
        <v>1</v>
      </c>
      <c r="F2440" s="115" t="s">
        <v>10733</v>
      </c>
      <c r="H2440" s="116">
        <v>-3.1624999999999996</v>
      </c>
      <c r="I2440" s="7"/>
      <c r="L2440" s="112"/>
      <c r="M2440" s="117"/>
      <c r="T2440" s="118"/>
      <c r="AT2440" s="114" t="s">
        <v>176</v>
      </c>
      <c r="AU2440" s="114" t="s">
        <v>82</v>
      </c>
      <c r="AV2440" s="113" t="s">
        <v>82</v>
      </c>
      <c r="AW2440" s="113" t="s">
        <v>30</v>
      </c>
      <c r="AX2440" s="113" t="s">
        <v>73</v>
      </c>
      <c r="AY2440" s="114" t="s">
        <v>165</v>
      </c>
    </row>
    <row r="2441" spans="2:51" s="113" customFormat="1">
      <c r="B2441" s="112"/>
      <c r="D2441" s="102" t="s">
        <v>176</v>
      </c>
      <c r="E2441" s="114" t="s">
        <v>1</v>
      </c>
      <c r="F2441" s="115" t="s">
        <v>10732</v>
      </c>
      <c r="H2441" s="116">
        <v>30.084999999999997</v>
      </c>
      <c r="I2441" s="7"/>
      <c r="L2441" s="112"/>
      <c r="M2441" s="117"/>
      <c r="T2441" s="118"/>
      <c r="AT2441" s="114" t="s">
        <v>176</v>
      </c>
      <c r="AU2441" s="114" t="s">
        <v>82</v>
      </c>
      <c r="AV2441" s="113" t="s">
        <v>82</v>
      </c>
      <c r="AW2441" s="113" t="s">
        <v>30</v>
      </c>
      <c r="AX2441" s="113" t="s">
        <v>73</v>
      </c>
      <c r="AY2441" s="114" t="s">
        <v>165</v>
      </c>
    </row>
    <row r="2442" spans="2:51" s="113" customFormat="1">
      <c r="B2442" s="112"/>
      <c r="D2442" s="102" t="s">
        <v>176</v>
      </c>
      <c r="E2442" s="114" t="s">
        <v>1</v>
      </c>
      <c r="F2442" s="115" t="s">
        <v>10742</v>
      </c>
      <c r="H2442" s="116">
        <v>-4.3450000000000006</v>
      </c>
      <c r="I2442" s="7"/>
      <c r="L2442" s="112"/>
      <c r="M2442" s="117"/>
      <c r="T2442" s="118"/>
      <c r="AT2442" s="114" t="s">
        <v>176</v>
      </c>
      <c r="AU2442" s="114" t="s">
        <v>82</v>
      </c>
      <c r="AV2442" s="113" t="s">
        <v>82</v>
      </c>
      <c r="AW2442" s="113" t="s">
        <v>30</v>
      </c>
      <c r="AX2442" s="113" t="s">
        <v>73</v>
      </c>
      <c r="AY2442" s="114" t="s">
        <v>165</v>
      </c>
    </row>
    <row r="2443" spans="2:51" s="113" customFormat="1">
      <c r="B2443" s="112"/>
      <c r="D2443" s="102" t="s">
        <v>176</v>
      </c>
      <c r="E2443" s="114" t="s">
        <v>1</v>
      </c>
      <c r="F2443" s="115" t="s">
        <v>10734</v>
      </c>
      <c r="H2443" s="116">
        <v>-3.0359999999999996</v>
      </c>
      <c r="I2443" s="7"/>
      <c r="L2443" s="112"/>
      <c r="M2443" s="117"/>
      <c r="T2443" s="118"/>
      <c r="AT2443" s="114" t="s">
        <v>176</v>
      </c>
      <c r="AU2443" s="114" t="s">
        <v>82</v>
      </c>
      <c r="AV2443" s="113" t="s">
        <v>82</v>
      </c>
      <c r="AW2443" s="113" t="s">
        <v>30</v>
      </c>
      <c r="AX2443" s="113" t="s">
        <v>73</v>
      </c>
      <c r="AY2443" s="114" t="s">
        <v>165</v>
      </c>
    </row>
    <row r="2444" spans="2:51" s="107" customFormat="1">
      <c r="B2444" s="106"/>
      <c r="D2444" s="102" t="s">
        <v>176</v>
      </c>
      <c r="E2444" s="108" t="s">
        <v>1</v>
      </c>
      <c r="F2444" s="109" t="s">
        <v>10743</v>
      </c>
      <c r="H2444" s="108"/>
      <c r="I2444" s="6"/>
      <c r="L2444" s="106"/>
      <c r="M2444" s="110"/>
      <c r="T2444" s="111"/>
      <c r="AT2444" s="108" t="s">
        <v>176</v>
      </c>
      <c r="AU2444" s="108" t="s">
        <v>82</v>
      </c>
      <c r="AV2444" s="107" t="s">
        <v>82</v>
      </c>
      <c r="AW2444" s="107" t="s">
        <v>30</v>
      </c>
      <c r="AX2444" s="107" t="s">
        <v>73</v>
      </c>
      <c r="AY2444" s="108" t="s">
        <v>165</v>
      </c>
    </row>
    <row r="2445" spans="2:51" s="113" customFormat="1">
      <c r="B2445" s="112"/>
      <c r="D2445" s="102" t="s">
        <v>176</v>
      </c>
      <c r="E2445" s="114" t="s">
        <v>1</v>
      </c>
      <c r="F2445" s="115" t="s">
        <v>10744</v>
      </c>
      <c r="H2445" s="116">
        <v>13.09</v>
      </c>
      <c r="I2445" s="7"/>
      <c r="L2445" s="112"/>
      <c r="M2445" s="117"/>
      <c r="T2445" s="118"/>
      <c r="AT2445" s="114" t="s">
        <v>176</v>
      </c>
      <c r="AU2445" s="114" t="s">
        <v>82</v>
      </c>
      <c r="AV2445" s="113" t="s">
        <v>82</v>
      </c>
      <c r="AW2445" s="113" t="s">
        <v>30</v>
      </c>
      <c r="AX2445" s="113" t="s">
        <v>73</v>
      </c>
      <c r="AY2445" s="114" t="s">
        <v>165</v>
      </c>
    </row>
    <row r="2446" spans="2:51" s="113" customFormat="1">
      <c r="B2446" s="112"/>
      <c r="D2446" s="102" t="s">
        <v>176</v>
      </c>
      <c r="E2446" s="114" t="s">
        <v>1</v>
      </c>
      <c r="F2446" s="115" t="s">
        <v>10676</v>
      </c>
      <c r="H2446" s="116">
        <v>-1.4</v>
      </c>
      <c r="I2446" s="7"/>
      <c r="L2446" s="112"/>
      <c r="M2446" s="117"/>
      <c r="T2446" s="118"/>
      <c r="AT2446" s="114" t="s">
        <v>176</v>
      </c>
      <c r="AU2446" s="114" t="s">
        <v>82</v>
      </c>
      <c r="AV2446" s="113" t="s">
        <v>82</v>
      </c>
      <c r="AW2446" s="113" t="s">
        <v>30</v>
      </c>
      <c r="AX2446" s="113" t="s">
        <v>73</v>
      </c>
      <c r="AY2446" s="114" t="s">
        <v>165</v>
      </c>
    </row>
    <row r="2447" spans="2:51" s="107" customFormat="1">
      <c r="B2447" s="106"/>
      <c r="D2447" s="102" t="s">
        <v>176</v>
      </c>
      <c r="E2447" s="108" t="s">
        <v>1</v>
      </c>
      <c r="F2447" s="109" t="s">
        <v>10745</v>
      </c>
      <c r="H2447" s="108"/>
      <c r="I2447" s="6"/>
      <c r="L2447" s="106"/>
      <c r="M2447" s="110"/>
      <c r="T2447" s="111"/>
      <c r="AT2447" s="108" t="s">
        <v>176</v>
      </c>
      <c r="AU2447" s="108" t="s">
        <v>82</v>
      </c>
      <c r="AV2447" s="107" t="s">
        <v>82</v>
      </c>
      <c r="AW2447" s="107" t="s">
        <v>30</v>
      </c>
      <c r="AX2447" s="107" t="s">
        <v>73</v>
      </c>
      <c r="AY2447" s="108" t="s">
        <v>165</v>
      </c>
    </row>
    <row r="2448" spans="2:51" s="113" customFormat="1">
      <c r="B2448" s="112"/>
      <c r="D2448" s="102" t="s">
        <v>176</v>
      </c>
      <c r="E2448" s="114" t="s">
        <v>1</v>
      </c>
      <c r="F2448" s="115" t="s">
        <v>10746</v>
      </c>
      <c r="H2448" s="116">
        <v>26.674999999999997</v>
      </c>
      <c r="I2448" s="7"/>
      <c r="L2448" s="112"/>
      <c r="M2448" s="117"/>
      <c r="T2448" s="118"/>
      <c r="AT2448" s="114" t="s">
        <v>176</v>
      </c>
      <c r="AU2448" s="114" t="s">
        <v>82</v>
      </c>
      <c r="AV2448" s="113" t="s">
        <v>82</v>
      </c>
      <c r="AW2448" s="113" t="s">
        <v>30</v>
      </c>
      <c r="AX2448" s="113" t="s">
        <v>73</v>
      </c>
      <c r="AY2448" s="114" t="s">
        <v>165</v>
      </c>
    </row>
    <row r="2449" spans="2:51" s="113" customFormat="1">
      <c r="B2449" s="112"/>
      <c r="D2449" s="102" t="s">
        <v>176</v>
      </c>
      <c r="E2449" s="114" t="s">
        <v>1</v>
      </c>
      <c r="F2449" s="115" t="s">
        <v>10194</v>
      </c>
      <c r="H2449" s="116">
        <v>-2.7829999999999999</v>
      </c>
      <c r="I2449" s="7"/>
      <c r="L2449" s="112"/>
      <c r="M2449" s="117"/>
      <c r="T2449" s="118"/>
      <c r="AT2449" s="114" t="s">
        <v>176</v>
      </c>
      <c r="AU2449" s="114" t="s">
        <v>82</v>
      </c>
      <c r="AV2449" s="113" t="s">
        <v>82</v>
      </c>
      <c r="AW2449" s="113" t="s">
        <v>30</v>
      </c>
      <c r="AX2449" s="113" t="s">
        <v>73</v>
      </c>
      <c r="AY2449" s="114" t="s">
        <v>165</v>
      </c>
    </row>
    <row r="2450" spans="2:51" s="107" customFormat="1">
      <c r="B2450" s="106"/>
      <c r="D2450" s="102" t="s">
        <v>176</v>
      </c>
      <c r="E2450" s="108" t="s">
        <v>1</v>
      </c>
      <c r="F2450" s="109" t="s">
        <v>1978</v>
      </c>
      <c r="H2450" s="108"/>
      <c r="I2450" s="6"/>
      <c r="L2450" s="106"/>
      <c r="M2450" s="110"/>
      <c r="T2450" s="111"/>
      <c r="AT2450" s="108" t="s">
        <v>176</v>
      </c>
      <c r="AU2450" s="108" t="s">
        <v>82</v>
      </c>
      <c r="AV2450" s="107" t="s">
        <v>82</v>
      </c>
      <c r="AW2450" s="107" t="s">
        <v>30</v>
      </c>
      <c r="AX2450" s="107" t="s">
        <v>73</v>
      </c>
      <c r="AY2450" s="108" t="s">
        <v>165</v>
      </c>
    </row>
    <row r="2451" spans="2:51" s="113" customFormat="1">
      <c r="B2451" s="112"/>
      <c r="D2451" s="102" t="s">
        <v>176</v>
      </c>
      <c r="E2451" s="114" t="s">
        <v>1</v>
      </c>
      <c r="F2451" s="115" t="s">
        <v>10747</v>
      </c>
      <c r="H2451" s="116">
        <v>28.608000000000001</v>
      </c>
      <c r="I2451" s="7"/>
      <c r="L2451" s="112"/>
      <c r="M2451" s="117"/>
      <c r="T2451" s="118"/>
      <c r="AT2451" s="114" t="s">
        <v>176</v>
      </c>
      <c r="AU2451" s="114" t="s">
        <v>82</v>
      </c>
      <c r="AV2451" s="113" t="s">
        <v>82</v>
      </c>
      <c r="AW2451" s="113" t="s">
        <v>30</v>
      </c>
      <c r="AX2451" s="113" t="s">
        <v>73</v>
      </c>
      <c r="AY2451" s="114" t="s">
        <v>165</v>
      </c>
    </row>
    <row r="2452" spans="2:51" s="113" customFormat="1">
      <c r="B2452" s="112"/>
      <c r="D2452" s="102" t="s">
        <v>176</v>
      </c>
      <c r="E2452" s="114" t="s">
        <v>1</v>
      </c>
      <c r="F2452" s="115" t="s">
        <v>1980</v>
      </c>
      <c r="H2452" s="116">
        <v>-2.2769999999999997</v>
      </c>
      <c r="I2452" s="7"/>
      <c r="L2452" s="112"/>
      <c r="M2452" s="117"/>
      <c r="T2452" s="118"/>
      <c r="AT2452" s="114" t="s">
        <v>176</v>
      </c>
      <c r="AU2452" s="114" t="s">
        <v>82</v>
      </c>
      <c r="AV2452" s="113" t="s">
        <v>82</v>
      </c>
      <c r="AW2452" s="113" t="s">
        <v>30</v>
      </c>
      <c r="AX2452" s="113" t="s">
        <v>73</v>
      </c>
      <c r="AY2452" s="114" t="s">
        <v>165</v>
      </c>
    </row>
    <row r="2453" spans="2:51" s="107" customFormat="1">
      <c r="B2453" s="106"/>
      <c r="D2453" s="102" t="s">
        <v>176</v>
      </c>
      <c r="E2453" s="108" t="s">
        <v>1</v>
      </c>
      <c r="F2453" s="109" t="s">
        <v>1981</v>
      </c>
      <c r="H2453" s="108"/>
      <c r="I2453" s="6"/>
      <c r="L2453" s="106"/>
      <c r="M2453" s="110"/>
      <c r="T2453" s="111"/>
      <c r="AT2453" s="108" t="s">
        <v>176</v>
      </c>
      <c r="AU2453" s="108" t="s">
        <v>82</v>
      </c>
      <c r="AV2453" s="107" t="s">
        <v>82</v>
      </c>
      <c r="AW2453" s="107" t="s">
        <v>30</v>
      </c>
      <c r="AX2453" s="107" t="s">
        <v>73</v>
      </c>
      <c r="AY2453" s="108" t="s">
        <v>165</v>
      </c>
    </row>
    <row r="2454" spans="2:51" s="113" customFormat="1">
      <c r="B2454" s="112"/>
      <c r="D2454" s="102" t="s">
        <v>176</v>
      </c>
      <c r="E2454" s="114" t="s">
        <v>1</v>
      </c>
      <c r="F2454" s="115" t="s">
        <v>1982</v>
      </c>
      <c r="H2454" s="116">
        <v>37.674999999999997</v>
      </c>
      <c r="I2454" s="7"/>
      <c r="L2454" s="112"/>
      <c r="M2454" s="117"/>
      <c r="T2454" s="118"/>
      <c r="AT2454" s="114" t="s">
        <v>176</v>
      </c>
      <c r="AU2454" s="114" t="s">
        <v>82</v>
      </c>
      <c r="AV2454" s="113" t="s">
        <v>82</v>
      </c>
      <c r="AW2454" s="113" t="s">
        <v>30</v>
      </c>
      <c r="AX2454" s="113" t="s">
        <v>73</v>
      </c>
      <c r="AY2454" s="114" t="s">
        <v>165</v>
      </c>
    </row>
    <row r="2455" spans="2:51" s="113" customFormat="1">
      <c r="B2455" s="112"/>
      <c r="D2455" s="102" t="s">
        <v>176</v>
      </c>
      <c r="E2455" s="114" t="s">
        <v>1</v>
      </c>
      <c r="F2455" s="115" t="s">
        <v>1983</v>
      </c>
      <c r="H2455" s="116">
        <v>-2.5299999999999998</v>
      </c>
      <c r="I2455" s="7"/>
      <c r="L2455" s="112"/>
      <c r="M2455" s="117"/>
      <c r="T2455" s="118"/>
      <c r="AT2455" s="114" t="s">
        <v>176</v>
      </c>
      <c r="AU2455" s="114" t="s">
        <v>82</v>
      </c>
      <c r="AV2455" s="113" t="s">
        <v>82</v>
      </c>
      <c r="AW2455" s="113" t="s">
        <v>30</v>
      </c>
      <c r="AX2455" s="113" t="s">
        <v>73</v>
      </c>
      <c r="AY2455" s="114" t="s">
        <v>165</v>
      </c>
    </row>
    <row r="2456" spans="2:51" s="107" customFormat="1">
      <c r="B2456" s="106"/>
      <c r="D2456" s="102" t="s">
        <v>176</v>
      </c>
      <c r="E2456" s="108" t="s">
        <v>1</v>
      </c>
      <c r="F2456" s="109" t="s">
        <v>10748</v>
      </c>
      <c r="H2456" s="108"/>
      <c r="I2456" s="6"/>
      <c r="L2456" s="106"/>
      <c r="M2456" s="110"/>
      <c r="T2456" s="111"/>
      <c r="AT2456" s="108" t="s">
        <v>176</v>
      </c>
      <c r="AU2456" s="108" t="s">
        <v>82</v>
      </c>
      <c r="AV2456" s="107" t="s">
        <v>82</v>
      </c>
      <c r="AW2456" s="107" t="s">
        <v>30</v>
      </c>
      <c r="AX2456" s="107" t="s">
        <v>73</v>
      </c>
      <c r="AY2456" s="108" t="s">
        <v>165</v>
      </c>
    </row>
    <row r="2457" spans="2:51" s="113" customFormat="1">
      <c r="B2457" s="112"/>
      <c r="D2457" s="102" t="s">
        <v>176</v>
      </c>
      <c r="E2457" s="114" t="s">
        <v>1</v>
      </c>
      <c r="F2457" s="115" t="s">
        <v>10749</v>
      </c>
      <c r="H2457" s="116">
        <v>9.4149999999999991</v>
      </c>
      <c r="I2457" s="7"/>
      <c r="L2457" s="112"/>
      <c r="M2457" s="117"/>
      <c r="T2457" s="118"/>
      <c r="AT2457" s="114" t="s">
        <v>176</v>
      </c>
      <c r="AU2457" s="114" t="s">
        <v>82</v>
      </c>
      <c r="AV2457" s="113" t="s">
        <v>82</v>
      </c>
      <c r="AW2457" s="113" t="s">
        <v>30</v>
      </c>
      <c r="AX2457" s="113" t="s">
        <v>73</v>
      </c>
      <c r="AY2457" s="114" t="s">
        <v>165</v>
      </c>
    </row>
    <row r="2458" spans="2:51" s="107" customFormat="1">
      <c r="B2458" s="106"/>
      <c r="D2458" s="102" t="s">
        <v>176</v>
      </c>
      <c r="E2458" s="108" t="s">
        <v>1</v>
      </c>
      <c r="F2458" s="109" t="s">
        <v>10750</v>
      </c>
      <c r="H2458" s="108"/>
      <c r="I2458" s="6"/>
      <c r="L2458" s="106"/>
      <c r="M2458" s="110"/>
      <c r="T2458" s="111"/>
      <c r="AT2458" s="108" t="s">
        <v>176</v>
      </c>
      <c r="AU2458" s="108" t="s">
        <v>82</v>
      </c>
      <c r="AV2458" s="107" t="s">
        <v>82</v>
      </c>
      <c r="AW2458" s="107" t="s">
        <v>30</v>
      </c>
      <c r="AX2458" s="107" t="s">
        <v>73</v>
      </c>
      <c r="AY2458" s="108" t="s">
        <v>165</v>
      </c>
    </row>
    <row r="2459" spans="2:51" s="113" customFormat="1">
      <c r="B2459" s="112"/>
      <c r="D2459" s="102" t="s">
        <v>176</v>
      </c>
      <c r="E2459" s="114" t="s">
        <v>1</v>
      </c>
      <c r="F2459" s="115" t="s">
        <v>10751</v>
      </c>
      <c r="H2459" s="116">
        <v>33.714999999999996</v>
      </c>
      <c r="I2459" s="7"/>
      <c r="L2459" s="112"/>
      <c r="M2459" s="117"/>
      <c r="T2459" s="118"/>
      <c r="AT2459" s="114" t="s">
        <v>176</v>
      </c>
      <c r="AU2459" s="114" t="s">
        <v>82</v>
      </c>
      <c r="AV2459" s="113" t="s">
        <v>82</v>
      </c>
      <c r="AW2459" s="113" t="s">
        <v>30</v>
      </c>
      <c r="AX2459" s="113" t="s">
        <v>73</v>
      </c>
      <c r="AY2459" s="114" t="s">
        <v>165</v>
      </c>
    </row>
    <row r="2460" spans="2:51" s="113" customFormat="1">
      <c r="B2460" s="112"/>
      <c r="D2460" s="102" t="s">
        <v>176</v>
      </c>
      <c r="E2460" s="114" t="s">
        <v>1</v>
      </c>
      <c r="F2460" s="115" t="s">
        <v>10239</v>
      </c>
      <c r="H2460" s="116">
        <v>-2.75</v>
      </c>
      <c r="I2460" s="7"/>
      <c r="L2460" s="112"/>
      <c r="M2460" s="117"/>
      <c r="T2460" s="118"/>
      <c r="AT2460" s="114" t="s">
        <v>176</v>
      </c>
      <c r="AU2460" s="114" t="s">
        <v>82</v>
      </c>
      <c r="AV2460" s="113" t="s">
        <v>82</v>
      </c>
      <c r="AW2460" s="113" t="s">
        <v>30</v>
      </c>
      <c r="AX2460" s="113" t="s">
        <v>73</v>
      </c>
      <c r="AY2460" s="114" t="s">
        <v>165</v>
      </c>
    </row>
    <row r="2461" spans="2:51" s="113" customFormat="1">
      <c r="B2461" s="112"/>
      <c r="D2461" s="102" t="s">
        <v>176</v>
      </c>
      <c r="E2461" s="114" t="s">
        <v>1</v>
      </c>
      <c r="F2461" s="115" t="s">
        <v>10194</v>
      </c>
      <c r="H2461" s="116">
        <v>-2.7829999999999999</v>
      </c>
      <c r="I2461" s="7"/>
      <c r="L2461" s="112"/>
      <c r="M2461" s="117"/>
      <c r="T2461" s="118"/>
      <c r="AT2461" s="114" t="s">
        <v>176</v>
      </c>
      <c r="AU2461" s="114" t="s">
        <v>82</v>
      </c>
      <c r="AV2461" s="113" t="s">
        <v>82</v>
      </c>
      <c r="AW2461" s="113" t="s">
        <v>30</v>
      </c>
      <c r="AX2461" s="113" t="s">
        <v>73</v>
      </c>
      <c r="AY2461" s="114" t="s">
        <v>165</v>
      </c>
    </row>
    <row r="2462" spans="2:51" s="107" customFormat="1">
      <c r="B2462" s="106"/>
      <c r="D2462" s="102" t="s">
        <v>176</v>
      </c>
      <c r="E2462" s="108" t="s">
        <v>1</v>
      </c>
      <c r="F2462" s="109" t="s">
        <v>1985</v>
      </c>
      <c r="H2462" s="108"/>
      <c r="I2462" s="6"/>
      <c r="L2462" s="106"/>
      <c r="M2462" s="110"/>
      <c r="T2462" s="111"/>
      <c r="AT2462" s="108" t="s">
        <v>176</v>
      </c>
      <c r="AU2462" s="108" t="s">
        <v>82</v>
      </c>
      <c r="AV2462" s="107" t="s">
        <v>82</v>
      </c>
      <c r="AW2462" s="107" t="s">
        <v>30</v>
      </c>
      <c r="AX2462" s="107" t="s">
        <v>73</v>
      </c>
      <c r="AY2462" s="108" t="s">
        <v>165</v>
      </c>
    </row>
    <row r="2463" spans="2:51" s="113" customFormat="1">
      <c r="B2463" s="112"/>
      <c r="D2463" s="102" t="s">
        <v>176</v>
      </c>
      <c r="E2463" s="114" t="s">
        <v>1</v>
      </c>
      <c r="F2463" s="115" t="s">
        <v>1986</v>
      </c>
      <c r="H2463" s="116">
        <v>3.9</v>
      </c>
      <c r="I2463" s="7"/>
      <c r="L2463" s="112"/>
      <c r="M2463" s="117"/>
      <c r="T2463" s="118"/>
      <c r="AT2463" s="114" t="s">
        <v>176</v>
      </c>
      <c r="AU2463" s="114" t="s">
        <v>82</v>
      </c>
      <c r="AV2463" s="113" t="s">
        <v>82</v>
      </c>
      <c r="AW2463" s="113" t="s">
        <v>30</v>
      </c>
      <c r="AX2463" s="113" t="s">
        <v>73</v>
      </c>
      <c r="AY2463" s="114" t="s">
        <v>165</v>
      </c>
    </row>
    <row r="2464" spans="2:51" s="113" customFormat="1">
      <c r="B2464" s="112"/>
      <c r="D2464" s="102" t="s">
        <v>176</v>
      </c>
      <c r="E2464" s="114" t="s">
        <v>1</v>
      </c>
      <c r="F2464" s="115" t="s">
        <v>1987</v>
      </c>
      <c r="H2464" s="116">
        <v>121.023</v>
      </c>
      <c r="I2464" s="7"/>
      <c r="L2464" s="112"/>
      <c r="M2464" s="117"/>
      <c r="T2464" s="118"/>
      <c r="AT2464" s="114" t="s">
        <v>176</v>
      </c>
      <c r="AU2464" s="114" t="s">
        <v>82</v>
      </c>
      <c r="AV2464" s="113" t="s">
        <v>82</v>
      </c>
      <c r="AW2464" s="113" t="s">
        <v>30</v>
      </c>
      <c r="AX2464" s="113" t="s">
        <v>73</v>
      </c>
      <c r="AY2464" s="114" t="s">
        <v>165</v>
      </c>
    </row>
    <row r="2465" spans="2:51" s="113" customFormat="1">
      <c r="B2465" s="112"/>
      <c r="D2465" s="102" t="s">
        <v>176</v>
      </c>
      <c r="E2465" s="114" t="s">
        <v>1</v>
      </c>
      <c r="F2465" s="115" t="s">
        <v>1988</v>
      </c>
      <c r="H2465" s="116">
        <v>-6.15</v>
      </c>
      <c r="I2465" s="7"/>
      <c r="L2465" s="112"/>
      <c r="M2465" s="117"/>
      <c r="T2465" s="118"/>
      <c r="AT2465" s="114" t="s">
        <v>176</v>
      </c>
      <c r="AU2465" s="114" t="s">
        <v>82</v>
      </c>
      <c r="AV2465" s="113" t="s">
        <v>82</v>
      </c>
      <c r="AW2465" s="113" t="s">
        <v>30</v>
      </c>
      <c r="AX2465" s="113" t="s">
        <v>73</v>
      </c>
      <c r="AY2465" s="114" t="s">
        <v>165</v>
      </c>
    </row>
    <row r="2466" spans="2:51" s="113" customFormat="1">
      <c r="B2466" s="112"/>
      <c r="D2466" s="102" t="s">
        <v>176</v>
      </c>
      <c r="E2466" s="114" t="s">
        <v>1</v>
      </c>
      <c r="F2466" s="115" t="s">
        <v>1989</v>
      </c>
      <c r="H2466" s="116">
        <v>-3.5699999999999994</v>
      </c>
      <c r="I2466" s="7"/>
      <c r="L2466" s="112"/>
      <c r="M2466" s="117"/>
      <c r="T2466" s="118"/>
      <c r="AT2466" s="114" t="s">
        <v>176</v>
      </c>
      <c r="AU2466" s="114" t="s">
        <v>82</v>
      </c>
      <c r="AV2466" s="113" t="s">
        <v>82</v>
      </c>
      <c r="AW2466" s="113" t="s">
        <v>30</v>
      </c>
      <c r="AX2466" s="113" t="s">
        <v>73</v>
      </c>
      <c r="AY2466" s="114" t="s">
        <v>165</v>
      </c>
    </row>
    <row r="2467" spans="2:51" s="113" customFormat="1">
      <c r="B2467" s="112"/>
      <c r="D2467" s="102" t="s">
        <v>176</v>
      </c>
      <c r="E2467" s="114" t="s">
        <v>1</v>
      </c>
      <c r="F2467" s="115" t="s">
        <v>1990</v>
      </c>
      <c r="H2467" s="116">
        <v>-4.2</v>
      </c>
      <c r="I2467" s="7"/>
      <c r="L2467" s="112"/>
      <c r="M2467" s="117"/>
      <c r="T2467" s="118"/>
      <c r="AT2467" s="114" t="s">
        <v>176</v>
      </c>
      <c r="AU2467" s="114" t="s">
        <v>82</v>
      </c>
      <c r="AV2467" s="113" t="s">
        <v>82</v>
      </c>
      <c r="AW2467" s="113" t="s">
        <v>30</v>
      </c>
      <c r="AX2467" s="113" t="s">
        <v>73</v>
      </c>
      <c r="AY2467" s="114" t="s">
        <v>165</v>
      </c>
    </row>
    <row r="2468" spans="2:51" s="113" customFormat="1">
      <c r="B2468" s="112"/>
      <c r="D2468" s="102" t="s">
        <v>176</v>
      </c>
      <c r="E2468" s="114" t="s">
        <v>1</v>
      </c>
      <c r="F2468" s="115" t="s">
        <v>680</v>
      </c>
      <c r="H2468" s="116">
        <v>-8.1999999999999993</v>
      </c>
      <c r="I2468" s="7"/>
      <c r="L2468" s="112"/>
      <c r="M2468" s="117"/>
      <c r="T2468" s="118"/>
      <c r="AT2468" s="114" t="s">
        <v>176</v>
      </c>
      <c r="AU2468" s="114" t="s">
        <v>82</v>
      </c>
      <c r="AV2468" s="113" t="s">
        <v>82</v>
      </c>
      <c r="AW2468" s="113" t="s">
        <v>30</v>
      </c>
      <c r="AX2468" s="113" t="s">
        <v>73</v>
      </c>
      <c r="AY2468" s="114" t="s">
        <v>165</v>
      </c>
    </row>
    <row r="2469" spans="2:51" s="113" customFormat="1">
      <c r="B2469" s="112"/>
      <c r="D2469" s="102" t="s">
        <v>176</v>
      </c>
      <c r="E2469" s="114" t="s">
        <v>1</v>
      </c>
      <c r="F2469" s="115" t="s">
        <v>1991</v>
      </c>
      <c r="H2469" s="116">
        <v>-10.25</v>
      </c>
      <c r="I2469" s="7"/>
      <c r="L2469" s="112"/>
      <c r="M2469" s="117"/>
      <c r="T2469" s="118"/>
      <c r="AT2469" s="114" t="s">
        <v>176</v>
      </c>
      <c r="AU2469" s="114" t="s">
        <v>82</v>
      </c>
      <c r="AV2469" s="113" t="s">
        <v>82</v>
      </c>
      <c r="AW2469" s="113" t="s">
        <v>30</v>
      </c>
      <c r="AX2469" s="113" t="s">
        <v>73</v>
      </c>
      <c r="AY2469" s="114" t="s">
        <v>165</v>
      </c>
    </row>
    <row r="2470" spans="2:51" s="107" customFormat="1">
      <c r="B2470" s="106"/>
      <c r="D2470" s="102" t="s">
        <v>176</v>
      </c>
      <c r="E2470" s="108" t="s">
        <v>1</v>
      </c>
      <c r="F2470" s="109" t="s">
        <v>10752</v>
      </c>
      <c r="H2470" s="108"/>
      <c r="I2470" s="6"/>
      <c r="L2470" s="106"/>
      <c r="M2470" s="110"/>
      <c r="T2470" s="111"/>
      <c r="AT2470" s="108" t="s">
        <v>176</v>
      </c>
      <c r="AU2470" s="108" t="s">
        <v>82</v>
      </c>
      <c r="AV2470" s="107" t="s">
        <v>82</v>
      </c>
      <c r="AW2470" s="107" t="s">
        <v>30</v>
      </c>
      <c r="AX2470" s="107" t="s">
        <v>73</v>
      </c>
      <c r="AY2470" s="108" t="s">
        <v>165</v>
      </c>
    </row>
    <row r="2471" spans="2:51" s="113" customFormat="1">
      <c r="B2471" s="112"/>
      <c r="D2471" s="102" t="s">
        <v>176</v>
      </c>
      <c r="E2471" s="114" t="s">
        <v>1</v>
      </c>
      <c r="F2471" s="115" t="s">
        <v>10753</v>
      </c>
      <c r="H2471" s="116">
        <v>74.150999999999996</v>
      </c>
      <c r="I2471" s="7"/>
      <c r="L2471" s="112"/>
      <c r="M2471" s="117"/>
      <c r="T2471" s="118"/>
      <c r="AT2471" s="114" t="s">
        <v>176</v>
      </c>
      <c r="AU2471" s="114" t="s">
        <v>82</v>
      </c>
      <c r="AV2471" s="113" t="s">
        <v>82</v>
      </c>
      <c r="AW2471" s="113" t="s">
        <v>30</v>
      </c>
      <c r="AX2471" s="113" t="s">
        <v>73</v>
      </c>
      <c r="AY2471" s="114" t="s">
        <v>165</v>
      </c>
    </row>
    <row r="2472" spans="2:51" s="113" customFormat="1">
      <c r="B2472" s="112"/>
      <c r="D2472" s="102" t="s">
        <v>176</v>
      </c>
      <c r="E2472" s="114" t="s">
        <v>1</v>
      </c>
      <c r="F2472" s="115" t="s">
        <v>1989</v>
      </c>
      <c r="H2472" s="116">
        <v>-3.5699999999999994</v>
      </c>
      <c r="I2472" s="7"/>
      <c r="L2472" s="112"/>
      <c r="M2472" s="117"/>
      <c r="T2472" s="118"/>
      <c r="AT2472" s="114" t="s">
        <v>176</v>
      </c>
      <c r="AU2472" s="114" t="s">
        <v>82</v>
      </c>
      <c r="AV2472" s="113" t="s">
        <v>82</v>
      </c>
      <c r="AW2472" s="113" t="s">
        <v>30</v>
      </c>
      <c r="AX2472" s="113" t="s">
        <v>73</v>
      </c>
      <c r="AY2472" s="114" t="s">
        <v>165</v>
      </c>
    </row>
    <row r="2473" spans="2:51" s="107" customFormat="1">
      <c r="B2473" s="106"/>
      <c r="D2473" s="102" t="s">
        <v>176</v>
      </c>
      <c r="E2473" s="108" t="s">
        <v>1</v>
      </c>
      <c r="F2473" s="109" t="s">
        <v>10754</v>
      </c>
      <c r="H2473" s="108"/>
      <c r="I2473" s="6"/>
      <c r="L2473" s="106"/>
      <c r="M2473" s="110"/>
      <c r="T2473" s="111"/>
      <c r="AT2473" s="108" t="s">
        <v>176</v>
      </c>
      <c r="AU2473" s="108" t="s">
        <v>82</v>
      </c>
      <c r="AV2473" s="107" t="s">
        <v>82</v>
      </c>
      <c r="AW2473" s="107" t="s">
        <v>30</v>
      </c>
      <c r="AX2473" s="107" t="s">
        <v>73</v>
      </c>
      <c r="AY2473" s="108" t="s">
        <v>165</v>
      </c>
    </row>
    <row r="2474" spans="2:51" s="113" customFormat="1">
      <c r="B2474" s="112"/>
      <c r="D2474" s="102" t="s">
        <v>176</v>
      </c>
      <c r="E2474" s="114" t="s">
        <v>1</v>
      </c>
      <c r="F2474" s="115" t="s">
        <v>10755</v>
      </c>
      <c r="H2474" s="116">
        <v>18.759999999999998</v>
      </c>
      <c r="I2474" s="7"/>
      <c r="L2474" s="112"/>
      <c r="M2474" s="117"/>
      <c r="T2474" s="118"/>
      <c r="AT2474" s="114" t="s">
        <v>176</v>
      </c>
      <c r="AU2474" s="114" t="s">
        <v>82</v>
      </c>
      <c r="AV2474" s="113" t="s">
        <v>82</v>
      </c>
      <c r="AW2474" s="113" t="s">
        <v>30</v>
      </c>
      <c r="AX2474" s="113" t="s">
        <v>73</v>
      </c>
      <c r="AY2474" s="114" t="s">
        <v>165</v>
      </c>
    </row>
    <row r="2475" spans="2:51" s="113" customFormat="1">
      <c r="B2475" s="112"/>
      <c r="D2475" s="102" t="s">
        <v>176</v>
      </c>
      <c r="E2475" s="114" t="s">
        <v>1</v>
      </c>
      <c r="F2475" s="115" t="s">
        <v>10756</v>
      </c>
      <c r="H2475" s="116">
        <v>-2.1</v>
      </c>
      <c r="I2475" s="7"/>
      <c r="L2475" s="112"/>
      <c r="M2475" s="117"/>
      <c r="T2475" s="118"/>
      <c r="AT2475" s="114" t="s">
        <v>176</v>
      </c>
      <c r="AU2475" s="114" t="s">
        <v>82</v>
      </c>
      <c r="AV2475" s="113" t="s">
        <v>82</v>
      </c>
      <c r="AW2475" s="113" t="s">
        <v>30</v>
      </c>
      <c r="AX2475" s="113" t="s">
        <v>73</v>
      </c>
      <c r="AY2475" s="114" t="s">
        <v>165</v>
      </c>
    </row>
    <row r="2476" spans="2:51" s="107" customFormat="1">
      <c r="B2476" s="106"/>
      <c r="D2476" s="102" t="s">
        <v>176</v>
      </c>
      <c r="E2476" s="108" t="s">
        <v>1</v>
      </c>
      <c r="F2476" s="109" t="s">
        <v>10757</v>
      </c>
      <c r="H2476" s="108"/>
      <c r="I2476" s="6"/>
      <c r="L2476" s="106"/>
      <c r="M2476" s="110"/>
      <c r="T2476" s="111"/>
      <c r="AT2476" s="108" t="s">
        <v>176</v>
      </c>
      <c r="AU2476" s="108" t="s">
        <v>82</v>
      </c>
      <c r="AV2476" s="107" t="s">
        <v>82</v>
      </c>
      <c r="AW2476" s="107" t="s">
        <v>30</v>
      </c>
      <c r="AX2476" s="107" t="s">
        <v>73</v>
      </c>
      <c r="AY2476" s="108" t="s">
        <v>165</v>
      </c>
    </row>
    <row r="2477" spans="2:51" s="113" customFormat="1">
      <c r="B2477" s="112"/>
      <c r="D2477" s="102" t="s">
        <v>176</v>
      </c>
      <c r="E2477" s="114" t="s">
        <v>1</v>
      </c>
      <c r="F2477" s="115" t="s">
        <v>10758</v>
      </c>
      <c r="H2477" s="116">
        <v>14.349999999999998</v>
      </c>
      <c r="I2477" s="7"/>
      <c r="L2477" s="112"/>
      <c r="M2477" s="117"/>
      <c r="T2477" s="118"/>
      <c r="AT2477" s="114" t="s">
        <v>176</v>
      </c>
      <c r="AU2477" s="114" t="s">
        <v>82</v>
      </c>
      <c r="AV2477" s="113" t="s">
        <v>82</v>
      </c>
      <c r="AW2477" s="113" t="s">
        <v>30</v>
      </c>
      <c r="AX2477" s="113" t="s">
        <v>73</v>
      </c>
      <c r="AY2477" s="114" t="s">
        <v>165</v>
      </c>
    </row>
    <row r="2478" spans="2:51" s="113" customFormat="1">
      <c r="B2478" s="112"/>
      <c r="D2478" s="102" t="s">
        <v>176</v>
      </c>
      <c r="E2478" s="114" t="s">
        <v>1</v>
      </c>
      <c r="F2478" s="115" t="s">
        <v>10759</v>
      </c>
      <c r="H2478" s="116">
        <v>-1.75</v>
      </c>
      <c r="I2478" s="7"/>
      <c r="L2478" s="112"/>
      <c r="M2478" s="117"/>
      <c r="T2478" s="118"/>
      <c r="AT2478" s="114" t="s">
        <v>176</v>
      </c>
      <c r="AU2478" s="114" t="s">
        <v>82</v>
      </c>
      <c r="AV2478" s="113" t="s">
        <v>82</v>
      </c>
      <c r="AW2478" s="113" t="s">
        <v>30</v>
      </c>
      <c r="AX2478" s="113" t="s">
        <v>73</v>
      </c>
      <c r="AY2478" s="114" t="s">
        <v>165</v>
      </c>
    </row>
    <row r="2479" spans="2:51" s="107" customFormat="1">
      <c r="B2479" s="106"/>
      <c r="D2479" s="102" t="s">
        <v>176</v>
      </c>
      <c r="E2479" s="108" t="s">
        <v>1</v>
      </c>
      <c r="F2479" s="109" t="s">
        <v>10760</v>
      </c>
      <c r="H2479" s="108"/>
      <c r="I2479" s="6"/>
      <c r="L2479" s="106"/>
      <c r="M2479" s="110"/>
      <c r="T2479" s="111"/>
      <c r="AT2479" s="108" t="s">
        <v>176</v>
      </c>
      <c r="AU2479" s="108" t="s">
        <v>82</v>
      </c>
      <c r="AV2479" s="107" t="s">
        <v>82</v>
      </c>
      <c r="AW2479" s="107" t="s">
        <v>30</v>
      </c>
      <c r="AX2479" s="107" t="s">
        <v>73</v>
      </c>
      <c r="AY2479" s="108" t="s">
        <v>165</v>
      </c>
    </row>
    <row r="2480" spans="2:51" s="113" customFormat="1">
      <c r="B2480" s="112"/>
      <c r="D2480" s="102" t="s">
        <v>176</v>
      </c>
      <c r="E2480" s="114" t="s">
        <v>1</v>
      </c>
      <c r="F2480" s="115" t="s">
        <v>10761</v>
      </c>
      <c r="H2480" s="116">
        <v>13.335000000000001</v>
      </c>
      <c r="I2480" s="7"/>
      <c r="L2480" s="112"/>
      <c r="M2480" s="117"/>
      <c r="T2480" s="118"/>
      <c r="AT2480" s="114" t="s">
        <v>176</v>
      </c>
      <c r="AU2480" s="114" t="s">
        <v>82</v>
      </c>
      <c r="AV2480" s="113" t="s">
        <v>82</v>
      </c>
      <c r="AW2480" s="113" t="s">
        <v>30</v>
      </c>
      <c r="AX2480" s="113" t="s">
        <v>73</v>
      </c>
      <c r="AY2480" s="114" t="s">
        <v>165</v>
      </c>
    </row>
    <row r="2481" spans="2:51" s="113" customFormat="1">
      <c r="B2481" s="112"/>
      <c r="D2481" s="102" t="s">
        <v>176</v>
      </c>
      <c r="E2481" s="114" t="s">
        <v>1</v>
      </c>
      <c r="F2481" s="115" t="s">
        <v>10676</v>
      </c>
      <c r="H2481" s="116">
        <v>-1.4</v>
      </c>
      <c r="I2481" s="7"/>
      <c r="L2481" s="112"/>
      <c r="M2481" s="117"/>
      <c r="T2481" s="118"/>
      <c r="AT2481" s="114" t="s">
        <v>176</v>
      </c>
      <c r="AU2481" s="114" t="s">
        <v>82</v>
      </c>
      <c r="AV2481" s="113" t="s">
        <v>82</v>
      </c>
      <c r="AW2481" s="113" t="s">
        <v>30</v>
      </c>
      <c r="AX2481" s="113" t="s">
        <v>73</v>
      </c>
      <c r="AY2481" s="114" t="s">
        <v>165</v>
      </c>
    </row>
    <row r="2482" spans="2:51" s="107" customFormat="1">
      <c r="B2482" s="106"/>
      <c r="D2482" s="102" t="s">
        <v>176</v>
      </c>
      <c r="E2482" s="108" t="s">
        <v>1</v>
      </c>
      <c r="F2482" s="109" t="s">
        <v>10762</v>
      </c>
      <c r="H2482" s="108"/>
      <c r="I2482" s="6"/>
      <c r="L2482" s="106"/>
      <c r="M2482" s="110"/>
      <c r="T2482" s="111"/>
      <c r="AT2482" s="108" t="s">
        <v>176</v>
      </c>
      <c r="AU2482" s="108" t="s">
        <v>82</v>
      </c>
      <c r="AV2482" s="107" t="s">
        <v>82</v>
      </c>
      <c r="AW2482" s="107" t="s">
        <v>30</v>
      </c>
      <c r="AX2482" s="107" t="s">
        <v>73</v>
      </c>
      <c r="AY2482" s="108" t="s">
        <v>165</v>
      </c>
    </row>
    <row r="2483" spans="2:51" s="113" customFormat="1">
      <c r="B2483" s="112"/>
      <c r="D2483" s="102" t="s">
        <v>176</v>
      </c>
      <c r="E2483" s="114" t="s">
        <v>1</v>
      </c>
      <c r="F2483" s="115" t="s">
        <v>10763</v>
      </c>
      <c r="H2483" s="116">
        <v>15.55</v>
      </c>
      <c r="I2483" s="7"/>
      <c r="L2483" s="112"/>
      <c r="M2483" s="117"/>
      <c r="T2483" s="118"/>
      <c r="AT2483" s="114" t="s">
        <v>176</v>
      </c>
      <c r="AU2483" s="114" t="s">
        <v>82</v>
      </c>
      <c r="AV2483" s="113" t="s">
        <v>82</v>
      </c>
      <c r="AW2483" s="113" t="s">
        <v>30</v>
      </c>
      <c r="AX2483" s="113" t="s">
        <v>73</v>
      </c>
      <c r="AY2483" s="114" t="s">
        <v>165</v>
      </c>
    </row>
    <row r="2484" spans="2:51" s="113" customFormat="1">
      <c r="B2484" s="112"/>
      <c r="D2484" s="102" t="s">
        <v>176</v>
      </c>
      <c r="E2484" s="114" t="s">
        <v>1</v>
      </c>
      <c r="F2484" s="115" t="s">
        <v>944</v>
      </c>
      <c r="H2484" s="116">
        <v>-1.8180000000000001</v>
      </c>
      <c r="I2484" s="7"/>
      <c r="L2484" s="112"/>
      <c r="M2484" s="117"/>
      <c r="T2484" s="118"/>
      <c r="AT2484" s="114" t="s">
        <v>176</v>
      </c>
      <c r="AU2484" s="114" t="s">
        <v>82</v>
      </c>
      <c r="AV2484" s="113" t="s">
        <v>82</v>
      </c>
      <c r="AW2484" s="113" t="s">
        <v>30</v>
      </c>
      <c r="AX2484" s="113" t="s">
        <v>73</v>
      </c>
      <c r="AY2484" s="114" t="s">
        <v>165</v>
      </c>
    </row>
    <row r="2485" spans="2:51" s="107" customFormat="1">
      <c r="B2485" s="106"/>
      <c r="D2485" s="102" t="s">
        <v>176</v>
      </c>
      <c r="E2485" s="108" t="s">
        <v>1</v>
      </c>
      <c r="F2485" s="109" t="s">
        <v>10764</v>
      </c>
      <c r="H2485" s="108"/>
      <c r="I2485" s="6"/>
      <c r="L2485" s="106"/>
      <c r="M2485" s="110"/>
      <c r="T2485" s="111"/>
      <c r="AT2485" s="108" t="s">
        <v>176</v>
      </c>
      <c r="AU2485" s="108" t="s">
        <v>82</v>
      </c>
      <c r="AV2485" s="107" t="s">
        <v>82</v>
      </c>
      <c r="AW2485" s="107" t="s">
        <v>30</v>
      </c>
      <c r="AX2485" s="107" t="s">
        <v>73</v>
      </c>
      <c r="AY2485" s="108" t="s">
        <v>165</v>
      </c>
    </row>
    <row r="2486" spans="2:51" s="113" customFormat="1">
      <c r="B2486" s="112"/>
      <c r="D2486" s="102" t="s">
        <v>176</v>
      </c>
      <c r="E2486" s="114" t="s">
        <v>1</v>
      </c>
      <c r="F2486" s="115" t="s">
        <v>10765</v>
      </c>
      <c r="H2486" s="116">
        <v>4.7250000000000005</v>
      </c>
      <c r="I2486" s="7"/>
      <c r="L2486" s="112"/>
      <c r="M2486" s="117"/>
      <c r="T2486" s="118"/>
      <c r="AT2486" s="114" t="s">
        <v>176</v>
      </c>
      <c r="AU2486" s="114" t="s">
        <v>82</v>
      </c>
      <c r="AV2486" s="113" t="s">
        <v>82</v>
      </c>
      <c r="AW2486" s="113" t="s">
        <v>30</v>
      </c>
      <c r="AX2486" s="113" t="s">
        <v>73</v>
      </c>
      <c r="AY2486" s="114" t="s">
        <v>165</v>
      </c>
    </row>
    <row r="2487" spans="2:51" s="107" customFormat="1">
      <c r="B2487" s="106"/>
      <c r="D2487" s="102" t="s">
        <v>176</v>
      </c>
      <c r="E2487" s="108" t="s">
        <v>1</v>
      </c>
      <c r="F2487" s="109" t="s">
        <v>10766</v>
      </c>
      <c r="H2487" s="108"/>
      <c r="I2487" s="6"/>
      <c r="L2487" s="106"/>
      <c r="M2487" s="110"/>
      <c r="T2487" s="111"/>
      <c r="AT2487" s="108" t="s">
        <v>176</v>
      </c>
      <c r="AU2487" s="108" t="s">
        <v>82</v>
      </c>
      <c r="AV2487" s="107" t="s">
        <v>82</v>
      </c>
      <c r="AW2487" s="107" t="s">
        <v>30</v>
      </c>
      <c r="AX2487" s="107" t="s">
        <v>73</v>
      </c>
      <c r="AY2487" s="108" t="s">
        <v>165</v>
      </c>
    </row>
    <row r="2488" spans="2:51" s="113" customFormat="1">
      <c r="B2488" s="112"/>
      <c r="D2488" s="102" t="s">
        <v>176</v>
      </c>
      <c r="E2488" s="114" t="s">
        <v>1</v>
      </c>
      <c r="F2488" s="115" t="s">
        <v>10767</v>
      </c>
      <c r="H2488" s="116">
        <v>28.380000000000003</v>
      </c>
      <c r="I2488" s="7"/>
      <c r="L2488" s="112"/>
      <c r="M2488" s="117"/>
      <c r="T2488" s="118"/>
      <c r="AT2488" s="114" t="s">
        <v>176</v>
      </c>
      <c r="AU2488" s="114" t="s">
        <v>82</v>
      </c>
      <c r="AV2488" s="113" t="s">
        <v>82</v>
      </c>
      <c r="AW2488" s="113" t="s">
        <v>30</v>
      </c>
      <c r="AX2488" s="113" t="s">
        <v>73</v>
      </c>
      <c r="AY2488" s="114" t="s">
        <v>165</v>
      </c>
    </row>
    <row r="2489" spans="2:51" s="113" customFormat="1">
      <c r="B2489" s="112"/>
      <c r="D2489" s="102" t="s">
        <v>176</v>
      </c>
      <c r="E2489" s="114" t="s">
        <v>1</v>
      </c>
      <c r="F2489" s="115" t="s">
        <v>10768</v>
      </c>
      <c r="H2489" s="116">
        <v>-4.95</v>
      </c>
      <c r="I2489" s="7"/>
      <c r="L2489" s="112"/>
      <c r="M2489" s="117"/>
      <c r="T2489" s="118"/>
      <c r="AT2489" s="114" t="s">
        <v>176</v>
      </c>
      <c r="AU2489" s="114" t="s">
        <v>82</v>
      </c>
      <c r="AV2489" s="113" t="s">
        <v>82</v>
      </c>
      <c r="AW2489" s="113" t="s">
        <v>30</v>
      </c>
      <c r="AX2489" s="113" t="s">
        <v>73</v>
      </c>
      <c r="AY2489" s="114" t="s">
        <v>165</v>
      </c>
    </row>
    <row r="2490" spans="2:51" s="107" customFormat="1">
      <c r="B2490" s="106"/>
      <c r="D2490" s="102" t="s">
        <v>176</v>
      </c>
      <c r="E2490" s="108" t="s">
        <v>1</v>
      </c>
      <c r="F2490" s="109" t="s">
        <v>10769</v>
      </c>
      <c r="H2490" s="108"/>
      <c r="I2490" s="6"/>
      <c r="L2490" s="106"/>
      <c r="M2490" s="110"/>
      <c r="T2490" s="111"/>
      <c r="AT2490" s="108" t="s">
        <v>176</v>
      </c>
      <c r="AU2490" s="108" t="s">
        <v>82</v>
      </c>
      <c r="AV2490" s="107" t="s">
        <v>82</v>
      </c>
      <c r="AW2490" s="107" t="s">
        <v>30</v>
      </c>
      <c r="AX2490" s="107" t="s">
        <v>73</v>
      </c>
      <c r="AY2490" s="108" t="s">
        <v>165</v>
      </c>
    </row>
    <row r="2491" spans="2:51" s="113" customFormat="1">
      <c r="B2491" s="112"/>
      <c r="D2491" s="102" t="s">
        <v>176</v>
      </c>
      <c r="E2491" s="114" t="s">
        <v>1</v>
      </c>
      <c r="F2491" s="115" t="s">
        <v>10770</v>
      </c>
      <c r="H2491" s="116">
        <v>15.255000000000001</v>
      </c>
      <c r="I2491" s="7"/>
      <c r="L2491" s="112"/>
      <c r="M2491" s="117"/>
      <c r="T2491" s="118"/>
      <c r="AT2491" s="114" t="s">
        <v>176</v>
      </c>
      <c r="AU2491" s="114" t="s">
        <v>82</v>
      </c>
      <c r="AV2491" s="113" t="s">
        <v>82</v>
      </c>
      <c r="AW2491" s="113" t="s">
        <v>30</v>
      </c>
      <c r="AX2491" s="113" t="s">
        <v>73</v>
      </c>
      <c r="AY2491" s="114" t="s">
        <v>165</v>
      </c>
    </row>
    <row r="2492" spans="2:51" s="113" customFormat="1">
      <c r="B2492" s="112"/>
      <c r="D2492" s="102" t="s">
        <v>176</v>
      </c>
      <c r="E2492" s="114" t="s">
        <v>1</v>
      </c>
      <c r="F2492" s="115" t="s">
        <v>944</v>
      </c>
      <c r="H2492" s="116">
        <v>-1.8180000000000001</v>
      </c>
      <c r="I2492" s="7"/>
      <c r="L2492" s="112"/>
      <c r="M2492" s="117"/>
      <c r="T2492" s="118"/>
      <c r="AT2492" s="114" t="s">
        <v>176</v>
      </c>
      <c r="AU2492" s="114" t="s">
        <v>82</v>
      </c>
      <c r="AV2492" s="113" t="s">
        <v>82</v>
      </c>
      <c r="AW2492" s="113" t="s">
        <v>30</v>
      </c>
      <c r="AX2492" s="113" t="s">
        <v>73</v>
      </c>
      <c r="AY2492" s="114" t="s">
        <v>165</v>
      </c>
    </row>
    <row r="2493" spans="2:51" s="107" customFormat="1">
      <c r="B2493" s="106"/>
      <c r="D2493" s="102" t="s">
        <v>176</v>
      </c>
      <c r="E2493" s="108" t="s">
        <v>1</v>
      </c>
      <c r="F2493" s="109" t="s">
        <v>10771</v>
      </c>
      <c r="H2493" s="108"/>
      <c r="I2493" s="6"/>
      <c r="L2493" s="106"/>
      <c r="M2493" s="110"/>
      <c r="T2493" s="111"/>
      <c r="AT2493" s="108" t="s">
        <v>176</v>
      </c>
      <c r="AU2493" s="108" t="s">
        <v>82</v>
      </c>
      <c r="AV2493" s="107" t="s">
        <v>82</v>
      </c>
      <c r="AW2493" s="107" t="s">
        <v>30</v>
      </c>
      <c r="AX2493" s="107" t="s">
        <v>73</v>
      </c>
      <c r="AY2493" s="108" t="s">
        <v>165</v>
      </c>
    </row>
    <row r="2494" spans="2:51" s="113" customFormat="1">
      <c r="B2494" s="112"/>
      <c r="D2494" s="102" t="s">
        <v>176</v>
      </c>
      <c r="E2494" s="114" t="s">
        <v>1</v>
      </c>
      <c r="F2494" s="115" t="s">
        <v>10772</v>
      </c>
      <c r="H2494" s="116">
        <v>48.455000000000005</v>
      </c>
      <c r="I2494" s="7"/>
      <c r="L2494" s="112"/>
      <c r="M2494" s="117"/>
      <c r="T2494" s="118"/>
      <c r="AT2494" s="114" t="s">
        <v>176</v>
      </c>
      <c r="AU2494" s="114" t="s">
        <v>82</v>
      </c>
      <c r="AV2494" s="113" t="s">
        <v>82</v>
      </c>
      <c r="AW2494" s="113" t="s">
        <v>30</v>
      </c>
      <c r="AX2494" s="113" t="s">
        <v>73</v>
      </c>
      <c r="AY2494" s="114" t="s">
        <v>165</v>
      </c>
    </row>
    <row r="2495" spans="2:51" s="113" customFormat="1">
      <c r="B2495" s="112"/>
      <c r="D2495" s="102" t="s">
        <v>176</v>
      </c>
      <c r="E2495" s="114" t="s">
        <v>1</v>
      </c>
      <c r="F2495" s="115" t="s">
        <v>10773</v>
      </c>
      <c r="H2495" s="116">
        <v>-9.57</v>
      </c>
      <c r="I2495" s="7"/>
      <c r="L2495" s="112"/>
      <c r="M2495" s="117"/>
      <c r="T2495" s="118"/>
      <c r="AT2495" s="114" t="s">
        <v>176</v>
      </c>
      <c r="AU2495" s="114" t="s">
        <v>82</v>
      </c>
      <c r="AV2495" s="113" t="s">
        <v>82</v>
      </c>
      <c r="AW2495" s="113" t="s">
        <v>30</v>
      </c>
      <c r="AX2495" s="113" t="s">
        <v>73</v>
      </c>
      <c r="AY2495" s="114" t="s">
        <v>165</v>
      </c>
    </row>
    <row r="2496" spans="2:51" s="113" customFormat="1">
      <c r="B2496" s="112"/>
      <c r="D2496" s="102" t="s">
        <v>176</v>
      </c>
      <c r="E2496" s="114" t="s">
        <v>1</v>
      </c>
      <c r="F2496" s="115" t="s">
        <v>10774</v>
      </c>
      <c r="H2496" s="116">
        <v>-4.2365000000000004</v>
      </c>
      <c r="I2496" s="7"/>
      <c r="L2496" s="112"/>
      <c r="M2496" s="117"/>
      <c r="T2496" s="118"/>
      <c r="AT2496" s="114" t="s">
        <v>176</v>
      </c>
      <c r="AU2496" s="114" t="s">
        <v>82</v>
      </c>
      <c r="AV2496" s="113" t="s">
        <v>82</v>
      </c>
      <c r="AW2496" s="113" t="s">
        <v>30</v>
      </c>
      <c r="AX2496" s="113" t="s">
        <v>73</v>
      </c>
      <c r="AY2496" s="114" t="s">
        <v>165</v>
      </c>
    </row>
    <row r="2497" spans="2:51" s="113" customFormat="1">
      <c r="B2497" s="112"/>
      <c r="D2497" s="102" t="s">
        <v>176</v>
      </c>
      <c r="E2497" s="114" t="s">
        <v>1</v>
      </c>
      <c r="F2497" s="115" t="s">
        <v>10775</v>
      </c>
      <c r="H2497" s="116">
        <v>-2.1816</v>
      </c>
      <c r="I2497" s="7"/>
      <c r="L2497" s="112"/>
      <c r="M2497" s="117"/>
      <c r="T2497" s="118"/>
      <c r="AT2497" s="114" t="s">
        <v>176</v>
      </c>
      <c r="AU2497" s="114" t="s">
        <v>82</v>
      </c>
      <c r="AV2497" s="113" t="s">
        <v>82</v>
      </c>
      <c r="AW2497" s="113" t="s">
        <v>30</v>
      </c>
      <c r="AX2497" s="113" t="s">
        <v>73</v>
      </c>
      <c r="AY2497" s="114" t="s">
        <v>165</v>
      </c>
    </row>
    <row r="2498" spans="2:51" s="107" customFormat="1">
      <c r="B2498" s="106"/>
      <c r="D2498" s="102" t="s">
        <v>176</v>
      </c>
      <c r="E2498" s="108" t="s">
        <v>1</v>
      </c>
      <c r="F2498" s="109" t="s">
        <v>10776</v>
      </c>
      <c r="H2498" s="108"/>
      <c r="I2498" s="6"/>
      <c r="L2498" s="106"/>
      <c r="M2498" s="110"/>
      <c r="T2498" s="111"/>
      <c r="AT2498" s="108" t="s">
        <v>176</v>
      </c>
      <c r="AU2498" s="108" t="s">
        <v>82</v>
      </c>
      <c r="AV2498" s="107" t="s">
        <v>82</v>
      </c>
      <c r="AW2498" s="107" t="s">
        <v>30</v>
      </c>
      <c r="AX2498" s="107" t="s">
        <v>73</v>
      </c>
      <c r="AY2498" s="108" t="s">
        <v>165</v>
      </c>
    </row>
    <row r="2499" spans="2:51" s="113" customFormat="1">
      <c r="B2499" s="112"/>
      <c r="D2499" s="102" t="s">
        <v>176</v>
      </c>
      <c r="E2499" s="114" t="s">
        <v>1</v>
      </c>
      <c r="F2499" s="115" t="s">
        <v>10777</v>
      </c>
      <c r="H2499" s="116">
        <v>24.64</v>
      </c>
      <c r="I2499" s="7"/>
      <c r="L2499" s="112"/>
      <c r="M2499" s="117"/>
      <c r="T2499" s="118"/>
      <c r="AT2499" s="114" t="s">
        <v>176</v>
      </c>
      <c r="AU2499" s="114" t="s">
        <v>82</v>
      </c>
      <c r="AV2499" s="113" t="s">
        <v>82</v>
      </c>
      <c r="AW2499" s="113" t="s">
        <v>30</v>
      </c>
      <c r="AX2499" s="113" t="s">
        <v>73</v>
      </c>
      <c r="AY2499" s="114" t="s">
        <v>165</v>
      </c>
    </row>
    <row r="2500" spans="2:51" s="113" customFormat="1">
      <c r="B2500" s="112"/>
      <c r="D2500" s="102" t="s">
        <v>176</v>
      </c>
      <c r="E2500" s="114" t="s">
        <v>1</v>
      </c>
      <c r="F2500" s="115" t="s">
        <v>10778</v>
      </c>
      <c r="H2500" s="116">
        <v>-7.15</v>
      </c>
      <c r="I2500" s="7"/>
      <c r="L2500" s="112"/>
      <c r="M2500" s="117"/>
      <c r="T2500" s="118"/>
      <c r="AT2500" s="114" t="s">
        <v>176</v>
      </c>
      <c r="AU2500" s="114" t="s">
        <v>82</v>
      </c>
      <c r="AV2500" s="113" t="s">
        <v>82</v>
      </c>
      <c r="AW2500" s="113" t="s">
        <v>30</v>
      </c>
      <c r="AX2500" s="113" t="s">
        <v>73</v>
      </c>
      <c r="AY2500" s="114" t="s">
        <v>165</v>
      </c>
    </row>
    <row r="2501" spans="2:51" s="113" customFormat="1">
      <c r="B2501" s="112"/>
      <c r="D2501" s="102" t="s">
        <v>176</v>
      </c>
      <c r="E2501" s="114" t="s">
        <v>1</v>
      </c>
      <c r="F2501" s="115" t="s">
        <v>10779</v>
      </c>
      <c r="H2501" s="116">
        <v>-1.76</v>
      </c>
      <c r="I2501" s="7"/>
      <c r="L2501" s="112"/>
      <c r="M2501" s="117"/>
      <c r="T2501" s="118"/>
      <c r="AT2501" s="114" t="s">
        <v>176</v>
      </c>
      <c r="AU2501" s="114" t="s">
        <v>82</v>
      </c>
      <c r="AV2501" s="113" t="s">
        <v>82</v>
      </c>
      <c r="AW2501" s="113" t="s">
        <v>30</v>
      </c>
      <c r="AX2501" s="113" t="s">
        <v>73</v>
      </c>
      <c r="AY2501" s="114" t="s">
        <v>165</v>
      </c>
    </row>
    <row r="2502" spans="2:51" s="113" customFormat="1">
      <c r="B2502" s="112"/>
      <c r="D2502" s="102" t="s">
        <v>176</v>
      </c>
      <c r="E2502" s="114" t="s">
        <v>1</v>
      </c>
      <c r="F2502" s="115" t="s">
        <v>10780</v>
      </c>
      <c r="H2502" s="116">
        <v>-1.5687</v>
      </c>
      <c r="I2502" s="7"/>
      <c r="L2502" s="112"/>
      <c r="M2502" s="117"/>
      <c r="T2502" s="118"/>
      <c r="AT2502" s="114" t="s">
        <v>176</v>
      </c>
      <c r="AU2502" s="114" t="s">
        <v>82</v>
      </c>
      <c r="AV2502" s="113" t="s">
        <v>82</v>
      </c>
      <c r="AW2502" s="113" t="s">
        <v>30</v>
      </c>
      <c r="AX2502" s="113" t="s">
        <v>73</v>
      </c>
      <c r="AY2502" s="114" t="s">
        <v>165</v>
      </c>
    </row>
    <row r="2503" spans="2:51" s="107" customFormat="1">
      <c r="B2503" s="106"/>
      <c r="D2503" s="102" t="s">
        <v>176</v>
      </c>
      <c r="E2503" s="108" t="s">
        <v>1</v>
      </c>
      <c r="F2503" s="109" t="s">
        <v>10781</v>
      </c>
      <c r="H2503" s="108"/>
      <c r="I2503" s="6"/>
      <c r="L2503" s="106"/>
      <c r="M2503" s="110"/>
      <c r="T2503" s="111"/>
      <c r="AT2503" s="108" t="s">
        <v>176</v>
      </c>
      <c r="AU2503" s="108" t="s">
        <v>82</v>
      </c>
      <c r="AV2503" s="107" t="s">
        <v>82</v>
      </c>
      <c r="AW2503" s="107" t="s">
        <v>30</v>
      </c>
      <c r="AX2503" s="107" t="s">
        <v>73</v>
      </c>
      <c r="AY2503" s="108" t="s">
        <v>165</v>
      </c>
    </row>
    <row r="2504" spans="2:51" s="113" customFormat="1">
      <c r="B2504" s="112"/>
      <c r="D2504" s="102" t="s">
        <v>176</v>
      </c>
      <c r="E2504" s="114" t="s">
        <v>1</v>
      </c>
      <c r="F2504" s="115" t="s">
        <v>10782</v>
      </c>
      <c r="H2504" s="116">
        <v>75</v>
      </c>
      <c r="I2504" s="7"/>
      <c r="L2504" s="112"/>
      <c r="M2504" s="117"/>
      <c r="T2504" s="118"/>
      <c r="AT2504" s="114" t="s">
        <v>176</v>
      </c>
      <c r="AU2504" s="114" t="s">
        <v>82</v>
      </c>
      <c r="AV2504" s="113" t="s">
        <v>82</v>
      </c>
      <c r="AW2504" s="113" t="s">
        <v>30</v>
      </c>
      <c r="AX2504" s="113" t="s">
        <v>73</v>
      </c>
      <c r="AY2504" s="114" t="s">
        <v>165</v>
      </c>
    </row>
    <row r="2505" spans="2:51" s="113" customFormat="1">
      <c r="B2505" s="112"/>
      <c r="D2505" s="102" t="s">
        <v>176</v>
      </c>
      <c r="E2505" s="114" t="s">
        <v>1</v>
      </c>
      <c r="F2505" s="115" t="s">
        <v>10783</v>
      </c>
      <c r="H2505" s="116">
        <v>-8.85</v>
      </c>
      <c r="I2505" s="7"/>
      <c r="L2505" s="112"/>
      <c r="M2505" s="117"/>
      <c r="T2505" s="118"/>
      <c r="AT2505" s="114" t="s">
        <v>176</v>
      </c>
      <c r="AU2505" s="114" t="s">
        <v>82</v>
      </c>
      <c r="AV2505" s="113" t="s">
        <v>82</v>
      </c>
      <c r="AW2505" s="113" t="s">
        <v>30</v>
      </c>
      <c r="AX2505" s="113" t="s">
        <v>73</v>
      </c>
      <c r="AY2505" s="114" t="s">
        <v>165</v>
      </c>
    </row>
    <row r="2506" spans="2:51" s="113" customFormat="1">
      <c r="B2506" s="112"/>
      <c r="D2506" s="102" t="s">
        <v>176</v>
      </c>
      <c r="E2506" s="114" t="s">
        <v>1</v>
      </c>
      <c r="F2506" s="115" t="s">
        <v>10784</v>
      </c>
      <c r="H2506" s="116">
        <v>-14.8</v>
      </c>
      <c r="I2506" s="7"/>
      <c r="L2506" s="112"/>
      <c r="M2506" s="117"/>
      <c r="T2506" s="118"/>
      <c r="AT2506" s="114" t="s">
        <v>176</v>
      </c>
      <c r="AU2506" s="114" t="s">
        <v>82</v>
      </c>
      <c r="AV2506" s="113" t="s">
        <v>82</v>
      </c>
      <c r="AW2506" s="113" t="s">
        <v>30</v>
      </c>
      <c r="AX2506" s="113" t="s">
        <v>73</v>
      </c>
      <c r="AY2506" s="114" t="s">
        <v>165</v>
      </c>
    </row>
    <row r="2507" spans="2:51" s="113" customFormat="1">
      <c r="B2507" s="112"/>
      <c r="D2507" s="102" t="s">
        <v>176</v>
      </c>
      <c r="E2507" s="114" t="s">
        <v>1</v>
      </c>
      <c r="F2507" s="115" t="s">
        <v>10779</v>
      </c>
      <c r="H2507" s="116">
        <v>-1.76</v>
      </c>
      <c r="I2507" s="7"/>
      <c r="L2507" s="112"/>
      <c r="M2507" s="117"/>
      <c r="T2507" s="118"/>
      <c r="AT2507" s="114" t="s">
        <v>176</v>
      </c>
      <c r="AU2507" s="114" t="s">
        <v>82</v>
      </c>
      <c r="AV2507" s="113" t="s">
        <v>82</v>
      </c>
      <c r="AW2507" s="113" t="s">
        <v>30</v>
      </c>
      <c r="AX2507" s="113" t="s">
        <v>73</v>
      </c>
      <c r="AY2507" s="114" t="s">
        <v>165</v>
      </c>
    </row>
    <row r="2508" spans="2:51" s="113" customFormat="1">
      <c r="B2508" s="112"/>
      <c r="D2508" s="102" t="s">
        <v>176</v>
      </c>
      <c r="E2508" s="114" t="s">
        <v>1</v>
      </c>
      <c r="F2508" s="115" t="s">
        <v>10785</v>
      </c>
      <c r="H2508" s="116">
        <v>-2.4899999999999998</v>
      </c>
      <c r="I2508" s="7"/>
      <c r="L2508" s="112"/>
      <c r="M2508" s="117"/>
      <c r="T2508" s="118"/>
      <c r="AT2508" s="114" t="s">
        <v>176</v>
      </c>
      <c r="AU2508" s="114" t="s">
        <v>82</v>
      </c>
      <c r="AV2508" s="113" t="s">
        <v>82</v>
      </c>
      <c r="AW2508" s="113" t="s">
        <v>30</v>
      </c>
      <c r="AX2508" s="113" t="s">
        <v>73</v>
      </c>
      <c r="AY2508" s="114" t="s">
        <v>165</v>
      </c>
    </row>
    <row r="2509" spans="2:51" s="107" customFormat="1">
      <c r="B2509" s="106"/>
      <c r="D2509" s="102" t="s">
        <v>176</v>
      </c>
      <c r="E2509" s="108" t="s">
        <v>1</v>
      </c>
      <c r="F2509" s="109" t="s">
        <v>10786</v>
      </c>
      <c r="H2509" s="108"/>
      <c r="I2509" s="6"/>
      <c r="L2509" s="106"/>
      <c r="M2509" s="110"/>
      <c r="T2509" s="111"/>
      <c r="AT2509" s="108" t="s">
        <v>176</v>
      </c>
      <c r="AU2509" s="108" t="s">
        <v>82</v>
      </c>
      <c r="AV2509" s="107" t="s">
        <v>82</v>
      </c>
      <c r="AW2509" s="107" t="s">
        <v>30</v>
      </c>
      <c r="AX2509" s="107" t="s">
        <v>73</v>
      </c>
      <c r="AY2509" s="108" t="s">
        <v>165</v>
      </c>
    </row>
    <row r="2510" spans="2:51" s="113" customFormat="1">
      <c r="B2510" s="112"/>
      <c r="D2510" s="102" t="s">
        <v>176</v>
      </c>
      <c r="E2510" s="114" t="s">
        <v>1</v>
      </c>
      <c r="F2510" s="115" t="s">
        <v>10787</v>
      </c>
      <c r="H2510" s="116">
        <v>52.415000000000006</v>
      </c>
      <c r="I2510" s="7"/>
      <c r="L2510" s="112"/>
      <c r="M2510" s="117"/>
      <c r="T2510" s="118"/>
      <c r="AT2510" s="114" t="s">
        <v>176</v>
      </c>
      <c r="AU2510" s="114" t="s">
        <v>82</v>
      </c>
      <c r="AV2510" s="113" t="s">
        <v>82</v>
      </c>
      <c r="AW2510" s="113" t="s">
        <v>30</v>
      </c>
      <c r="AX2510" s="113" t="s">
        <v>73</v>
      </c>
      <c r="AY2510" s="114" t="s">
        <v>165</v>
      </c>
    </row>
    <row r="2511" spans="2:51" s="113" customFormat="1">
      <c r="B2511" s="112"/>
      <c r="D2511" s="102" t="s">
        <v>176</v>
      </c>
      <c r="E2511" s="114" t="s">
        <v>1</v>
      </c>
      <c r="F2511" s="115" t="s">
        <v>10788</v>
      </c>
      <c r="H2511" s="116">
        <v>-2.6455000000000006</v>
      </c>
      <c r="I2511" s="7"/>
      <c r="L2511" s="112"/>
      <c r="M2511" s="117"/>
      <c r="T2511" s="118"/>
      <c r="AT2511" s="114" t="s">
        <v>176</v>
      </c>
      <c r="AU2511" s="114" t="s">
        <v>82</v>
      </c>
      <c r="AV2511" s="113" t="s">
        <v>82</v>
      </c>
      <c r="AW2511" s="113" t="s">
        <v>30</v>
      </c>
      <c r="AX2511" s="113" t="s">
        <v>73</v>
      </c>
      <c r="AY2511" s="114" t="s">
        <v>165</v>
      </c>
    </row>
    <row r="2512" spans="2:51" s="113" customFormat="1">
      <c r="B2512" s="112"/>
      <c r="D2512" s="102" t="s">
        <v>176</v>
      </c>
      <c r="E2512" s="114" t="s">
        <v>1</v>
      </c>
      <c r="F2512" s="115" t="s">
        <v>10775</v>
      </c>
      <c r="H2512" s="116">
        <v>-2.1816</v>
      </c>
      <c r="I2512" s="7"/>
      <c r="L2512" s="112"/>
      <c r="M2512" s="117"/>
      <c r="T2512" s="118"/>
      <c r="AT2512" s="114" t="s">
        <v>176</v>
      </c>
      <c r="AU2512" s="114" t="s">
        <v>82</v>
      </c>
      <c r="AV2512" s="113" t="s">
        <v>82</v>
      </c>
      <c r="AW2512" s="113" t="s">
        <v>30</v>
      </c>
      <c r="AX2512" s="113" t="s">
        <v>73</v>
      </c>
      <c r="AY2512" s="114" t="s">
        <v>165</v>
      </c>
    </row>
    <row r="2513" spans="2:51" s="113" customFormat="1">
      <c r="B2513" s="112"/>
      <c r="D2513" s="102" t="s">
        <v>176</v>
      </c>
      <c r="E2513" s="114" t="s">
        <v>1</v>
      </c>
      <c r="F2513" s="115" t="s">
        <v>683</v>
      </c>
      <c r="H2513" s="116">
        <v>-4.5</v>
      </c>
      <c r="I2513" s="7"/>
      <c r="L2513" s="112"/>
      <c r="M2513" s="117"/>
      <c r="T2513" s="118"/>
      <c r="AT2513" s="114" t="s">
        <v>176</v>
      </c>
      <c r="AU2513" s="114" t="s">
        <v>82</v>
      </c>
      <c r="AV2513" s="113" t="s">
        <v>82</v>
      </c>
      <c r="AW2513" s="113" t="s">
        <v>30</v>
      </c>
      <c r="AX2513" s="113" t="s">
        <v>73</v>
      </c>
      <c r="AY2513" s="114" t="s">
        <v>165</v>
      </c>
    </row>
    <row r="2514" spans="2:51" s="113" customFormat="1">
      <c r="B2514" s="112"/>
      <c r="D2514" s="102" t="s">
        <v>176</v>
      </c>
      <c r="E2514" s="114" t="s">
        <v>1</v>
      </c>
      <c r="F2514" s="115" t="s">
        <v>10789</v>
      </c>
      <c r="H2514" s="116">
        <v>-7.5749999999999993</v>
      </c>
      <c r="I2514" s="7"/>
      <c r="L2514" s="112"/>
      <c r="M2514" s="117"/>
      <c r="T2514" s="118"/>
      <c r="AT2514" s="114" t="s">
        <v>176</v>
      </c>
      <c r="AU2514" s="114" t="s">
        <v>82</v>
      </c>
      <c r="AV2514" s="113" t="s">
        <v>82</v>
      </c>
      <c r="AW2514" s="113" t="s">
        <v>30</v>
      </c>
      <c r="AX2514" s="113" t="s">
        <v>73</v>
      </c>
      <c r="AY2514" s="114" t="s">
        <v>165</v>
      </c>
    </row>
    <row r="2515" spans="2:51" s="107" customFormat="1">
      <c r="B2515" s="106"/>
      <c r="D2515" s="102" t="s">
        <v>176</v>
      </c>
      <c r="E2515" s="108" t="s">
        <v>1</v>
      </c>
      <c r="F2515" s="109" t="s">
        <v>2014</v>
      </c>
      <c r="H2515" s="108"/>
      <c r="I2515" s="6"/>
      <c r="L2515" s="106"/>
      <c r="M2515" s="110"/>
      <c r="T2515" s="111"/>
      <c r="AT2515" s="108" t="s">
        <v>176</v>
      </c>
      <c r="AU2515" s="108" t="s">
        <v>82</v>
      </c>
      <c r="AV2515" s="107" t="s">
        <v>82</v>
      </c>
      <c r="AW2515" s="107" t="s">
        <v>30</v>
      </c>
      <c r="AX2515" s="107" t="s">
        <v>73</v>
      </c>
      <c r="AY2515" s="108" t="s">
        <v>165</v>
      </c>
    </row>
    <row r="2516" spans="2:51" s="107" customFormat="1">
      <c r="B2516" s="106"/>
      <c r="D2516" s="102" t="s">
        <v>176</v>
      </c>
      <c r="E2516" s="108" t="s">
        <v>1</v>
      </c>
      <c r="F2516" s="109" t="s">
        <v>10790</v>
      </c>
      <c r="H2516" s="108"/>
      <c r="I2516" s="6"/>
      <c r="L2516" s="106"/>
      <c r="M2516" s="110"/>
      <c r="T2516" s="111"/>
      <c r="AT2516" s="108" t="s">
        <v>176</v>
      </c>
      <c r="AU2516" s="108" t="s">
        <v>82</v>
      </c>
      <c r="AV2516" s="107" t="s">
        <v>82</v>
      </c>
      <c r="AW2516" s="107" t="s">
        <v>30</v>
      </c>
      <c r="AX2516" s="107" t="s">
        <v>73</v>
      </c>
      <c r="AY2516" s="108" t="s">
        <v>165</v>
      </c>
    </row>
    <row r="2517" spans="2:51" s="113" customFormat="1">
      <c r="B2517" s="112"/>
      <c r="D2517" s="102" t="s">
        <v>176</v>
      </c>
      <c r="E2517" s="114" t="s">
        <v>1</v>
      </c>
      <c r="F2517" s="115" t="s">
        <v>10791</v>
      </c>
      <c r="H2517" s="116">
        <v>62.054999999999993</v>
      </c>
      <c r="I2517" s="7"/>
      <c r="L2517" s="112"/>
      <c r="M2517" s="117"/>
      <c r="T2517" s="118"/>
      <c r="AT2517" s="114" t="s">
        <v>176</v>
      </c>
      <c r="AU2517" s="114" t="s">
        <v>82</v>
      </c>
      <c r="AV2517" s="113" t="s">
        <v>82</v>
      </c>
      <c r="AW2517" s="113" t="s">
        <v>30</v>
      </c>
      <c r="AX2517" s="113" t="s">
        <v>73</v>
      </c>
      <c r="AY2517" s="114" t="s">
        <v>165</v>
      </c>
    </row>
    <row r="2518" spans="2:51" s="113" customFormat="1">
      <c r="B2518" s="112"/>
      <c r="D2518" s="102" t="s">
        <v>176</v>
      </c>
      <c r="E2518" s="114" t="s">
        <v>1</v>
      </c>
      <c r="F2518" s="115" t="s">
        <v>10792</v>
      </c>
      <c r="H2518" s="116">
        <v>-4.24</v>
      </c>
      <c r="I2518" s="7"/>
      <c r="L2518" s="112"/>
      <c r="M2518" s="117"/>
      <c r="T2518" s="118"/>
      <c r="AT2518" s="114" t="s">
        <v>176</v>
      </c>
      <c r="AU2518" s="114" t="s">
        <v>82</v>
      </c>
      <c r="AV2518" s="113" t="s">
        <v>82</v>
      </c>
      <c r="AW2518" s="113" t="s">
        <v>30</v>
      </c>
      <c r="AX2518" s="113" t="s">
        <v>73</v>
      </c>
      <c r="AY2518" s="114" t="s">
        <v>165</v>
      </c>
    </row>
    <row r="2519" spans="2:51" s="113" customFormat="1">
      <c r="B2519" s="112"/>
      <c r="D2519" s="102" t="s">
        <v>176</v>
      </c>
      <c r="E2519" s="114" t="s">
        <v>1</v>
      </c>
      <c r="F2519" s="115" t="s">
        <v>10789</v>
      </c>
      <c r="H2519" s="116">
        <v>-7.5749999999999993</v>
      </c>
      <c r="I2519" s="7"/>
      <c r="L2519" s="112"/>
      <c r="M2519" s="117"/>
      <c r="T2519" s="118"/>
      <c r="AT2519" s="114" t="s">
        <v>176</v>
      </c>
      <c r="AU2519" s="114" t="s">
        <v>82</v>
      </c>
      <c r="AV2519" s="113" t="s">
        <v>82</v>
      </c>
      <c r="AW2519" s="113" t="s">
        <v>30</v>
      </c>
      <c r="AX2519" s="113" t="s">
        <v>73</v>
      </c>
      <c r="AY2519" s="114" t="s">
        <v>165</v>
      </c>
    </row>
    <row r="2520" spans="2:51" s="113" customFormat="1">
      <c r="B2520" s="112"/>
      <c r="D2520" s="102" t="s">
        <v>176</v>
      </c>
      <c r="E2520" s="114" t="s">
        <v>1</v>
      </c>
      <c r="F2520" s="115" t="s">
        <v>10784</v>
      </c>
      <c r="H2520" s="116">
        <v>-14.8</v>
      </c>
      <c r="I2520" s="7"/>
      <c r="L2520" s="112"/>
      <c r="M2520" s="117"/>
      <c r="T2520" s="118"/>
      <c r="AT2520" s="114" t="s">
        <v>176</v>
      </c>
      <c r="AU2520" s="114" t="s">
        <v>82</v>
      </c>
      <c r="AV2520" s="113" t="s">
        <v>82</v>
      </c>
      <c r="AW2520" s="113" t="s">
        <v>30</v>
      </c>
      <c r="AX2520" s="113" t="s">
        <v>73</v>
      </c>
      <c r="AY2520" s="114" t="s">
        <v>165</v>
      </c>
    </row>
    <row r="2521" spans="2:51" s="107" customFormat="1">
      <c r="B2521" s="106"/>
      <c r="D2521" s="102" t="s">
        <v>176</v>
      </c>
      <c r="E2521" s="108" t="s">
        <v>1</v>
      </c>
      <c r="F2521" s="109" t="s">
        <v>10793</v>
      </c>
      <c r="H2521" s="108"/>
      <c r="I2521" s="6"/>
      <c r="L2521" s="106"/>
      <c r="M2521" s="110"/>
      <c r="T2521" s="111"/>
      <c r="AT2521" s="108" t="s">
        <v>176</v>
      </c>
      <c r="AU2521" s="108" t="s">
        <v>82</v>
      </c>
      <c r="AV2521" s="107" t="s">
        <v>82</v>
      </c>
      <c r="AW2521" s="107" t="s">
        <v>30</v>
      </c>
      <c r="AX2521" s="107" t="s">
        <v>73</v>
      </c>
      <c r="AY2521" s="108" t="s">
        <v>165</v>
      </c>
    </row>
    <row r="2522" spans="2:51" s="113" customFormat="1">
      <c r="B2522" s="112"/>
      <c r="D2522" s="102" t="s">
        <v>176</v>
      </c>
      <c r="E2522" s="114" t="s">
        <v>1</v>
      </c>
      <c r="F2522" s="115" t="s">
        <v>10794</v>
      </c>
      <c r="H2522" s="116">
        <v>150.696</v>
      </c>
      <c r="I2522" s="7"/>
      <c r="L2522" s="112"/>
      <c r="M2522" s="117"/>
      <c r="T2522" s="118"/>
      <c r="AT2522" s="114" t="s">
        <v>176</v>
      </c>
      <c r="AU2522" s="114" t="s">
        <v>82</v>
      </c>
      <c r="AV2522" s="113" t="s">
        <v>82</v>
      </c>
      <c r="AW2522" s="113" t="s">
        <v>30</v>
      </c>
      <c r="AX2522" s="113" t="s">
        <v>73</v>
      </c>
      <c r="AY2522" s="114" t="s">
        <v>165</v>
      </c>
    </row>
    <row r="2523" spans="2:51" s="113" customFormat="1">
      <c r="B2523" s="112"/>
      <c r="D2523" s="102" t="s">
        <v>176</v>
      </c>
      <c r="E2523" s="114" t="s">
        <v>1</v>
      </c>
      <c r="F2523" s="115" t="s">
        <v>10795</v>
      </c>
      <c r="H2523" s="116">
        <v>-2.4</v>
      </c>
      <c r="I2523" s="7"/>
      <c r="L2523" s="112"/>
      <c r="M2523" s="117"/>
      <c r="T2523" s="118"/>
      <c r="AT2523" s="114" t="s">
        <v>176</v>
      </c>
      <c r="AU2523" s="114" t="s">
        <v>82</v>
      </c>
      <c r="AV2523" s="113" t="s">
        <v>82</v>
      </c>
      <c r="AW2523" s="113" t="s">
        <v>30</v>
      </c>
      <c r="AX2523" s="113" t="s">
        <v>73</v>
      </c>
      <c r="AY2523" s="114" t="s">
        <v>165</v>
      </c>
    </row>
    <row r="2524" spans="2:51" s="113" customFormat="1">
      <c r="B2524" s="112"/>
      <c r="D2524" s="102" t="s">
        <v>176</v>
      </c>
      <c r="E2524" s="114" t="s">
        <v>1</v>
      </c>
      <c r="F2524" s="115" t="s">
        <v>10796</v>
      </c>
      <c r="H2524" s="116">
        <v>-3</v>
      </c>
      <c r="I2524" s="7"/>
      <c r="L2524" s="112"/>
      <c r="M2524" s="117"/>
      <c r="T2524" s="118"/>
      <c r="AT2524" s="114" t="s">
        <v>176</v>
      </c>
      <c r="AU2524" s="114" t="s">
        <v>82</v>
      </c>
      <c r="AV2524" s="113" t="s">
        <v>82</v>
      </c>
      <c r="AW2524" s="113" t="s">
        <v>30</v>
      </c>
      <c r="AX2524" s="113" t="s">
        <v>73</v>
      </c>
      <c r="AY2524" s="114" t="s">
        <v>165</v>
      </c>
    </row>
    <row r="2525" spans="2:51" s="113" customFormat="1">
      <c r="B2525" s="112"/>
      <c r="D2525" s="102" t="s">
        <v>176</v>
      </c>
      <c r="E2525" s="114" t="s">
        <v>1</v>
      </c>
      <c r="F2525" s="115" t="s">
        <v>10797</v>
      </c>
      <c r="H2525" s="116">
        <v>-5.5659999999999998</v>
      </c>
      <c r="I2525" s="7"/>
      <c r="L2525" s="112"/>
      <c r="M2525" s="117"/>
      <c r="T2525" s="118"/>
      <c r="AT2525" s="114" t="s">
        <v>176</v>
      </c>
      <c r="AU2525" s="114" t="s">
        <v>82</v>
      </c>
      <c r="AV2525" s="113" t="s">
        <v>82</v>
      </c>
      <c r="AW2525" s="113" t="s">
        <v>30</v>
      </c>
      <c r="AX2525" s="113" t="s">
        <v>73</v>
      </c>
      <c r="AY2525" s="114" t="s">
        <v>165</v>
      </c>
    </row>
    <row r="2526" spans="2:51" s="113" customFormat="1">
      <c r="B2526" s="112"/>
      <c r="D2526" s="102" t="s">
        <v>176</v>
      </c>
      <c r="E2526" s="114" t="s">
        <v>1</v>
      </c>
      <c r="F2526" s="115" t="s">
        <v>10798</v>
      </c>
      <c r="H2526" s="116">
        <v>-6.4008999999999991</v>
      </c>
      <c r="I2526" s="7"/>
      <c r="L2526" s="112"/>
      <c r="M2526" s="117"/>
      <c r="T2526" s="118"/>
      <c r="AT2526" s="114" t="s">
        <v>176</v>
      </c>
      <c r="AU2526" s="114" t="s">
        <v>82</v>
      </c>
      <c r="AV2526" s="113" t="s">
        <v>82</v>
      </c>
      <c r="AW2526" s="113" t="s">
        <v>30</v>
      </c>
      <c r="AX2526" s="113" t="s">
        <v>73</v>
      </c>
      <c r="AY2526" s="114" t="s">
        <v>165</v>
      </c>
    </row>
    <row r="2527" spans="2:51" s="113" customFormat="1">
      <c r="B2527" s="112"/>
      <c r="D2527" s="102" t="s">
        <v>176</v>
      </c>
      <c r="E2527" s="114" t="s">
        <v>1</v>
      </c>
      <c r="F2527" s="115" t="s">
        <v>1983</v>
      </c>
      <c r="H2527" s="116">
        <v>-2.5299999999999998</v>
      </c>
      <c r="I2527" s="7"/>
      <c r="L2527" s="112"/>
      <c r="M2527" s="117"/>
      <c r="T2527" s="118"/>
      <c r="AT2527" s="114" t="s">
        <v>176</v>
      </c>
      <c r="AU2527" s="114" t="s">
        <v>82</v>
      </c>
      <c r="AV2527" s="113" t="s">
        <v>82</v>
      </c>
      <c r="AW2527" s="113" t="s">
        <v>30</v>
      </c>
      <c r="AX2527" s="113" t="s">
        <v>73</v>
      </c>
      <c r="AY2527" s="114" t="s">
        <v>165</v>
      </c>
    </row>
    <row r="2528" spans="2:51" s="113" customFormat="1">
      <c r="B2528" s="112"/>
      <c r="D2528" s="102" t="s">
        <v>176</v>
      </c>
      <c r="E2528" s="114" t="s">
        <v>1</v>
      </c>
      <c r="F2528" s="115" t="s">
        <v>1980</v>
      </c>
      <c r="H2528" s="116">
        <v>-2.2769999999999997</v>
      </c>
      <c r="I2528" s="7"/>
      <c r="L2528" s="112"/>
      <c r="M2528" s="117"/>
      <c r="T2528" s="118"/>
      <c r="AT2528" s="114" t="s">
        <v>176</v>
      </c>
      <c r="AU2528" s="114" t="s">
        <v>82</v>
      </c>
      <c r="AV2528" s="113" t="s">
        <v>82</v>
      </c>
      <c r="AW2528" s="113" t="s">
        <v>30</v>
      </c>
      <c r="AX2528" s="113" t="s">
        <v>73</v>
      </c>
      <c r="AY2528" s="114" t="s">
        <v>165</v>
      </c>
    </row>
    <row r="2529" spans="2:51" s="113" customFormat="1">
      <c r="B2529" s="112"/>
      <c r="D2529" s="102" t="s">
        <v>176</v>
      </c>
      <c r="E2529" s="114" t="s">
        <v>1</v>
      </c>
      <c r="F2529" s="115" t="s">
        <v>10799</v>
      </c>
      <c r="H2529" s="116">
        <v>-3.0612999999999997</v>
      </c>
      <c r="I2529" s="7"/>
      <c r="L2529" s="112"/>
      <c r="M2529" s="117"/>
      <c r="T2529" s="118"/>
      <c r="AT2529" s="114" t="s">
        <v>176</v>
      </c>
      <c r="AU2529" s="114" t="s">
        <v>82</v>
      </c>
      <c r="AV2529" s="113" t="s">
        <v>82</v>
      </c>
      <c r="AW2529" s="113" t="s">
        <v>30</v>
      </c>
      <c r="AX2529" s="113" t="s">
        <v>73</v>
      </c>
      <c r="AY2529" s="114" t="s">
        <v>165</v>
      </c>
    </row>
    <row r="2530" spans="2:51" s="113" customFormat="1">
      <c r="B2530" s="112"/>
      <c r="D2530" s="102" t="s">
        <v>176</v>
      </c>
      <c r="E2530" s="114" t="s">
        <v>1</v>
      </c>
      <c r="F2530" s="115" t="s">
        <v>10800</v>
      </c>
      <c r="H2530" s="116">
        <v>-6.0719999999999992</v>
      </c>
      <c r="I2530" s="7"/>
      <c r="L2530" s="112"/>
      <c r="M2530" s="117"/>
      <c r="T2530" s="118"/>
      <c r="AT2530" s="114" t="s">
        <v>176</v>
      </c>
      <c r="AU2530" s="114" t="s">
        <v>82</v>
      </c>
      <c r="AV2530" s="113" t="s">
        <v>82</v>
      </c>
      <c r="AW2530" s="113" t="s">
        <v>30</v>
      </c>
      <c r="AX2530" s="113" t="s">
        <v>73</v>
      </c>
      <c r="AY2530" s="114" t="s">
        <v>165</v>
      </c>
    </row>
    <row r="2531" spans="2:51" s="113" customFormat="1">
      <c r="B2531" s="112"/>
      <c r="D2531" s="102" t="s">
        <v>176</v>
      </c>
      <c r="E2531" s="114" t="s">
        <v>1</v>
      </c>
      <c r="F2531" s="115" t="s">
        <v>1988</v>
      </c>
      <c r="H2531" s="116">
        <v>-6.15</v>
      </c>
      <c r="I2531" s="7"/>
      <c r="L2531" s="112"/>
      <c r="M2531" s="117"/>
      <c r="T2531" s="118"/>
      <c r="AT2531" s="114" t="s">
        <v>176</v>
      </c>
      <c r="AU2531" s="114" t="s">
        <v>82</v>
      </c>
      <c r="AV2531" s="113" t="s">
        <v>82</v>
      </c>
      <c r="AW2531" s="113" t="s">
        <v>30</v>
      </c>
      <c r="AX2531" s="113" t="s">
        <v>73</v>
      </c>
      <c r="AY2531" s="114" t="s">
        <v>165</v>
      </c>
    </row>
    <row r="2532" spans="2:51" s="113" customFormat="1">
      <c r="B2532" s="112"/>
      <c r="D2532" s="102" t="s">
        <v>176</v>
      </c>
      <c r="E2532" s="114" t="s">
        <v>1</v>
      </c>
      <c r="F2532" s="115" t="s">
        <v>996</v>
      </c>
      <c r="H2532" s="116">
        <v>-3.25</v>
      </c>
      <c r="I2532" s="7"/>
      <c r="L2532" s="112"/>
      <c r="M2532" s="117"/>
      <c r="T2532" s="118"/>
      <c r="AT2532" s="114" t="s">
        <v>176</v>
      </c>
      <c r="AU2532" s="114" t="s">
        <v>82</v>
      </c>
      <c r="AV2532" s="113" t="s">
        <v>82</v>
      </c>
      <c r="AW2532" s="113" t="s">
        <v>30</v>
      </c>
      <c r="AX2532" s="113" t="s">
        <v>73</v>
      </c>
      <c r="AY2532" s="114" t="s">
        <v>165</v>
      </c>
    </row>
    <row r="2533" spans="2:51" s="113" customFormat="1">
      <c r="B2533" s="112"/>
      <c r="D2533" s="102" t="s">
        <v>176</v>
      </c>
      <c r="E2533" s="114" t="s">
        <v>1</v>
      </c>
      <c r="F2533" s="115" t="s">
        <v>10801</v>
      </c>
      <c r="H2533" s="116">
        <v>3.0359999999999996</v>
      </c>
      <c r="I2533" s="7"/>
      <c r="L2533" s="112"/>
      <c r="M2533" s="117"/>
      <c r="T2533" s="118"/>
      <c r="AT2533" s="114" t="s">
        <v>176</v>
      </c>
      <c r="AU2533" s="114" t="s">
        <v>82</v>
      </c>
      <c r="AV2533" s="113" t="s">
        <v>82</v>
      </c>
      <c r="AW2533" s="113" t="s">
        <v>30</v>
      </c>
      <c r="AX2533" s="113" t="s">
        <v>73</v>
      </c>
      <c r="AY2533" s="114" t="s">
        <v>165</v>
      </c>
    </row>
    <row r="2534" spans="2:51" s="113" customFormat="1">
      <c r="B2534" s="112"/>
      <c r="D2534" s="102" t="s">
        <v>176</v>
      </c>
      <c r="E2534" s="114" t="s">
        <v>1</v>
      </c>
      <c r="F2534" s="115" t="s">
        <v>10802</v>
      </c>
      <c r="H2534" s="116">
        <v>14.524999999999999</v>
      </c>
      <c r="I2534" s="7"/>
      <c r="L2534" s="112"/>
      <c r="M2534" s="117"/>
      <c r="T2534" s="118"/>
      <c r="AT2534" s="114" t="s">
        <v>176</v>
      </c>
      <c r="AU2534" s="114" t="s">
        <v>82</v>
      </c>
      <c r="AV2534" s="113" t="s">
        <v>82</v>
      </c>
      <c r="AW2534" s="113" t="s">
        <v>30</v>
      </c>
      <c r="AX2534" s="113" t="s">
        <v>73</v>
      </c>
      <c r="AY2534" s="114" t="s">
        <v>165</v>
      </c>
    </row>
    <row r="2535" spans="2:51" s="107" customFormat="1">
      <c r="B2535" s="106"/>
      <c r="D2535" s="102" t="s">
        <v>176</v>
      </c>
      <c r="E2535" s="108" t="s">
        <v>1</v>
      </c>
      <c r="F2535" s="109" t="s">
        <v>10803</v>
      </c>
      <c r="H2535" s="108"/>
      <c r="I2535" s="6"/>
      <c r="L2535" s="106"/>
      <c r="M2535" s="110"/>
      <c r="T2535" s="111"/>
      <c r="AT2535" s="108" t="s">
        <v>176</v>
      </c>
      <c r="AU2535" s="108" t="s">
        <v>82</v>
      </c>
      <c r="AV2535" s="107" t="s">
        <v>82</v>
      </c>
      <c r="AW2535" s="107" t="s">
        <v>30</v>
      </c>
      <c r="AX2535" s="107" t="s">
        <v>73</v>
      </c>
      <c r="AY2535" s="108" t="s">
        <v>165</v>
      </c>
    </row>
    <row r="2536" spans="2:51" s="113" customFormat="1">
      <c r="B2536" s="112"/>
      <c r="D2536" s="102" t="s">
        <v>176</v>
      </c>
      <c r="E2536" s="114" t="s">
        <v>1</v>
      </c>
      <c r="F2536" s="115" t="s">
        <v>10791</v>
      </c>
      <c r="H2536" s="116">
        <v>62.054999999999993</v>
      </c>
      <c r="I2536" s="7"/>
      <c r="L2536" s="112"/>
      <c r="M2536" s="117"/>
      <c r="T2536" s="118"/>
      <c r="AT2536" s="114" t="s">
        <v>176</v>
      </c>
      <c r="AU2536" s="114" t="s">
        <v>82</v>
      </c>
      <c r="AV2536" s="113" t="s">
        <v>82</v>
      </c>
      <c r="AW2536" s="113" t="s">
        <v>30</v>
      </c>
      <c r="AX2536" s="113" t="s">
        <v>73</v>
      </c>
      <c r="AY2536" s="114" t="s">
        <v>165</v>
      </c>
    </row>
    <row r="2537" spans="2:51" s="113" customFormat="1">
      <c r="B2537" s="112"/>
      <c r="D2537" s="102" t="s">
        <v>176</v>
      </c>
      <c r="E2537" s="114" t="s">
        <v>1</v>
      </c>
      <c r="F2537" s="115" t="s">
        <v>10804</v>
      </c>
      <c r="H2537" s="116">
        <v>6.36</v>
      </c>
      <c r="I2537" s="7"/>
      <c r="L2537" s="112"/>
      <c r="M2537" s="117"/>
      <c r="T2537" s="118"/>
      <c r="AT2537" s="114" t="s">
        <v>176</v>
      </c>
      <c r="AU2537" s="114" t="s">
        <v>82</v>
      </c>
      <c r="AV2537" s="113" t="s">
        <v>82</v>
      </c>
      <c r="AW2537" s="113" t="s">
        <v>30</v>
      </c>
      <c r="AX2537" s="113" t="s">
        <v>73</v>
      </c>
      <c r="AY2537" s="114" t="s">
        <v>165</v>
      </c>
    </row>
    <row r="2538" spans="2:51" s="113" customFormat="1">
      <c r="B2538" s="112"/>
      <c r="D2538" s="102" t="s">
        <v>176</v>
      </c>
      <c r="E2538" s="114" t="s">
        <v>1</v>
      </c>
      <c r="F2538" s="115" t="s">
        <v>10805</v>
      </c>
      <c r="H2538" s="116">
        <v>-21.2</v>
      </c>
      <c r="I2538" s="7"/>
      <c r="L2538" s="112"/>
      <c r="M2538" s="117"/>
      <c r="T2538" s="118"/>
      <c r="AT2538" s="114" t="s">
        <v>176</v>
      </c>
      <c r="AU2538" s="114" t="s">
        <v>82</v>
      </c>
      <c r="AV2538" s="113" t="s">
        <v>82</v>
      </c>
      <c r="AW2538" s="113" t="s">
        <v>30</v>
      </c>
      <c r="AX2538" s="113" t="s">
        <v>73</v>
      </c>
      <c r="AY2538" s="114" t="s">
        <v>165</v>
      </c>
    </row>
    <row r="2539" spans="2:51" s="107" customFormat="1">
      <c r="B2539" s="106"/>
      <c r="D2539" s="102" t="s">
        <v>176</v>
      </c>
      <c r="E2539" s="108" t="s">
        <v>1</v>
      </c>
      <c r="F2539" s="109" t="s">
        <v>10806</v>
      </c>
      <c r="H2539" s="108"/>
      <c r="I2539" s="6"/>
      <c r="L2539" s="106"/>
      <c r="M2539" s="110"/>
      <c r="T2539" s="111"/>
      <c r="AT2539" s="108" t="s">
        <v>176</v>
      </c>
      <c r="AU2539" s="108" t="s">
        <v>82</v>
      </c>
      <c r="AV2539" s="107" t="s">
        <v>82</v>
      </c>
      <c r="AW2539" s="107" t="s">
        <v>30</v>
      </c>
      <c r="AX2539" s="107" t="s">
        <v>73</v>
      </c>
      <c r="AY2539" s="108" t="s">
        <v>165</v>
      </c>
    </row>
    <row r="2540" spans="2:51" s="113" customFormat="1">
      <c r="B2540" s="112"/>
      <c r="D2540" s="102" t="s">
        <v>176</v>
      </c>
      <c r="E2540" s="114" t="s">
        <v>1</v>
      </c>
      <c r="F2540" s="115" t="s">
        <v>10794</v>
      </c>
      <c r="H2540" s="116">
        <v>150.696</v>
      </c>
      <c r="I2540" s="7"/>
      <c r="L2540" s="112"/>
      <c r="M2540" s="117"/>
      <c r="T2540" s="118"/>
      <c r="AT2540" s="114" t="s">
        <v>176</v>
      </c>
      <c r="AU2540" s="114" t="s">
        <v>82</v>
      </c>
      <c r="AV2540" s="113" t="s">
        <v>82</v>
      </c>
      <c r="AW2540" s="113" t="s">
        <v>30</v>
      </c>
      <c r="AX2540" s="113" t="s">
        <v>73</v>
      </c>
      <c r="AY2540" s="114" t="s">
        <v>165</v>
      </c>
    </row>
    <row r="2541" spans="2:51" s="113" customFormat="1">
      <c r="B2541" s="112"/>
      <c r="D2541" s="102" t="s">
        <v>176</v>
      </c>
      <c r="E2541" s="114" t="s">
        <v>1</v>
      </c>
      <c r="F2541" s="115" t="s">
        <v>10807</v>
      </c>
      <c r="H2541" s="116">
        <v>19.079999999999998</v>
      </c>
      <c r="I2541" s="7"/>
      <c r="L2541" s="112"/>
      <c r="M2541" s="117"/>
      <c r="T2541" s="118"/>
      <c r="AT2541" s="114" t="s">
        <v>176</v>
      </c>
      <c r="AU2541" s="114" t="s">
        <v>82</v>
      </c>
      <c r="AV2541" s="113" t="s">
        <v>82</v>
      </c>
      <c r="AW2541" s="113" t="s">
        <v>30</v>
      </c>
      <c r="AX2541" s="113" t="s">
        <v>73</v>
      </c>
      <c r="AY2541" s="114" t="s">
        <v>165</v>
      </c>
    </row>
    <row r="2542" spans="2:51" s="113" customFormat="1">
      <c r="B2542" s="112"/>
      <c r="D2542" s="102" t="s">
        <v>176</v>
      </c>
      <c r="E2542" s="114" t="s">
        <v>1</v>
      </c>
      <c r="F2542" s="115" t="s">
        <v>10808</v>
      </c>
      <c r="H2542" s="116">
        <v>-63.599999999999994</v>
      </c>
      <c r="I2542" s="7"/>
      <c r="L2542" s="112"/>
      <c r="M2542" s="117"/>
      <c r="T2542" s="118"/>
      <c r="AT2542" s="114" t="s">
        <v>176</v>
      </c>
      <c r="AU2542" s="114" t="s">
        <v>82</v>
      </c>
      <c r="AV2542" s="113" t="s">
        <v>82</v>
      </c>
      <c r="AW2542" s="113" t="s">
        <v>30</v>
      </c>
      <c r="AX2542" s="113" t="s">
        <v>73</v>
      </c>
      <c r="AY2542" s="114" t="s">
        <v>165</v>
      </c>
    </row>
    <row r="2543" spans="2:51" s="113" customFormat="1">
      <c r="B2543" s="112"/>
      <c r="D2543" s="102" t="s">
        <v>176</v>
      </c>
      <c r="E2543" s="114" t="s">
        <v>1</v>
      </c>
      <c r="F2543" s="115" t="s">
        <v>10809</v>
      </c>
      <c r="H2543" s="116">
        <v>1226.5683999999994</v>
      </c>
      <c r="I2543" s="7"/>
      <c r="L2543" s="112"/>
      <c r="M2543" s="117"/>
      <c r="T2543" s="118"/>
      <c r="AT2543" s="114" t="s">
        <v>176</v>
      </c>
      <c r="AU2543" s="114" t="s">
        <v>82</v>
      </c>
      <c r="AV2543" s="113" t="s">
        <v>82</v>
      </c>
      <c r="AW2543" s="113" t="s">
        <v>30</v>
      </c>
      <c r="AX2543" s="113" t="s">
        <v>73</v>
      </c>
      <c r="AY2543" s="114" t="s">
        <v>165</v>
      </c>
    </row>
    <row r="2544" spans="2:51" s="107" customFormat="1">
      <c r="B2544" s="106"/>
      <c r="D2544" s="102" t="s">
        <v>176</v>
      </c>
      <c r="E2544" s="108" t="s">
        <v>1</v>
      </c>
      <c r="F2544" s="109" t="s">
        <v>709</v>
      </c>
      <c r="H2544" s="108"/>
      <c r="I2544" s="6"/>
      <c r="L2544" s="106"/>
      <c r="M2544" s="110"/>
      <c r="T2544" s="111"/>
      <c r="AT2544" s="108" t="s">
        <v>176</v>
      </c>
      <c r="AU2544" s="108" t="s">
        <v>82</v>
      </c>
      <c r="AV2544" s="107" t="s">
        <v>82</v>
      </c>
      <c r="AW2544" s="107" t="s">
        <v>30</v>
      </c>
      <c r="AX2544" s="107" t="s">
        <v>73</v>
      </c>
      <c r="AY2544" s="108" t="s">
        <v>165</v>
      </c>
    </row>
    <row r="2545" spans="2:51" s="107" customFormat="1">
      <c r="B2545" s="106"/>
      <c r="D2545" s="102" t="s">
        <v>176</v>
      </c>
      <c r="E2545" s="108" t="s">
        <v>1</v>
      </c>
      <c r="F2545" s="109" t="s">
        <v>10810</v>
      </c>
      <c r="H2545" s="108"/>
      <c r="I2545" s="6"/>
      <c r="L2545" s="106"/>
      <c r="M2545" s="110"/>
      <c r="T2545" s="111"/>
      <c r="AT2545" s="108" t="s">
        <v>176</v>
      </c>
      <c r="AU2545" s="108" t="s">
        <v>82</v>
      </c>
      <c r="AV2545" s="107" t="s">
        <v>82</v>
      </c>
      <c r="AW2545" s="107" t="s">
        <v>30</v>
      </c>
      <c r="AX2545" s="107" t="s">
        <v>73</v>
      </c>
      <c r="AY2545" s="108" t="s">
        <v>165</v>
      </c>
    </row>
    <row r="2546" spans="2:51" s="113" customFormat="1">
      <c r="B2546" s="112"/>
      <c r="D2546" s="102" t="s">
        <v>176</v>
      </c>
      <c r="E2546" s="114" t="s">
        <v>1</v>
      </c>
      <c r="F2546" s="115" t="s">
        <v>10811</v>
      </c>
      <c r="H2546" s="116">
        <v>4.4219999999999997</v>
      </c>
      <c r="I2546" s="7"/>
      <c r="L2546" s="112"/>
      <c r="M2546" s="117"/>
      <c r="T2546" s="118"/>
      <c r="AT2546" s="114" t="s">
        <v>176</v>
      </c>
      <c r="AU2546" s="114" t="s">
        <v>82</v>
      </c>
      <c r="AV2546" s="113" t="s">
        <v>82</v>
      </c>
      <c r="AW2546" s="113" t="s">
        <v>30</v>
      </c>
      <c r="AX2546" s="113" t="s">
        <v>73</v>
      </c>
      <c r="AY2546" s="114" t="s">
        <v>165</v>
      </c>
    </row>
    <row r="2547" spans="2:51" s="107" customFormat="1">
      <c r="B2547" s="106"/>
      <c r="D2547" s="102" t="s">
        <v>176</v>
      </c>
      <c r="E2547" s="108" t="s">
        <v>1</v>
      </c>
      <c r="F2547" s="109" t="s">
        <v>10812</v>
      </c>
      <c r="H2547" s="108"/>
      <c r="I2547" s="6"/>
      <c r="L2547" s="106"/>
      <c r="M2547" s="110"/>
      <c r="T2547" s="111"/>
      <c r="AT2547" s="108" t="s">
        <v>176</v>
      </c>
      <c r="AU2547" s="108" t="s">
        <v>82</v>
      </c>
      <c r="AV2547" s="107" t="s">
        <v>82</v>
      </c>
      <c r="AW2547" s="107" t="s">
        <v>30</v>
      </c>
      <c r="AX2547" s="107" t="s">
        <v>73</v>
      </c>
      <c r="AY2547" s="108" t="s">
        <v>165</v>
      </c>
    </row>
    <row r="2548" spans="2:51" s="113" customFormat="1">
      <c r="B2548" s="112"/>
      <c r="D2548" s="102" t="s">
        <v>176</v>
      </c>
      <c r="E2548" s="114" t="s">
        <v>1</v>
      </c>
      <c r="F2548" s="115" t="s">
        <v>10813</v>
      </c>
      <c r="H2548" s="116">
        <v>16.875</v>
      </c>
      <c r="I2548" s="7"/>
      <c r="L2548" s="112"/>
      <c r="M2548" s="117"/>
      <c r="T2548" s="118"/>
      <c r="AT2548" s="114" t="s">
        <v>176</v>
      </c>
      <c r="AU2548" s="114" t="s">
        <v>82</v>
      </c>
      <c r="AV2548" s="113" t="s">
        <v>82</v>
      </c>
      <c r="AW2548" s="113" t="s">
        <v>30</v>
      </c>
      <c r="AX2548" s="113" t="s">
        <v>73</v>
      </c>
      <c r="AY2548" s="114" t="s">
        <v>165</v>
      </c>
    </row>
    <row r="2549" spans="2:51" s="113" customFormat="1">
      <c r="B2549" s="112"/>
      <c r="D2549" s="102" t="s">
        <v>176</v>
      </c>
      <c r="E2549" s="114" t="s">
        <v>1</v>
      </c>
      <c r="F2549" s="115" t="s">
        <v>1005</v>
      </c>
      <c r="H2549" s="116">
        <v>-1.72</v>
      </c>
      <c r="I2549" s="7"/>
      <c r="L2549" s="112"/>
      <c r="M2549" s="117"/>
      <c r="T2549" s="118"/>
      <c r="AT2549" s="114" t="s">
        <v>176</v>
      </c>
      <c r="AU2549" s="114" t="s">
        <v>82</v>
      </c>
      <c r="AV2549" s="113" t="s">
        <v>82</v>
      </c>
      <c r="AW2549" s="113" t="s">
        <v>30</v>
      </c>
      <c r="AX2549" s="113" t="s">
        <v>73</v>
      </c>
      <c r="AY2549" s="114" t="s">
        <v>165</v>
      </c>
    </row>
    <row r="2550" spans="2:51" s="107" customFormat="1">
      <c r="B2550" s="106"/>
      <c r="D2550" s="102" t="s">
        <v>176</v>
      </c>
      <c r="E2550" s="108" t="s">
        <v>1</v>
      </c>
      <c r="F2550" s="109" t="s">
        <v>10814</v>
      </c>
      <c r="H2550" s="108"/>
      <c r="I2550" s="6"/>
      <c r="L2550" s="106"/>
      <c r="M2550" s="110"/>
      <c r="T2550" s="111"/>
      <c r="AT2550" s="108" t="s">
        <v>176</v>
      </c>
      <c r="AU2550" s="108" t="s">
        <v>82</v>
      </c>
      <c r="AV2550" s="107" t="s">
        <v>82</v>
      </c>
      <c r="AW2550" s="107" t="s">
        <v>30</v>
      </c>
      <c r="AX2550" s="107" t="s">
        <v>73</v>
      </c>
      <c r="AY2550" s="108" t="s">
        <v>165</v>
      </c>
    </row>
    <row r="2551" spans="2:51" s="113" customFormat="1">
      <c r="B2551" s="112"/>
      <c r="D2551" s="102" t="s">
        <v>176</v>
      </c>
      <c r="E2551" s="114" t="s">
        <v>1</v>
      </c>
      <c r="F2551" s="115" t="s">
        <v>10815</v>
      </c>
      <c r="H2551" s="116">
        <v>61.2</v>
      </c>
      <c r="I2551" s="7"/>
      <c r="L2551" s="112"/>
      <c r="M2551" s="117"/>
      <c r="T2551" s="118"/>
      <c r="AT2551" s="114" t="s">
        <v>176</v>
      </c>
      <c r="AU2551" s="114" t="s">
        <v>82</v>
      </c>
      <c r="AV2551" s="113" t="s">
        <v>82</v>
      </c>
      <c r="AW2551" s="113" t="s">
        <v>30</v>
      </c>
      <c r="AX2551" s="113" t="s">
        <v>73</v>
      </c>
      <c r="AY2551" s="114" t="s">
        <v>165</v>
      </c>
    </row>
    <row r="2552" spans="2:51" s="113" customFormat="1">
      <c r="B2552" s="112"/>
      <c r="D2552" s="102" t="s">
        <v>176</v>
      </c>
      <c r="E2552" s="114" t="s">
        <v>1</v>
      </c>
      <c r="F2552" s="115" t="s">
        <v>1010</v>
      </c>
      <c r="H2552" s="116">
        <v>-4.3</v>
      </c>
      <c r="I2552" s="7"/>
      <c r="L2552" s="112"/>
      <c r="M2552" s="117"/>
      <c r="T2552" s="118"/>
      <c r="AT2552" s="114" t="s">
        <v>176</v>
      </c>
      <c r="AU2552" s="114" t="s">
        <v>82</v>
      </c>
      <c r="AV2552" s="113" t="s">
        <v>82</v>
      </c>
      <c r="AW2552" s="113" t="s">
        <v>30</v>
      </c>
      <c r="AX2552" s="113" t="s">
        <v>73</v>
      </c>
      <c r="AY2552" s="114" t="s">
        <v>165</v>
      </c>
    </row>
    <row r="2553" spans="2:51" s="113" customFormat="1">
      <c r="B2553" s="112"/>
      <c r="D2553" s="102" t="s">
        <v>176</v>
      </c>
      <c r="E2553" s="114" t="s">
        <v>1</v>
      </c>
      <c r="F2553" s="115" t="s">
        <v>1996</v>
      </c>
      <c r="H2553" s="116">
        <v>-3</v>
      </c>
      <c r="I2553" s="7"/>
      <c r="L2553" s="112"/>
      <c r="M2553" s="117"/>
      <c r="T2553" s="118"/>
      <c r="AT2553" s="114" t="s">
        <v>176</v>
      </c>
      <c r="AU2553" s="114" t="s">
        <v>82</v>
      </c>
      <c r="AV2553" s="113" t="s">
        <v>82</v>
      </c>
      <c r="AW2553" s="113" t="s">
        <v>30</v>
      </c>
      <c r="AX2553" s="113" t="s">
        <v>73</v>
      </c>
      <c r="AY2553" s="114" t="s">
        <v>165</v>
      </c>
    </row>
    <row r="2554" spans="2:51" s="107" customFormat="1">
      <c r="B2554" s="106"/>
      <c r="D2554" s="102" t="s">
        <v>176</v>
      </c>
      <c r="E2554" s="108" t="s">
        <v>1</v>
      </c>
      <c r="F2554" s="109" t="s">
        <v>10816</v>
      </c>
      <c r="H2554" s="108"/>
      <c r="I2554" s="6"/>
      <c r="L2554" s="106"/>
      <c r="M2554" s="110"/>
      <c r="T2554" s="111"/>
      <c r="AT2554" s="108" t="s">
        <v>176</v>
      </c>
      <c r="AU2554" s="108" t="s">
        <v>82</v>
      </c>
      <c r="AV2554" s="107" t="s">
        <v>82</v>
      </c>
      <c r="AW2554" s="107" t="s">
        <v>30</v>
      </c>
      <c r="AX2554" s="107" t="s">
        <v>73</v>
      </c>
      <c r="AY2554" s="108" t="s">
        <v>165</v>
      </c>
    </row>
    <row r="2555" spans="2:51" s="113" customFormat="1">
      <c r="B2555" s="112"/>
      <c r="D2555" s="102" t="s">
        <v>176</v>
      </c>
      <c r="E2555" s="114" t="s">
        <v>1</v>
      </c>
      <c r="F2555" s="115" t="s">
        <v>1995</v>
      </c>
      <c r="H2555" s="116">
        <v>30.54</v>
      </c>
      <c r="I2555" s="7"/>
      <c r="L2555" s="112"/>
      <c r="M2555" s="117"/>
      <c r="T2555" s="118"/>
      <c r="AT2555" s="114" t="s">
        <v>176</v>
      </c>
      <c r="AU2555" s="114" t="s">
        <v>82</v>
      </c>
      <c r="AV2555" s="113" t="s">
        <v>82</v>
      </c>
      <c r="AW2555" s="113" t="s">
        <v>30</v>
      </c>
      <c r="AX2555" s="113" t="s">
        <v>73</v>
      </c>
      <c r="AY2555" s="114" t="s">
        <v>165</v>
      </c>
    </row>
    <row r="2556" spans="2:51" s="113" customFormat="1">
      <c r="B2556" s="112"/>
      <c r="D2556" s="102" t="s">
        <v>176</v>
      </c>
      <c r="E2556" s="114" t="s">
        <v>1</v>
      </c>
      <c r="F2556" s="115" t="s">
        <v>1996</v>
      </c>
      <c r="H2556" s="116">
        <v>-3</v>
      </c>
      <c r="I2556" s="7"/>
      <c r="L2556" s="112"/>
      <c r="M2556" s="117"/>
      <c r="T2556" s="118"/>
      <c r="AT2556" s="114" t="s">
        <v>176</v>
      </c>
      <c r="AU2556" s="114" t="s">
        <v>82</v>
      </c>
      <c r="AV2556" s="113" t="s">
        <v>82</v>
      </c>
      <c r="AW2556" s="113" t="s">
        <v>30</v>
      </c>
      <c r="AX2556" s="113" t="s">
        <v>73</v>
      </c>
      <c r="AY2556" s="114" t="s">
        <v>165</v>
      </c>
    </row>
    <row r="2557" spans="2:51" s="107" customFormat="1">
      <c r="B2557" s="106"/>
      <c r="D2557" s="102" t="s">
        <v>176</v>
      </c>
      <c r="E2557" s="108" t="s">
        <v>1</v>
      </c>
      <c r="F2557" s="109" t="s">
        <v>10817</v>
      </c>
      <c r="H2557" s="108"/>
      <c r="I2557" s="6"/>
      <c r="L2557" s="106"/>
      <c r="M2557" s="110"/>
      <c r="T2557" s="111"/>
      <c r="AT2557" s="108" t="s">
        <v>176</v>
      </c>
      <c r="AU2557" s="108" t="s">
        <v>82</v>
      </c>
      <c r="AV2557" s="107" t="s">
        <v>82</v>
      </c>
      <c r="AW2557" s="107" t="s">
        <v>30</v>
      </c>
      <c r="AX2557" s="107" t="s">
        <v>73</v>
      </c>
      <c r="AY2557" s="108" t="s">
        <v>165</v>
      </c>
    </row>
    <row r="2558" spans="2:51" s="113" customFormat="1">
      <c r="B2558" s="112"/>
      <c r="D2558" s="102" t="s">
        <v>176</v>
      </c>
      <c r="E2558" s="114" t="s">
        <v>1</v>
      </c>
      <c r="F2558" s="115" t="s">
        <v>10818</v>
      </c>
      <c r="H2558" s="116">
        <v>60.54</v>
      </c>
      <c r="I2558" s="7"/>
      <c r="L2558" s="112"/>
      <c r="M2558" s="117"/>
      <c r="T2558" s="118"/>
      <c r="AT2558" s="114" t="s">
        <v>176</v>
      </c>
      <c r="AU2558" s="114" t="s">
        <v>82</v>
      </c>
      <c r="AV2558" s="113" t="s">
        <v>82</v>
      </c>
      <c r="AW2558" s="113" t="s">
        <v>30</v>
      </c>
      <c r="AX2558" s="113" t="s">
        <v>73</v>
      </c>
      <c r="AY2558" s="114" t="s">
        <v>165</v>
      </c>
    </row>
    <row r="2559" spans="2:51" s="113" customFormat="1">
      <c r="B2559" s="112"/>
      <c r="D2559" s="102" t="s">
        <v>176</v>
      </c>
      <c r="E2559" s="114" t="s">
        <v>1</v>
      </c>
      <c r="F2559" s="115" t="s">
        <v>1010</v>
      </c>
      <c r="H2559" s="116">
        <v>-4.3</v>
      </c>
      <c r="I2559" s="7"/>
      <c r="L2559" s="112"/>
      <c r="M2559" s="117"/>
      <c r="T2559" s="118"/>
      <c r="AT2559" s="114" t="s">
        <v>176</v>
      </c>
      <c r="AU2559" s="114" t="s">
        <v>82</v>
      </c>
      <c r="AV2559" s="113" t="s">
        <v>82</v>
      </c>
      <c r="AW2559" s="113" t="s">
        <v>30</v>
      </c>
      <c r="AX2559" s="113" t="s">
        <v>73</v>
      </c>
      <c r="AY2559" s="114" t="s">
        <v>165</v>
      </c>
    </row>
    <row r="2560" spans="2:51" s="113" customFormat="1">
      <c r="B2560" s="112"/>
      <c r="D2560" s="102" t="s">
        <v>176</v>
      </c>
      <c r="E2560" s="114" t="s">
        <v>1</v>
      </c>
      <c r="F2560" s="115" t="s">
        <v>1996</v>
      </c>
      <c r="H2560" s="116">
        <v>-3</v>
      </c>
      <c r="I2560" s="7"/>
      <c r="L2560" s="112"/>
      <c r="M2560" s="117"/>
      <c r="T2560" s="118"/>
      <c r="AT2560" s="114" t="s">
        <v>176</v>
      </c>
      <c r="AU2560" s="114" t="s">
        <v>82</v>
      </c>
      <c r="AV2560" s="113" t="s">
        <v>82</v>
      </c>
      <c r="AW2560" s="113" t="s">
        <v>30</v>
      </c>
      <c r="AX2560" s="113" t="s">
        <v>73</v>
      </c>
      <c r="AY2560" s="114" t="s">
        <v>165</v>
      </c>
    </row>
    <row r="2561" spans="2:51" s="113" customFormat="1">
      <c r="B2561" s="112"/>
      <c r="D2561" s="102" t="s">
        <v>176</v>
      </c>
      <c r="E2561" s="114" t="s">
        <v>1</v>
      </c>
      <c r="F2561" s="115" t="s">
        <v>955</v>
      </c>
      <c r="H2561" s="116">
        <v>-0.48999999999999994</v>
      </c>
      <c r="I2561" s="7"/>
      <c r="L2561" s="112"/>
      <c r="M2561" s="117"/>
      <c r="T2561" s="118"/>
      <c r="AT2561" s="114" t="s">
        <v>176</v>
      </c>
      <c r="AU2561" s="114" t="s">
        <v>82</v>
      </c>
      <c r="AV2561" s="113" t="s">
        <v>82</v>
      </c>
      <c r="AW2561" s="113" t="s">
        <v>30</v>
      </c>
      <c r="AX2561" s="113" t="s">
        <v>73</v>
      </c>
      <c r="AY2561" s="114" t="s">
        <v>165</v>
      </c>
    </row>
    <row r="2562" spans="2:51" s="107" customFormat="1">
      <c r="B2562" s="106"/>
      <c r="D2562" s="102" t="s">
        <v>176</v>
      </c>
      <c r="E2562" s="108" t="s">
        <v>1</v>
      </c>
      <c r="F2562" s="109" t="s">
        <v>10819</v>
      </c>
      <c r="H2562" s="108"/>
      <c r="I2562" s="6"/>
      <c r="L2562" s="106"/>
      <c r="M2562" s="110"/>
      <c r="T2562" s="111"/>
      <c r="AT2562" s="108" t="s">
        <v>176</v>
      </c>
      <c r="AU2562" s="108" t="s">
        <v>82</v>
      </c>
      <c r="AV2562" s="107" t="s">
        <v>82</v>
      </c>
      <c r="AW2562" s="107" t="s">
        <v>30</v>
      </c>
      <c r="AX2562" s="107" t="s">
        <v>73</v>
      </c>
      <c r="AY2562" s="108" t="s">
        <v>165</v>
      </c>
    </row>
    <row r="2563" spans="2:51" s="113" customFormat="1">
      <c r="B2563" s="112"/>
      <c r="D2563" s="102" t="s">
        <v>176</v>
      </c>
      <c r="E2563" s="114" t="s">
        <v>1</v>
      </c>
      <c r="F2563" s="115" t="s">
        <v>1998</v>
      </c>
      <c r="H2563" s="116">
        <v>30.179999999999996</v>
      </c>
      <c r="I2563" s="7"/>
      <c r="L2563" s="112"/>
      <c r="M2563" s="117"/>
      <c r="T2563" s="118"/>
      <c r="AT2563" s="114" t="s">
        <v>176</v>
      </c>
      <c r="AU2563" s="114" t="s">
        <v>82</v>
      </c>
      <c r="AV2563" s="113" t="s">
        <v>82</v>
      </c>
      <c r="AW2563" s="113" t="s">
        <v>30</v>
      </c>
      <c r="AX2563" s="113" t="s">
        <v>73</v>
      </c>
      <c r="AY2563" s="114" t="s">
        <v>165</v>
      </c>
    </row>
    <row r="2564" spans="2:51" s="113" customFormat="1">
      <c r="B2564" s="112"/>
      <c r="D2564" s="102" t="s">
        <v>176</v>
      </c>
      <c r="E2564" s="114" t="s">
        <v>1</v>
      </c>
      <c r="F2564" s="115" t="s">
        <v>1996</v>
      </c>
      <c r="H2564" s="116">
        <v>-3</v>
      </c>
      <c r="I2564" s="7"/>
      <c r="L2564" s="112"/>
      <c r="M2564" s="117"/>
      <c r="T2564" s="118"/>
      <c r="AT2564" s="114" t="s">
        <v>176</v>
      </c>
      <c r="AU2564" s="114" t="s">
        <v>82</v>
      </c>
      <c r="AV2564" s="113" t="s">
        <v>82</v>
      </c>
      <c r="AW2564" s="113" t="s">
        <v>30</v>
      </c>
      <c r="AX2564" s="113" t="s">
        <v>73</v>
      </c>
      <c r="AY2564" s="114" t="s">
        <v>165</v>
      </c>
    </row>
    <row r="2565" spans="2:51" s="107" customFormat="1">
      <c r="B2565" s="106"/>
      <c r="D2565" s="102" t="s">
        <v>176</v>
      </c>
      <c r="E2565" s="108" t="s">
        <v>1</v>
      </c>
      <c r="F2565" s="109" t="s">
        <v>10820</v>
      </c>
      <c r="H2565" s="108"/>
      <c r="I2565" s="6"/>
      <c r="L2565" s="106"/>
      <c r="M2565" s="110"/>
      <c r="T2565" s="111"/>
      <c r="AT2565" s="108" t="s">
        <v>176</v>
      </c>
      <c r="AU2565" s="108" t="s">
        <v>82</v>
      </c>
      <c r="AV2565" s="107" t="s">
        <v>82</v>
      </c>
      <c r="AW2565" s="107" t="s">
        <v>30</v>
      </c>
      <c r="AX2565" s="107" t="s">
        <v>73</v>
      </c>
      <c r="AY2565" s="108" t="s">
        <v>165</v>
      </c>
    </row>
    <row r="2566" spans="2:51" s="113" customFormat="1">
      <c r="B2566" s="112"/>
      <c r="D2566" s="102" t="s">
        <v>176</v>
      </c>
      <c r="E2566" s="114" t="s">
        <v>1</v>
      </c>
      <c r="F2566" s="115" t="s">
        <v>10821</v>
      </c>
      <c r="H2566" s="116">
        <v>29.25</v>
      </c>
      <c r="I2566" s="7"/>
      <c r="L2566" s="112"/>
      <c r="M2566" s="117"/>
      <c r="T2566" s="118"/>
      <c r="AT2566" s="114" t="s">
        <v>176</v>
      </c>
      <c r="AU2566" s="114" t="s">
        <v>82</v>
      </c>
      <c r="AV2566" s="113" t="s">
        <v>82</v>
      </c>
      <c r="AW2566" s="113" t="s">
        <v>30</v>
      </c>
      <c r="AX2566" s="113" t="s">
        <v>73</v>
      </c>
      <c r="AY2566" s="114" t="s">
        <v>165</v>
      </c>
    </row>
    <row r="2567" spans="2:51" s="113" customFormat="1">
      <c r="B2567" s="112"/>
      <c r="D2567" s="102" t="s">
        <v>176</v>
      </c>
      <c r="E2567" s="114" t="s">
        <v>1</v>
      </c>
      <c r="F2567" s="115" t="s">
        <v>10822</v>
      </c>
      <c r="H2567" s="116">
        <v>7.1999999999999993</v>
      </c>
      <c r="I2567" s="7"/>
      <c r="L2567" s="112"/>
      <c r="M2567" s="117"/>
      <c r="T2567" s="118"/>
      <c r="AT2567" s="114" t="s">
        <v>176</v>
      </c>
      <c r="AU2567" s="114" t="s">
        <v>82</v>
      </c>
      <c r="AV2567" s="113" t="s">
        <v>82</v>
      </c>
      <c r="AW2567" s="113" t="s">
        <v>30</v>
      </c>
      <c r="AX2567" s="113" t="s">
        <v>73</v>
      </c>
      <c r="AY2567" s="114" t="s">
        <v>165</v>
      </c>
    </row>
    <row r="2568" spans="2:51" s="113" customFormat="1">
      <c r="B2568" s="112"/>
      <c r="D2568" s="102" t="s">
        <v>176</v>
      </c>
      <c r="E2568" s="114" t="s">
        <v>1</v>
      </c>
      <c r="F2568" s="115" t="s">
        <v>10252</v>
      </c>
      <c r="H2568" s="116">
        <v>-4.1580000000000004</v>
      </c>
      <c r="I2568" s="7"/>
      <c r="L2568" s="112"/>
      <c r="M2568" s="117"/>
      <c r="T2568" s="118"/>
      <c r="AT2568" s="114" t="s">
        <v>176</v>
      </c>
      <c r="AU2568" s="114" t="s">
        <v>82</v>
      </c>
      <c r="AV2568" s="113" t="s">
        <v>82</v>
      </c>
      <c r="AW2568" s="113" t="s">
        <v>30</v>
      </c>
      <c r="AX2568" s="113" t="s">
        <v>73</v>
      </c>
      <c r="AY2568" s="114" t="s">
        <v>165</v>
      </c>
    </row>
    <row r="2569" spans="2:51" s="113" customFormat="1">
      <c r="B2569" s="112"/>
      <c r="D2569" s="102" t="s">
        <v>176</v>
      </c>
      <c r="E2569" s="114" t="s">
        <v>1</v>
      </c>
      <c r="F2569" s="115" t="s">
        <v>10823</v>
      </c>
      <c r="H2569" s="116">
        <v>39.480000000000004</v>
      </c>
      <c r="I2569" s="7"/>
      <c r="L2569" s="112"/>
      <c r="M2569" s="117"/>
      <c r="T2569" s="118"/>
      <c r="AT2569" s="114" t="s">
        <v>176</v>
      </c>
      <c r="AU2569" s="114" t="s">
        <v>82</v>
      </c>
      <c r="AV2569" s="113" t="s">
        <v>82</v>
      </c>
      <c r="AW2569" s="113" t="s">
        <v>30</v>
      </c>
      <c r="AX2569" s="113" t="s">
        <v>73</v>
      </c>
      <c r="AY2569" s="114" t="s">
        <v>165</v>
      </c>
    </row>
    <row r="2570" spans="2:51" s="113" customFormat="1">
      <c r="B2570" s="112"/>
      <c r="D2570" s="102" t="s">
        <v>176</v>
      </c>
      <c r="E2570" s="114" t="s">
        <v>1</v>
      </c>
      <c r="F2570" s="115" t="s">
        <v>1020</v>
      </c>
      <c r="H2570" s="116">
        <v>-3.375</v>
      </c>
      <c r="I2570" s="7"/>
      <c r="L2570" s="112"/>
      <c r="M2570" s="117"/>
      <c r="T2570" s="118"/>
      <c r="AT2570" s="114" t="s">
        <v>176</v>
      </c>
      <c r="AU2570" s="114" t="s">
        <v>82</v>
      </c>
      <c r="AV2570" s="113" t="s">
        <v>82</v>
      </c>
      <c r="AW2570" s="113" t="s">
        <v>30</v>
      </c>
      <c r="AX2570" s="113" t="s">
        <v>73</v>
      </c>
      <c r="AY2570" s="114" t="s">
        <v>165</v>
      </c>
    </row>
    <row r="2571" spans="2:51" s="113" customFormat="1">
      <c r="B2571" s="112"/>
      <c r="D2571" s="102" t="s">
        <v>176</v>
      </c>
      <c r="E2571" s="114" t="s">
        <v>1</v>
      </c>
      <c r="F2571" s="115" t="s">
        <v>955</v>
      </c>
      <c r="H2571" s="116">
        <v>-0.48999999999999994</v>
      </c>
      <c r="I2571" s="7"/>
      <c r="L2571" s="112"/>
      <c r="M2571" s="117"/>
      <c r="T2571" s="118"/>
      <c r="AT2571" s="114" t="s">
        <v>176</v>
      </c>
      <c r="AU2571" s="114" t="s">
        <v>82</v>
      </c>
      <c r="AV2571" s="113" t="s">
        <v>82</v>
      </c>
      <c r="AW2571" s="113" t="s">
        <v>30</v>
      </c>
      <c r="AX2571" s="113" t="s">
        <v>73</v>
      </c>
      <c r="AY2571" s="114" t="s">
        <v>165</v>
      </c>
    </row>
    <row r="2572" spans="2:51" s="113" customFormat="1">
      <c r="B2572" s="112"/>
      <c r="D2572" s="102" t="s">
        <v>176</v>
      </c>
      <c r="E2572" s="114" t="s">
        <v>1</v>
      </c>
      <c r="F2572" s="115" t="s">
        <v>10824</v>
      </c>
      <c r="H2572" s="116">
        <v>27.78</v>
      </c>
      <c r="I2572" s="7"/>
      <c r="L2572" s="112"/>
      <c r="M2572" s="117"/>
      <c r="T2572" s="118"/>
      <c r="AT2572" s="114" t="s">
        <v>176</v>
      </c>
      <c r="AU2572" s="114" t="s">
        <v>82</v>
      </c>
      <c r="AV2572" s="113" t="s">
        <v>82</v>
      </c>
      <c r="AW2572" s="113" t="s">
        <v>30</v>
      </c>
      <c r="AX2572" s="113" t="s">
        <v>73</v>
      </c>
      <c r="AY2572" s="114" t="s">
        <v>165</v>
      </c>
    </row>
    <row r="2573" spans="2:51" s="113" customFormat="1">
      <c r="B2573" s="112"/>
      <c r="D2573" s="102" t="s">
        <v>176</v>
      </c>
      <c r="E2573" s="114" t="s">
        <v>1</v>
      </c>
      <c r="F2573" s="115" t="s">
        <v>1005</v>
      </c>
      <c r="H2573" s="116">
        <v>-1.72</v>
      </c>
      <c r="I2573" s="7"/>
      <c r="L2573" s="112"/>
      <c r="M2573" s="117"/>
      <c r="T2573" s="118"/>
      <c r="AT2573" s="114" t="s">
        <v>176</v>
      </c>
      <c r="AU2573" s="114" t="s">
        <v>82</v>
      </c>
      <c r="AV2573" s="113" t="s">
        <v>82</v>
      </c>
      <c r="AW2573" s="113" t="s">
        <v>30</v>
      </c>
      <c r="AX2573" s="113" t="s">
        <v>73</v>
      </c>
      <c r="AY2573" s="114" t="s">
        <v>165</v>
      </c>
    </row>
    <row r="2574" spans="2:51" s="113" customFormat="1">
      <c r="B2574" s="112"/>
      <c r="D2574" s="102" t="s">
        <v>176</v>
      </c>
      <c r="E2574" s="114" t="s">
        <v>1</v>
      </c>
      <c r="F2574" s="115" t="s">
        <v>1002</v>
      </c>
      <c r="H2574" s="116">
        <v>-1.9350000000000001</v>
      </c>
      <c r="I2574" s="7"/>
      <c r="L2574" s="112"/>
      <c r="M2574" s="117"/>
      <c r="T2574" s="118"/>
      <c r="AT2574" s="114" t="s">
        <v>176</v>
      </c>
      <c r="AU2574" s="114" t="s">
        <v>82</v>
      </c>
      <c r="AV2574" s="113" t="s">
        <v>82</v>
      </c>
      <c r="AW2574" s="113" t="s">
        <v>30</v>
      </c>
      <c r="AX2574" s="113" t="s">
        <v>73</v>
      </c>
      <c r="AY2574" s="114" t="s">
        <v>165</v>
      </c>
    </row>
    <row r="2575" spans="2:51" s="113" customFormat="1">
      <c r="B2575" s="112"/>
      <c r="D2575" s="102" t="s">
        <v>176</v>
      </c>
      <c r="E2575" s="114" t="s">
        <v>1</v>
      </c>
      <c r="F2575" s="115" t="s">
        <v>1010</v>
      </c>
      <c r="H2575" s="116">
        <v>-4.3</v>
      </c>
      <c r="I2575" s="7"/>
      <c r="L2575" s="112"/>
      <c r="M2575" s="117"/>
      <c r="T2575" s="118"/>
      <c r="AT2575" s="114" t="s">
        <v>176</v>
      </c>
      <c r="AU2575" s="114" t="s">
        <v>82</v>
      </c>
      <c r="AV2575" s="113" t="s">
        <v>82</v>
      </c>
      <c r="AW2575" s="113" t="s">
        <v>30</v>
      </c>
      <c r="AX2575" s="113" t="s">
        <v>73</v>
      </c>
      <c r="AY2575" s="114" t="s">
        <v>165</v>
      </c>
    </row>
    <row r="2576" spans="2:51" s="107" customFormat="1">
      <c r="B2576" s="106"/>
      <c r="D2576" s="102" t="s">
        <v>176</v>
      </c>
      <c r="E2576" s="108" t="s">
        <v>1</v>
      </c>
      <c r="F2576" s="109" t="s">
        <v>10825</v>
      </c>
      <c r="H2576" s="108"/>
      <c r="I2576" s="6"/>
      <c r="L2576" s="106"/>
      <c r="M2576" s="110"/>
      <c r="T2576" s="111"/>
      <c r="AT2576" s="108" t="s">
        <v>176</v>
      </c>
      <c r="AU2576" s="108" t="s">
        <v>82</v>
      </c>
      <c r="AV2576" s="107" t="s">
        <v>82</v>
      </c>
      <c r="AW2576" s="107" t="s">
        <v>30</v>
      </c>
      <c r="AX2576" s="107" t="s">
        <v>73</v>
      </c>
      <c r="AY2576" s="108" t="s">
        <v>165</v>
      </c>
    </row>
    <row r="2577" spans="2:51" s="113" customFormat="1">
      <c r="B2577" s="112"/>
      <c r="D2577" s="102" t="s">
        <v>176</v>
      </c>
      <c r="E2577" s="114" t="s">
        <v>1</v>
      </c>
      <c r="F2577" s="115" t="s">
        <v>10826</v>
      </c>
      <c r="H2577" s="116">
        <v>12.6</v>
      </c>
      <c r="I2577" s="7"/>
      <c r="L2577" s="112"/>
      <c r="M2577" s="117"/>
      <c r="T2577" s="118"/>
      <c r="AT2577" s="114" t="s">
        <v>176</v>
      </c>
      <c r="AU2577" s="114" t="s">
        <v>82</v>
      </c>
      <c r="AV2577" s="113" t="s">
        <v>82</v>
      </c>
      <c r="AW2577" s="113" t="s">
        <v>30</v>
      </c>
      <c r="AX2577" s="113" t="s">
        <v>73</v>
      </c>
      <c r="AY2577" s="114" t="s">
        <v>165</v>
      </c>
    </row>
    <row r="2578" spans="2:51" s="113" customFormat="1">
      <c r="B2578" s="112"/>
      <c r="D2578" s="102" t="s">
        <v>176</v>
      </c>
      <c r="E2578" s="114" t="s">
        <v>1</v>
      </c>
      <c r="F2578" s="115" t="s">
        <v>1005</v>
      </c>
      <c r="H2578" s="116">
        <v>-1.72</v>
      </c>
      <c r="I2578" s="7"/>
      <c r="L2578" s="112"/>
      <c r="M2578" s="117"/>
      <c r="T2578" s="118"/>
      <c r="AT2578" s="114" t="s">
        <v>176</v>
      </c>
      <c r="AU2578" s="114" t="s">
        <v>82</v>
      </c>
      <c r="AV2578" s="113" t="s">
        <v>82</v>
      </c>
      <c r="AW2578" s="113" t="s">
        <v>30</v>
      </c>
      <c r="AX2578" s="113" t="s">
        <v>73</v>
      </c>
      <c r="AY2578" s="114" t="s">
        <v>165</v>
      </c>
    </row>
    <row r="2579" spans="2:51" s="107" customFormat="1">
      <c r="B2579" s="106"/>
      <c r="D2579" s="102" t="s">
        <v>176</v>
      </c>
      <c r="E2579" s="108" t="s">
        <v>1</v>
      </c>
      <c r="F2579" s="109" t="s">
        <v>10827</v>
      </c>
      <c r="H2579" s="108"/>
      <c r="I2579" s="6"/>
      <c r="L2579" s="106"/>
      <c r="M2579" s="110"/>
      <c r="T2579" s="111"/>
      <c r="AT2579" s="108" t="s">
        <v>176</v>
      </c>
      <c r="AU2579" s="108" t="s">
        <v>82</v>
      </c>
      <c r="AV2579" s="107" t="s">
        <v>82</v>
      </c>
      <c r="AW2579" s="107" t="s">
        <v>30</v>
      </c>
      <c r="AX2579" s="107" t="s">
        <v>73</v>
      </c>
      <c r="AY2579" s="108" t="s">
        <v>165</v>
      </c>
    </row>
    <row r="2580" spans="2:51" s="113" customFormat="1">
      <c r="B2580" s="112"/>
      <c r="D2580" s="102" t="s">
        <v>176</v>
      </c>
      <c r="E2580" s="114" t="s">
        <v>1</v>
      </c>
      <c r="F2580" s="115" t="s">
        <v>10828</v>
      </c>
      <c r="H2580" s="116">
        <v>4.55</v>
      </c>
      <c r="I2580" s="7"/>
      <c r="L2580" s="112"/>
      <c r="M2580" s="117"/>
      <c r="T2580" s="118"/>
      <c r="AT2580" s="114" t="s">
        <v>176</v>
      </c>
      <c r="AU2580" s="114" t="s">
        <v>82</v>
      </c>
      <c r="AV2580" s="113" t="s">
        <v>82</v>
      </c>
      <c r="AW2580" s="113" t="s">
        <v>30</v>
      </c>
      <c r="AX2580" s="113" t="s">
        <v>73</v>
      </c>
      <c r="AY2580" s="114" t="s">
        <v>165</v>
      </c>
    </row>
    <row r="2581" spans="2:51" s="107" customFormat="1">
      <c r="B2581" s="106"/>
      <c r="D2581" s="102" t="s">
        <v>176</v>
      </c>
      <c r="E2581" s="108" t="s">
        <v>1</v>
      </c>
      <c r="F2581" s="109" t="s">
        <v>2019</v>
      </c>
      <c r="H2581" s="108"/>
      <c r="I2581" s="6"/>
      <c r="L2581" s="106"/>
      <c r="M2581" s="110"/>
      <c r="T2581" s="111"/>
      <c r="AT2581" s="108" t="s">
        <v>176</v>
      </c>
      <c r="AU2581" s="108" t="s">
        <v>82</v>
      </c>
      <c r="AV2581" s="107" t="s">
        <v>82</v>
      </c>
      <c r="AW2581" s="107" t="s">
        <v>30</v>
      </c>
      <c r="AX2581" s="107" t="s">
        <v>73</v>
      </c>
      <c r="AY2581" s="108" t="s">
        <v>165</v>
      </c>
    </row>
    <row r="2582" spans="2:51" s="113" customFormat="1">
      <c r="B2582" s="112"/>
      <c r="D2582" s="102" t="s">
        <v>176</v>
      </c>
      <c r="E2582" s="114" t="s">
        <v>1</v>
      </c>
      <c r="F2582" s="115" t="s">
        <v>2000</v>
      </c>
      <c r="H2582" s="116">
        <v>21.839999999999996</v>
      </c>
      <c r="I2582" s="7"/>
      <c r="L2582" s="112"/>
      <c r="M2582" s="117"/>
      <c r="T2582" s="118"/>
      <c r="AT2582" s="114" t="s">
        <v>176</v>
      </c>
      <c r="AU2582" s="114" t="s">
        <v>82</v>
      </c>
      <c r="AV2582" s="113" t="s">
        <v>82</v>
      </c>
      <c r="AW2582" s="113" t="s">
        <v>30</v>
      </c>
      <c r="AX2582" s="113" t="s">
        <v>73</v>
      </c>
      <c r="AY2582" s="114" t="s">
        <v>165</v>
      </c>
    </row>
    <row r="2583" spans="2:51" s="113" customFormat="1">
      <c r="B2583" s="112"/>
      <c r="D2583" s="102" t="s">
        <v>176</v>
      </c>
      <c r="E2583" s="114" t="s">
        <v>1</v>
      </c>
      <c r="F2583" s="115" t="s">
        <v>1020</v>
      </c>
      <c r="H2583" s="116">
        <v>-3.375</v>
      </c>
      <c r="I2583" s="7"/>
      <c r="L2583" s="112"/>
      <c r="M2583" s="117"/>
      <c r="T2583" s="118"/>
      <c r="AT2583" s="114" t="s">
        <v>176</v>
      </c>
      <c r="AU2583" s="114" t="s">
        <v>82</v>
      </c>
      <c r="AV2583" s="113" t="s">
        <v>82</v>
      </c>
      <c r="AW2583" s="113" t="s">
        <v>30</v>
      </c>
      <c r="AX2583" s="113" t="s">
        <v>73</v>
      </c>
      <c r="AY2583" s="114" t="s">
        <v>165</v>
      </c>
    </row>
    <row r="2584" spans="2:51" s="113" customFormat="1">
      <c r="B2584" s="112"/>
      <c r="D2584" s="102" t="s">
        <v>176</v>
      </c>
      <c r="E2584" s="114" t="s">
        <v>1</v>
      </c>
      <c r="F2584" s="115" t="s">
        <v>1021</v>
      </c>
      <c r="H2584" s="116">
        <v>-2.0790000000000002</v>
      </c>
      <c r="I2584" s="7"/>
      <c r="L2584" s="112"/>
      <c r="M2584" s="117"/>
      <c r="T2584" s="118"/>
      <c r="AT2584" s="114" t="s">
        <v>176</v>
      </c>
      <c r="AU2584" s="114" t="s">
        <v>82</v>
      </c>
      <c r="AV2584" s="113" t="s">
        <v>82</v>
      </c>
      <c r="AW2584" s="113" t="s">
        <v>30</v>
      </c>
      <c r="AX2584" s="113" t="s">
        <v>73</v>
      </c>
      <c r="AY2584" s="114" t="s">
        <v>165</v>
      </c>
    </row>
    <row r="2585" spans="2:51" s="107" customFormat="1">
      <c r="B2585" s="106"/>
      <c r="D2585" s="102" t="s">
        <v>176</v>
      </c>
      <c r="E2585" s="108" t="s">
        <v>1</v>
      </c>
      <c r="F2585" s="109" t="s">
        <v>2001</v>
      </c>
      <c r="H2585" s="108"/>
      <c r="I2585" s="6"/>
      <c r="L2585" s="106"/>
      <c r="M2585" s="110"/>
      <c r="T2585" s="111"/>
      <c r="AT2585" s="108" t="s">
        <v>176</v>
      </c>
      <c r="AU2585" s="108" t="s">
        <v>82</v>
      </c>
      <c r="AV2585" s="107" t="s">
        <v>82</v>
      </c>
      <c r="AW2585" s="107" t="s">
        <v>30</v>
      </c>
      <c r="AX2585" s="107" t="s">
        <v>73</v>
      </c>
      <c r="AY2585" s="108" t="s">
        <v>165</v>
      </c>
    </row>
    <row r="2586" spans="2:51" s="113" customFormat="1">
      <c r="B2586" s="112"/>
      <c r="D2586" s="102" t="s">
        <v>176</v>
      </c>
      <c r="E2586" s="114" t="s">
        <v>1</v>
      </c>
      <c r="F2586" s="115" t="s">
        <v>2002</v>
      </c>
      <c r="H2586" s="116">
        <v>48.3</v>
      </c>
      <c r="I2586" s="7"/>
      <c r="L2586" s="112"/>
      <c r="M2586" s="117"/>
      <c r="T2586" s="118"/>
      <c r="AT2586" s="114" t="s">
        <v>176</v>
      </c>
      <c r="AU2586" s="114" t="s">
        <v>82</v>
      </c>
      <c r="AV2586" s="113" t="s">
        <v>82</v>
      </c>
      <c r="AW2586" s="113" t="s">
        <v>30</v>
      </c>
      <c r="AX2586" s="113" t="s">
        <v>73</v>
      </c>
      <c r="AY2586" s="114" t="s">
        <v>165</v>
      </c>
    </row>
    <row r="2587" spans="2:51" s="113" customFormat="1">
      <c r="B2587" s="112"/>
      <c r="D2587" s="102" t="s">
        <v>176</v>
      </c>
      <c r="E2587" s="114" t="s">
        <v>1</v>
      </c>
      <c r="F2587" s="115" t="s">
        <v>2003</v>
      </c>
      <c r="H2587" s="116">
        <v>-6.25</v>
      </c>
      <c r="I2587" s="7"/>
      <c r="L2587" s="112"/>
      <c r="M2587" s="117"/>
      <c r="T2587" s="118"/>
      <c r="AT2587" s="114" t="s">
        <v>176</v>
      </c>
      <c r="AU2587" s="114" t="s">
        <v>82</v>
      </c>
      <c r="AV2587" s="113" t="s">
        <v>82</v>
      </c>
      <c r="AW2587" s="113" t="s">
        <v>30</v>
      </c>
      <c r="AX2587" s="113" t="s">
        <v>73</v>
      </c>
      <c r="AY2587" s="114" t="s">
        <v>165</v>
      </c>
    </row>
    <row r="2588" spans="2:51" s="107" customFormat="1">
      <c r="B2588" s="106"/>
      <c r="D2588" s="102" t="s">
        <v>176</v>
      </c>
      <c r="E2588" s="108" t="s">
        <v>1</v>
      </c>
      <c r="F2588" s="109" t="s">
        <v>10829</v>
      </c>
      <c r="H2588" s="108"/>
      <c r="I2588" s="6"/>
      <c r="L2588" s="106"/>
      <c r="M2588" s="110"/>
      <c r="T2588" s="111"/>
      <c r="AT2588" s="108" t="s">
        <v>176</v>
      </c>
      <c r="AU2588" s="108" t="s">
        <v>82</v>
      </c>
      <c r="AV2588" s="107" t="s">
        <v>82</v>
      </c>
      <c r="AW2588" s="107" t="s">
        <v>30</v>
      </c>
      <c r="AX2588" s="107" t="s">
        <v>73</v>
      </c>
      <c r="AY2588" s="108" t="s">
        <v>165</v>
      </c>
    </row>
    <row r="2589" spans="2:51" s="113" customFormat="1">
      <c r="B2589" s="112"/>
      <c r="D2589" s="102" t="s">
        <v>176</v>
      </c>
      <c r="E2589" s="114" t="s">
        <v>1</v>
      </c>
      <c r="F2589" s="115" t="s">
        <v>2007</v>
      </c>
      <c r="H2589" s="116">
        <v>8.01</v>
      </c>
      <c r="I2589" s="7"/>
      <c r="L2589" s="112"/>
      <c r="M2589" s="117"/>
      <c r="T2589" s="118"/>
      <c r="AT2589" s="114" t="s">
        <v>176</v>
      </c>
      <c r="AU2589" s="114" t="s">
        <v>82</v>
      </c>
      <c r="AV2589" s="113" t="s">
        <v>82</v>
      </c>
      <c r="AW2589" s="113" t="s">
        <v>30</v>
      </c>
      <c r="AX2589" s="113" t="s">
        <v>73</v>
      </c>
      <c r="AY2589" s="114" t="s">
        <v>165</v>
      </c>
    </row>
    <row r="2590" spans="2:51" s="113" customFormat="1">
      <c r="B2590" s="112"/>
      <c r="D2590" s="102" t="s">
        <v>176</v>
      </c>
      <c r="E2590" s="114" t="s">
        <v>1</v>
      </c>
      <c r="F2590" s="115" t="s">
        <v>954</v>
      </c>
      <c r="H2590" s="116">
        <v>-1.6160000000000001</v>
      </c>
      <c r="I2590" s="7"/>
      <c r="L2590" s="112"/>
      <c r="M2590" s="117"/>
      <c r="T2590" s="118"/>
      <c r="AT2590" s="114" t="s">
        <v>176</v>
      </c>
      <c r="AU2590" s="114" t="s">
        <v>82</v>
      </c>
      <c r="AV2590" s="113" t="s">
        <v>82</v>
      </c>
      <c r="AW2590" s="113" t="s">
        <v>30</v>
      </c>
      <c r="AX2590" s="113" t="s">
        <v>73</v>
      </c>
      <c r="AY2590" s="114" t="s">
        <v>165</v>
      </c>
    </row>
    <row r="2591" spans="2:51" s="113" customFormat="1">
      <c r="B2591" s="112"/>
      <c r="D2591" s="102" t="s">
        <v>176</v>
      </c>
      <c r="E2591" s="114" t="s">
        <v>1</v>
      </c>
      <c r="F2591" s="115" t="s">
        <v>10830</v>
      </c>
      <c r="H2591" s="116">
        <v>23.94</v>
      </c>
      <c r="I2591" s="7"/>
      <c r="L2591" s="112"/>
      <c r="M2591" s="117"/>
      <c r="T2591" s="118"/>
      <c r="AT2591" s="114" t="s">
        <v>176</v>
      </c>
      <c r="AU2591" s="114" t="s">
        <v>82</v>
      </c>
      <c r="AV2591" s="113" t="s">
        <v>82</v>
      </c>
      <c r="AW2591" s="113" t="s">
        <v>30</v>
      </c>
      <c r="AX2591" s="113" t="s">
        <v>73</v>
      </c>
      <c r="AY2591" s="114" t="s">
        <v>165</v>
      </c>
    </row>
    <row r="2592" spans="2:51" s="113" customFormat="1">
      <c r="B2592" s="112"/>
      <c r="D2592" s="102" t="s">
        <v>176</v>
      </c>
      <c r="E2592" s="114" t="s">
        <v>1</v>
      </c>
      <c r="F2592" s="115" t="s">
        <v>1020</v>
      </c>
      <c r="H2592" s="116">
        <v>-3.375</v>
      </c>
      <c r="I2592" s="7"/>
      <c r="L2592" s="112"/>
      <c r="M2592" s="117"/>
      <c r="T2592" s="118"/>
      <c r="AT2592" s="114" t="s">
        <v>176</v>
      </c>
      <c r="AU2592" s="114" t="s">
        <v>82</v>
      </c>
      <c r="AV2592" s="113" t="s">
        <v>82</v>
      </c>
      <c r="AW2592" s="113" t="s">
        <v>30</v>
      </c>
      <c r="AX2592" s="113" t="s">
        <v>73</v>
      </c>
      <c r="AY2592" s="114" t="s">
        <v>165</v>
      </c>
    </row>
    <row r="2593" spans="2:51" s="113" customFormat="1">
      <c r="B2593" s="112"/>
      <c r="D2593" s="102" t="s">
        <v>176</v>
      </c>
      <c r="E2593" s="114" t="s">
        <v>1</v>
      </c>
      <c r="F2593" s="115" t="s">
        <v>954</v>
      </c>
      <c r="H2593" s="116">
        <v>-1.6160000000000001</v>
      </c>
      <c r="I2593" s="7"/>
      <c r="L2593" s="112"/>
      <c r="M2593" s="117"/>
      <c r="T2593" s="118"/>
      <c r="AT2593" s="114" t="s">
        <v>176</v>
      </c>
      <c r="AU2593" s="114" t="s">
        <v>82</v>
      </c>
      <c r="AV2593" s="113" t="s">
        <v>82</v>
      </c>
      <c r="AW2593" s="113" t="s">
        <v>30</v>
      </c>
      <c r="AX2593" s="113" t="s">
        <v>73</v>
      </c>
      <c r="AY2593" s="114" t="s">
        <v>165</v>
      </c>
    </row>
    <row r="2594" spans="2:51" s="107" customFormat="1">
      <c r="B2594" s="106"/>
      <c r="D2594" s="102" t="s">
        <v>176</v>
      </c>
      <c r="E2594" s="108" t="s">
        <v>1</v>
      </c>
      <c r="F2594" s="109" t="s">
        <v>10831</v>
      </c>
      <c r="H2594" s="108"/>
      <c r="I2594" s="6"/>
      <c r="L2594" s="106"/>
      <c r="M2594" s="110"/>
      <c r="T2594" s="111"/>
      <c r="AT2594" s="108" t="s">
        <v>176</v>
      </c>
      <c r="AU2594" s="108" t="s">
        <v>82</v>
      </c>
      <c r="AV2594" s="107" t="s">
        <v>82</v>
      </c>
      <c r="AW2594" s="107" t="s">
        <v>30</v>
      </c>
      <c r="AX2594" s="107" t="s">
        <v>73</v>
      </c>
      <c r="AY2594" s="108" t="s">
        <v>165</v>
      </c>
    </row>
    <row r="2595" spans="2:51" s="113" customFormat="1">
      <c r="B2595" s="112"/>
      <c r="D2595" s="102" t="s">
        <v>176</v>
      </c>
      <c r="E2595" s="114" t="s">
        <v>1</v>
      </c>
      <c r="F2595" s="115" t="s">
        <v>2009</v>
      </c>
      <c r="H2595" s="116">
        <v>38.879999999999995</v>
      </c>
      <c r="I2595" s="7"/>
      <c r="L2595" s="112"/>
      <c r="M2595" s="117"/>
      <c r="T2595" s="118"/>
      <c r="AT2595" s="114" t="s">
        <v>176</v>
      </c>
      <c r="AU2595" s="114" t="s">
        <v>82</v>
      </c>
      <c r="AV2595" s="113" t="s">
        <v>82</v>
      </c>
      <c r="AW2595" s="113" t="s">
        <v>30</v>
      </c>
      <c r="AX2595" s="113" t="s">
        <v>73</v>
      </c>
      <c r="AY2595" s="114" t="s">
        <v>165</v>
      </c>
    </row>
    <row r="2596" spans="2:51" s="113" customFormat="1">
      <c r="B2596" s="112"/>
      <c r="D2596" s="102" t="s">
        <v>176</v>
      </c>
      <c r="E2596" s="114" t="s">
        <v>1</v>
      </c>
      <c r="F2596" s="115" t="s">
        <v>2010</v>
      </c>
      <c r="H2596" s="116">
        <v>-2.5</v>
      </c>
      <c r="I2596" s="7"/>
      <c r="L2596" s="112"/>
      <c r="M2596" s="117"/>
      <c r="T2596" s="118"/>
      <c r="AT2596" s="114" t="s">
        <v>176</v>
      </c>
      <c r="AU2596" s="114" t="s">
        <v>82</v>
      </c>
      <c r="AV2596" s="113" t="s">
        <v>82</v>
      </c>
      <c r="AW2596" s="113" t="s">
        <v>30</v>
      </c>
      <c r="AX2596" s="113" t="s">
        <v>73</v>
      </c>
      <c r="AY2596" s="114" t="s">
        <v>165</v>
      </c>
    </row>
    <row r="2597" spans="2:51" s="107" customFormat="1">
      <c r="B2597" s="106"/>
      <c r="D2597" s="102" t="s">
        <v>176</v>
      </c>
      <c r="E2597" s="108" t="s">
        <v>1</v>
      </c>
      <c r="F2597" s="109" t="s">
        <v>10832</v>
      </c>
      <c r="H2597" s="108"/>
      <c r="I2597" s="6"/>
      <c r="L2597" s="106"/>
      <c r="M2597" s="110"/>
      <c r="T2597" s="111"/>
      <c r="AT2597" s="108" t="s">
        <v>176</v>
      </c>
      <c r="AU2597" s="108" t="s">
        <v>82</v>
      </c>
      <c r="AV2597" s="107" t="s">
        <v>82</v>
      </c>
      <c r="AW2597" s="107" t="s">
        <v>30</v>
      </c>
      <c r="AX2597" s="107" t="s">
        <v>73</v>
      </c>
      <c r="AY2597" s="108" t="s">
        <v>165</v>
      </c>
    </row>
    <row r="2598" spans="2:51" s="113" customFormat="1">
      <c r="B2598" s="112"/>
      <c r="D2598" s="102" t="s">
        <v>176</v>
      </c>
      <c r="E2598" s="114" t="s">
        <v>1</v>
      </c>
      <c r="F2598" s="115" t="s">
        <v>10833</v>
      </c>
      <c r="H2598" s="116">
        <v>143.57999999999998</v>
      </c>
      <c r="I2598" s="7"/>
      <c r="L2598" s="112"/>
      <c r="M2598" s="117"/>
      <c r="T2598" s="118"/>
      <c r="AT2598" s="114" t="s">
        <v>176</v>
      </c>
      <c r="AU2598" s="114" t="s">
        <v>82</v>
      </c>
      <c r="AV2598" s="113" t="s">
        <v>82</v>
      </c>
      <c r="AW2598" s="113" t="s">
        <v>30</v>
      </c>
      <c r="AX2598" s="113" t="s">
        <v>73</v>
      </c>
      <c r="AY2598" s="114" t="s">
        <v>165</v>
      </c>
    </row>
    <row r="2599" spans="2:51" s="113" customFormat="1">
      <c r="B2599" s="112"/>
      <c r="D2599" s="102" t="s">
        <v>176</v>
      </c>
      <c r="E2599" s="114" t="s">
        <v>1</v>
      </c>
      <c r="F2599" s="115" t="s">
        <v>10194</v>
      </c>
      <c r="H2599" s="116">
        <v>-2.7829999999999999</v>
      </c>
      <c r="I2599" s="7"/>
      <c r="L2599" s="112"/>
      <c r="M2599" s="117"/>
      <c r="T2599" s="118"/>
      <c r="AT2599" s="114" t="s">
        <v>176</v>
      </c>
      <c r="AU2599" s="114" t="s">
        <v>82</v>
      </c>
      <c r="AV2599" s="113" t="s">
        <v>82</v>
      </c>
      <c r="AW2599" s="113" t="s">
        <v>30</v>
      </c>
      <c r="AX2599" s="113" t="s">
        <v>73</v>
      </c>
      <c r="AY2599" s="114" t="s">
        <v>165</v>
      </c>
    </row>
    <row r="2600" spans="2:51" s="113" customFormat="1">
      <c r="B2600" s="112"/>
      <c r="D2600" s="102" t="s">
        <v>176</v>
      </c>
      <c r="E2600" s="114" t="s">
        <v>1</v>
      </c>
      <c r="F2600" s="115" t="s">
        <v>10197</v>
      </c>
      <c r="H2600" s="116">
        <v>-20</v>
      </c>
      <c r="I2600" s="7"/>
      <c r="L2600" s="112"/>
      <c r="M2600" s="117"/>
      <c r="T2600" s="118"/>
      <c r="AT2600" s="114" t="s">
        <v>176</v>
      </c>
      <c r="AU2600" s="114" t="s">
        <v>82</v>
      </c>
      <c r="AV2600" s="113" t="s">
        <v>82</v>
      </c>
      <c r="AW2600" s="113" t="s">
        <v>30</v>
      </c>
      <c r="AX2600" s="113" t="s">
        <v>73</v>
      </c>
      <c r="AY2600" s="114" t="s">
        <v>165</v>
      </c>
    </row>
    <row r="2601" spans="2:51" s="113" customFormat="1">
      <c r="B2601" s="112"/>
      <c r="D2601" s="102" t="s">
        <v>176</v>
      </c>
      <c r="E2601" s="114" t="s">
        <v>1</v>
      </c>
      <c r="F2601" s="115" t="s">
        <v>10198</v>
      </c>
      <c r="H2601" s="116">
        <v>-5.0599999999999996</v>
      </c>
      <c r="I2601" s="7"/>
      <c r="L2601" s="112"/>
      <c r="M2601" s="117"/>
      <c r="T2601" s="118"/>
      <c r="AT2601" s="114" t="s">
        <v>176</v>
      </c>
      <c r="AU2601" s="114" t="s">
        <v>82</v>
      </c>
      <c r="AV2601" s="113" t="s">
        <v>82</v>
      </c>
      <c r="AW2601" s="113" t="s">
        <v>30</v>
      </c>
      <c r="AX2601" s="113" t="s">
        <v>73</v>
      </c>
      <c r="AY2601" s="114" t="s">
        <v>165</v>
      </c>
    </row>
    <row r="2602" spans="2:51" s="113" customFormat="1">
      <c r="B2602" s="112"/>
      <c r="D2602" s="102" t="s">
        <v>176</v>
      </c>
      <c r="E2602" s="114" t="s">
        <v>1</v>
      </c>
      <c r="F2602" s="115" t="s">
        <v>10239</v>
      </c>
      <c r="H2602" s="116">
        <v>-2.75</v>
      </c>
      <c r="I2602" s="7"/>
      <c r="L2602" s="112"/>
      <c r="M2602" s="117"/>
      <c r="T2602" s="118"/>
      <c r="AT2602" s="114" t="s">
        <v>176</v>
      </c>
      <c r="AU2602" s="114" t="s">
        <v>82</v>
      </c>
      <c r="AV2602" s="113" t="s">
        <v>82</v>
      </c>
      <c r="AW2602" s="113" t="s">
        <v>30</v>
      </c>
      <c r="AX2602" s="113" t="s">
        <v>73</v>
      </c>
      <c r="AY2602" s="114" t="s">
        <v>165</v>
      </c>
    </row>
    <row r="2603" spans="2:51" s="107" customFormat="1">
      <c r="B2603" s="106"/>
      <c r="D2603" s="102" t="s">
        <v>176</v>
      </c>
      <c r="E2603" s="108" t="s">
        <v>1</v>
      </c>
      <c r="F2603" s="109" t="s">
        <v>10834</v>
      </c>
      <c r="H2603" s="108"/>
      <c r="I2603" s="6"/>
      <c r="L2603" s="106"/>
      <c r="M2603" s="110"/>
      <c r="T2603" s="111"/>
      <c r="AT2603" s="108" t="s">
        <v>176</v>
      </c>
      <c r="AU2603" s="108" t="s">
        <v>82</v>
      </c>
      <c r="AV2603" s="107" t="s">
        <v>82</v>
      </c>
      <c r="AW2603" s="107" t="s">
        <v>30</v>
      </c>
      <c r="AX2603" s="107" t="s">
        <v>73</v>
      </c>
      <c r="AY2603" s="108" t="s">
        <v>165</v>
      </c>
    </row>
    <row r="2604" spans="2:51" s="113" customFormat="1">
      <c r="B2604" s="112"/>
      <c r="D2604" s="102" t="s">
        <v>176</v>
      </c>
      <c r="E2604" s="114" t="s">
        <v>1</v>
      </c>
      <c r="F2604" s="115" t="s">
        <v>10835</v>
      </c>
      <c r="H2604" s="116">
        <v>19.8</v>
      </c>
      <c r="I2604" s="7"/>
      <c r="L2604" s="112"/>
      <c r="M2604" s="117"/>
      <c r="T2604" s="118"/>
      <c r="AT2604" s="114" t="s">
        <v>176</v>
      </c>
      <c r="AU2604" s="114" t="s">
        <v>82</v>
      </c>
      <c r="AV2604" s="113" t="s">
        <v>82</v>
      </c>
      <c r="AW2604" s="113" t="s">
        <v>30</v>
      </c>
      <c r="AX2604" s="113" t="s">
        <v>73</v>
      </c>
      <c r="AY2604" s="114" t="s">
        <v>165</v>
      </c>
    </row>
    <row r="2605" spans="2:51" s="113" customFormat="1">
      <c r="B2605" s="112"/>
      <c r="D2605" s="102" t="s">
        <v>176</v>
      </c>
      <c r="E2605" s="114" t="s">
        <v>1</v>
      </c>
      <c r="F2605" s="115" t="s">
        <v>1001</v>
      </c>
      <c r="H2605" s="116">
        <v>-2.15</v>
      </c>
      <c r="I2605" s="7"/>
      <c r="L2605" s="112"/>
      <c r="M2605" s="117"/>
      <c r="T2605" s="118"/>
      <c r="AT2605" s="114" t="s">
        <v>176</v>
      </c>
      <c r="AU2605" s="114" t="s">
        <v>82</v>
      </c>
      <c r="AV2605" s="113" t="s">
        <v>82</v>
      </c>
      <c r="AW2605" s="113" t="s">
        <v>30</v>
      </c>
      <c r="AX2605" s="113" t="s">
        <v>73</v>
      </c>
      <c r="AY2605" s="114" t="s">
        <v>165</v>
      </c>
    </row>
    <row r="2606" spans="2:51" s="107" customFormat="1">
      <c r="B2606" s="106"/>
      <c r="D2606" s="102" t="s">
        <v>176</v>
      </c>
      <c r="E2606" s="108" t="s">
        <v>1</v>
      </c>
      <c r="F2606" s="109" t="s">
        <v>10836</v>
      </c>
      <c r="H2606" s="108"/>
      <c r="I2606" s="6"/>
      <c r="L2606" s="106"/>
      <c r="M2606" s="110"/>
      <c r="T2606" s="111"/>
      <c r="AT2606" s="108" t="s">
        <v>176</v>
      </c>
      <c r="AU2606" s="108" t="s">
        <v>82</v>
      </c>
      <c r="AV2606" s="107" t="s">
        <v>82</v>
      </c>
      <c r="AW2606" s="107" t="s">
        <v>30</v>
      </c>
      <c r="AX2606" s="107" t="s">
        <v>73</v>
      </c>
      <c r="AY2606" s="108" t="s">
        <v>165</v>
      </c>
    </row>
    <row r="2607" spans="2:51" s="113" customFormat="1">
      <c r="B2607" s="112"/>
      <c r="D2607" s="102" t="s">
        <v>176</v>
      </c>
      <c r="E2607" s="114" t="s">
        <v>1</v>
      </c>
      <c r="F2607" s="115" t="s">
        <v>10837</v>
      </c>
      <c r="H2607" s="116">
        <v>8.6449999999999996</v>
      </c>
      <c r="I2607" s="7"/>
      <c r="L2607" s="112"/>
      <c r="M2607" s="117"/>
      <c r="T2607" s="118"/>
      <c r="AT2607" s="114" t="s">
        <v>176</v>
      </c>
      <c r="AU2607" s="114" t="s">
        <v>82</v>
      </c>
      <c r="AV2607" s="113" t="s">
        <v>82</v>
      </c>
      <c r="AW2607" s="113" t="s">
        <v>30</v>
      </c>
      <c r="AX2607" s="113" t="s">
        <v>73</v>
      </c>
      <c r="AY2607" s="114" t="s">
        <v>165</v>
      </c>
    </row>
    <row r="2608" spans="2:51" s="113" customFormat="1">
      <c r="B2608" s="112"/>
      <c r="D2608" s="102" t="s">
        <v>176</v>
      </c>
      <c r="E2608" s="114" t="s">
        <v>1</v>
      </c>
      <c r="F2608" s="115" t="s">
        <v>10676</v>
      </c>
      <c r="H2608" s="116">
        <v>-1.4</v>
      </c>
      <c r="I2608" s="7"/>
      <c r="L2608" s="112"/>
      <c r="M2608" s="117"/>
      <c r="T2608" s="118"/>
      <c r="AT2608" s="114" t="s">
        <v>176</v>
      </c>
      <c r="AU2608" s="114" t="s">
        <v>82</v>
      </c>
      <c r="AV2608" s="113" t="s">
        <v>82</v>
      </c>
      <c r="AW2608" s="113" t="s">
        <v>30</v>
      </c>
      <c r="AX2608" s="113" t="s">
        <v>73</v>
      </c>
      <c r="AY2608" s="114" t="s">
        <v>165</v>
      </c>
    </row>
    <row r="2609" spans="2:51" s="113" customFormat="1">
      <c r="B2609" s="112"/>
      <c r="D2609" s="102" t="s">
        <v>176</v>
      </c>
      <c r="E2609" s="114" t="s">
        <v>1</v>
      </c>
      <c r="F2609" s="115" t="s">
        <v>10838</v>
      </c>
      <c r="H2609" s="116">
        <v>542.15</v>
      </c>
      <c r="I2609" s="7"/>
      <c r="L2609" s="112"/>
      <c r="M2609" s="117"/>
      <c r="T2609" s="118"/>
      <c r="AT2609" s="114" t="s">
        <v>176</v>
      </c>
      <c r="AU2609" s="114" t="s">
        <v>82</v>
      </c>
      <c r="AV2609" s="113" t="s">
        <v>82</v>
      </c>
      <c r="AW2609" s="113" t="s">
        <v>30</v>
      </c>
      <c r="AX2609" s="113" t="s">
        <v>73</v>
      </c>
      <c r="AY2609" s="114" t="s">
        <v>165</v>
      </c>
    </row>
    <row r="2610" spans="2:51" s="107" customFormat="1">
      <c r="B2610" s="106"/>
      <c r="D2610" s="102" t="s">
        <v>176</v>
      </c>
      <c r="E2610" s="108" t="s">
        <v>1</v>
      </c>
      <c r="F2610" s="109" t="s">
        <v>10839</v>
      </c>
      <c r="H2610" s="108"/>
      <c r="I2610" s="6"/>
      <c r="L2610" s="106"/>
      <c r="M2610" s="110"/>
      <c r="T2610" s="111"/>
      <c r="AT2610" s="108" t="s">
        <v>176</v>
      </c>
      <c r="AU2610" s="108" t="s">
        <v>82</v>
      </c>
      <c r="AV2610" s="107" t="s">
        <v>82</v>
      </c>
      <c r="AW2610" s="107" t="s">
        <v>30</v>
      </c>
      <c r="AX2610" s="107" t="s">
        <v>73</v>
      </c>
      <c r="AY2610" s="108" t="s">
        <v>165</v>
      </c>
    </row>
    <row r="2611" spans="2:51" s="107" customFormat="1">
      <c r="B2611" s="106"/>
      <c r="D2611" s="102" t="s">
        <v>176</v>
      </c>
      <c r="E2611" s="108" t="s">
        <v>1</v>
      </c>
      <c r="F2611" s="109" t="s">
        <v>10820</v>
      </c>
      <c r="H2611" s="108"/>
      <c r="I2611" s="6"/>
      <c r="L2611" s="106"/>
      <c r="M2611" s="110"/>
      <c r="T2611" s="111"/>
      <c r="AT2611" s="108" t="s">
        <v>176</v>
      </c>
      <c r="AU2611" s="108" t="s">
        <v>82</v>
      </c>
      <c r="AV2611" s="107" t="s">
        <v>82</v>
      </c>
      <c r="AW2611" s="107" t="s">
        <v>30</v>
      </c>
      <c r="AX2611" s="107" t="s">
        <v>73</v>
      </c>
      <c r="AY2611" s="108" t="s">
        <v>165</v>
      </c>
    </row>
    <row r="2612" spans="2:51" s="113" customFormat="1">
      <c r="B2612" s="112"/>
      <c r="D2612" s="102" t="s">
        <v>176</v>
      </c>
      <c r="E2612" s="114" t="s">
        <v>1</v>
      </c>
      <c r="F2612" s="115" t="s">
        <v>10840</v>
      </c>
      <c r="H2612" s="116">
        <v>20.520000000000003</v>
      </c>
      <c r="I2612" s="7"/>
      <c r="L2612" s="112"/>
      <c r="M2612" s="117"/>
      <c r="T2612" s="118"/>
      <c r="AT2612" s="114" t="s">
        <v>176</v>
      </c>
      <c r="AU2612" s="114" t="s">
        <v>82</v>
      </c>
      <c r="AV2612" s="113" t="s">
        <v>82</v>
      </c>
      <c r="AW2612" s="113" t="s">
        <v>30</v>
      </c>
      <c r="AX2612" s="113" t="s">
        <v>73</v>
      </c>
      <c r="AY2612" s="114" t="s">
        <v>165</v>
      </c>
    </row>
    <row r="2613" spans="2:51" s="113" customFormat="1">
      <c r="B2613" s="112"/>
      <c r="D2613" s="102" t="s">
        <v>176</v>
      </c>
      <c r="E2613" s="114" t="s">
        <v>1</v>
      </c>
      <c r="F2613" s="115" t="s">
        <v>10841</v>
      </c>
      <c r="H2613" s="116">
        <v>16.14</v>
      </c>
      <c r="I2613" s="7"/>
      <c r="L2613" s="112"/>
      <c r="M2613" s="117"/>
      <c r="T2613" s="118"/>
      <c r="AT2613" s="114" t="s">
        <v>176</v>
      </c>
      <c r="AU2613" s="114" t="s">
        <v>82</v>
      </c>
      <c r="AV2613" s="113" t="s">
        <v>82</v>
      </c>
      <c r="AW2613" s="113" t="s">
        <v>30</v>
      </c>
      <c r="AX2613" s="113" t="s">
        <v>73</v>
      </c>
      <c r="AY2613" s="114" t="s">
        <v>165</v>
      </c>
    </row>
    <row r="2614" spans="2:51" s="113" customFormat="1">
      <c r="B2614" s="112"/>
      <c r="D2614" s="102" t="s">
        <v>176</v>
      </c>
      <c r="E2614" s="114" t="s">
        <v>1</v>
      </c>
      <c r="F2614" s="115" t="s">
        <v>1017</v>
      </c>
      <c r="H2614" s="116">
        <v>-1.3120000000000001</v>
      </c>
      <c r="I2614" s="7"/>
      <c r="L2614" s="112"/>
      <c r="M2614" s="117"/>
      <c r="T2614" s="118"/>
      <c r="AT2614" s="114" t="s">
        <v>176</v>
      </c>
      <c r="AU2614" s="114" t="s">
        <v>82</v>
      </c>
      <c r="AV2614" s="113" t="s">
        <v>82</v>
      </c>
      <c r="AW2614" s="113" t="s">
        <v>30</v>
      </c>
      <c r="AX2614" s="113" t="s">
        <v>73</v>
      </c>
      <c r="AY2614" s="114" t="s">
        <v>165</v>
      </c>
    </row>
    <row r="2615" spans="2:51" s="113" customFormat="1">
      <c r="B2615" s="112"/>
      <c r="D2615" s="102" t="s">
        <v>176</v>
      </c>
      <c r="E2615" s="114" t="s">
        <v>1</v>
      </c>
      <c r="F2615" s="115" t="s">
        <v>1018</v>
      </c>
      <c r="H2615" s="116">
        <v>-1.75</v>
      </c>
      <c r="I2615" s="7"/>
      <c r="L2615" s="112"/>
      <c r="M2615" s="117"/>
      <c r="T2615" s="118"/>
      <c r="AT2615" s="114" t="s">
        <v>176</v>
      </c>
      <c r="AU2615" s="114" t="s">
        <v>82</v>
      </c>
      <c r="AV2615" s="113" t="s">
        <v>82</v>
      </c>
      <c r="AW2615" s="113" t="s">
        <v>30</v>
      </c>
      <c r="AX2615" s="113" t="s">
        <v>73</v>
      </c>
      <c r="AY2615" s="114" t="s">
        <v>165</v>
      </c>
    </row>
    <row r="2616" spans="2:51" s="113" customFormat="1">
      <c r="B2616" s="112"/>
      <c r="D2616" s="102" t="s">
        <v>176</v>
      </c>
      <c r="E2616" s="114" t="s">
        <v>1</v>
      </c>
      <c r="F2616" s="115" t="s">
        <v>10842</v>
      </c>
      <c r="H2616" s="116">
        <v>38.549999999999997</v>
      </c>
      <c r="I2616" s="7"/>
      <c r="L2616" s="112"/>
      <c r="M2616" s="117"/>
      <c r="T2616" s="118"/>
      <c r="AT2616" s="114" t="s">
        <v>176</v>
      </c>
      <c r="AU2616" s="114" t="s">
        <v>82</v>
      </c>
      <c r="AV2616" s="113" t="s">
        <v>82</v>
      </c>
      <c r="AW2616" s="113" t="s">
        <v>30</v>
      </c>
      <c r="AX2616" s="113" t="s">
        <v>73</v>
      </c>
      <c r="AY2616" s="114" t="s">
        <v>165</v>
      </c>
    </row>
    <row r="2617" spans="2:51" s="113" customFormat="1">
      <c r="B2617" s="112"/>
      <c r="D2617" s="102" t="s">
        <v>176</v>
      </c>
      <c r="E2617" s="114" t="s">
        <v>1</v>
      </c>
      <c r="F2617" s="115" t="s">
        <v>1020</v>
      </c>
      <c r="H2617" s="116">
        <v>-3.375</v>
      </c>
      <c r="I2617" s="7"/>
      <c r="L2617" s="112"/>
      <c r="M2617" s="117"/>
      <c r="T2617" s="118"/>
      <c r="AT2617" s="114" t="s">
        <v>176</v>
      </c>
      <c r="AU2617" s="114" t="s">
        <v>82</v>
      </c>
      <c r="AV2617" s="113" t="s">
        <v>82</v>
      </c>
      <c r="AW2617" s="113" t="s">
        <v>30</v>
      </c>
      <c r="AX2617" s="113" t="s">
        <v>73</v>
      </c>
      <c r="AY2617" s="114" t="s">
        <v>165</v>
      </c>
    </row>
    <row r="2618" spans="2:51" s="113" customFormat="1">
      <c r="B2618" s="112"/>
      <c r="D2618" s="102" t="s">
        <v>176</v>
      </c>
      <c r="E2618" s="114" t="s">
        <v>1</v>
      </c>
      <c r="F2618" s="115" t="s">
        <v>10843</v>
      </c>
      <c r="H2618" s="116">
        <v>20.520000000000003</v>
      </c>
      <c r="I2618" s="7"/>
      <c r="L2618" s="112"/>
      <c r="M2618" s="117"/>
      <c r="T2618" s="118"/>
      <c r="AT2618" s="114" t="s">
        <v>176</v>
      </c>
      <c r="AU2618" s="114" t="s">
        <v>82</v>
      </c>
      <c r="AV2618" s="113" t="s">
        <v>82</v>
      </c>
      <c r="AW2618" s="113" t="s">
        <v>30</v>
      </c>
      <c r="AX2618" s="113" t="s">
        <v>73</v>
      </c>
      <c r="AY2618" s="114" t="s">
        <v>165</v>
      </c>
    </row>
    <row r="2619" spans="2:51" s="113" customFormat="1">
      <c r="B2619" s="112"/>
      <c r="D2619" s="102" t="s">
        <v>176</v>
      </c>
      <c r="E2619" s="114" t="s">
        <v>1</v>
      </c>
      <c r="F2619" s="115" t="s">
        <v>10844</v>
      </c>
      <c r="H2619" s="116">
        <v>19.98</v>
      </c>
      <c r="I2619" s="7"/>
      <c r="L2619" s="112"/>
      <c r="M2619" s="117"/>
      <c r="T2619" s="118"/>
      <c r="AT2619" s="114" t="s">
        <v>176</v>
      </c>
      <c r="AU2619" s="114" t="s">
        <v>82</v>
      </c>
      <c r="AV2619" s="113" t="s">
        <v>82</v>
      </c>
      <c r="AW2619" s="113" t="s">
        <v>30</v>
      </c>
      <c r="AX2619" s="113" t="s">
        <v>73</v>
      </c>
      <c r="AY2619" s="114" t="s">
        <v>165</v>
      </c>
    </row>
    <row r="2620" spans="2:51" s="113" customFormat="1">
      <c r="B2620" s="112"/>
      <c r="D2620" s="102" t="s">
        <v>176</v>
      </c>
      <c r="E2620" s="114" t="s">
        <v>1</v>
      </c>
      <c r="F2620" s="115" t="s">
        <v>2010</v>
      </c>
      <c r="H2620" s="116">
        <v>-2.5</v>
      </c>
      <c r="I2620" s="7"/>
      <c r="L2620" s="112"/>
      <c r="M2620" s="117"/>
      <c r="T2620" s="118"/>
      <c r="AT2620" s="114" t="s">
        <v>176</v>
      </c>
      <c r="AU2620" s="114" t="s">
        <v>82</v>
      </c>
      <c r="AV2620" s="113" t="s">
        <v>82</v>
      </c>
      <c r="AW2620" s="113" t="s">
        <v>30</v>
      </c>
      <c r="AX2620" s="113" t="s">
        <v>73</v>
      </c>
      <c r="AY2620" s="114" t="s">
        <v>165</v>
      </c>
    </row>
    <row r="2621" spans="2:51" s="113" customFormat="1">
      <c r="B2621" s="112"/>
      <c r="D2621" s="102" t="s">
        <v>176</v>
      </c>
      <c r="E2621" s="114" t="s">
        <v>1</v>
      </c>
      <c r="F2621" s="115" t="s">
        <v>10845</v>
      </c>
      <c r="H2621" s="116">
        <v>19.29</v>
      </c>
      <c r="I2621" s="7"/>
      <c r="L2621" s="112"/>
      <c r="M2621" s="117"/>
      <c r="T2621" s="118"/>
      <c r="AT2621" s="114" t="s">
        <v>176</v>
      </c>
      <c r="AU2621" s="114" t="s">
        <v>82</v>
      </c>
      <c r="AV2621" s="113" t="s">
        <v>82</v>
      </c>
      <c r="AW2621" s="113" t="s">
        <v>30</v>
      </c>
      <c r="AX2621" s="113" t="s">
        <v>73</v>
      </c>
      <c r="AY2621" s="114" t="s">
        <v>165</v>
      </c>
    </row>
    <row r="2622" spans="2:51" s="113" customFormat="1">
      <c r="B2622" s="112"/>
      <c r="D2622" s="102" t="s">
        <v>176</v>
      </c>
      <c r="E2622" s="114" t="s">
        <v>1</v>
      </c>
      <c r="F2622" s="115" t="s">
        <v>10846</v>
      </c>
      <c r="H2622" s="116">
        <v>126.06300000000002</v>
      </c>
      <c r="I2622" s="7"/>
      <c r="L2622" s="112"/>
      <c r="M2622" s="117"/>
      <c r="T2622" s="118"/>
      <c r="AT2622" s="114" t="s">
        <v>176</v>
      </c>
      <c r="AU2622" s="114" t="s">
        <v>82</v>
      </c>
      <c r="AV2622" s="113" t="s">
        <v>82</v>
      </c>
      <c r="AW2622" s="113" t="s">
        <v>30</v>
      </c>
      <c r="AX2622" s="113" t="s">
        <v>73</v>
      </c>
      <c r="AY2622" s="114" t="s">
        <v>165</v>
      </c>
    </row>
    <row r="2623" spans="2:51" s="107" customFormat="1">
      <c r="B2623" s="106"/>
      <c r="D2623" s="102" t="s">
        <v>176</v>
      </c>
      <c r="E2623" s="108" t="s">
        <v>1</v>
      </c>
      <c r="F2623" s="109" t="s">
        <v>10847</v>
      </c>
      <c r="H2623" s="108"/>
      <c r="I2623" s="6"/>
      <c r="L2623" s="106"/>
      <c r="M2623" s="110"/>
      <c r="T2623" s="111"/>
      <c r="AT2623" s="108" t="s">
        <v>176</v>
      </c>
      <c r="AU2623" s="108" t="s">
        <v>82</v>
      </c>
      <c r="AV2623" s="107" t="s">
        <v>82</v>
      </c>
      <c r="AW2623" s="107" t="s">
        <v>30</v>
      </c>
      <c r="AX2623" s="107" t="s">
        <v>73</v>
      </c>
      <c r="AY2623" s="108" t="s">
        <v>165</v>
      </c>
    </row>
    <row r="2624" spans="2:51" s="107" customFormat="1">
      <c r="B2624" s="106"/>
      <c r="D2624" s="102" t="s">
        <v>176</v>
      </c>
      <c r="E2624" s="108" t="s">
        <v>1</v>
      </c>
      <c r="F2624" s="109" t="s">
        <v>2019</v>
      </c>
      <c r="H2624" s="108"/>
      <c r="I2624" s="6"/>
      <c r="L2624" s="106"/>
      <c r="M2624" s="110"/>
      <c r="T2624" s="111"/>
      <c r="AT2624" s="108" t="s">
        <v>176</v>
      </c>
      <c r="AU2624" s="108" t="s">
        <v>82</v>
      </c>
      <c r="AV2624" s="107" t="s">
        <v>82</v>
      </c>
      <c r="AW2624" s="107" t="s">
        <v>30</v>
      </c>
      <c r="AX2624" s="107" t="s">
        <v>73</v>
      </c>
      <c r="AY2624" s="108" t="s">
        <v>165</v>
      </c>
    </row>
    <row r="2625" spans="2:51" s="113" customFormat="1">
      <c r="B2625" s="112"/>
      <c r="D2625" s="102" t="s">
        <v>176</v>
      </c>
      <c r="E2625" s="114" t="s">
        <v>1</v>
      </c>
      <c r="F2625" s="115" t="s">
        <v>10848</v>
      </c>
      <c r="H2625" s="116">
        <v>51.548400000000001</v>
      </c>
      <c r="I2625" s="7"/>
      <c r="L2625" s="112"/>
      <c r="M2625" s="117"/>
      <c r="T2625" s="118"/>
      <c r="AT2625" s="114" t="s">
        <v>176</v>
      </c>
      <c r="AU2625" s="114" t="s">
        <v>82</v>
      </c>
      <c r="AV2625" s="113" t="s">
        <v>82</v>
      </c>
      <c r="AW2625" s="113" t="s">
        <v>30</v>
      </c>
      <c r="AX2625" s="113" t="s">
        <v>73</v>
      </c>
      <c r="AY2625" s="114" t="s">
        <v>165</v>
      </c>
    </row>
    <row r="2626" spans="2:51" s="113" customFormat="1">
      <c r="B2626" s="112"/>
      <c r="D2626" s="102" t="s">
        <v>176</v>
      </c>
      <c r="E2626" s="114" t="s">
        <v>1</v>
      </c>
      <c r="F2626" s="115" t="s">
        <v>1021</v>
      </c>
      <c r="H2626" s="116">
        <v>-2.0790000000000002</v>
      </c>
      <c r="I2626" s="7"/>
      <c r="L2626" s="112"/>
      <c r="M2626" s="117"/>
      <c r="T2626" s="118"/>
      <c r="AT2626" s="114" t="s">
        <v>176</v>
      </c>
      <c r="AU2626" s="114" t="s">
        <v>82</v>
      </c>
      <c r="AV2626" s="113" t="s">
        <v>82</v>
      </c>
      <c r="AW2626" s="113" t="s">
        <v>30</v>
      </c>
      <c r="AX2626" s="113" t="s">
        <v>73</v>
      </c>
      <c r="AY2626" s="114" t="s">
        <v>165</v>
      </c>
    </row>
    <row r="2627" spans="2:51" s="107" customFormat="1">
      <c r="B2627" s="106"/>
      <c r="D2627" s="102" t="s">
        <v>176</v>
      </c>
      <c r="E2627" s="108" t="s">
        <v>1</v>
      </c>
      <c r="F2627" s="109" t="s">
        <v>2022</v>
      </c>
      <c r="H2627" s="108"/>
      <c r="I2627" s="6"/>
      <c r="L2627" s="106"/>
      <c r="M2627" s="110"/>
      <c r="T2627" s="111"/>
      <c r="AT2627" s="108" t="s">
        <v>176</v>
      </c>
      <c r="AU2627" s="108" t="s">
        <v>82</v>
      </c>
      <c r="AV2627" s="107" t="s">
        <v>82</v>
      </c>
      <c r="AW2627" s="107" t="s">
        <v>30</v>
      </c>
      <c r="AX2627" s="107" t="s">
        <v>73</v>
      </c>
      <c r="AY2627" s="108" t="s">
        <v>165</v>
      </c>
    </row>
    <row r="2628" spans="2:51" s="113" customFormat="1">
      <c r="B2628" s="112"/>
      <c r="D2628" s="102" t="s">
        <v>176</v>
      </c>
      <c r="E2628" s="114" t="s">
        <v>1</v>
      </c>
      <c r="F2628" s="115" t="s">
        <v>10849</v>
      </c>
      <c r="H2628" s="116">
        <v>80.882999999999996</v>
      </c>
      <c r="I2628" s="7"/>
      <c r="L2628" s="112"/>
      <c r="M2628" s="117"/>
      <c r="T2628" s="118"/>
      <c r="AT2628" s="114" t="s">
        <v>176</v>
      </c>
      <c r="AU2628" s="114" t="s">
        <v>82</v>
      </c>
      <c r="AV2628" s="113" t="s">
        <v>82</v>
      </c>
      <c r="AW2628" s="113" t="s">
        <v>30</v>
      </c>
      <c r="AX2628" s="113" t="s">
        <v>73</v>
      </c>
      <c r="AY2628" s="114" t="s">
        <v>165</v>
      </c>
    </row>
    <row r="2629" spans="2:51" s="113" customFormat="1">
      <c r="B2629" s="112"/>
      <c r="D2629" s="102" t="s">
        <v>176</v>
      </c>
      <c r="E2629" s="114" t="s">
        <v>1</v>
      </c>
      <c r="F2629" s="115" t="s">
        <v>1021</v>
      </c>
      <c r="H2629" s="116">
        <v>-2.0790000000000002</v>
      </c>
      <c r="I2629" s="7"/>
      <c r="L2629" s="112"/>
      <c r="M2629" s="117"/>
      <c r="T2629" s="118"/>
      <c r="AT2629" s="114" t="s">
        <v>176</v>
      </c>
      <c r="AU2629" s="114" t="s">
        <v>82</v>
      </c>
      <c r="AV2629" s="113" t="s">
        <v>82</v>
      </c>
      <c r="AW2629" s="113" t="s">
        <v>30</v>
      </c>
      <c r="AX2629" s="113" t="s">
        <v>73</v>
      </c>
      <c r="AY2629" s="114" t="s">
        <v>165</v>
      </c>
    </row>
    <row r="2630" spans="2:51" s="107" customFormat="1">
      <c r="B2630" s="106"/>
      <c r="D2630" s="102" t="s">
        <v>176</v>
      </c>
      <c r="E2630" s="108" t="s">
        <v>1</v>
      </c>
      <c r="F2630" s="109" t="s">
        <v>2025</v>
      </c>
      <c r="H2630" s="108"/>
      <c r="I2630" s="6"/>
      <c r="L2630" s="106"/>
      <c r="M2630" s="110"/>
      <c r="T2630" s="111"/>
      <c r="AT2630" s="108" t="s">
        <v>176</v>
      </c>
      <c r="AU2630" s="108" t="s">
        <v>82</v>
      </c>
      <c r="AV2630" s="107" t="s">
        <v>82</v>
      </c>
      <c r="AW2630" s="107" t="s">
        <v>30</v>
      </c>
      <c r="AX2630" s="107" t="s">
        <v>73</v>
      </c>
      <c r="AY2630" s="108" t="s">
        <v>165</v>
      </c>
    </row>
    <row r="2631" spans="2:51" s="113" customFormat="1">
      <c r="B2631" s="112"/>
      <c r="D2631" s="102" t="s">
        <v>176</v>
      </c>
      <c r="E2631" s="114" t="s">
        <v>1</v>
      </c>
      <c r="F2631" s="115" t="s">
        <v>10850</v>
      </c>
      <c r="H2631" s="116">
        <v>50.077800000000003</v>
      </c>
      <c r="I2631" s="7"/>
      <c r="L2631" s="112"/>
      <c r="M2631" s="117"/>
      <c r="T2631" s="118"/>
      <c r="AT2631" s="114" t="s">
        <v>176</v>
      </c>
      <c r="AU2631" s="114" t="s">
        <v>82</v>
      </c>
      <c r="AV2631" s="113" t="s">
        <v>82</v>
      </c>
      <c r="AW2631" s="113" t="s">
        <v>30</v>
      </c>
      <c r="AX2631" s="113" t="s">
        <v>73</v>
      </c>
      <c r="AY2631" s="114" t="s">
        <v>165</v>
      </c>
    </row>
    <row r="2632" spans="2:51" s="113" customFormat="1">
      <c r="B2632" s="112"/>
      <c r="D2632" s="102" t="s">
        <v>176</v>
      </c>
      <c r="E2632" s="114" t="s">
        <v>1</v>
      </c>
      <c r="F2632" s="115" t="s">
        <v>1021</v>
      </c>
      <c r="H2632" s="116">
        <v>-2.0790000000000002</v>
      </c>
      <c r="I2632" s="7"/>
      <c r="L2632" s="112"/>
      <c r="M2632" s="117"/>
      <c r="T2632" s="118"/>
      <c r="AT2632" s="114" t="s">
        <v>176</v>
      </c>
      <c r="AU2632" s="114" t="s">
        <v>82</v>
      </c>
      <c r="AV2632" s="113" t="s">
        <v>82</v>
      </c>
      <c r="AW2632" s="113" t="s">
        <v>30</v>
      </c>
      <c r="AX2632" s="113" t="s">
        <v>73</v>
      </c>
      <c r="AY2632" s="114" t="s">
        <v>165</v>
      </c>
    </row>
    <row r="2633" spans="2:51" s="107" customFormat="1">
      <c r="B2633" s="106"/>
      <c r="D2633" s="102" t="s">
        <v>176</v>
      </c>
      <c r="E2633" s="108" t="s">
        <v>1</v>
      </c>
      <c r="F2633" s="109" t="s">
        <v>2004</v>
      </c>
      <c r="H2633" s="108"/>
      <c r="I2633" s="6"/>
      <c r="L2633" s="106"/>
      <c r="M2633" s="110"/>
      <c r="T2633" s="111"/>
      <c r="AT2633" s="108" t="s">
        <v>176</v>
      </c>
      <c r="AU2633" s="108" t="s">
        <v>82</v>
      </c>
      <c r="AV2633" s="107" t="s">
        <v>82</v>
      </c>
      <c r="AW2633" s="107" t="s">
        <v>30</v>
      </c>
      <c r="AX2633" s="107" t="s">
        <v>73</v>
      </c>
      <c r="AY2633" s="108" t="s">
        <v>165</v>
      </c>
    </row>
    <row r="2634" spans="2:51" s="113" customFormat="1">
      <c r="B2634" s="112"/>
      <c r="D2634" s="102" t="s">
        <v>176</v>
      </c>
      <c r="E2634" s="114" t="s">
        <v>1</v>
      </c>
      <c r="F2634" s="115" t="s">
        <v>10851</v>
      </c>
      <c r="H2634" s="116">
        <v>52.786800000000007</v>
      </c>
      <c r="I2634" s="7"/>
      <c r="L2634" s="112"/>
      <c r="M2634" s="117"/>
      <c r="T2634" s="118"/>
      <c r="AT2634" s="114" t="s">
        <v>176</v>
      </c>
      <c r="AU2634" s="114" t="s">
        <v>82</v>
      </c>
      <c r="AV2634" s="113" t="s">
        <v>82</v>
      </c>
      <c r="AW2634" s="113" t="s">
        <v>30</v>
      </c>
      <c r="AX2634" s="113" t="s">
        <v>73</v>
      </c>
      <c r="AY2634" s="114" t="s">
        <v>165</v>
      </c>
    </row>
    <row r="2635" spans="2:51" s="113" customFormat="1">
      <c r="B2635" s="112"/>
      <c r="D2635" s="102" t="s">
        <v>176</v>
      </c>
      <c r="E2635" s="114" t="s">
        <v>1</v>
      </c>
      <c r="F2635" s="115" t="s">
        <v>1021</v>
      </c>
      <c r="H2635" s="116">
        <v>-2.0790000000000002</v>
      </c>
      <c r="I2635" s="7"/>
      <c r="L2635" s="112"/>
      <c r="M2635" s="117"/>
      <c r="T2635" s="118"/>
      <c r="AT2635" s="114" t="s">
        <v>176</v>
      </c>
      <c r="AU2635" s="114" t="s">
        <v>82</v>
      </c>
      <c r="AV2635" s="113" t="s">
        <v>82</v>
      </c>
      <c r="AW2635" s="113" t="s">
        <v>30</v>
      </c>
      <c r="AX2635" s="113" t="s">
        <v>73</v>
      </c>
      <c r="AY2635" s="114" t="s">
        <v>165</v>
      </c>
    </row>
    <row r="2636" spans="2:51" s="113" customFormat="1">
      <c r="B2636" s="112"/>
      <c r="D2636" s="102" t="s">
        <v>176</v>
      </c>
      <c r="E2636" s="114" t="s">
        <v>1</v>
      </c>
      <c r="F2636" s="115" t="s">
        <v>10395</v>
      </c>
      <c r="H2636" s="116">
        <v>226.97999999999996</v>
      </c>
      <c r="I2636" s="7"/>
      <c r="L2636" s="112"/>
      <c r="M2636" s="117"/>
      <c r="T2636" s="118"/>
      <c r="AT2636" s="114" t="s">
        <v>176</v>
      </c>
      <c r="AU2636" s="114" t="s">
        <v>82</v>
      </c>
      <c r="AV2636" s="113" t="s">
        <v>82</v>
      </c>
      <c r="AW2636" s="113" t="s">
        <v>30</v>
      </c>
      <c r="AX2636" s="113" t="s">
        <v>73</v>
      </c>
      <c r="AY2636" s="114" t="s">
        <v>165</v>
      </c>
    </row>
    <row r="2637" spans="2:51" s="107" customFormat="1">
      <c r="B2637" s="106"/>
      <c r="D2637" s="102" t="s">
        <v>176</v>
      </c>
      <c r="E2637" s="108" t="s">
        <v>1</v>
      </c>
      <c r="F2637" s="109" t="s">
        <v>10852</v>
      </c>
      <c r="H2637" s="108"/>
      <c r="I2637" s="6"/>
      <c r="L2637" s="106"/>
      <c r="M2637" s="110"/>
      <c r="T2637" s="111"/>
      <c r="AT2637" s="108" t="s">
        <v>176</v>
      </c>
      <c r="AU2637" s="108" t="s">
        <v>82</v>
      </c>
      <c r="AV2637" s="107" t="s">
        <v>82</v>
      </c>
      <c r="AW2637" s="107" t="s">
        <v>30</v>
      </c>
      <c r="AX2637" s="107" t="s">
        <v>73</v>
      </c>
      <c r="AY2637" s="108" t="s">
        <v>165</v>
      </c>
    </row>
    <row r="2638" spans="2:51" s="107" customFormat="1">
      <c r="B2638" s="106"/>
      <c r="D2638" s="102" t="s">
        <v>176</v>
      </c>
      <c r="E2638" s="108" t="s">
        <v>1</v>
      </c>
      <c r="F2638" s="109" t="s">
        <v>2028</v>
      </c>
      <c r="H2638" s="108"/>
      <c r="I2638" s="6"/>
      <c r="L2638" s="106"/>
      <c r="M2638" s="110"/>
      <c r="T2638" s="111"/>
      <c r="AT2638" s="108" t="s">
        <v>176</v>
      </c>
      <c r="AU2638" s="108" t="s">
        <v>82</v>
      </c>
      <c r="AV2638" s="107" t="s">
        <v>82</v>
      </c>
      <c r="AW2638" s="107" t="s">
        <v>30</v>
      </c>
      <c r="AX2638" s="107" t="s">
        <v>73</v>
      </c>
      <c r="AY2638" s="108" t="s">
        <v>165</v>
      </c>
    </row>
    <row r="2639" spans="2:51" s="113" customFormat="1">
      <c r="B2639" s="112"/>
      <c r="D2639" s="102" t="s">
        <v>176</v>
      </c>
      <c r="E2639" s="114" t="s">
        <v>1</v>
      </c>
      <c r="F2639" s="115" t="s">
        <v>10853</v>
      </c>
      <c r="H2639" s="116">
        <v>83.437200000000004</v>
      </c>
      <c r="I2639" s="7"/>
      <c r="L2639" s="112"/>
      <c r="M2639" s="117"/>
      <c r="T2639" s="118"/>
      <c r="AT2639" s="114" t="s">
        <v>176</v>
      </c>
      <c r="AU2639" s="114" t="s">
        <v>82</v>
      </c>
      <c r="AV2639" s="113" t="s">
        <v>82</v>
      </c>
      <c r="AW2639" s="113" t="s">
        <v>30</v>
      </c>
      <c r="AX2639" s="113" t="s">
        <v>73</v>
      </c>
      <c r="AY2639" s="114" t="s">
        <v>165</v>
      </c>
    </row>
    <row r="2640" spans="2:51" s="113" customFormat="1">
      <c r="B2640" s="112"/>
      <c r="D2640" s="102" t="s">
        <v>176</v>
      </c>
      <c r="E2640" s="114" t="s">
        <v>1</v>
      </c>
      <c r="F2640" s="115" t="s">
        <v>10854</v>
      </c>
      <c r="H2640" s="116">
        <v>-2.2000000000000002</v>
      </c>
      <c r="I2640" s="7"/>
      <c r="L2640" s="112"/>
      <c r="M2640" s="117"/>
      <c r="T2640" s="118"/>
      <c r="AT2640" s="114" t="s">
        <v>176</v>
      </c>
      <c r="AU2640" s="114" t="s">
        <v>82</v>
      </c>
      <c r="AV2640" s="113" t="s">
        <v>82</v>
      </c>
      <c r="AW2640" s="113" t="s">
        <v>30</v>
      </c>
      <c r="AX2640" s="113" t="s">
        <v>73</v>
      </c>
      <c r="AY2640" s="114" t="s">
        <v>165</v>
      </c>
    </row>
    <row r="2641" spans="2:65" s="107" customFormat="1">
      <c r="B2641" s="106"/>
      <c r="D2641" s="102" t="s">
        <v>176</v>
      </c>
      <c r="E2641" s="108" t="s">
        <v>1</v>
      </c>
      <c r="F2641" s="109" t="s">
        <v>10855</v>
      </c>
      <c r="H2641" s="108"/>
      <c r="I2641" s="6"/>
      <c r="L2641" s="106"/>
      <c r="M2641" s="110"/>
      <c r="T2641" s="111"/>
      <c r="AT2641" s="108" t="s">
        <v>176</v>
      </c>
      <c r="AU2641" s="108" t="s">
        <v>82</v>
      </c>
      <c r="AV2641" s="107" t="s">
        <v>82</v>
      </c>
      <c r="AW2641" s="107" t="s">
        <v>30</v>
      </c>
      <c r="AX2641" s="107" t="s">
        <v>73</v>
      </c>
      <c r="AY2641" s="108" t="s">
        <v>165</v>
      </c>
    </row>
    <row r="2642" spans="2:65" s="113" customFormat="1">
      <c r="B2642" s="112"/>
      <c r="D2642" s="102" t="s">
        <v>176</v>
      </c>
      <c r="E2642" s="114" t="s">
        <v>1</v>
      </c>
      <c r="F2642" s="115" t="s">
        <v>10856</v>
      </c>
      <c r="H2642" s="116">
        <v>120.35700000000001</v>
      </c>
      <c r="I2642" s="7"/>
      <c r="L2642" s="112"/>
      <c r="M2642" s="117"/>
      <c r="T2642" s="118"/>
      <c r="AT2642" s="114" t="s">
        <v>176</v>
      </c>
      <c r="AU2642" s="114" t="s">
        <v>82</v>
      </c>
      <c r="AV2642" s="113" t="s">
        <v>82</v>
      </c>
      <c r="AW2642" s="113" t="s">
        <v>30</v>
      </c>
      <c r="AX2642" s="113" t="s">
        <v>73</v>
      </c>
      <c r="AY2642" s="114" t="s">
        <v>165</v>
      </c>
    </row>
    <row r="2643" spans="2:65" s="113" customFormat="1">
      <c r="B2643" s="112"/>
      <c r="D2643" s="102" t="s">
        <v>176</v>
      </c>
      <c r="E2643" s="114" t="s">
        <v>1</v>
      </c>
      <c r="F2643" s="115" t="s">
        <v>1013</v>
      </c>
      <c r="H2643" s="116">
        <v>-2.6875</v>
      </c>
      <c r="I2643" s="7"/>
      <c r="L2643" s="112"/>
      <c r="M2643" s="117"/>
      <c r="T2643" s="118"/>
      <c r="AT2643" s="114" t="s">
        <v>176</v>
      </c>
      <c r="AU2643" s="114" t="s">
        <v>82</v>
      </c>
      <c r="AV2643" s="113" t="s">
        <v>82</v>
      </c>
      <c r="AW2643" s="113" t="s">
        <v>30</v>
      </c>
      <c r="AX2643" s="113" t="s">
        <v>73</v>
      </c>
      <c r="AY2643" s="114" t="s">
        <v>165</v>
      </c>
    </row>
    <row r="2644" spans="2:65" s="113" customFormat="1">
      <c r="B2644" s="112"/>
      <c r="D2644" s="102" t="s">
        <v>176</v>
      </c>
      <c r="E2644" s="114" t="s">
        <v>1</v>
      </c>
      <c r="F2644" s="115" t="s">
        <v>10857</v>
      </c>
      <c r="H2644" s="116">
        <v>198.9067</v>
      </c>
      <c r="I2644" s="7"/>
      <c r="L2644" s="112"/>
      <c r="M2644" s="117"/>
      <c r="T2644" s="118"/>
      <c r="AT2644" s="114" t="s">
        <v>176</v>
      </c>
      <c r="AU2644" s="114" t="s">
        <v>82</v>
      </c>
      <c r="AV2644" s="113" t="s">
        <v>82</v>
      </c>
      <c r="AW2644" s="113" t="s">
        <v>30</v>
      </c>
      <c r="AX2644" s="113" t="s">
        <v>73</v>
      </c>
      <c r="AY2644" s="114" t="s">
        <v>165</v>
      </c>
    </row>
    <row r="2645" spans="2:65" s="120" customFormat="1">
      <c r="B2645" s="119"/>
      <c r="D2645" s="102" t="s">
        <v>176</v>
      </c>
      <c r="E2645" s="121" t="s">
        <v>1</v>
      </c>
      <c r="F2645" s="122" t="s">
        <v>181</v>
      </c>
      <c r="H2645" s="123">
        <v>2908.768</v>
      </c>
      <c r="I2645" s="8"/>
      <c r="L2645" s="119"/>
      <c r="M2645" s="124"/>
      <c r="T2645" s="125"/>
      <c r="AT2645" s="121" t="s">
        <v>176</v>
      </c>
      <c r="AU2645" s="121" t="s">
        <v>82</v>
      </c>
      <c r="AV2645" s="120" t="s">
        <v>172</v>
      </c>
      <c r="AW2645" s="120" t="s">
        <v>30</v>
      </c>
      <c r="AX2645" s="120" t="s">
        <v>80</v>
      </c>
      <c r="AY2645" s="121" t="s">
        <v>165</v>
      </c>
    </row>
    <row r="2646" spans="2:65" s="17" customFormat="1" ht="44.25" customHeight="1">
      <c r="B2646" s="16"/>
      <c r="C2646" s="88" t="s">
        <v>1382</v>
      </c>
      <c r="D2646" s="88" t="s">
        <v>168</v>
      </c>
      <c r="E2646" s="89" t="s">
        <v>1383</v>
      </c>
      <c r="F2646" s="90" t="s">
        <v>1384</v>
      </c>
      <c r="G2646" s="91" t="s">
        <v>202</v>
      </c>
      <c r="H2646" s="92">
        <v>28.206</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1385</v>
      </c>
    </row>
    <row r="2647" spans="2:65" s="17" customFormat="1" ht="29.25">
      <c r="B2647" s="16"/>
      <c r="D2647" s="102" t="s">
        <v>173</v>
      </c>
      <c r="F2647" s="103" t="s">
        <v>1384</v>
      </c>
      <c r="I2647" s="5"/>
      <c r="L2647" s="16"/>
      <c r="M2647" s="104"/>
      <c r="T2647" s="105"/>
      <c r="AT2647" s="9" t="s">
        <v>173</v>
      </c>
      <c r="AU2647" s="9" t="s">
        <v>82</v>
      </c>
    </row>
    <row r="2648" spans="2:65" s="107" customFormat="1">
      <c r="B2648" s="106"/>
      <c r="D2648" s="102" t="s">
        <v>176</v>
      </c>
      <c r="E2648" s="108" t="s">
        <v>1</v>
      </c>
      <c r="F2648" s="109" t="s">
        <v>1386</v>
      </c>
      <c r="H2648" s="108" t="s">
        <v>1</v>
      </c>
      <c r="I2648" s="6"/>
      <c r="L2648" s="106"/>
      <c r="M2648" s="110"/>
      <c r="T2648" s="111"/>
      <c r="AT2648" s="108" t="s">
        <v>176</v>
      </c>
      <c r="AU2648" s="108" t="s">
        <v>82</v>
      </c>
      <c r="AV2648" s="107" t="s">
        <v>80</v>
      </c>
      <c r="AW2648" s="107" t="s">
        <v>30</v>
      </c>
      <c r="AX2648" s="107" t="s">
        <v>73</v>
      </c>
      <c r="AY2648" s="108" t="s">
        <v>165</v>
      </c>
    </row>
    <row r="2649" spans="2:65" s="113" customFormat="1">
      <c r="B2649" s="112"/>
      <c r="D2649" s="102" t="s">
        <v>176</v>
      </c>
      <c r="E2649" s="114" t="s">
        <v>1</v>
      </c>
      <c r="F2649" s="115" t="s">
        <v>1387</v>
      </c>
      <c r="H2649" s="116">
        <v>18.27</v>
      </c>
      <c r="I2649" s="7"/>
      <c r="L2649" s="112"/>
      <c r="M2649" s="117"/>
      <c r="T2649" s="118"/>
      <c r="AT2649" s="114" t="s">
        <v>176</v>
      </c>
      <c r="AU2649" s="114" t="s">
        <v>82</v>
      </c>
      <c r="AV2649" s="113" t="s">
        <v>82</v>
      </c>
      <c r="AW2649" s="113" t="s">
        <v>30</v>
      </c>
      <c r="AX2649" s="113" t="s">
        <v>73</v>
      </c>
      <c r="AY2649" s="114" t="s">
        <v>165</v>
      </c>
    </row>
    <row r="2650" spans="2:65" s="107" customFormat="1">
      <c r="B2650" s="106"/>
      <c r="D2650" s="102" t="s">
        <v>176</v>
      </c>
      <c r="E2650" s="108" t="s">
        <v>1</v>
      </c>
      <c r="F2650" s="109" t="s">
        <v>1388</v>
      </c>
      <c r="H2650" s="108" t="s">
        <v>1</v>
      </c>
      <c r="I2650" s="6"/>
      <c r="L2650" s="106"/>
      <c r="M2650" s="110"/>
      <c r="T2650" s="111"/>
      <c r="AT2650" s="108" t="s">
        <v>176</v>
      </c>
      <c r="AU2650" s="108" t="s">
        <v>82</v>
      </c>
      <c r="AV2650" s="107" t="s">
        <v>80</v>
      </c>
      <c r="AW2650" s="107" t="s">
        <v>30</v>
      </c>
      <c r="AX2650" s="107" t="s">
        <v>73</v>
      </c>
      <c r="AY2650" s="108" t="s">
        <v>165</v>
      </c>
    </row>
    <row r="2651" spans="2:65" s="113" customFormat="1">
      <c r="B2651" s="112"/>
      <c r="D2651" s="102" t="s">
        <v>176</v>
      </c>
      <c r="E2651" s="114" t="s">
        <v>1</v>
      </c>
      <c r="F2651" s="115" t="s">
        <v>1389</v>
      </c>
      <c r="H2651" s="116">
        <v>9.9359999999999999</v>
      </c>
      <c r="I2651" s="7"/>
      <c r="L2651" s="112"/>
      <c r="M2651" s="117"/>
      <c r="T2651" s="118"/>
      <c r="AT2651" s="114" t="s">
        <v>176</v>
      </c>
      <c r="AU2651" s="114" t="s">
        <v>82</v>
      </c>
      <c r="AV2651" s="113" t="s">
        <v>82</v>
      </c>
      <c r="AW2651" s="113" t="s">
        <v>30</v>
      </c>
      <c r="AX2651" s="113" t="s">
        <v>73</v>
      </c>
      <c r="AY2651" s="114" t="s">
        <v>165</v>
      </c>
    </row>
    <row r="2652" spans="2:65" s="120" customFormat="1">
      <c r="B2652" s="119"/>
      <c r="D2652" s="102" t="s">
        <v>176</v>
      </c>
      <c r="E2652" s="121" t="s">
        <v>1</v>
      </c>
      <c r="F2652" s="122" t="s">
        <v>181</v>
      </c>
      <c r="H2652" s="123">
        <v>28.206</v>
      </c>
      <c r="I2652" s="8"/>
      <c r="L2652" s="119"/>
      <c r="M2652" s="124"/>
      <c r="T2652" s="125"/>
      <c r="AT2652" s="121" t="s">
        <v>176</v>
      </c>
      <c r="AU2652" s="121" t="s">
        <v>82</v>
      </c>
      <c r="AV2652" s="120" t="s">
        <v>172</v>
      </c>
      <c r="AW2652" s="120" t="s">
        <v>30</v>
      </c>
      <c r="AX2652" s="120" t="s">
        <v>80</v>
      </c>
      <c r="AY2652" s="121" t="s">
        <v>165</v>
      </c>
    </row>
    <row r="2653" spans="2:65" s="17" customFormat="1" ht="44.25" customHeight="1">
      <c r="B2653" s="16"/>
      <c r="C2653" s="88" t="s">
        <v>738</v>
      </c>
      <c r="D2653" s="88" t="s">
        <v>168</v>
      </c>
      <c r="E2653" s="89" t="s">
        <v>1390</v>
      </c>
      <c r="F2653" s="90" t="s">
        <v>1391</v>
      </c>
      <c r="G2653" s="91" t="s">
        <v>202</v>
      </c>
      <c r="H2653" s="92">
        <v>8.1199999999999992</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1392</v>
      </c>
    </row>
    <row r="2654" spans="2:65" s="17" customFormat="1" ht="29.25">
      <c r="B2654" s="16"/>
      <c r="D2654" s="102" t="s">
        <v>173</v>
      </c>
      <c r="F2654" s="103" t="s">
        <v>1391</v>
      </c>
      <c r="I2654" s="5"/>
      <c r="L2654" s="16"/>
      <c r="M2654" s="104"/>
      <c r="T2654" s="105"/>
      <c r="AT2654" s="9" t="s">
        <v>173</v>
      </c>
      <c r="AU2654" s="9" t="s">
        <v>82</v>
      </c>
    </row>
    <row r="2655" spans="2:65" s="107" customFormat="1">
      <c r="B2655" s="106"/>
      <c r="D2655" s="102" t="s">
        <v>176</v>
      </c>
      <c r="E2655" s="108" t="s">
        <v>1</v>
      </c>
      <c r="F2655" s="109" t="s">
        <v>1393</v>
      </c>
      <c r="H2655" s="108" t="s">
        <v>1</v>
      </c>
      <c r="I2655" s="6"/>
      <c r="L2655" s="106"/>
      <c r="M2655" s="110"/>
      <c r="T2655" s="111"/>
      <c r="AT2655" s="108" t="s">
        <v>176</v>
      </c>
      <c r="AU2655" s="108" t="s">
        <v>82</v>
      </c>
      <c r="AV2655" s="107" t="s">
        <v>80</v>
      </c>
      <c r="AW2655" s="107" t="s">
        <v>30</v>
      </c>
      <c r="AX2655" s="107" t="s">
        <v>73</v>
      </c>
      <c r="AY2655" s="108" t="s">
        <v>165</v>
      </c>
    </row>
    <row r="2656" spans="2:65" s="113" customFormat="1">
      <c r="B2656" s="112"/>
      <c r="D2656" s="102" t="s">
        <v>176</v>
      </c>
      <c r="E2656" s="114" t="s">
        <v>1</v>
      </c>
      <c r="F2656" s="115" t="s">
        <v>1394</v>
      </c>
      <c r="H2656" s="116">
        <v>8.1199999999999992</v>
      </c>
      <c r="I2656" s="7"/>
      <c r="L2656" s="112"/>
      <c r="M2656" s="117"/>
      <c r="T2656" s="118"/>
      <c r="AT2656" s="114" t="s">
        <v>176</v>
      </c>
      <c r="AU2656" s="114" t="s">
        <v>82</v>
      </c>
      <c r="AV2656" s="113" t="s">
        <v>82</v>
      </c>
      <c r="AW2656" s="113" t="s">
        <v>30</v>
      </c>
      <c r="AX2656" s="113" t="s">
        <v>73</v>
      </c>
      <c r="AY2656" s="114" t="s">
        <v>165</v>
      </c>
    </row>
    <row r="2657" spans="2:65" s="120" customFormat="1">
      <c r="B2657" s="119"/>
      <c r="D2657" s="102" t="s">
        <v>176</v>
      </c>
      <c r="E2657" s="121" t="s">
        <v>1</v>
      </c>
      <c r="F2657" s="122" t="s">
        <v>181</v>
      </c>
      <c r="H2657" s="123">
        <v>8.1199999999999992</v>
      </c>
      <c r="I2657" s="8"/>
      <c r="L2657" s="119"/>
      <c r="M2657" s="124"/>
      <c r="T2657" s="125"/>
      <c r="AT2657" s="121" t="s">
        <v>176</v>
      </c>
      <c r="AU2657" s="121" t="s">
        <v>82</v>
      </c>
      <c r="AV2657" s="120" t="s">
        <v>172</v>
      </c>
      <c r="AW2657" s="120" t="s">
        <v>30</v>
      </c>
      <c r="AX2657" s="120" t="s">
        <v>80</v>
      </c>
      <c r="AY2657" s="121" t="s">
        <v>165</v>
      </c>
    </row>
    <row r="2658" spans="2:65" s="17" customFormat="1" ht="24.2" customHeight="1">
      <c r="B2658" s="16"/>
      <c r="C2658" s="88" t="s">
        <v>1395</v>
      </c>
      <c r="D2658" s="88" t="s">
        <v>168</v>
      </c>
      <c r="E2658" s="89" t="s">
        <v>1396</v>
      </c>
      <c r="F2658" s="90" t="s">
        <v>1397</v>
      </c>
      <c r="G2658" s="91" t="s">
        <v>202</v>
      </c>
      <c r="H2658" s="92">
        <v>38.142000000000003</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1398</v>
      </c>
    </row>
    <row r="2659" spans="2:65" s="17" customFormat="1" ht="19.5">
      <c r="B2659" s="16"/>
      <c r="D2659" s="102" t="s">
        <v>173</v>
      </c>
      <c r="F2659" s="103" t="s">
        <v>1397</v>
      </c>
      <c r="I2659" s="5"/>
      <c r="L2659" s="16"/>
      <c r="M2659" s="104"/>
      <c r="T2659" s="105"/>
      <c r="AT2659" s="9" t="s">
        <v>173</v>
      </c>
      <c r="AU2659" s="9" t="s">
        <v>82</v>
      </c>
    </row>
    <row r="2660" spans="2:65" s="113" customFormat="1">
      <c r="B2660" s="112"/>
      <c r="D2660" s="102" t="s">
        <v>176</v>
      </c>
      <c r="E2660" s="114" t="s">
        <v>1</v>
      </c>
      <c r="F2660" s="115" t="s">
        <v>10858</v>
      </c>
      <c r="H2660" s="116">
        <v>19.183499999999999</v>
      </c>
      <c r="I2660" s="7"/>
      <c r="L2660" s="112"/>
      <c r="M2660" s="117"/>
      <c r="T2660" s="118"/>
      <c r="AT2660" s="114" t="s">
        <v>176</v>
      </c>
      <c r="AU2660" s="114" t="s">
        <v>82</v>
      </c>
      <c r="AV2660" s="113" t="s">
        <v>82</v>
      </c>
      <c r="AW2660" s="113" t="s">
        <v>30</v>
      </c>
      <c r="AX2660" s="113" t="s">
        <v>73</v>
      </c>
      <c r="AY2660" s="114" t="s">
        <v>165</v>
      </c>
    </row>
    <row r="2661" spans="2:65" s="113" customFormat="1">
      <c r="B2661" s="112"/>
      <c r="D2661" s="102" t="s">
        <v>176</v>
      </c>
      <c r="E2661" s="114" t="s">
        <v>1</v>
      </c>
      <c r="F2661" s="115" t="s">
        <v>10859</v>
      </c>
      <c r="H2661" s="116">
        <v>10.432800000000002</v>
      </c>
      <c r="I2661" s="7"/>
      <c r="L2661" s="112"/>
      <c r="M2661" s="117"/>
      <c r="T2661" s="118"/>
      <c r="AT2661" s="114" t="s">
        <v>176</v>
      </c>
      <c r="AU2661" s="114" t="s">
        <v>82</v>
      </c>
      <c r="AV2661" s="113" t="s">
        <v>82</v>
      </c>
      <c r="AW2661" s="113" t="s">
        <v>30</v>
      </c>
      <c r="AX2661" s="113" t="s">
        <v>73</v>
      </c>
      <c r="AY2661" s="114" t="s">
        <v>165</v>
      </c>
    </row>
    <row r="2662" spans="2:65" s="113" customFormat="1">
      <c r="B2662" s="112"/>
      <c r="D2662" s="102" t="s">
        <v>176</v>
      </c>
      <c r="E2662" s="114" t="s">
        <v>1</v>
      </c>
      <c r="F2662" s="115" t="s">
        <v>10860</v>
      </c>
      <c r="H2662" s="116">
        <v>8.5259999999999998</v>
      </c>
      <c r="I2662" s="7"/>
      <c r="L2662" s="112"/>
      <c r="M2662" s="117"/>
      <c r="T2662" s="118"/>
      <c r="AT2662" s="114" t="s">
        <v>176</v>
      </c>
      <c r="AU2662" s="114" t="s">
        <v>82</v>
      </c>
      <c r="AV2662" s="113" t="s">
        <v>82</v>
      </c>
      <c r="AW2662" s="113" t="s">
        <v>30</v>
      </c>
      <c r="AX2662" s="113" t="s">
        <v>73</v>
      </c>
      <c r="AY2662" s="114" t="s">
        <v>165</v>
      </c>
    </row>
    <row r="2663" spans="2:65" s="120" customFormat="1">
      <c r="B2663" s="119"/>
      <c r="D2663" s="102" t="s">
        <v>176</v>
      </c>
      <c r="E2663" s="121" t="s">
        <v>1</v>
      </c>
      <c r="F2663" s="122" t="s">
        <v>181</v>
      </c>
      <c r="H2663" s="123">
        <v>38.142000000000003</v>
      </c>
      <c r="I2663" s="8"/>
      <c r="L2663" s="119"/>
      <c r="M2663" s="124"/>
      <c r="T2663" s="125"/>
      <c r="AT2663" s="121" t="s">
        <v>176</v>
      </c>
      <c r="AU2663" s="121" t="s">
        <v>82</v>
      </c>
      <c r="AV2663" s="120" t="s">
        <v>172</v>
      </c>
      <c r="AW2663" s="120" t="s">
        <v>30</v>
      </c>
      <c r="AX2663" s="120" t="s">
        <v>80</v>
      </c>
      <c r="AY2663" s="121" t="s">
        <v>165</v>
      </c>
    </row>
    <row r="2664" spans="2:65" s="17" customFormat="1" ht="24.2" customHeight="1">
      <c r="B2664" s="16"/>
      <c r="C2664" s="88" t="s">
        <v>742</v>
      </c>
      <c r="D2664" s="88" t="s">
        <v>168</v>
      </c>
      <c r="E2664" s="89" t="s">
        <v>1399</v>
      </c>
      <c r="F2664" s="90" t="s">
        <v>1400</v>
      </c>
      <c r="G2664" s="91" t="s">
        <v>202</v>
      </c>
      <c r="H2664" s="92">
        <v>1409.3589999999999</v>
      </c>
      <c r="I2664" s="4"/>
      <c r="J2664" s="94">
        <f>ROUND(I2664*H2664,2)</f>
        <v>0</v>
      </c>
      <c r="K2664" s="95"/>
      <c r="L2664" s="16"/>
      <c r="M2664" s="96" t="s">
        <v>1</v>
      </c>
      <c r="N2664" s="97" t="s">
        <v>38</v>
      </c>
      <c r="P2664" s="98">
        <f>O2664*H2664</f>
        <v>0</v>
      </c>
      <c r="Q2664" s="98">
        <v>1.6279999999999999E-2</v>
      </c>
      <c r="R2664" s="98">
        <f>Q2664*H2664</f>
        <v>22.944364519999997</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1401</v>
      </c>
    </row>
    <row r="2665" spans="2:65" s="17" customFormat="1" ht="29.25">
      <c r="B2665" s="16"/>
      <c r="D2665" s="102" t="s">
        <v>173</v>
      </c>
      <c r="F2665" s="103" t="s">
        <v>1402</v>
      </c>
      <c r="I2665" s="5"/>
      <c r="L2665" s="16"/>
      <c r="M2665" s="104"/>
      <c r="T2665" s="105"/>
      <c r="AT2665" s="9" t="s">
        <v>173</v>
      </c>
      <c r="AU2665" s="9" t="s">
        <v>82</v>
      </c>
    </row>
    <row r="2666" spans="2:65" s="107" customFormat="1">
      <c r="B2666" s="106"/>
      <c r="D2666" s="102" t="s">
        <v>176</v>
      </c>
      <c r="E2666" s="108" t="s">
        <v>1</v>
      </c>
      <c r="F2666" s="109" t="s">
        <v>10861</v>
      </c>
      <c r="H2666" s="108"/>
      <c r="I2666" s="6"/>
      <c r="L2666" s="106"/>
      <c r="M2666" s="110"/>
      <c r="T2666" s="111"/>
      <c r="AT2666" s="108" t="s">
        <v>176</v>
      </c>
      <c r="AU2666" s="108" t="s">
        <v>82</v>
      </c>
      <c r="AV2666" s="107" t="s">
        <v>80</v>
      </c>
      <c r="AW2666" s="107" t="s">
        <v>30</v>
      </c>
      <c r="AX2666" s="107" t="s">
        <v>73</v>
      </c>
      <c r="AY2666" s="108" t="s">
        <v>165</v>
      </c>
    </row>
    <row r="2667" spans="2:65" s="113" customFormat="1" ht="45">
      <c r="B2667" s="112"/>
      <c r="D2667" s="102" t="s">
        <v>176</v>
      </c>
      <c r="E2667" s="114" t="s">
        <v>1</v>
      </c>
      <c r="F2667" s="115" t="s">
        <v>10862</v>
      </c>
      <c r="H2667" s="116">
        <v>1278.25</v>
      </c>
      <c r="I2667" s="7"/>
      <c r="L2667" s="112"/>
      <c r="M2667" s="117"/>
      <c r="T2667" s="118"/>
      <c r="AT2667" s="114" t="s">
        <v>176</v>
      </c>
      <c r="AU2667" s="114" t="s">
        <v>82</v>
      </c>
      <c r="AV2667" s="113" t="s">
        <v>82</v>
      </c>
      <c r="AW2667" s="113" t="s">
        <v>30</v>
      </c>
      <c r="AX2667" s="113" t="s">
        <v>73</v>
      </c>
      <c r="AY2667" s="114" t="s">
        <v>165</v>
      </c>
    </row>
    <row r="2668" spans="2:65" s="107" customFormat="1">
      <c r="B2668" s="106"/>
      <c r="D2668" s="102" t="s">
        <v>176</v>
      </c>
      <c r="E2668" s="108" t="s">
        <v>1</v>
      </c>
      <c r="F2668" s="109" t="s">
        <v>10863</v>
      </c>
      <c r="H2668" s="108"/>
      <c r="I2668" s="6"/>
      <c r="L2668" s="106"/>
      <c r="M2668" s="110"/>
      <c r="T2668" s="111"/>
      <c r="AT2668" s="108" t="s">
        <v>176</v>
      </c>
      <c r="AU2668" s="108" t="s">
        <v>82</v>
      </c>
      <c r="AV2668" s="107" t="s">
        <v>82</v>
      </c>
      <c r="AW2668" s="107" t="s">
        <v>30</v>
      </c>
      <c r="AX2668" s="107" t="s">
        <v>73</v>
      </c>
      <c r="AY2668" s="108" t="s">
        <v>165</v>
      </c>
    </row>
    <row r="2669" spans="2:65" s="113" customFormat="1" ht="22.5">
      <c r="B2669" s="112"/>
      <c r="D2669" s="102" t="s">
        <v>176</v>
      </c>
      <c r="E2669" s="114" t="s">
        <v>1</v>
      </c>
      <c r="F2669" s="115" t="s">
        <v>10864</v>
      </c>
      <c r="H2669" s="116">
        <v>120.45899999999999</v>
      </c>
      <c r="I2669" s="7"/>
      <c r="L2669" s="112"/>
      <c r="M2669" s="117"/>
      <c r="T2669" s="118"/>
      <c r="AT2669" s="114" t="s">
        <v>176</v>
      </c>
      <c r="AU2669" s="114" t="s">
        <v>82</v>
      </c>
      <c r="AV2669" s="113" t="s">
        <v>82</v>
      </c>
      <c r="AW2669" s="113" t="s">
        <v>30</v>
      </c>
      <c r="AX2669" s="113" t="s">
        <v>73</v>
      </c>
      <c r="AY2669" s="114" t="s">
        <v>165</v>
      </c>
    </row>
    <row r="2670" spans="2:65" s="107" customFormat="1">
      <c r="B2670" s="106"/>
      <c r="D2670" s="102" t="s">
        <v>176</v>
      </c>
      <c r="E2670" s="108" t="s">
        <v>1</v>
      </c>
      <c r="F2670" s="109" t="s">
        <v>10865</v>
      </c>
      <c r="H2670" s="108"/>
      <c r="I2670" s="6"/>
      <c r="L2670" s="106"/>
      <c r="M2670" s="110"/>
      <c r="T2670" s="111"/>
      <c r="AT2670" s="108" t="s">
        <v>176</v>
      </c>
      <c r="AU2670" s="108" t="s">
        <v>82</v>
      </c>
      <c r="AV2670" s="107" t="s">
        <v>82</v>
      </c>
      <c r="AW2670" s="107" t="s">
        <v>30</v>
      </c>
      <c r="AX2670" s="107" t="s">
        <v>73</v>
      </c>
      <c r="AY2670" s="108" t="s">
        <v>165</v>
      </c>
    </row>
    <row r="2671" spans="2:65" s="113" customFormat="1">
      <c r="B2671" s="112"/>
      <c r="D2671" s="102" t="s">
        <v>176</v>
      </c>
      <c r="E2671" s="114" t="s">
        <v>1</v>
      </c>
      <c r="F2671" s="115" t="s">
        <v>10866</v>
      </c>
      <c r="H2671" s="116">
        <v>10.65</v>
      </c>
      <c r="I2671" s="7"/>
      <c r="L2671" s="112"/>
      <c r="M2671" s="117"/>
      <c r="T2671" s="118"/>
      <c r="AT2671" s="114" t="s">
        <v>176</v>
      </c>
      <c r="AU2671" s="114" t="s">
        <v>82</v>
      </c>
      <c r="AV2671" s="113" t="s">
        <v>82</v>
      </c>
      <c r="AW2671" s="113" t="s">
        <v>30</v>
      </c>
      <c r="AX2671" s="113" t="s">
        <v>73</v>
      </c>
      <c r="AY2671" s="114" t="s">
        <v>165</v>
      </c>
    </row>
    <row r="2672" spans="2:65" s="120" customFormat="1">
      <c r="B2672" s="119"/>
      <c r="D2672" s="102" t="s">
        <v>176</v>
      </c>
      <c r="E2672" s="121" t="s">
        <v>1</v>
      </c>
      <c r="F2672" s="122" t="s">
        <v>181</v>
      </c>
      <c r="H2672" s="123">
        <v>1409.3589999999999</v>
      </c>
      <c r="I2672" s="8"/>
      <c r="L2672" s="119"/>
      <c r="M2672" s="124"/>
      <c r="T2672" s="125"/>
      <c r="AT2672" s="121" t="s">
        <v>176</v>
      </c>
      <c r="AU2672" s="121" t="s">
        <v>82</v>
      </c>
      <c r="AV2672" s="120" t="s">
        <v>172</v>
      </c>
      <c r="AW2672" s="120" t="s">
        <v>30</v>
      </c>
      <c r="AX2672" s="120" t="s">
        <v>80</v>
      </c>
      <c r="AY2672" s="121" t="s">
        <v>165</v>
      </c>
    </row>
    <row r="2673" spans="2:65" s="17" customFormat="1" ht="24.2" customHeight="1">
      <c r="B2673" s="16"/>
      <c r="C2673" s="88" t="s">
        <v>1403</v>
      </c>
      <c r="D2673" s="88" t="s">
        <v>168</v>
      </c>
      <c r="E2673" s="89" t="s">
        <v>1404</v>
      </c>
      <c r="F2673" s="90" t="s">
        <v>1405</v>
      </c>
      <c r="G2673" s="91" t="s">
        <v>202</v>
      </c>
      <c r="H2673" s="92">
        <v>142.41</v>
      </c>
      <c r="I2673" s="4"/>
      <c r="J2673" s="94">
        <f>ROUND(I2673*H2673,2)</f>
        <v>0</v>
      </c>
      <c r="K2673" s="95"/>
      <c r="L2673" s="16"/>
      <c r="M2673" s="96" t="s">
        <v>1</v>
      </c>
      <c r="N2673" s="97" t="s">
        <v>38</v>
      </c>
      <c r="P2673" s="98">
        <f>O2673*H2673</f>
        <v>0</v>
      </c>
      <c r="Q2673" s="98">
        <v>0</v>
      </c>
      <c r="R2673" s="98">
        <f>Q2673*H2673</f>
        <v>0</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1406</v>
      </c>
    </row>
    <row r="2674" spans="2:65" s="17" customFormat="1">
      <c r="B2674" s="16"/>
      <c r="D2674" s="102" t="s">
        <v>173</v>
      </c>
      <c r="F2674" s="103" t="s">
        <v>1405</v>
      </c>
      <c r="I2674" s="5"/>
      <c r="L2674" s="16"/>
      <c r="M2674" s="104"/>
      <c r="T2674" s="105"/>
      <c r="AT2674" s="9" t="s">
        <v>173</v>
      </c>
      <c r="AU2674" s="9" t="s">
        <v>82</v>
      </c>
    </row>
    <row r="2675" spans="2:65" s="107" customFormat="1">
      <c r="B2675" s="106"/>
      <c r="D2675" s="102" t="s">
        <v>176</v>
      </c>
      <c r="E2675" s="108" t="s">
        <v>1</v>
      </c>
      <c r="F2675" s="109" t="s">
        <v>1407</v>
      </c>
      <c r="H2675" s="108" t="s">
        <v>1</v>
      </c>
      <c r="I2675" s="6"/>
      <c r="L2675" s="106"/>
      <c r="M2675" s="110"/>
      <c r="T2675" s="111"/>
      <c r="AT2675" s="108" t="s">
        <v>176</v>
      </c>
      <c r="AU2675" s="108" t="s">
        <v>82</v>
      </c>
      <c r="AV2675" s="107" t="s">
        <v>80</v>
      </c>
      <c r="AW2675" s="107" t="s">
        <v>30</v>
      </c>
      <c r="AX2675" s="107" t="s">
        <v>73</v>
      </c>
      <c r="AY2675" s="108" t="s">
        <v>165</v>
      </c>
    </row>
    <row r="2676" spans="2:65" s="113" customFormat="1">
      <c r="B2676" s="112"/>
      <c r="D2676" s="102" t="s">
        <v>176</v>
      </c>
      <c r="E2676" s="114" t="s">
        <v>1</v>
      </c>
      <c r="F2676" s="115" t="s">
        <v>1408</v>
      </c>
      <c r="H2676" s="116">
        <v>142.41</v>
      </c>
      <c r="I2676" s="7"/>
      <c r="L2676" s="112"/>
      <c r="M2676" s="117"/>
      <c r="T2676" s="118"/>
      <c r="AT2676" s="114" t="s">
        <v>176</v>
      </c>
      <c r="AU2676" s="114" t="s">
        <v>82</v>
      </c>
      <c r="AV2676" s="113" t="s">
        <v>82</v>
      </c>
      <c r="AW2676" s="113" t="s">
        <v>30</v>
      </c>
      <c r="AX2676" s="113" t="s">
        <v>73</v>
      </c>
      <c r="AY2676" s="114" t="s">
        <v>165</v>
      </c>
    </row>
    <row r="2677" spans="2:65" s="120" customFormat="1">
      <c r="B2677" s="119"/>
      <c r="D2677" s="102" t="s">
        <v>176</v>
      </c>
      <c r="E2677" s="121" t="s">
        <v>1</v>
      </c>
      <c r="F2677" s="122" t="s">
        <v>181</v>
      </c>
      <c r="H2677" s="123">
        <v>142.41</v>
      </c>
      <c r="I2677" s="8"/>
      <c r="L2677" s="119"/>
      <c r="M2677" s="124"/>
      <c r="T2677" s="125"/>
      <c r="AT2677" s="121" t="s">
        <v>176</v>
      </c>
      <c r="AU2677" s="121" t="s">
        <v>82</v>
      </c>
      <c r="AV2677" s="120" t="s">
        <v>172</v>
      </c>
      <c r="AW2677" s="120" t="s">
        <v>30</v>
      </c>
      <c r="AX2677" s="120" t="s">
        <v>80</v>
      </c>
      <c r="AY2677" s="121" t="s">
        <v>165</v>
      </c>
    </row>
    <row r="2678" spans="2:65" s="17" customFormat="1" ht="24.2" customHeight="1">
      <c r="B2678" s="16"/>
      <c r="C2678" s="88" t="s">
        <v>745</v>
      </c>
      <c r="D2678" s="88" t="s">
        <v>168</v>
      </c>
      <c r="E2678" s="89" t="s">
        <v>1409</v>
      </c>
      <c r="F2678" s="90" t="s">
        <v>1410</v>
      </c>
      <c r="G2678" s="91" t="s">
        <v>202</v>
      </c>
      <c r="H2678" s="92">
        <v>31.28</v>
      </c>
      <c r="I2678" s="4"/>
      <c r="J2678" s="94">
        <f>ROUND(I2678*H2678,2)</f>
        <v>0</v>
      </c>
      <c r="K2678" s="95"/>
      <c r="L2678" s="16"/>
      <c r="M2678" s="96" t="s">
        <v>1</v>
      </c>
      <c r="N2678" s="97" t="s">
        <v>38</v>
      </c>
      <c r="P2678" s="98">
        <f>O2678*H2678</f>
        <v>0</v>
      </c>
      <c r="Q2678" s="98">
        <v>0</v>
      </c>
      <c r="R2678" s="98">
        <f>Q2678*H2678</f>
        <v>0</v>
      </c>
      <c r="S2678" s="98">
        <v>0</v>
      </c>
      <c r="T2678" s="99">
        <f>S2678*H2678</f>
        <v>0</v>
      </c>
      <c r="AR2678" s="100" t="s">
        <v>172</v>
      </c>
      <c r="AT2678" s="100" t="s">
        <v>168</v>
      </c>
      <c r="AU2678" s="100" t="s">
        <v>82</v>
      </c>
      <c r="AY2678" s="9" t="s">
        <v>165</v>
      </c>
      <c r="BE2678" s="101">
        <f>IF(N2678="základní",J2678,0)</f>
        <v>0</v>
      </c>
      <c r="BF2678" s="101">
        <f>IF(N2678="snížená",J2678,0)</f>
        <v>0</v>
      </c>
      <c r="BG2678" s="101">
        <f>IF(N2678="zákl. přenesená",J2678,0)</f>
        <v>0</v>
      </c>
      <c r="BH2678" s="101">
        <f>IF(N2678="sníž. přenesená",J2678,0)</f>
        <v>0</v>
      </c>
      <c r="BI2678" s="101">
        <f>IF(N2678="nulová",J2678,0)</f>
        <v>0</v>
      </c>
      <c r="BJ2678" s="9" t="s">
        <v>80</v>
      </c>
      <c r="BK2678" s="101">
        <f>ROUND(I2678*H2678,2)</f>
        <v>0</v>
      </c>
      <c r="BL2678" s="9" t="s">
        <v>172</v>
      </c>
      <c r="BM2678" s="100" t="s">
        <v>1411</v>
      </c>
    </row>
    <row r="2679" spans="2:65" s="17" customFormat="1" ht="19.5">
      <c r="B2679" s="16"/>
      <c r="D2679" s="102" t="s">
        <v>173</v>
      </c>
      <c r="F2679" s="103" t="s">
        <v>1410</v>
      </c>
      <c r="I2679" s="5"/>
      <c r="L2679" s="16"/>
      <c r="M2679" s="104"/>
      <c r="T2679" s="105"/>
      <c r="AT2679" s="9" t="s">
        <v>173</v>
      </c>
      <c r="AU2679" s="9" t="s">
        <v>82</v>
      </c>
    </row>
    <row r="2680" spans="2:65" s="107" customFormat="1">
      <c r="B2680" s="106"/>
      <c r="D2680" s="102" t="s">
        <v>176</v>
      </c>
      <c r="E2680" s="108" t="s">
        <v>1</v>
      </c>
      <c r="F2680" s="109" t="s">
        <v>1412</v>
      </c>
      <c r="H2680" s="108" t="s">
        <v>1</v>
      </c>
      <c r="I2680" s="6"/>
      <c r="L2680" s="106"/>
      <c r="M2680" s="110"/>
      <c r="T2680" s="111"/>
      <c r="AT2680" s="108" t="s">
        <v>176</v>
      </c>
      <c r="AU2680" s="108" t="s">
        <v>82</v>
      </c>
      <c r="AV2680" s="107" t="s">
        <v>80</v>
      </c>
      <c r="AW2680" s="107" t="s">
        <v>30</v>
      </c>
      <c r="AX2680" s="107" t="s">
        <v>73</v>
      </c>
      <c r="AY2680" s="108" t="s">
        <v>165</v>
      </c>
    </row>
    <row r="2681" spans="2:65" s="113" customFormat="1">
      <c r="B2681" s="112"/>
      <c r="D2681" s="102" t="s">
        <v>176</v>
      </c>
      <c r="E2681" s="114" t="s">
        <v>1</v>
      </c>
      <c r="F2681" s="115" t="s">
        <v>1413</v>
      </c>
      <c r="H2681" s="116">
        <v>15.525</v>
      </c>
      <c r="I2681" s="7"/>
      <c r="L2681" s="112"/>
      <c r="M2681" s="117"/>
      <c r="T2681" s="118"/>
      <c r="AT2681" s="114" t="s">
        <v>176</v>
      </c>
      <c r="AU2681" s="114" t="s">
        <v>82</v>
      </c>
      <c r="AV2681" s="113" t="s">
        <v>82</v>
      </c>
      <c r="AW2681" s="113" t="s">
        <v>30</v>
      </c>
      <c r="AX2681" s="113" t="s">
        <v>73</v>
      </c>
      <c r="AY2681" s="114" t="s">
        <v>165</v>
      </c>
    </row>
    <row r="2682" spans="2:65" s="113" customFormat="1">
      <c r="B2682" s="112"/>
      <c r="D2682" s="102" t="s">
        <v>176</v>
      </c>
      <c r="E2682" s="114" t="s">
        <v>1</v>
      </c>
      <c r="F2682" s="115" t="s">
        <v>1414</v>
      </c>
      <c r="H2682" s="116">
        <v>15.755000000000001</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31.28</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1415</v>
      </c>
      <c r="D2684" s="88" t="s">
        <v>168</v>
      </c>
      <c r="E2684" s="89" t="s">
        <v>1416</v>
      </c>
      <c r="F2684" s="90" t="s">
        <v>1417</v>
      </c>
      <c r="G2684" s="91" t="s">
        <v>202</v>
      </c>
      <c r="H2684" s="92">
        <v>400.00400000000002</v>
      </c>
      <c r="I2684" s="4"/>
      <c r="J2684" s="94">
        <f>ROUND(I2684*H2684,2)</f>
        <v>0</v>
      </c>
      <c r="K2684" s="95"/>
      <c r="L2684" s="16"/>
      <c r="M2684" s="96" t="s">
        <v>1</v>
      </c>
      <c r="N2684" s="97" t="s">
        <v>38</v>
      </c>
      <c r="P2684" s="98">
        <f>O2684*H2684</f>
        <v>0</v>
      </c>
      <c r="Q2684" s="98">
        <v>0</v>
      </c>
      <c r="R2684" s="98">
        <f>Q2684*H2684</f>
        <v>0</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1418</v>
      </c>
    </row>
    <row r="2685" spans="2:65" s="17" customFormat="1" ht="19.5">
      <c r="B2685" s="16"/>
      <c r="D2685" s="102" t="s">
        <v>173</v>
      </c>
      <c r="F2685" s="103" t="s">
        <v>1417</v>
      </c>
      <c r="I2685" s="5"/>
      <c r="L2685" s="16"/>
      <c r="M2685" s="104"/>
      <c r="T2685" s="105"/>
      <c r="AT2685" s="9" t="s">
        <v>173</v>
      </c>
      <c r="AU2685" s="9" t="s">
        <v>82</v>
      </c>
    </row>
    <row r="2686" spans="2:65" s="113" customFormat="1">
      <c r="B2686" s="112"/>
      <c r="D2686" s="102" t="s">
        <v>176</v>
      </c>
      <c r="E2686" s="114" t="s">
        <v>1</v>
      </c>
      <c r="F2686" s="115" t="s">
        <v>10867</v>
      </c>
      <c r="H2686" s="116">
        <v>533.33900000000006</v>
      </c>
      <c r="I2686" s="7"/>
      <c r="L2686" s="112"/>
      <c r="M2686" s="117"/>
      <c r="T2686" s="118"/>
      <c r="AT2686" s="114" t="s">
        <v>176</v>
      </c>
      <c r="AU2686" s="114" t="s">
        <v>82</v>
      </c>
      <c r="AV2686" s="113" t="s">
        <v>80</v>
      </c>
      <c r="AW2686" s="113" t="s">
        <v>30</v>
      </c>
      <c r="AX2686" s="113" t="s">
        <v>73</v>
      </c>
      <c r="AY2686" s="114" t="s">
        <v>165</v>
      </c>
    </row>
    <row r="2687" spans="2:65" s="107" customFormat="1">
      <c r="B2687" s="106"/>
      <c r="D2687" s="102" t="s">
        <v>176</v>
      </c>
      <c r="E2687" s="108" t="s">
        <v>1</v>
      </c>
      <c r="F2687" s="109" t="s">
        <v>10868</v>
      </c>
      <c r="H2687" s="108"/>
      <c r="I2687" s="6"/>
      <c r="L2687" s="106"/>
      <c r="M2687" s="110"/>
      <c r="T2687" s="111"/>
      <c r="AT2687" s="108" t="s">
        <v>176</v>
      </c>
      <c r="AU2687" s="108" t="s">
        <v>82</v>
      </c>
      <c r="AV2687" s="107" t="s">
        <v>82</v>
      </c>
      <c r="AW2687" s="107" t="s">
        <v>30</v>
      </c>
      <c r="AX2687" s="107" t="s">
        <v>73</v>
      </c>
      <c r="AY2687" s="108" t="s">
        <v>165</v>
      </c>
    </row>
    <row r="2688" spans="2:65" s="113" customFormat="1">
      <c r="B2688" s="112"/>
      <c r="D2688" s="102" t="s">
        <v>176</v>
      </c>
      <c r="E2688" s="114" t="s">
        <v>1</v>
      </c>
      <c r="F2688" s="115" t="s">
        <v>10869</v>
      </c>
      <c r="H2688" s="116">
        <v>-133.33475000000001</v>
      </c>
      <c r="I2688" s="7"/>
      <c r="L2688" s="112"/>
      <c r="M2688" s="117"/>
      <c r="T2688" s="118"/>
      <c r="AT2688" s="114" t="s">
        <v>176</v>
      </c>
      <c r="AU2688" s="114" t="s">
        <v>82</v>
      </c>
      <c r="AV2688" s="113" t="s">
        <v>82</v>
      </c>
      <c r="AW2688" s="113" t="s">
        <v>30</v>
      </c>
      <c r="AX2688" s="113" t="s">
        <v>73</v>
      </c>
      <c r="AY2688" s="114" t="s">
        <v>165</v>
      </c>
    </row>
    <row r="2689" spans="2:65" s="120" customFormat="1">
      <c r="B2689" s="119"/>
      <c r="D2689" s="102" t="s">
        <v>176</v>
      </c>
      <c r="E2689" s="121" t="s">
        <v>1</v>
      </c>
      <c r="F2689" s="122" t="s">
        <v>181</v>
      </c>
      <c r="H2689" s="123">
        <v>400.00400000000002</v>
      </c>
      <c r="I2689" s="8"/>
      <c r="L2689" s="119"/>
      <c r="M2689" s="124"/>
      <c r="T2689" s="125"/>
      <c r="AT2689" s="121" t="s">
        <v>176</v>
      </c>
      <c r="AU2689" s="121" t="s">
        <v>82</v>
      </c>
      <c r="AV2689" s="120" t="s">
        <v>172</v>
      </c>
      <c r="AW2689" s="120" t="s">
        <v>30</v>
      </c>
      <c r="AX2689" s="120" t="s">
        <v>80</v>
      </c>
      <c r="AY2689" s="121" t="s">
        <v>165</v>
      </c>
    </row>
    <row r="2690" spans="2:65" s="17" customFormat="1" ht="24.2" customHeight="1">
      <c r="B2690" s="16"/>
      <c r="C2690" s="88" t="s">
        <v>749</v>
      </c>
      <c r="D2690" s="88" t="s">
        <v>168</v>
      </c>
      <c r="E2690" s="89" t="s">
        <v>1419</v>
      </c>
      <c r="F2690" s="90" t="s">
        <v>1420</v>
      </c>
      <c r="G2690" s="91" t="s">
        <v>202</v>
      </c>
      <c r="H2690" s="92">
        <v>1443.2650000000001</v>
      </c>
      <c r="I2690" s="4"/>
      <c r="J2690" s="94">
        <f>ROUND(I2690*H2690,2)</f>
        <v>0</v>
      </c>
      <c r="K2690" s="95"/>
      <c r="L2690" s="16"/>
      <c r="M2690" s="96" t="s">
        <v>1</v>
      </c>
      <c r="N2690" s="97" t="s">
        <v>38</v>
      </c>
      <c r="P2690" s="98">
        <f>O2690*H2690</f>
        <v>0</v>
      </c>
      <c r="Q2690" s="98">
        <v>0</v>
      </c>
      <c r="R2690" s="98">
        <f>Q2690*H2690</f>
        <v>0</v>
      </c>
      <c r="S2690" s="98">
        <v>0</v>
      </c>
      <c r="T2690" s="99">
        <f>S2690*H2690</f>
        <v>0</v>
      </c>
      <c r="AR2690" s="100" t="s">
        <v>172</v>
      </c>
      <c r="AT2690" s="100" t="s">
        <v>168</v>
      </c>
      <c r="AU2690" s="100" t="s">
        <v>82</v>
      </c>
      <c r="AY2690" s="9" t="s">
        <v>165</v>
      </c>
      <c r="BE2690" s="101">
        <f>IF(N2690="základní",J2690,0)</f>
        <v>0</v>
      </c>
      <c r="BF2690" s="101">
        <f>IF(N2690="snížená",J2690,0)</f>
        <v>0</v>
      </c>
      <c r="BG2690" s="101">
        <f>IF(N2690="zákl. přenesená",J2690,0)</f>
        <v>0</v>
      </c>
      <c r="BH2690" s="101">
        <f>IF(N2690="sníž. přenesená",J2690,0)</f>
        <v>0</v>
      </c>
      <c r="BI2690" s="101">
        <f>IF(N2690="nulová",J2690,0)</f>
        <v>0</v>
      </c>
      <c r="BJ2690" s="9" t="s">
        <v>80</v>
      </c>
      <c r="BK2690" s="101">
        <f>ROUND(I2690*H2690,2)</f>
        <v>0</v>
      </c>
      <c r="BL2690" s="9" t="s">
        <v>172</v>
      </c>
      <c r="BM2690" s="100" t="s">
        <v>1421</v>
      </c>
    </row>
    <row r="2691" spans="2:65" s="17" customFormat="1">
      <c r="B2691" s="16"/>
      <c r="D2691" s="102" t="s">
        <v>173</v>
      </c>
      <c r="F2691" s="103" t="s">
        <v>1420</v>
      </c>
      <c r="I2691" s="5"/>
      <c r="L2691" s="16"/>
      <c r="M2691" s="104"/>
      <c r="T2691" s="105"/>
      <c r="AT2691" s="9" t="s">
        <v>173</v>
      </c>
      <c r="AU2691" s="9" t="s">
        <v>82</v>
      </c>
    </row>
    <row r="2692" spans="2:65" s="107" customFormat="1">
      <c r="B2692" s="106"/>
      <c r="D2692" s="102" t="s">
        <v>176</v>
      </c>
      <c r="E2692" s="108" t="s">
        <v>1</v>
      </c>
      <c r="F2692" s="109" t="s">
        <v>10870</v>
      </c>
      <c r="H2692" s="108"/>
      <c r="I2692" s="6"/>
      <c r="L2692" s="106"/>
      <c r="M2692" s="110"/>
      <c r="T2692" s="111"/>
      <c r="AT2692" s="108" t="s">
        <v>176</v>
      </c>
      <c r="AU2692" s="108" t="s">
        <v>82</v>
      </c>
      <c r="AV2692" s="107" t="s">
        <v>82</v>
      </c>
      <c r="AW2692" s="107" t="s">
        <v>30</v>
      </c>
      <c r="AX2692" s="107" t="s">
        <v>73</v>
      </c>
      <c r="AY2692" s="108" t="s">
        <v>165</v>
      </c>
    </row>
    <row r="2693" spans="2:65" s="113" customFormat="1">
      <c r="B2693" s="112"/>
      <c r="D2693" s="102" t="s">
        <v>176</v>
      </c>
      <c r="E2693" s="114" t="s">
        <v>1</v>
      </c>
      <c r="F2693" s="115" t="s">
        <v>10871</v>
      </c>
      <c r="H2693" s="116">
        <v>552.75</v>
      </c>
      <c r="I2693" s="7"/>
      <c r="L2693" s="112"/>
      <c r="M2693" s="117"/>
      <c r="T2693" s="118"/>
      <c r="AT2693" s="114" t="s">
        <v>176</v>
      </c>
      <c r="AU2693" s="114" t="s">
        <v>82</v>
      </c>
      <c r="AV2693" s="113" t="s">
        <v>82</v>
      </c>
      <c r="AW2693" s="113" t="s">
        <v>30</v>
      </c>
      <c r="AX2693" s="113" t="s">
        <v>73</v>
      </c>
      <c r="AY2693" s="114" t="s">
        <v>165</v>
      </c>
    </row>
    <row r="2694" spans="2:65" s="107" customFormat="1">
      <c r="B2694" s="106"/>
      <c r="D2694" s="102" t="s">
        <v>176</v>
      </c>
      <c r="E2694" s="108" t="s">
        <v>1</v>
      </c>
      <c r="F2694" s="109" t="s">
        <v>10872</v>
      </c>
      <c r="H2694" s="108"/>
      <c r="I2694" s="6"/>
      <c r="L2694" s="106"/>
      <c r="M2694" s="110"/>
      <c r="T2694" s="111"/>
      <c r="AT2694" s="108" t="s">
        <v>176</v>
      </c>
      <c r="AU2694" s="108" t="s">
        <v>82</v>
      </c>
      <c r="AV2694" s="107" t="s">
        <v>82</v>
      </c>
      <c r="AW2694" s="107" t="s">
        <v>30</v>
      </c>
      <c r="AX2694" s="107" t="s">
        <v>73</v>
      </c>
      <c r="AY2694" s="108" t="s">
        <v>165</v>
      </c>
    </row>
    <row r="2695" spans="2:65" s="113" customFormat="1">
      <c r="B2695" s="112"/>
      <c r="D2695" s="102" t="s">
        <v>176</v>
      </c>
      <c r="E2695" s="114" t="s">
        <v>1</v>
      </c>
      <c r="F2695" s="115" t="s">
        <v>10873</v>
      </c>
      <c r="H2695" s="116">
        <v>1111.4839999999999</v>
      </c>
      <c r="I2695" s="7"/>
      <c r="L2695" s="112"/>
      <c r="M2695" s="117"/>
      <c r="T2695" s="118"/>
      <c r="AT2695" s="114" t="s">
        <v>176</v>
      </c>
      <c r="AU2695" s="114" t="s">
        <v>82</v>
      </c>
      <c r="AV2695" s="113" t="s">
        <v>82</v>
      </c>
      <c r="AW2695" s="113" t="s">
        <v>30</v>
      </c>
      <c r="AX2695" s="113" t="s">
        <v>73</v>
      </c>
      <c r="AY2695" s="114" t="s">
        <v>165</v>
      </c>
    </row>
    <row r="2696" spans="2:65" s="107" customFormat="1">
      <c r="B2696" s="106"/>
      <c r="D2696" s="102" t="s">
        <v>176</v>
      </c>
      <c r="E2696" s="108" t="s">
        <v>1</v>
      </c>
      <c r="F2696" s="109" t="s">
        <v>10874</v>
      </c>
      <c r="H2696" s="108"/>
      <c r="I2696" s="6"/>
      <c r="L2696" s="106"/>
      <c r="M2696" s="110"/>
      <c r="T2696" s="111"/>
      <c r="AT2696" s="108" t="s">
        <v>176</v>
      </c>
      <c r="AU2696" s="108" t="s">
        <v>82</v>
      </c>
      <c r="AV2696" s="107" t="s">
        <v>82</v>
      </c>
      <c r="AW2696" s="107" t="s">
        <v>30</v>
      </c>
      <c r="AX2696" s="107" t="s">
        <v>73</v>
      </c>
      <c r="AY2696" s="108" t="s">
        <v>165</v>
      </c>
    </row>
    <row r="2697" spans="2:65" s="113" customFormat="1">
      <c r="B2697" s="112"/>
      <c r="D2697" s="102" t="s">
        <v>176</v>
      </c>
      <c r="E2697" s="114" t="s">
        <v>1</v>
      </c>
      <c r="F2697" s="115" t="s">
        <v>10875</v>
      </c>
      <c r="H2697" s="116">
        <v>77.659000000000006</v>
      </c>
      <c r="I2697" s="7"/>
      <c r="L2697" s="112"/>
      <c r="M2697" s="117"/>
      <c r="T2697" s="118"/>
      <c r="AT2697" s="114" t="s">
        <v>176</v>
      </c>
      <c r="AU2697" s="114" t="s">
        <v>82</v>
      </c>
      <c r="AV2697" s="113" t="s">
        <v>82</v>
      </c>
      <c r="AW2697" s="113" t="s">
        <v>30</v>
      </c>
      <c r="AX2697" s="113" t="s">
        <v>73</v>
      </c>
      <c r="AY2697" s="114" t="s">
        <v>165</v>
      </c>
    </row>
    <row r="2698" spans="2:65" s="107" customFormat="1">
      <c r="B2698" s="106"/>
      <c r="D2698" s="102" t="s">
        <v>176</v>
      </c>
      <c r="E2698" s="108" t="s">
        <v>1</v>
      </c>
      <c r="F2698" s="109" t="s">
        <v>10876</v>
      </c>
      <c r="H2698" s="108"/>
      <c r="I2698" s="6"/>
      <c r="L2698" s="106"/>
      <c r="M2698" s="110"/>
      <c r="T2698" s="111"/>
      <c r="AT2698" s="108" t="s">
        <v>176</v>
      </c>
      <c r="AU2698" s="108" t="s">
        <v>82</v>
      </c>
      <c r="AV2698" s="107" t="s">
        <v>82</v>
      </c>
      <c r="AW2698" s="107" t="s">
        <v>30</v>
      </c>
      <c r="AX2698" s="107" t="s">
        <v>73</v>
      </c>
      <c r="AY2698" s="108" t="s">
        <v>165</v>
      </c>
    </row>
    <row r="2699" spans="2:65" s="113" customFormat="1">
      <c r="B2699" s="112"/>
      <c r="D2699" s="102" t="s">
        <v>176</v>
      </c>
      <c r="E2699" s="114" t="s">
        <v>1</v>
      </c>
      <c r="F2699" s="115" t="s">
        <v>10877</v>
      </c>
      <c r="H2699" s="116">
        <v>40.112499999999997</v>
      </c>
      <c r="I2699" s="7"/>
      <c r="L2699" s="112"/>
      <c r="M2699" s="117"/>
      <c r="T2699" s="118"/>
      <c r="AT2699" s="114" t="s">
        <v>176</v>
      </c>
      <c r="AU2699" s="114" t="s">
        <v>82</v>
      </c>
      <c r="AV2699" s="113" t="s">
        <v>82</v>
      </c>
      <c r="AW2699" s="113" t="s">
        <v>30</v>
      </c>
      <c r="AX2699" s="113" t="s">
        <v>73</v>
      </c>
      <c r="AY2699" s="114" t="s">
        <v>165</v>
      </c>
    </row>
    <row r="2700" spans="2:65" s="113" customFormat="1">
      <c r="B2700" s="112"/>
      <c r="D2700" s="102" t="s">
        <v>176</v>
      </c>
      <c r="E2700" s="114" t="s">
        <v>1</v>
      </c>
      <c r="F2700" s="115" t="s">
        <v>9866</v>
      </c>
      <c r="H2700" s="116">
        <v>1782.0055</v>
      </c>
      <c r="I2700" s="7"/>
      <c r="L2700" s="112"/>
      <c r="M2700" s="117"/>
      <c r="T2700" s="118"/>
      <c r="AT2700" s="114" t="s">
        <v>176</v>
      </c>
      <c r="AU2700" s="114" t="s">
        <v>82</v>
      </c>
      <c r="AV2700" s="113" t="s">
        <v>82</v>
      </c>
      <c r="AW2700" s="113" t="s">
        <v>30</v>
      </c>
      <c r="AX2700" s="113" t="s">
        <v>73</v>
      </c>
      <c r="AY2700" s="114" t="s">
        <v>165</v>
      </c>
    </row>
    <row r="2701" spans="2:65" s="107" customFormat="1">
      <c r="B2701" s="106"/>
      <c r="D2701" s="102" t="s">
        <v>176</v>
      </c>
      <c r="E2701" s="108" t="s">
        <v>1</v>
      </c>
      <c r="F2701" s="109" t="s">
        <v>10878</v>
      </c>
      <c r="H2701" s="108"/>
      <c r="I2701" s="6"/>
      <c r="L2701" s="106"/>
      <c r="M2701" s="110"/>
      <c r="T2701" s="111"/>
      <c r="AT2701" s="108" t="s">
        <v>176</v>
      </c>
      <c r="AU2701" s="108" t="s">
        <v>82</v>
      </c>
      <c r="AV2701" s="107" t="s">
        <v>82</v>
      </c>
      <c r="AW2701" s="107" t="s">
        <v>30</v>
      </c>
      <c r="AX2701" s="107" t="s">
        <v>73</v>
      </c>
      <c r="AY2701" s="108" t="s">
        <v>165</v>
      </c>
    </row>
    <row r="2702" spans="2:65" s="107" customFormat="1">
      <c r="B2702" s="106"/>
      <c r="D2702" s="102" t="s">
        <v>176</v>
      </c>
      <c r="E2702" s="108" t="s">
        <v>1</v>
      </c>
      <c r="F2702" s="109" t="s">
        <v>10111</v>
      </c>
      <c r="H2702" s="108"/>
      <c r="I2702" s="6"/>
      <c r="L2702" s="106"/>
      <c r="M2702" s="110"/>
      <c r="T2702" s="111"/>
      <c r="AT2702" s="108" t="s">
        <v>176</v>
      </c>
      <c r="AU2702" s="108" t="s">
        <v>82</v>
      </c>
      <c r="AV2702" s="107" t="s">
        <v>82</v>
      </c>
      <c r="AW2702" s="107" t="s">
        <v>30</v>
      </c>
      <c r="AX2702" s="107" t="s">
        <v>73</v>
      </c>
      <c r="AY2702" s="108" t="s">
        <v>165</v>
      </c>
    </row>
    <row r="2703" spans="2:65" s="113" customFormat="1">
      <c r="B2703" s="112"/>
      <c r="D2703" s="102" t="s">
        <v>176</v>
      </c>
      <c r="E2703" s="114" t="s">
        <v>1</v>
      </c>
      <c r="F2703" s="115" t="s">
        <v>10879</v>
      </c>
      <c r="H2703" s="116">
        <v>-14.72</v>
      </c>
      <c r="I2703" s="7"/>
      <c r="L2703" s="112"/>
      <c r="M2703" s="117"/>
      <c r="T2703" s="118"/>
      <c r="AT2703" s="114" t="s">
        <v>176</v>
      </c>
      <c r="AU2703" s="114" t="s">
        <v>82</v>
      </c>
      <c r="AV2703" s="113" t="s">
        <v>82</v>
      </c>
      <c r="AW2703" s="113" t="s">
        <v>30</v>
      </c>
      <c r="AX2703" s="113" t="s">
        <v>73</v>
      </c>
      <c r="AY2703" s="114" t="s">
        <v>165</v>
      </c>
    </row>
    <row r="2704" spans="2:65" s="107" customFormat="1">
      <c r="B2704" s="106"/>
      <c r="D2704" s="102" t="s">
        <v>176</v>
      </c>
      <c r="E2704" s="108" t="s">
        <v>1</v>
      </c>
      <c r="F2704" s="109" t="s">
        <v>10880</v>
      </c>
      <c r="H2704" s="108"/>
      <c r="I2704" s="6"/>
      <c r="L2704" s="106"/>
      <c r="M2704" s="110"/>
      <c r="T2704" s="111"/>
      <c r="AT2704" s="108" t="s">
        <v>176</v>
      </c>
      <c r="AU2704" s="108" t="s">
        <v>82</v>
      </c>
      <c r="AV2704" s="107" t="s">
        <v>82</v>
      </c>
      <c r="AW2704" s="107" t="s">
        <v>30</v>
      </c>
      <c r="AX2704" s="107" t="s">
        <v>73</v>
      </c>
      <c r="AY2704" s="108" t="s">
        <v>165</v>
      </c>
    </row>
    <row r="2705" spans="2:51" s="113" customFormat="1">
      <c r="B2705" s="112"/>
      <c r="D2705" s="102" t="s">
        <v>176</v>
      </c>
      <c r="E2705" s="114" t="s">
        <v>1</v>
      </c>
      <c r="F2705" s="115" t="s">
        <v>10881</v>
      </c>
      <c r="H2705" s="116">
        <v>-36.300600000000003</v>
      </c>
      <c r="I2705" s="7"/>
      <c r="L2705" s="112"/>
      <c r="M2705" s="117"/>
      <c r="T2705" s="118"/>
      <c r="AT2705" s="114" t="s">
        <v>176</v>
      </c>
      <c r="AU2705" s="114" t="s">
        <v>82</v>
      </c>
      <c r="AV2705" s="113" t="s">
        <v>82</v>
      </c>
      <c r="AW2705" s="113" t="s">
        <v>30</v>
      </c>
      <c r="AX2705" s="113" t="s">
        <v>73</v>
      </c>
      <c r="AY2705" s="114" t="s">
        <v>165</v>
      </c>
    </row>
    <row r="2706" spans="2:51" s="113" customFormat="1">
      <c r="B2706" s="112"/>
      <c r="D2706" s="102" t="s">
        <v>176</v>
      </c>
      <c r="E2706" s="114" t="s">
        <v>1</v>
      </c>
      <c r="F2706" s="115" t="s">
        <v>10882</v>
      </c>
      <c r="H2706" s="116">
        <v>-27.2835</v>
      </c>
      <c r="I2706" s="7"/>
      <c r="L2706" s="112"/>
      <c r="M2706" s="117"/>
      <c r="T2706" s="118"/>
      <c r="AT2706" s="114" t="s">
        <v>176</v>
      </c>
      <c r="AU2706" s="114" t="s">
        <v>82</v>
      </c>
      <c r="AV2706" s="113" t="s">
        <v>82</v>
      </c>
      <c r="AW2706" s="113" t="s">
        <v>30</v>
      </c>
      <c r="AX2706" s="113" t="s">
        <v>73</v>
      </c>
      <c r="AY2706" s="114" t="s">
        <v>165</v>
      </c>
    </row>
    <row r="2707" spans="2:51" s="107" customFormat="1">
      <c r="B2707" s="106"/>
      <c r="D2707" s="102" t="s">
        <v>176</v>
      </c>
      <c r="E2707" s="108" t="s">
        <v>1</v>
      </c>
      <c r="F2707" s="109" t="s">
        <v>10883</v>
      </c>
      <c r="H2707" s="108"/>
      <c r="I2707" s="6"/>
      <c r="L2707" s="106"/>
      <c r="M2707" s="110"/>
      <c r="T2707" s="111"/>
      <c r="AT2707" s="108" t="s">
        <v>176</v>
      </c>
      <c r="AU2707" s="108" t="s">
        <v>82</v>
      </c>
      <c r="AV2707" s="107" t="s">
        <v>82</v>
      </c>
      <c r="AW2707" s="107" t="s">
        <v>30</v>
      </c>
      <c r="AX2707" s="107" t="s">
        <v>73</v>
      </c>
      <c r="AY2707" s="108" t="s">
        <v>165</v>
      </c>
    </row>
    <row r="2708" spans="2:51" s="113" customFormat="1">
      <c r="B2708" s="112"/>
      <c r="D2708" s="102" t="s">
        <v>176</v>
      </c>
      <c r="E2708" s="114" t="s">
        <v>1</v>
      </c>
      <c r="F2708" s="115" t="s">
        <v>10884</v>
      </c>
      <c r="H2708" s="116">
        <v>-30.96</v>
      </c>
      <c r="I2708" s="7"/>
      <c r="L2708" s="112"/>
      <c r="M2708" s="117"/>
      <c r="T2708" s="118"/>
      <c r="AT2708" s="114" t="s">
        <v>176</v>
      </c>
      <c r="AU2708" s="114" t="s">
        <v>82</v>
      </c>
      <c r="AV2708" s="113" t="s">
        <v>82</v>
      </c>
      <c r="AW2708" s="113" t="s">
        <v>30</v>
      </c>
      <c r="AX2708" s="113" t="s">
        <v>73</v>
      </c>
      <c r="AY2708" s="114" t="s">
        <v>165</v>
      </c>
    </row>
    <row r="2709" spans="2:51" s="113" customFormat="1">
      <c r="B2709" s="112"/>
      <c r="D2709" s="102" t="s">
        <v>176</v>
      </c>
      <c r="E2709" s="114" t="s">
        <v>1</v>
      </c>
      <c r="F2709" s="115" t="s">
        <v>9892</v>
      </c>
      <c r="H2709" s="116">
        <v>-109.26410000000001</v>
      </c>
      <c r="I2709" s="7"/>
      <c r="L2709" s="112"/>
      <c r="M2709" s="117"/>
      <c r="T2709" s="118"/>
      <c r="AT2709" s="114" t="s">
        <v>176</v>
      </c>
      <c r="AU2709" s="114" t="s">
        <v>82</v>
      </c>
      <c r="AV2709" s="113" t="s">
        <v>82</v>
      </c>
      <c r="AW2709" s="113" t="s">
        <v>30</v>
      </c>
      <c r="AX2709" s="113" t="s">
        <v>73</v>
      </c>
      <c r="AY2709" s="114" t="s">
        <v>165</v>
      </c>
    </row>
    <row r="2710" spans="2:51" s="107" customFormat="1">
      <c r="B2710" s="106"/>
      <c r="D2710" s="102" t="s">
        <v>176</v>
      </c>
      <c r="E2710" s="108" t="s">
        <v>1</v>
      </c>
      <c r="F2710" s="109" t="s">
        <v>10885</v>
      </c>
      <c r="H2710" s="108"/>
      <c r="I2710" s="6"/>
      <c r="L2710" s="106"/>
      <c r="M2710" s="110"/>
      <c r="T2710" s="111"/>
      <c r="AT2710" s="108" t="s">
        <v>176</v>
      </c>
      <c r="AU2710" s="108" t="s">
        <v>82</v>
      </c>
      <c r="AV2710" s="107" t="s">
        <v>82</v>
      </c>
      <c r="AW2710" s="107" t="s">
        <v>30</v>
      </c>
      <c r="AX2710" s="107" t="s">
        <v>73</v>
      </c>
      <c r="AY2710" s="108" t="s">
        <v>165</v>
      </c>
    </row>
    <row r="2711" spans="2:51" s="113" customFormat="1">
      <c r="B2711" s="112"/>
      <c r="D2711" s="102" t="s">
        <v>176</v>
      </c>
      <c r="E2711" s="114" t="s">
        <v>1</v>
      </c>
      <c r="F2711" s="115" t="s">
        <v>10886</v>
      </c>
      <c r="H2711" s="116">
        <v>-238.773</v>
      </c>
      <c r="I2711" s="7"/>
      <c r="L2711" s="112"/>
      <c r="M2711" s="117"/>
      <c r="T2711" s="118"/>
      <c r="AT2711" s="114" t="s">
        <v>176</v>
      </c>
      <c r="AU2711" s="114" t="s">
        <v>82</v>
      </c>
      <c r="AV2711" s="113" t="s">
        <v>82</v>
      </c>
      <c r="AW2711" s="113" t="s">
        <v>30</v>
      </c>
      <c r="AX2711" s="113" t="s">
        <v>73</v>
      </c>
      <c r="AY2711" s="114" t="s">
        <v>165</v>
      </c>
    </row>
    <row r="2712" spans="2:51" s="113" customFormat="1">
      <c r="B2712" s="112"/>
      <c r="D2712" s="102" t="s">
        <v>176</v>
      </c>
      <c r="E2712" s="114" t="s">
        <v>1</v>
      </c>
      <c r="F2712" s="115" t="s">
        <v>10887</v>
      </c>
      <c r="H2712" s="116">
        <v>4.8</v>
      </c>
      <c r="I2712" s="7"/>
      <c r="L2712" s="112"/>
      <c r="M2712" s="117"/>
      <c r="T2712" s="118"/>
      <c r="AT2712" s="114" t="s">
        <v>176</v>
      </c>
      <c r="AU2712" s="114" t="s">
        <v>82</v>
      </c>
      <c r="AV2712" s="113" t="s">
        <v>82</v>
      </c>
      <c r="AW2712" s="113" t="s">
        <v>30</v>
      </c>
      <c r="AX2712" s="113" t="s">
        <v>73</v>
      </c>
      <c r="AY2712" s="114" t="s">
        <v>165</v>
      </c>
    </row>
    <row r="2713" spans="2:51" s="113" customFormat="1">
      <c r="B2713" s="112"/>
      <c r="D2713" s="102" t="s">
        <v>176</v>
      </c>
      <c r="E2713" s="114" t="s">
        <v>1</v>
      </c>
      <c r="F2713" s="115" t="s">
        <v>10888</v>
      </c>
      <c r="H2713" s="116">
        <v>6</v>
      </c>
      <c r="I2713" s="7"/>
      <c r="L2713" s="112"/>
      <c r="M2713" s="117"/>
      <c r="T2713" s="118"/>
      <c r="AT2713" s="114" t="s">
        <v>176</v>
      </c>
      <c r="AU2713" s="114" t="s">
        <v>82</v>
      </c>
      <c r="AV2713" s="113" t="s">
        <v>82</v>
      </c>
      <c r="AW2713" s="113" t="s">
        <v>30</v>
      </c>
      <c r="AX2713" s="113" t="s">
        <v>73</v>
      </c>
      <c r="AY2713" s="114" t="s">
        <v>165</v>
      </c>
    </row>
    <row r="2714" spans="2:51" s="113" customFormat="1">
      <c r="B2714" s="112"/>
      <c r="D2714" s="102" t="s">
        <v>176</v>
      </c>
      <c r="E2714" s="114" t="s">
        <v>1</v>
      </c>
      <c r="F2714" s="115" t="s">
        <v>10889</v>
      </c>
      <c r="H2714" s="116">
        <v>11.132</v>
      </c>
      <c r="I2714" s="7"/>
      <c r="L2714" s="112"/>
      <c r="M2714" s="117"/>
      <c r="T2714" s="118"/>
      <c r="AT2714" s="114" t="s">
        <v>176</v>
      </c>
      <c r="AU2714" s="114" t="s">
        <v>82</v>
      </c>
      <c r="AV2714" s="113" t="s">
        <v>82</v>
      </c>
      <c r="AW2714" s="113" t="s">
        <v>30</v>
      </c>
      <c r="AX2714" s="113" t="s">
        <v>73</v>
      </c>
      <c r="AY2714" s="114" t="s">
        <v>165</v>
      </c>
    </row>
    <row r="2715" spans="2:51" s="113" customFormat="1">
      <c r="B2715" s="112"/>
      <c r="D2715" s="102" t="s">
        <v>176</v>
      </c>
      <c r="E2715" s="114" t="s">
        <v>1</v>
      </c>
      <c r="F2715" s="115" t="s">
        <v>10890</v>
      </c>
      <c r="H2715" s="116">
        <v>18.721999999999998</v>
      </c>
      <c r="I2715" s="7"/>
      <c r="L2715" s="112"/>
      <c r="M2715" s="117"/>
      <c r="T2715" s="118"/>
      <c r="AT2715" s="114" t="s">
        <v>176</v>
      </c>
      <c r="AU2715" s="114" t="s">
        <v>82</v>
      </c>
      <c r="AV2715" s="113" t="s">
        <v>82</v>
      </c>
      <c r="AW2715" s="113" t="s">
        <v>30</v>
      </c>
      <c r="AX2715" s="113" t="s">
        <v>73</v>
      </c>
      <c r="AY2715" s="114" t="s">
        <v>165</v>
      </c>
    </row>
    <row r="2716" spans="2:51" s="113" customFormat="1">
      <c r="B2716" s="112"/>
      <c r="D2716" s="102" t="s">
        <v>176</v>
      </c>
      <c r="E2716" s="114" t="s">
        <v>1</v>
      </c>
      <c r="F2716" s="115" t="s">
        <v>10891</v>
      </c>
      <c r="H2716" s="116">
        <v>4.5539999999999994</v>
      </c>
      <c r="I2716" s="7"/>
      <c r="L2716" s="112"/>
      <c r="M2716" s="117"/>
      <c r="T2716" s="118"/>
      <c r="AT2716" s="114" t="s">
        <v>176</v>
      </c>
      <c r="AU2716" s="114" t="s">
        <v>82</v>
      </c>
      <c r="AV2716" s="113" t="s">
        <v>82</v>
      </c>
      <c r="AW2716" s="113" t="s">
        <v>30</v>
      </c>
      <c r="AX2716" s="113" t="s">
        <v>73</v>
      </c>
      <c r="AY2716" s="114" t="s">
        <v>165</v>
      </c>
    </row>
    <row r="2717" spans="2:51" s="113" customFormat="1">
      <c r="B2717" s="112"/>
      <c r="D2717" s="102" t="s">
        <v>176</v>
      </c>
      <c r="E2717" s="114" t="s">
        <v>1</v>
      </c>
      <c r="F2717" s="115" t="s">
        <v>10892</v>
      </c>
      <c r="H2717" s="116">
        <v>18.215999999999998</v>
      </c>
      <c r="I2717" s="7"/>
      <c r="L2717" s="112"/>
      <c r="M2717" s="117"/>
      <c r="T2717" s="118"/>
      <c r="AT2717" s="114" t="s">
        <v>176</v>
      </c>
      <c r="AU2717" s="114" t="s">
        <v>82</v>
      </c>
      <c r="AV2717" s="113" t="s">
        <v>82</v>
      </c>
      <c r="AW2717" s="113" t="s">
        <v>30</v>
      </c>
      <c r="AX2717" s="113" t="s">
        <v>73</v>
      </c>
      <c r="AY2717" s="114" t="s">
        <v>165</v>
      </c>
    </row>
    <row r="2718" spans="2:51" s="107" customFormat="1">
      <c r="B2718" s="106"/>
      <c r="D2718" s="102" t="s">
        <v>176</v>
      </c>
      <c r="E2718" s="108" t="s">
        <v>1</v>
      </c>
      <c r="F2718" s="109" t="s">
        <v>10893</v>
      </c>
      <c r="H2718" s="108"/>
      <c r="I2718" s="6"/>
      <c r="L2718" s="106"/>
      <c r="M2718" s="110"/>
      <c r="T2718" s="111"/>
      <c r="AT2718" s="108" t="s">
        <v>176</v>
      </c>
      <c r="AU2718" s="108" t="s">
        <v>82</v>
      </c>
      <c r="AV2718" s="107" t="s">
        <v>82</v>
      </c>
      <c r="AW2718" s="107" t="s">
        <v>30</v>
      </c>
      <c r="AX2718" s="107" t="s">
        <v>73</v>
      </c>
      <c r="AY2718" s="108" t="s">
        <v>165</v>
      </c>
    </row>
    <row r="2719" spans="2:51" s="113" customFormat="1">
      <c r="B2719" s="112"/>
      <c r="D2719" s="102" t="s">
        <v>176</v>
      </c>
      <c r="E2719" s="114" t="s">
        <v>1</v>
      </c>
      <c r="F2719" s="115" t="s">
        <v>10894</v>
      </c>
      <c r="H2719" s="116">
        <v>-14.162500000000001</v>
      </c>
      <c r="I2719" s="7"/>
      <c r="L2719" s="112"/>
      <c r="M2719" s="117"/>
      <c r="T2719" s="118"/>
      <c r="AT2719" s="114" t="s">
        <v>176</v>
      </c>
      <c r="AU2719" s="114" t="s">
        <v>82</v>
      </c>
      <c r="AV2719" s="113" t="s">
        <v>82</v>
      </c>
      <c r="AW2719" s="113" t="s">
        <v>30</v>
      </c>
      <c r="AX2719" s="113" t="s">
        <v>73</v>
      </c>
      <c r="AY2719" s="114" t="s">
        <v>165</v>
      </c>
    </row>
    <row r="2720" spans="2:51" s="107" customFormat="1">
      <c r="B2720" s="106"/>
      <c r="D2720" s="102" t="s">
        <v>176</v>
      </c>
      <c r="E2720" s="108" t="s">
        <v>1</v>
      </c>
      <c r="F2720" s="109" t="s">
        <v>10895</v>
      </c>
      <c r="H2720" s="108"/>
      <c r="I2720" s="6"/>
      <c r="L2720" s="106"/>
      <c r="M2720" s="110"/>
      <c r="T2720" s="111"/>
      <c r="AT2720" s="108" t="s">
        <v>176</v>
      </c>
      <c r="AU2720" s="108" t="s">
        <v>82</v>
      </c>
      <c r="AV2720" s="107" t="s">
        <v>82</v>
      </c>
      <c r="AW2720" s="107" t="s">
        <v>30</v>
      </c>
      <c r="AX2720" s="107" t="s">
        <v>73</v>
      </c>
      <c r="AY2720" s="108" t="s">
        <v>165</v>
      </c>
    </row>
    <row r="2721" spans="2:65" s="113" customFormat="1">
      <c r="B2721" s="112"/>
      <c r="D2721" s="102" t="s">
        <v>176</v>
      </c>
      <c r="E2721" s="114" t="s">
        <v>1</v>
      </c>
      <c r="F2721" s="115" t="s">
        <v>10896</v>
      </c>
      <c r="H2721" s="116">
        <v>-2.9224999999999999</v>
      </c>
      <c r="I2721" s="7"/>
      <c r="L2721" s="112"/>
      <c r="M2721" s="117"/>
      <c r="T2721" s="118"/>
      <c r="AT2721" s="114" t="s">
        <v>176</v>
      </c>
      <c r="AU2721" s="114" t="s">
        <v>82</v>
      </c>
      <c r="AV2721" s="113" t="s">
        <v>82</v>
      </c>
      <c r="AW2721" s="113" t="s">
        <v>30</v>
      </c>
      <c r="AX2721" s="113" t="s">
        <v>73</v>
      </c>
      <c r="AY2721" s="114" t="s">
        <v>165</v>
      </c>
    </row>
    <row r="2722" spans="2:65" s="107" customFormat="1">
      <c r="B2722" s="106"/>
      <c r="D2722" s="102" t="s">
        <v>176</v>
      </c>
      <c r="E2722" s="108" t="s">
        <v>1</v>
      </c>
      <c r="F2722" s="109" t="s">
        <v>10897</v>
      </c>
      <c r="H2722" s="108"/>
      <c r="I2722" s="6"/>
      <c r="L2722" s="106"/>
      <c r="M2722" s="110"/>
      <c r="T2722" s="111"/>
      <c r="AT2722" s="108" t="s">
        <v>176</v>
      </c>
      <c r="AU2722" s="108" t="s">
        <v>82</v>
      </c>
      <c r="AV2722" s="107" t="s">
        <v>82</v>
      </c>
      <c r="AW2722" s="107" t="s">
        <v>30</v>
      </c>
      <c r="AX2722" s="107" t="s">
        <v>73</v>
      </c>
      <c r="AY2722" s="108" t="s">
        <v>165</v>
      </c>
    </row>
    <row r="2723" spans="2:65" s="113" customFormat="1">
      <c r="B2723" s="112"/>
      <c r="D2723" s="102" t="s">
        <v>176</v>
      </c>
      <c r="E2723" s="114" t="s">
        <v>1</v>
      </c>
      <c r="F2723" s="115" t="s">
        <v>10898</v>
      </c>
      <c r="H2723" s="116">
        <v>-13.98</v>
      </c>
      <c r="I2723" s="7"/>
      <c r="L2723" s="112"/>
      <c r="M2723" s="117"/>
      <c r="T2723" s="118"/>
      <c r="AT2723" s="114" t="s">
        <v>176</v>
      </c>
      <c r="AU2723" s="114" t="s">
        <v>82</v>
      </c>
      <c r="AV2723" s="113" t="s">
        <v>82</v>
      </c>
      <c r="AW2723" s="113" t="s">
        <v>30</v>
      </c>
      <c r="AX2723" s="113" t="s">
        <v>73</v>
      </c>
      <c r="AY2723" s="114" t="s">
        <v>165</v>
      </c>
    </row>
    <row r="2724" spans="2:65" s="113" customFormat="1">
      <c r="B2724" s="112"/>
      <c r="D2724" s="102" t="s">
        <v>176</v>
      </c>
      <c r="E2724" s="114" t="s">
        <v>1</v>
      </c>
      <c r="F2724" s="115" t="s">
        <v>10899</v>
      </c>
      <c r="H2724" s="116">
        <v>-9.3000000000000007</v>
      </c>
      <c r="I2724" s="7"/>
      <c r="L2724" s="112"/>
      <c r="M2724" s="117"/>
      <c r="T2724" s="118"/>
      <c r="AT2724" s="114" t="s">
        <v>176</v>
      </c>
      <c r="AU2724" s="114" t="s">
        <v>82</v>
      </c>
      <c r="AV2724" s="113" t="s">
        <v>82</v>
      </c>
      <c r="AW2724" s="113" t="s">
        <v>30</v>
      </c>
      <c r="AX2724" s="113" t="s">
        <v>73</v>
      </c>
      <c r="AY2724" s="114" t="s">
        <v>165</v>
      </c>
    </row>
    <row r="2725" spans="2:65" s="113" customFormat="1">
      <c r="B2725" s="112"/>
      <c r="D2725" s="102" t="s">
        <v>176</v>
      </c>
      <c r="E2725" s="114" t="s">
        <v>1</v>
      </c>
      <c r="F2725" s="115" t="s">
        <v>10900</v>
      </c>
      <c r="H2725" s="116">
        <v>-4.1624999999999996</v>
      </c>
      <c r="I2725" s="7"/>
      <c r="L2725" s="112"/>
      <c r="M2725" s="117"/>
      <c r="T2725" s="118"/>
      <c r="AT2725" s="114" t="s">
        <v>176</v>
      </c>
      <c r="AU2725" s="114" t="s">
        <v>82</v>
      </c>
      <c r="AV2725" s="113" t="s">
        <v>82</v>
      </c>
      <c r="AW2725" s="113" t="s">
        <v>30</v>
      </c>
      <c r="AX2725" s="113" t="s">
        <v>73</v>
      </c>
      <c r="AY2725" s="114" t="s">
        <v>165</v>
      </c>
    </row>
    <row r="2726" spans="2:65" s="113" customFormat="1">
      <c r="B2726" s="112"/>
      <c r="D2726" s="102" t="s">
        <v>176</v>
      </c>
      <c r="E2726" s="114" t="s">
        <v>1</v>
      </c>
      <c r="F2726" s="115" t="s">
        <v>10901</v>
      </c>
      <c r="H2726" s="116">
        <v>-2.9925000000000002</v>
      </c>
      <c r="I2726" s="7"/>
      <c r="L2726" s="112"/>
      <c r="M2726" s="117"/>
      <c r="T2726" s="118"/>
      <c r="AT2726" s="114" t="s">
        <v>176</v>
      </c>
      <c r="AU2726" s="114" t="s">
        <v>82</v>
      </c>
      <c r="AV2726" s="113" t="s">
        <v>82</v>
      </c>
      <c r="AW2726" s="113" t="s">
        <v>30</v>
      </c>
      <c r="AX2726" s="113" t="s">
        <v>73</v>
      </c>
      <c r="AY2726" s="114" t="s">
        <v>165</v>
      </c>
    </row>
    <row r="2727" spans="2:65" s="113" customFormat="1">
      <c r="B2727" s="112"/>
      <c r="D2727" s="102" t="s">
        <v>176</v>
      </c>
      <c r="E2727" s="114" t="s">
        <v>1</v>
      </c>
      <c r="F2727" s="115" t="s">
        <v>10902</v>
      </c>
      <c r="H2727" s="116">
        <v>-6.6074999999999999</v>
      </c>
      <c r="I2727" s="7"/>
      <c r="L2727" s="112"/>
      <c r="M2727" s="117"/>
      <c r="T2727" s="118"/>
      <c r="AT2727" s="114" t="s">
        <v>176</v>
      </c>
      <c r="AU2727" s="114" t="s">
        <v>82</v>
      </c>
      <c r="AV2727" s="113" t="s">
        <v>82</v>
      </c>
      <c r="AW2727" s="113" t="s">
        <v>30</v>
      </c>
      <c r="AX2727" s="113" t="s">
        <v>73</v>
      </c>
      <c r="AY2727" s="114" t="s">
        <v>165</v>
      </c>
    </row>
    <row r="2728" spans="2:65" s="113" customFormat="1">
      <c r="B2728" s="112"/>
      <c r="D2728" s="102" t="s">
        <v>176</v>
      </c>
      <c r="E2728" s="114" t="s">
        <v>1</v>
      </c>
      <c r="F2728" s="115" t="s">
        <v>10384</v>
      </c>
      <c r="H2728" s="116">
        <v>-229.47649999999996</v>
      </c>
      <c r="I2728" s="7"/>
      <c r="L2728" s="112"/>
      <c r="M2728" s="117"/>
      <c r="T2728" s="118"/>
      <c r="AT2728" s="114" t="s">
        <v>176</v>
      </c>
      <c r="AU2728" s="114" t="s">
        <v>82</v>
      </c>
      <c r="AV2728" s="113" t="s">
        <v>82</v>
      </c>
      <c r="AW2728" s="113" t="s">
        <v>30</v>
      </c>
      <c r="AX2728" s="113" t="s">
        <v>73</v>
      </c>
      <c r="AY2728" s="114" t="s">
        <v>165</v>
      </c>
    </row>
    <row r="2729" spans="2:65" s="120" customFormat="1">
      <c r="B2729" s="119"/>
      <c r="D2729" s="102" t="s">
        <v>176</v>
      </c>
      <c r="E2729" s="121" t="s">
        <v>1</v>
      </c>
      <c r="F2729" s="122" t="s">
        <v>181</v>
      </c>
      <c r="H2729" s="123">
        <v>1443.2650000000001</v>
      </c>
      <c r="I2729" s="8"/>
      <c r="L2729" s="119"/>
      <c r="M2729" s="124"/>
      <c r="T2729" s="125"/>
      <c r="AT2729" s="121" t="s">
        <v>176</v>
      </c>
      <c r="AU2729" s="121" t="s">
        <v>82</v>
      </c>
      <c r="AV2729" s="120" t="s">
        <v>172</v>
      </c>
      <c r="AW2729" s="120" t="s">
        <v>30</v>
      </c>
      <c r="AX2729" s="120" t="s">
        <v>80</v>
      </c>
      <c r="AY2729" s="121" t="s">
        <v>165</v>
      </c>
    </row>
    <row r="2730" spans="2:65" s="17" customFormat="1" ht="24.2" customHeight="1">
      <c r="B2730" s="16"/>
      <c r="C2730" s="88" t="s">
        <v>1422</v>
      </c>
      <c r="D2730" s="88" t="s">
        <v>168</v>
      </c>
      <c r="E2730" s="89" t="s">
        <v>1423</v>
      </c>
      <c r="F2730" s="90" t="s">
        <v>1424</v>
      </c>
      <c r="G2730" s="91" t="s">
        <v>202</v>
      </c>
      <c r="H2730" s="92">
        <v>968.29200000000003</v>
      </c>
      <c r="I2730" s="4"/>
      <c r="J2730" s="94">
        <f>ROUND(I2730*H2730,2)</f>
        <v>0</v>
      </c>
      <c r="K2730" s="95"/>
      <c r="L2730" s="16"/>
      <c r="M2730" s="96" t="s">
        <v>1</v>
      </c>
      <c r="N2730" s="97" t="s">
        <v>38</v>
      </c>
      <c r="P2730" s="98">
        <f>O2730*H2730</f>
        <v>0</v>
      </c>
      <c r="Q2730" s="98">
        <v>4.3839999999999999E-3</v>
      </c>
      <c r="R2730" s="98">
        <f>Q2730*H2730</f>
        <v>4.2449921279999998</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1425</v>
      </c>
    </row>
    <row r="2731" spans="2:65" s="17" customFormat="1" ht="19.5">
      <c r="B2731" s="16"/>
      <c r="D2731" s="102" t="s">
        <v>173</v>
      </c>
      <c r="F2731" s="103" t="s">
        <v>1426</v>
      </c>
      <c r="I2731" s="5"/>
      <c r="L2731" s="16"/>
      <c r="M2731" s="104"/>
      <c r="T2731" s="105"/>
      <c r="AT2731" s="9" t="s">
        <v>173</v>
      </c>
      <c r="AU2731" s="9" t="s">
        <v>82</v>
      </c>
    </row>
    <row r="2732" spans="2:65" s="107" customFormat="1">
      <c r="B2732" s="106"/>
      <c r="D2732" s="102" t="s">
        <v>176</v>
      </c>
      <c r="E2732" s="108" t="s">
        <v>1</v>
      </c>
      <c r="F2732" s="109" t="s">
        <v>10903</v>
      </c>
      <c r="H2732" s="108"/>
      <c r="I2732" s="6"/>
      <c r="L2732" s="106"/>
      <c r="M2732" s="110"/>
      <c r="T2732" s="111"/>
      <c r="AT2732" s="108" t="s">
        <v>176</v>
      </c>
      <c r="AU2732" s="108" t="s">
        <v>82</v>
      </c>
      <c r="AV2732" s="107" t="s">
        <v>82</v>
      </c>
      <c r="AW2732" s="107" t="s">
        <v>30</v>
      </c>
      <c r="AX2732" s="107" t="s">
        <v>73</v>
      </c>
      <c r="AY2732" s="108" t="s">
        <v>165</v>
      </c>
    </row>
    <row r="2733" spans="2:65" s="107" customFormat="1">
      <c r="B2733" s="106"/>
      <c r="D2733" s="102" t="s">
        <v>176</v>
      </c>
      <c r="E2733" s="108" t="s">
        <v>1</v>
      </c>
      <c r="F2733" s="109" t="s">
        <v>10904</v>
      </c>
      <c r="H2733" s="108"/>
      <c r="I2733" s="6"/>
      <c r="L2733" s="106"/>
      <c r="M2733" s="110"/>
      <c r="T2733" s="111"/>
      <c r="AT2733" s="108" t="s">
        <v>176</v>
      </c>
      <c r="AU2733" s="108" t="s">
        <v>82</v>
      </c>
      <c r="AV2733" s="107" t="s">
        <v>82</v>
      </c>
      <c r="AW2733" s="107" t="s">
        <v>30</v>
      </c>
      <c r="AX2733" s="107" t="s">
        <v>73</v>
      </c>
      <c r="AY2733" s="108" t="s">
        <v>165</v>
      </c>
    </row>
    <row r="2734" spans="2:65" s="113" customFormat="1">
      <c r="B2734" s="112"/>
      <c r="D2734" s="102" t="s">
        <v>176</v>
      </c>
      <c r="E2734" s="114" t="s">
        <v>1</v>
      </c>
      <c r="F2734" s="115" t="s">
        <v>10905</v>
      </c>
      <c r="H2734" s="116">
        <v>877.18799999999999</v>
      </c>
      <c r="I2734" s="7"/>
      <c r="L2734" s="112"/>
      <c r="M2734" s="117"/>
      <c r="T2734" s="118"/>
      <c r="AT2734" s="114" t="s">
        <v>176</v>
      </c>
      <c r="AU2734" s="114" t="s">
        <v>82</v>
      </c>
      <c r="AV2734" s="113" t="s">
        <v>82</v>
      </c>
      <c r="AW2734" s="113" t="s">
        <v>30</v>
      </c>
      <c r="AX2734" s="113" t="s">
        <v>73</v>
      </c>
      <c r="AY2734" s="114" t="s">
        <v>165</v>
      </c>
    </row>
    <row r="2735" spans="2:65" s="107" customFormat="1">
      <c r="B2735" s="106"/>
      <c r="D2735" s="102" t="s">
        <v>176</v>
      </c>
      <c r="E2735" s="108" t="s">
        <v>1</v>
      </c>
      <c r="F2735" s="109" t="s">
        <v>10906</v>
      </c>
      <c r="H2735" s="108"/>
      <c r="I2735" s="6"/>
      <c r="L2735" s="106"/>
      <c r="M2735" s="110"/>
      <c r="T2735" s="111"/>
      <c r="AT2735" s="108" t="s">
        <v>176</v>
      </c>
      <c r="AU2735" s="108" t="s">
        <v>82</v>
      </c>
      <c r="AV2735" s="107" t="s">
        <v>82</v>
      </c>
      <c r="AW2735" s="107" t="s">
        <v>30</v>
      </c>
      <c r="AX2735" s="107" t="s">
        <v>73</v>
      </c>
      <c r="AY2735" s="108" t="s">
        <v>165</v>
      </c>
    </row>
    <row r="2736" spans="2:65" s="107" customFormat="1">
      <c r="B2736" s="106"/>
      <c r="D2736" s="102" t="s">
        <v>176</v>
      </c>
      <c r="E2736" s="108" t="s">
        <v>1</v>
      </c>
      <c r="F2736" s="109" t="s">
        <v>705</v>
      </c>
      <c r="H2736" s="108"/>
      <c r="I2736" s="6"/>
      <c r="L2736" s="106"/>
      <c r="M2736" s="110"/>
      <c r="T2736" s="111"/>
      <c r="AT2736" s="108" t="s">
        <v>176</v>
      </c>
      <c r="AU2736" s="108" t="s">
        <v>82</v>
      </c>
      <c r="AV2736" s="107" t="s">
        <v>82</v>
      </c>
      <c r="AW2736" s="107" t="s">
        <v>30</v>
      </c>
      <c r="AX2736" s="107" t="s">
        <v>73</v>
      </c>
      <c r="AY2736" s="108" t="s">
        <v>165</v>
      </c>
    </row>
    <row r="2737" spans="2:65" s="113" customFormat="1">
      <c r="B2737" s="112"/>
      <c r="D2737" s="102" t="s">
        <v>176</v>
      </c>
      <c r="E2737" s="114" t="s">
        <v>1</v>
      </c>
      <c r="F2737" s="115" t="s">
        <v>10907</v>
      </c>
      <c r="H2737" s="116">
        <v>16.8</v>
      </c>
      <c r="I2737" s="7"/>
      <c r="L2737" s="112"/>
      <c r="M2737" s="117"/>
      <c r="T2737" s="118"/>
      <c r="AT2737" s="114" t="s">
        <v>176</v>
      </c>
      <c r="AU2737" s="114" t="s">
        <v>82</v>
      </c>
      <c r="AV2737" s="113" t="s">
        <v>82</v>
      </c>
      <c r="AW2737" s="113" t="s">
        <v>30</v>
      </c>
      <c r="AX2737" s="113" t="s">
        <v>73</v>
      </c>
      <c r="AY2737" s="114" t="s">
        <v>165</v>
      </c>
    </row>
    <row r="2738" spans="2:65" s="107" customFormat="1">
      <c r="B2738" s="106"/>
      <c r="D2738" s="102" t="s">
        <v>176</v>
      </c>
      <c r="E2738" s="108" t="s">
        <v>1</v>
      </c>
      <c r="F2738" s="109" t="s">
        <v>709</v>
      </c>
      <c r="H2738" s="108"/>
      <c r="I2738" s="6"/>
      <c r="L2738" s="106"/>
      <c r="M2738" s="110"/>
      <c r="T2738" s="111"/>
      <c r="AT2738" s="108" t="s">
        <v>176</v>
      </c>
      <c r="AU2738" s="108" t="s">
        <v>82</v>
      </c>
      <c r="AV2738" s="107" t="s">
        <v>82</v>
      </c>
      <c r="AW2738" s="107" t="s">
        <v>30</v>
      </c>
      <c r="AX2738" s="107" t="s">
        <v>73</v>
      </c>
      <c r="AY2738" s="108" t="s">
        <v>165</v>
      </c>
    </row>
    <row r="2739" spans="2:65" s="113" customFormat="1">
      <c r="B2739" s="112"/>
      <c r="D2739" s="102" t="s">
        <v>176</v>
      </c>
      <c r="E2739" s="114" t="s">
        <v>1</v>
      </c>
      <c r="F2739" s="115" t="s">
        <v>10908</v>
      </c>
      <c r="H2739" s="116">
        <v>74.304000000000002</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968.29200000000003</v>
      </c>
      <c r="I2740" s="8"/>
      <c r="L2740" s="119"/>
      <c r="M2740" s="124"/>
      <c r="T2740" s="125"/>
      <c r="AT2740" s="121" t="s">
        <v>176</v>
      </c>
      <c r="AU2740" s="121" t="s">
        <v>82</v>
      </c>
      <c r="AV2740" s="120" t="s">
        <v>172</v>
      </c>
      <c r="AW2740" s="120" t="s">
        <v>30</v>
      </c>
      <c r="AX2740" s="120" t="s">
        <v>80</v>
      </c>
      <c r="AY2740" s="121" t="s">
        <v>165</v>
      </c>
    </row>
    <row r="2741" spans="2:65" s="17" customFormat="1" ht="24.2" customHeight="1">
      <c r="B2741" s="16"/>
      <c r="C2741" s="88" t="s">
        <v>752</v>
      </c>
      <c r="D2741" s="88" t="s">
        <v>168</v>
      </c>
      <c r="E2741" s="89" t="s">
        <v>1427</v>
      </c>
      <c r="F2741" s="90" t="s">
        <v>1428</v>
      </c>
      <c r="G2741" s="91" t="s">
        <v>202</v>
      </c>
      <c r="H2741" s="92">
        <v>4442.2830000000004</v>
      </c>
      <c r="I2741" s="4"/>
      <c r="J2741" s="94">
        <f>ROUND(I2741*H2741,2)</f>
        <v>0</v>
      </c>
      <c r="K2741" s="95"/>
      <c r="L2741" s="16"/>
      <c r="M2741" s="96" t="s">
        <v>1</v>
      </c>
      <c r="N2741" s="97" t="s">
        <v>38</v>
      </c>
      <c r="P2741" s="98">
        <f>O2741*H2741</f>
        <v>0</v>
      </c>
      <c r="Q2741" s="98">
        <v>1.6279999999999999E-2</v>
      </c>
      <c r="R2741" s="98">
        <f>Q2741*H2741</f>
        <v>72.320367239999996</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1429</v>
      </c>
    </row>
    <row r="2742" spans="2:65" s="17" customFormat="1" ht="29.25">
      <c r="B2742" s="16"/>
      <c r="D2742" s="102" t="s">
        <v>173</v>
      </c>
      <c r="F2742" s="103" t="s">
        <v>1430</v>
      </c>
      <c r="I2742" s="5"/>
      <c r="L2742" s="16"/>
      <c r="M2742" s="104"/>
      <c r="T2742" s="105"/>
      <c r="AT2742" s="9" t="s">
        <v>173</v>
      </c>
      <c r="AU2742" s="9" t="s">
        <v>82</v>
      </c>
    </row>
    <row r="2743" spans="2:65" s="107" customFormat="1">
      <c r="B2743" s="106"/>
      <c r="D2743" s="102" t="s">
        <v>176</v>
      </c>
      <c r="E2743" s="108" t="s">
        <v>1</v>
      </c>
      <c r="F2743" s="109" t="s">
        <v>10909</v>
      </c>
      <c r="H2743" s="108"/>
      <c r="I2743" s="6"/>
      <c r="L2743" s="106"/>
      <c r="M2743" s="110"/>
      <c r="T2743" s="111"/>
      <c r="AT2743" s="108" t="s">
        <v>176</v>
      </c>
      <c r="AU2743" s="108" t="s">
        <v>82</v>
      </c>
      <c r="AV2743" s="107" t="s">
        <v>82</v>
      </c>
      <c r="AW2743" s="107" t="s">
        <v>30</v>
      </c>
      <c r="AX2743" s="107" t="s">
        <v>73</v>
      </c>
      <c r="AY2743" s="108" t="s">
        <v>165</v>
      </c>
    </row>
    <row r="2744" spans="2:65" s="113" customFormat="1">
      <c r="B2744" s="112"/>
      <c r="D2744" s="102" t="s">
        <v>176</v>
      </c>
      <c r="E2744" s="114" t="s">
        <v>1</v>
      </c>
      <c r="F2744" s="115" t="s">
        <v>10910</v>
      </c>
      <c r="H2744" s="116">
        <v>549.74599999999998</v>
      </c>
      <c r="I2744" s="7"/>
      <c r="L2744" s="112"/>
      <c r="M2744" s="117"/>
      <c r="T2744" s="118"/>
      <c r="AT2744" s="114" t="s">
        <v>176</v>
      </c>
      <c r="AU2744" s="114" t="s">
        <v>82</v>
      </c>
      <c r="AV2744" s="113" t="s">
        <v>82</v>
      </c>
      <c r="AW2744" s="113" t="s">
        <v>30</v>
      </c>
      <c r="AX2744" s="113" t="s">
        <v>73</v>
      </c>
      <c r="AY2744" s="114" t="s">
        <v>165</v>
      </c>
    </row>
    <row r="2745" spans="2:65" s="107" customFormat="1">
      <c r="B2745" s="106"/>
      <c r="D2745" s="102" t="s">
        <v>176</v>
      </c>
      <c r="E2745" s="108" t="s">
        <v>1</v>
      </c>
      <c r="F2745" s="109" t="s">
        <v>10911</v>
      </c>
      <c r="H2745" s="108"/>
      <c r="I2745" s="6"/>
      <c r="L2745" s="106"/>
      <c r="M2745" s="110"/>
      <c r="T2745" s="111"/>
      <c r="AT2745" s="108" t="s">
        <v>176</v>
      </c>
      <c r="AU2745" s="108" t="s">
        <v>82</v>
      </c>
      <c r="AV2745" s="107" t="s">
        <v>82</v>
      </c>
      <c r="AW2745" s="107" t="s">
        <v>30</v>
      </c>
      <c r="AX2745" s="107" t="s">
        <v>73</v>
      </c>
      <c r="AY2745" s="108" t="s">
        <v>165</v>
      </c>
    </row>
    <row r="2746" spans="2:65" s="113" customFormat="1">
      <c r="B2746" s="112"/>
      <c r="D2746" s="102" t="s">
        <v>176</v>
      </c>
      <c r="E2746" s="114" t="s">
        <v>1</v>
      </c>
      <c r="F2746" s="115" t="s">
        <v>10912</v>
      </c>
      <c r="H2746" s="116">
        <v>438.84300000000002</v>
      </c>
      <c r="I2746" s="7"/>
      <c r="L2746" s="112"/>
      <c r="M2746" s="117"/>
      <c r="T2746" s="118"/>
      <c r="AT2746" s="114" t="s">
        <v>176</v>
      </c>
      <c r="AU2746" s="114" t="s">
        <v>82</v>
      </c>
      <c r="AV2746" s="113" t="s">
        <v>82</v>
      </c>
      <c r="AW2746" s="113" t="s">
        <v>30</v>
      </c>
      <c r="AX2746" s="113" t="s">
        <v>73</v>
      </c>
      <c r="AY2746" s="114" t="s">
        <v>165</v>
      </c>
    </row>
    <row r="2747" spans="2:65" s="107" customFormat="1">
      <c r="B2747" s="106"/>
      <c r="D2747" s="102" t="s">
        <v>176</v>
      </c>
      <c r="E2747" s="108" t="s">
        <v>1</v>
      </c>
      <c r="F2747" s="109" t="s">
        <v>10913</v>
      </c>
      <c r="H2747" s="108"/>
      <c r="I2747" s="6"/>
      <c r="L2747" s="106"/>
      <c r="M2747" s="110"/>
      <c r="T2747" s="111"/>
      <c r="AT2747" s="108" t="s">
        <v>176</v>
      </c>
      <c r="AU2747" s="108" t="s">
        <v>82</v>
      </c>
      <c r="AV2747" s="107" t="s">
        <v>82</v>
      </c>
      <c r="AW2747" s="107" t="s">
        <v>30</v>
      </c>
      <c r="AX2747" s="107" t="s">
        <v>73</v>
      </c>
      <c r="AY2747" s="108" t="s">
        <v>165</v>
      </c>
    </row>
    <row r="2748" spans="2:65" s="113" customFormat="1">
      <c r="B2748" s="112"/>
      <c r="D2748" s="102" t="s">
        <v>176</v>
      </c>
      <c r="E2748" s="114" t="s">
        <v>1</v>
      </c>
      <c r="F2748" s="115" t="s">
        <v>10914</v>
      </c>
      <c r="H2748" s="116">
        <v>360.33600000000001</v>
      </c>
      <c r="I2748" s="7"/>
      <c r="L2748" s="112"/>
      <c r="M2748" s="117"/>
      <c r="T2748" s="118"/>
      <c r="AT2748" s="114" t="s">
        <v>176</v>
      </c>
      <c r="AU2748" s="114" t="s">
        <v>82</v>
      </c>
      <c r="AV2748" s="113" t="s">
        <v>82</v>
      </c>
      <c r="AW2748" s="113" t="s">
        <v>30</v>
      </c>
      <c r="AX2748" s="113" t="s">
        <v>73</v>
      </c>
      <c r="AY2748" s="114" t="s">
        <v>165</v>
      </c>
    </row>
    <row r="2749" spans="2:65" s="107" customFormat="1">
      <c r="B2749" s="106"/>
      <c r="D2749" s="102" t="s">
        <v>176</v>
      </c>
      <c r="E2749" s="108" t="s">
        <v>1</v>
      </c>
      <c r="F2749" s="109" t="s">
        <v>10915</v>
      </c>
      <c r="H2749" s="108"/>
      <c r="I2749" s="6"/>
      <c r="L2749" s="106"/>
      <c r="M2749" s="110"/>
      <c r="T2749" s="111"/>
      <c r="AT2749" s="108" t="s">
        <v>176</v>
      </c>
      <c r="AU2749" s="108" t="s">
        <v>82</v>
      </c>
      <c r="AV2749" s="107" t="s">
        <v>82</v>
      </c>
      <c r="AW2749" s="107" t="s">
        <v>30</v>
      </c>
      <c r="AX2749" s="107" t="s">
        <v>73</v>
      </c>
      <c r="AY2749" s="108" t="s">
        <v>165</v>
      </c>
    </row>
    <row r="2750" spans="2:65" s="113" customFormat="1">
      <c r="B2750" s="112"/>
      <c r="D2750" s="102" t="s">
        <v>176</v>
      </c>
      <c r="E2750" s="114" t="s">
        <v>1</v>
      </c>
      <c r="F2750" s="115" t="s">
        <v>10916</v>
      </c>
      <c r="H2750" s="116">
        <v>59.466000000000001</v>
      </c>
      <c r="I2750" s="7"/>
      <c r="L2750" s="112"/>
      <c r="M2750" s="117"/>
      <c r="T2750" s="118"/>
      <c r="AT2750" s="114" t="s">
        <v>176</v>
      </c>
      <c r="AU2750" s="114" t="s">
        <v>82</v>
      </c>
      <c r="AV2750" s="113" t="s">
        <v>82</v>
      </c>
      <c r="AW2750" s="113" t="s">
        <v>30</v>
      </c>
      <c r="AX2750" s="113" t="s">
        <v>73</v>
      </c>
      <c r="AY2750" s="114" t="s">
        <v>165</v>
      </c>
    </row>
    <row r="2751" spans="2:65" s="107" customFormat="1">
      <c r="B2751" s="106"/>
      <c r="D2751" s="102" t="s">
        <v>176</v>
      </c>
      <c r="E2751" s="108" t="s">
        <v>1</v>
      </c>
      <c r="F2751" s="109" t="s">
        <v>10917</v>
      </c>
      <c r="H2751" s="108"/>
      <c r="I2751" s="6"/>
      <c r="L2751" s="106"/>
      <c r="M2751" s="110"/>
      <c r="T2751" s="111"/>
      <c r="AT2751" s="108" t="s">
        <v>176</v>
      </c>
      <c r="AU2751" s="108" t="s">
        <v>82</v>
      </c>
      <c r="AV2751" s="107" t="s">
        <v>82</v>
      </c>
      <c r="AW2751" s="107" t="s">
        <v>30</v>
      </c>
      <c r="AX2751" s="107" t="s">
        <v>73</v>
      </c>
      <c r="AY2751" s="108" t="s">
        <v>165</v>
      </c>
    </row>
    <row r="2752" spans="2:65" s="113" customFormat="1">
      <c r="B2752" s="112"/>
      <c r="D2752" s="102" t="s">
        <v>176</v>
      </c>
      <c r="E2752" s="114" t="s">
        <v>1</v>
      </c>
      <c r="F2752" s="115" t="s">
        <v>10918</v>
      </c>
      <c r="H2752" s="116">
        <v>2724.0120000000002</v>
      </c>
      <c r="I2752" s="7"/>
      <c r="L2752" s="112"/>
      <c r="M2752" s="117"/>
      <c r="T2752" s="118"/>
      <c r="AT2752" s="114" t="s">
        <v>176</v>
      </c>
      <c r="AU2752" s="114" t="s">
        <v>82</v>
      </c>
      <c r="AV2752" s="113" t="s">
        <v>82</v>
      </c>
      <c r="AW2752" s="113" t="s">
        <v>30</v>
      </c>
      <c r="AX2752" s="113" t="s">
        <v>73</v>
      </c>
      <c r="AY2752" s="114" t="s">
        <v>165</v>
      </c>
    </row>
    <row r="2753" spans="2:51" s="107" customFormat="1">
      <c r="B2753" s="106"/>
      <c r="D2753" s="102" t="s">
        <v>176</v>
      </c>
      <c r="E2753" s="108" t="s">
        <v>1</v>
      </c>
      <c r="F2753" s="109" t="s">
        <v>10919</v>
      </c>
      <c r="H2753" s="108"/>
      <c r="I2753" s="6"/>
      <c r="L2753" s="106"/>
      <c r="M2753" s="110"/>
      <c r="T2753" s="111"/>
      <c r="AT2753" s="108" t="s">
        <v>176</v>
      </c>
      <c r="AU2753" s="108" t="s">
        <v>82</v>
      </c>
      <c r="AV2753" s="107" t="s">
        <v>82</v>
      </c>
      <c r="AW2753" s="107" t="s">
        <v>30</v>
      </c>
      <c r="AX2753" s="107" t="s">
        <v>73</v>
      </c>
      <c r="AY2753" s="108" t="s">
        <v>165</v>
      </c>
    </row>
    <row r="2754" spans="2:51" s="113" customFormat="1">
      <c r="B2754" s="112"/>
      <c r="D2754" s="102" t="s">
        <v>176</v>
      </c>
      <c r="E2754" s="114" t="s">
        <v>1</v>
      </c>
      <c r="F2754" s="115" t="s">
        <v>10920</v>
      </c>
      <c r="H2754" s="116">
        <v>27.09</v>
      </c>
      <c r="I2754" s="7"/>
      <c r="L2754" s="112"/>
      <c r="M2754" s="117"/>
      <c r="T2754" s="118"/>
      <c r="AT2754" s="114" t="s">
        <v>176</v>
      </c>
      <c r="AU2754" s="114" t="s">
        <v>82</v>
      </c>
      <c r="AV2754" s="113" t="s">
        <v>82</v>
      </c>
      <c r="AW2754" s="113" t="s">
        <v>30</v>
      </c>
      <c r="AX2754" s="113" t="s">
        <v>73</v>
      </c>
      <c r="AY2754" s="114" t="s">
        <v>165</v>
      </c>
    </row>
    <row r="2755" spans="2:51" s="113" customFormat="1">
      <c r="B2755" s="112"/>
      <c r="D2755" s="102" t="s">
        <v>176</v>
      </c>
      <c r="E2755" s="114" t="s">
        <v>1</v>
      </c>
      <c r="F2755" s="115" t="s">
        <v>994</v>
      </c>
      <c r="H2755" s="116">
        <v>-2.1</v>
      </c>
      <c r="I2755" s="7"/>
      <c r="L2755" s="112"/>
      <c r="M2755" s="117"/>
      <c r="T2755" s="118"/>
      <c r="AT2755" s="114" t="s">
        <v>176</v>
      </c>
      <c r="AU2755" s="114" t="s">
        <v>82</v>
      </c>
      <c r="AV2755" s="113" t="s">
        <v>82</v>
      </c>
      <c r="AW2755" s="113" t="s">
        <v>30</v>
      </c>
      <c r="AX2755" s="113" t="s">
        <v>73</v>
      </c>
      <c r="AY2755" s="114" t="s">
        <v>165</v>
      </c>
    </row>
    <row r="2756" spans="2:51" s="113" customFormat="1">
      <c r="B2756" s="112"/>
      <c r="D2756" s="102" t="s">
        <v>176</v>
      </c>
      <c r="E2756" s="114" t="s">
        <v>1</v>
      </c>
      <c r="F2756" s="115" t="s">
        <v>10921</v>
      </c>
      <c r="H2756" s="116">
        <v>-4.620000000000001</v>
      </c>
      <c r="I2756" s="7"/>
      <c r="L2756" s="112"/>
      <c r="M2756" s="117"/>
      <c r="T2756" s="118"/>
      <c r="AT2756" s="114" t="s">
        <v>176</v>
      </c>
      <c r="AU2756" s="114" t="s">
        <v>82</v>
      </c>
      <c r="AV2756" s="113" t="s">
        <v>82</v>
      </c>
      <c r="AW2756" s="113" t="s">
        <v>30</v>
      </c>
      <c r="AX2756" s="113" t="s">
        <v>73</v>
      </c>
      <c r="AY2756" s="114" t="s">
        <v>165</v>
      </c>
    </row>
    <row r="2757" spans="2:51" s="107" customFormat="1">
      <c r="B2757" s="106"/>
      <c r="D2757" s="102" t="s">
        <v>176</v>
      </c>
      <c r="E2757" s="108" t="s">
        <v>1</v>
      </c>
      <c r="F2757" s="109" t="s">
        <v>10922</v>
      </c>
      <c r="H2757" s="108"/>
      <c r="I2757" s="6"/>
      <c r="L2757" s="106"/>
      <c r="M2757" s="110"/>
      <c r="T2757" s="111"/>
      <c r="AT2757" s="108" t="s">
        <v>176</v>
      </c>
      <c r="AU2757" s="108" t="s">
        <v>82</v>
      </c>
      <c r="AV2757" s="107" t="s">
        <v>82</v>
      </c>
      <c r="AW2757" s="107" t="s">
        <v>30</v>
      </c>
      <c r="AX2757" s="107" t="s">
        <v>73</v>
      </c>
      <c r="AY2757" s="108" t="s">
        <v>165</v>
      </c>
    </row>
    <row r="2758" spans="2:51" s="113" customFormat="1">
      <c r="B2758" s="112"/>
      <c r="D2758" s="102" t="s">
        <v>176</v>
      </c>
      <c r="E2758" s="114" t="s">
        <v>1</v>
      </c>
      <c r="F2758" s="115" t="s">
        <v>10923</v>
      </c>
      <c r="H2758" s="116">
        <v>2961.3539999999998</v>
      </c>
      <c r="I2758" s="7"/>
      <c r="L2758" s="112"/>
      <c r="M2758" s="117"/>
      <c r="T2758" s="118"/>
      <c r="AT2758" s="114" t="s">
        <v>176</v>
      </c>
      <c r="AU2758" s="114" t="s">
        <v>82</v>
      </c>
      <c r="AV2758" s="113" t="s">
        <v>82</v>
      </c>
      <c r="AW2758" s="113" t="s">
        <v>30</v>
      </c>
      <c r="AX2758" s="113" t="s">
        <v>73</v>
      </c>
      <c r="AY2758" s="114" t="s">
        <v>165</v>
      </c>
    </row>
    <row r="2759" spans="2:51" s="113" customFormat="1">
      <c r="B2759" s="112"/>
      <c r="D2759" s="102" t="s">
        <v>176</v>
      </c>
      <c r="E2759" s="114" t="s">
        <v>1</v>
      </c>
      <c r="F2759" s="115" t="s">
        <v>9866</v>
      </c>
      <c r="H2759" s="116">
        <v>7114.1270000000004</v>
      </c>
      <c r="I2759" s="7"/>
      <c r="L2759" s="112"/>
      <c r="M2759" s="117"/>
      <c r="T2759" s="118"/>
      <c r="AT2759" s="114" t="s">
        <v>176</v>
      </c>
      <c r="AU2759" s="114" t="s">
        <v>82</v>
      </c>
      <c r="AV2759" s="113" t="s">
        <v>82</v>
      </c>
      <c r="AW2759" s="113" t="s">
        <v>30</v>
      </c>
      <c r="AX2759" s="113" t="s">
        <v>73</v>
      </c>
      <c r="AY2759" s="114" t="s">
        <v>165</v>
      </c>
    </row>
    <row r="2760" spans="2:51" s="107" customFormat="1">
      <c r="B2760" s="106"/>
      <c r="D2760" s="102" t="s">
        <v>176</v>
      </c>
      <c r="E2760" s="108" t="s">
        <v>1</v>
      </c>
      <c r="F2760" s="109" t="s">
        <v>10878</v>
      </c>
      <c r="H2760" s="108"/>
      <c r="I2760" s="6"/>
      <c r="L2760" s="106"/>
      <c r="M2760" s="110"/>
      <c r="T2760" s="111"/>
      <c r="AT2760" s="108" t="s">
        <v>176</v>
      </c>
      <c r="AU2760" s="108" t="s">
        <v>82</v>
      </c>
      <c r="AV2760" s="107" t="s">
        <v>82</v>
      </c>
      <c r="AW2760" s="107" t="s">
        <v>30</v>
      </c>
      <c r="AX2760" s="107" t="s">
        <v>73</v>
      </c>
      <c r="AY2760" s="108" t="s">
        <v>165</v>
      </c>
    </row>
    <row r="2761" spans="2:51" s="107" customFormat="1">
      <c r="B2761" s="106"/>
      <c r="D2761" s="102" t="s">
        <v>176</v>
      </c>
      <c r="E2761" s="108" t="s">
        <v>1</v>
      </c>
      <c r="F2761" s="109" t="s">
        <v>10924</v>
      </c>
      <c r="H2761" s="108"/>
      <c r="I2761" s="6"/>
      <c r="L2761" s="106"/>
      <c r="M2761" s="110"/>
      <c r="T2761" s="111"/>
      <c r="AT2761" s="108" t="s">
        <v>176</v>
      </c>
      <c r="AU2761" s="108" t="s">
        <v>82</v>
      </c>
      <c r="AV2761" s="107" t="s">
        <v>82</v>
      </c>
      <c r="AW2761" s="107" t="s">
        <v>30</v>
      </c>
      <c r="AX2761" s="107" t="s">
        <v>73</v>
      </c>
      <c r="AY2761" s="108" t="s">
        <v>165</v>
      </c>
    </row>
    <row r="2762" spans="2:51" s="113" customFormat="1">
      <c r="B2762" s="112"/>
      <c r="D2762" s="102" t="s">
        <v>176</v>
      </c>
      <c r="E2762" s="114" t="s">
        <v>1</v>
      </c>
      <c r="F2762" s="115" t="s">
        <v>10925</v>
      </c>
      <c r="H2762" s="116">
        <v>-588.1</v>
      </c>
      <c r="I2762" s="7"/>
      <c r="L2762" s="112"/>
      <c r="M2762" s="117"/>
      <c r="T2762" s="118"/>
      <c r="AT2762" s="114" t="s">
        <v>176</v>
      </c>
      <c r="AU2762" s="114" t="s">
        <v>82</v>
      </c>
      <c r="AV2762" s="113" t="s">
        <v>82</v>
      </c>
      <c r="AW2762" s="113" t="s">
        <v>30</v>
      </c>
      <c r="AX2762" s="113" t="s">
        <v>73</v>
      </c>
      <c r="AY2762" s="114" t="s">
        <v>165</v>
      </c>
    </row>
    <row r="2763" spans="2:51" s="113" customFormat="1">
      <c r="B2763" s="112"/>
      <c r="D2763" s="102" t="s">
        <v>176</v>
      </c>
      <c r="E2763" s="114" t="s">
        <v>1</v>
      </c>
      <c r="F2763" s="115" t="s">
        <v>10926</v>
      </c>
      <c r="H2763" s="116">
        <v>-1226.568</v>
      </c>
      <c r="I2763" s="7"/>
      <c r="L2763" s="112"/>
      <c r="M2763" s="117"/>
      <c r="T2763" s="118"/>
      <c r="AT2763" s="114" t="s">
        <v>176</v>
      </c>
      <c r="AU2763" s="114" t="s">
        <v>82</v>
      </c>
      <c r="AV2763" s="113" t="s">
        <v>82</v>
      </c>
      <c r="AW2763" s="113" t="s">
        <v>30</v>
      </c>
      <c r="AX2763" s="113" t="s">
        <v>73</v>
      </c>
      <c r="AY2763" s="114" t="s">
        <v>165</v>
      </c>
    </row>
    <row r="2764" spans="2:51" s="113" customFormat="1">
      <c r="B2764" s="112"/>
      <c r="D2764" s="102" t="s">
        <v>176</v>
      </c>
      <c r="E2764" s="114" t="s">
        <v>1</v>
      </c>
      <c r="F2764" s="115" t="s">
        <v>10927</v>
      </c>
      <c r="H2764" s="116">
        <v>-542.15</v>
      </c>
      <c r="I2764" s="7"/>
      <c r="L2764" s="112"/>
      <c r="M2764" s="117"/>
      <c r="T2764" s="118"/>
      <c r="AT2764" s="114" t="s">
        <v>176</v>
      </c>
      <c r="AU2764" s="114" t="s">
        <v>82</v>
      </c>
      <c r="AV2764" s="113" t="s">
        <v>82</v>
      </c>
      <c r="AW2764" s="113" t="s">
        <v>30</v>
      </c>
      <c r="AX2764" s="113" t="s">
        <v>73</v>
      </c>
      <c r="AY2764" s="114" t="s">
        <v>165</v>
      </c>
    </row>
    <row r="2765" spans="2:51" s="107" customFormat="1">
      <c r="B2765" s="106"/>
      <c r="D2765" s="102" t="s">
        <v>176</v>
      </c>
      <c r="E2765" s="108" t="s">
        <v>1</v>
      </c>
      <c r="F2765" s="109" t="s">
        <v>10928</v>
      </c>
      <c r="H2765" s="108"/>
      <c r="I2765" s="6"/>
      <c r="L2765" s="106"/>
      <c r="M2765" s="110"/>
      <c r="T2765" s="111"/>
      <c r="AT2765" s="108" t="s">
        <v>176</v>
      </c>
      <c r="AU2765" s="108" t="s">
        <v>82</v>
      </c>
      <c r="AV2765" s="107" t="s">
        <v>82</v>
      </c>
      <c r="AW2765" s="107" t="s">
        <v>30</v>
      </c>
      <c r="AX2765" s="107" t="s">
        <v>73</v>
      </c>
      <c r="AY2765" s="108" t="s">
        <v>165</v>
      </c>
    </row>
    <row r="2766" spans="2:51" s="113" customFormat="1">
      <c r="B2766" s="112"/>
      <c r="D2766" s="102" t="s">
        <v>176</v>
      </c>
      <c r="E2766" s="114" t="s">
        <v>1</v>
      </c>
      <c r="F2766" s="115" t="s">
        <v>10929</v>
      </c>
      <c r="H2766" s="116">
        <v>-126.063</v>
      </c>
      <c r="I2766" s="7"/>
      <c r="L2766" s="112"/>
      <c r="M2766" s="117"/>
      <c r="T2766" s="118"/>
      <c r="AT2766" s="114" t="s">
        <v>176</v>
      </c>
      <c r="AU2766" s="114" t="s">
        <v>82</v>
      </c>
      <c r="AV2766" s="113" t="s">
        <v>82</v>
      </c>
      <c r="AW2766" s="113" t="s">
        <v>30</v>
      </c>
      <c r="AX2766" s="113" t="s">
        <v>73</v>
      </c>
      <c r="AY2766" s="114" t="s">
        <v>165</v>
      </c>
    </row>
    <row r="2767" spans="2:51" s="107" customFormat="1">
      <c r="B2767" s="106"/>
      <c r="D2767" s="102" t="s">
        <v>176</v>
      </c>
      <c r="E2767" s="108" t="s">
        <v>1</v>
      </c>
      <c r="F2767" s="109" t="s">
        <v>10930</v>
      </c>
      <c r="H2767" s="108"/>
      <c r="I2767" s="6"/>
      <c r="L2767" s="106"/>
      <c r="M2767" s="110"/>
      <c r="T2767" s="111"/>
      <c r="AT2767" s="108" t="s">
        <v>176</v>
      </c>
      <c r="AU2767" s="108" t="s">
        <v>82</v>
      </c>
      <c r="AV2767" s="107" t="s">
        <v>82</v>
      </c>
      <c r="AW2767" s="107" t="s">
        <v>30</v>
      </c>
      <c r="AX2767" s="107" t="s">
        <v>73</v>
      </c>
      <c r="AY2767" s="108" t="s">
        <v>165</v>
      </c>
    </row>
    <row r="2768" spans="2:51" s="113" customFormat="1">
      <c r="B2768" s="112"/>
      <c r="D2768" s="102" t="s">
        <v>176</v>
      </c>
      <c r="E2768" s="114" t="s">
        <v>1</v>
      </c>
      <c r="F2768" s="115" t="s">
        <v>10931</v>
      </c>
      <c r="H2768" s="116">
        <v>-226.98</v>
      </c>
      <c r="I2768" s="7"/>
      <c r="L2768" s="112"/>
      <c r="M2768" s="117"/>
      <c r="T2768" s="118"/>
      <c r="AT2768" s="114" t="s">
        <v>176</v>
      </c>
      <c r="AU2768" s="114" t="s">
        <v>82</v>
      </c>
      <c r="AV2768" s="113" t="s">
        <v>82</v>
      </c>
      <c r="AW2768" s="113" t="s">
        <v>30</v>
      </c>
      <c r="AX2768" s="113" t="s">
        <v>73</v>
      </c>
      <c r="AY2768" s="114" t="s">
        <v>165</v>
      </c>
    </row>
    <row r="2769" spans="2:51" s="107" customFormat="1">
      <c r="B2769" s="106"/>
      <c r="D2769" s="102" t="s">
        <v>176</v>
      </c>
      <c r="E2769" s="108" t="s">
        <v>1</v>
      </c>
      <c r="F2769" s="109" t="s">
        <v>10932</v>
      </c>
      <c r="H2769" s="108"/>
      <c r="I2769" s="6"/>
      <c r="L2769" s="106"/>
      <c r="M2769" s="110"/>
      <c r="T2769" s="111"/>
      <c r="AT2769" s="108" t="s">
        <v>176</v>
      </c>
      <c r="AU2769" s="108" t="s">
        <v>82</v>
      </c>
      <c r="AV2769" s="107" t="s">
        <v>82</v>
      </c>
      <c r="AW2769" s="107" t="s">
        <v>30</v>
      </c>
      <c r="AX2769" s="107" t="s">
        <v>73</v>
      </c>
      <c r="AY2769" s="108" t="s">
        <v>165</v>
      </c>
    </row>
    <row r="2770" spans="2:51" s="113" customFormat="1">
      <c r="B2770" s="112"/>
      <c r="D2770" s="102" t="s">
        <v>176</v>
      </c>
      <c r="E2770" s="114" t="s">
        <v>1</v>
      </c>
      <c r="F2770" s="115" t="s">
        <v>10933</v>
      </c>
      <c r="H2770" s="116">
        <v>-198.90700000000001</v>
      </c>
      <c r="I2770" s="7"/>
      <c r="L2770" s="112"/>
      <c r="M2770" s="117"/>
      <c r="T2770" s="118"/>
      <c r="AT2770" s="114" t="s">
        <v>176</v>
      </c>
      <c r="AU2770" s="114" t="s">
        <v>82</v>
      </c>
      <c r="AV2770" s="113" t="s">
        <v>82</v>
      </c>
      <c r="AW2770" s="113" t="s">
        <v>30</v>
      </c>
      <c r="AX2770" s="113" t="s">
        <v>73</v>
      </c>
      <c r="AY2770" s="114" t="s">
        <v>165</v>
      </c>
    </row>
    <row r="2771" spans="2:51" s="107" customFormat="1">
      <c r="B2771" s="106"/>
      <c r="D2771" s="102" t="s">
        <v>176</v>
      </c>
      <c r="E2771" s="108" t="s">
        <v>1</v>
      </c>
      <c r="F2771" s="109" t="s">
        <v>10934</v>
      </c>
      <c r="H2771" s="108"/>
      <c r="I2771" s="6"/>
      <c r="L2771" s="106"/>
      <c r="M2771" s="110"/>
      <c r="T2771" s="111"/>
      <c r="AT2771" s="108" t="s">
        <v>176</v>
      </c>
      <c r="AU2771" s="108" t="s">
        <v>82</v>
      </c>
      <c r="AV2771" s="107" t="s">
        <v>82</v>
      </c>
      <c r="AW2771" s="107" t="s">
        <v>30</v>
      </c>
      <c r="AX2771" s="107" t="s">
        <v>73</v>
      </c>
      <c r="AY2771" s="108" t="s">
        <v>165</v>
      </c>
    </row>
    <row r="2772" spans="2:51" s="113" customFormat="1">
      <c r="B2772" s="112"/>
      <c r="D2772" s="102" t="s">
        <v>176</v>
      </c>
      <c r="E2772" s="114" t="s">
        <v>1</v>
      </c>
      <c r="F2772" s="115" t="s">
        <v>10935</v>
      </c>
      <c r="H2772" s="116">
        <v>-18.27</v>
      </c>
      <c r="I2772" s="7"/>
      <c r="L2772" s="112"/>
      <c r="M2772" s="117"/>
      <c r="T2772" s="118"/>
      <c r="AT2772" s="114" t="s">
        <v>176</v>
      </c>
      <c r="AU2772" s="114" t="s">
        <v>82</v>
      </c>
      <c r="AV2772" s="113" t="s">
        <v>82</v>
      </c>
      <c r="AW2772" s="113" t="s">
        <v>30</v>
      </c>
      <c r="AX2772" s="113" t="s">
        <v>73</v>
      </c>
      <c r="AY2772" s="114" t="s">
        <v>165</v>
      </c>
    </row>
    <row r="2773" spans="2:51" s="107" customFormat="1">
      <c r="B2773" s="106"/>
      <c r="D2773" s="102" t="s">
        <v>176</v>
      </c>
      <c r="E2773" s="108" t="s">
        <v>1</v>
      </c>
      <c r="F2773" s="109" t="s">
        <v>10936</v>
      </c>
      <c r="H2773" s="108"/>
      <c r="I2773" s="6"/>
      <c r="L2773" s="106"/>
      <c r="M2773" s="110"/>
      <c r="T2773" s="111"/>
      <c r="AT2773" s="108" t="s">
        <v>176</v>
      </c>
      <c r="AU2773" s="108" t="s">
        <v>82</v>
      </c>
      <c r="AV2773" s="107" t="s">
        <v>82</v>
      </c>
      <c r="AW2773" s="107" t="s">
        <v>30</v>
      </c>
      <c r="AX2773" s="107" t="s">
        <v>73</v>
      </c>
      <c r="AY2773" s="108" t="s">
        <v>165</v>
      </c>
    </row>
    <row r="2774" spans="2:51" s="107" customFormat="1">
      <c r="B2774" s="106"/>
      <c r="D2774" s="102" t="s">
        <v>176</v>
      </c>
      <c r="E2774" s="108" t="s">
        <v>1</v>
      </c>
      <c r="F2774" s="109" t="s">
        <v>10937</v>
      </c>
      <c r="H2774" s="108"/>
      <c r="I2774" s="6"/>
      <c r="L2774" s="106"/>
      <c r="M2774" s="110"/>
      <c r="T2774" s="111"/>
      <c r="AT2774" s="108" t="s">
        <v>176</v>
      </c>
      <c r="AU2774" s="108" t="s">
        <v>82</v>
      </c>
      <c r="AV2774" s="107" t="s">
        <v>82</v>
      </c>
      <c r="AW2774" s="107" t="s">
        <v>30</v>
      </c>
      <c r="AX2774" s="107" t="s">
        <v>73</v>
      </c>
      <c r="AY2774" s="108" t="s">
        <v>165</v>
      </c>
    </row>
    <row r="2775" spans="2:51" s="113" customFormat="1">
      <c r="B2775" s="112"/>
      <c r="D2775" s="102" t="s">
        <v>176</v>
      </c>
      <c r="E2775" s="114" t="s">
        <v>1</v>
      </c>
      <c r="F2775" s="115" t="s">
        <v>10938</v>
      </c>
      <c r="H2775" s="116">
        <v>229.476</v>
      </c>
      <c r="I2775" s="7"/>
      <c r="L2775" s="112"/>
      <c r="M2775" s="117"/>
      <c r="T2775" s="118"/>
      <c r="AT2775" s="114" t="s">
        <v>176</v>
      </c>
      <c r="AU2775" s="114" t="s">
        <v>82</v>
      </c>
      <c r="AV2775" s="113" t="s">
        <v>82</v>
      </c>
      <c r="AW2775" s="113" t="s">
        <v>30</v>
      </c>
      <c r="AX2775" s="113" t="s">
        <v>73</v>
      </c>
      <c r="AY2775" s="114" t="s">
        <v>165</v>
      </c>
    </row>
    <row r="2776" spans="2:51" s="107" customFormat="1">
      <c r="B2776" s="106"/>
      <c r="D2776" s="102" t="s">
        <v>176</v>
      </c>
      <c r="E2776" s="108" t="s">
        <v>1</v>
      </c>
      <c r="F2776" s="109" t="s">
        <v>10939</v>
      </c>
      <c r="H2776" s="108"/>
      <c r="I2776" s="6"/>
      <c r="L2776" s="106"/>
      <c r="M2776" s="110"/>
      <c r="T2776" s="111"/>
      <c r="AT2776" s="108" t="s">
        <v>176</v>
      </c>
      <c r="AU2776" s="108" t="s">
        <v>82</v>
      </c>
      <c r="AV2776" s="107" t="s">
        <v>82</v>
      </c>
      <c r="AW2776" s="107" t="s">
        <v>30</v>
      </c>
      <c r="AX2776" s="107" t="s">
        <v>73</v>
      </c>
      <c r="AY2776" s="108" t="s">
        <v>165</v>
      </c>
    </row>
    <row r="2777" spans="2:51" s="113" customFormat="1">
      <c r="B2777" s="112"/>
      <c r="D2777" s="102" t="s">
        <v>176</v>
      </c>
      <c r="E2777" s="114" t="s">
        <v>1</v>
      </c>
      <c r="F2777" s="115" t="s">
        <v>10940</v>
      </c>
      <c r="H2777" s="116">
        <v>-80.3</v>
      </c>
      <c r="I2777" s="7"/>
      <c r="L2777" s="112"/>
      <c r="M2777" s="117"/>
      <c r="T2777" s="118"/>
      <c r="AT2777" s="114" t="s">
        <v>176</v>
      </c>
      <c r="AU2777" s="114" t="s">
        <v>82</v>
      </c>
      <c r="AV2777" s="113" t="s">
        <v>82</v>
      </c>
      <c r="AW2777" s="113" t="s">
        <v>30</v>
      </c>
      <c r="AX2777" s="113" t="s">
        <v>73</v>
      </c>
      <c r="AY2777" s="114" t="s">
        <v>165</v>
      </c>
    </row>
    <row r="2778" spans="2:51" s="113" customFormat="1">
      <c r="B2778" s="112"/>
      <c r="D2778" s="102" t="s">
        <v>176</v>
      </c>
      <c r="E2778" s="114" t="s">
        <v>1</v>
      </c>
      <c r="F2778" s="115" t="s">
        <v>10941</v>
      </c>
      <c r="H2778" s="116">
        <v>-3.65</v>
      </c>
      <c r="I2778" s="7"/>
      <c r="L2778" s="112"/>
      <c r="M2778" s="117"/>
      <c r="T2778" s="118"/>
      <c r="AT2778" s="114" t="s">
        <v>176</v>
      </c>
      <c r="AU2778" s="114" t="s">
        <v>82</v>
      </c>
      <c r="AV2778" s="113" t="s">
        <v>82</v>
      </c>
      <c r="AW2778" s="113" t="s">
        <v>30</v>
      </c>
      <c r="AX2778" s="113" t="s">
        <v>73</v>
      </c>
      <c r="AY2778" s="114" t="s">
        <v>165</v>
      </c>
    </row>
    <row r="2779" spans="2:51" s="113" customFormat="1">
      <c r="B2779" s="112"/>
      <c r="D2779" s="102" t="s">
        <v>176</v>
      </c>
      <c r="E2779" s="114" t="s">
        <v>1</v>
      </c>
      <c r="F2779" s="115" t="s">
        <v>10942</v>
      </c>
      <c r="H2779" s="116">
        <v>-3.1025</v>
      </c>
      <c r="I2779" s="7"/>
      <c r="L2779" s="112"/>
      <c r="M2779" s="117"/>
      <c r="T2779" s="118"/>
      <c r="AT2779" s="114" t="s">
        <v>176</v>
      </c>
      <c r="AU2779" s="114" t="s">
        <v>82</v>
      </c>
      <c r="AV2779" s="113" t="s">
        <v>82</v>
      </c>
      <c r="AW2779" s="113" t="s">
        <v>30</v>
      </c>
      <c r="AX2779" s="113" t="s">
        <v>73</v>
      </c>
      <c r="AY2779" s="114" t="s">
        <v>165</v>
      </c>
    </row>
    <row r="2780" spans="2:51" s="113" customFormat="1">
      <c r="B2780" s="112"/>
      <c r="D2780" s="102" t="s">
        <v>176</v>
      </c>
      <c r="E2780" s="114" t="s">
        <v>1</v>
      </c>
      <c r="F2780" s="115" t="s">
        <v>10943</v>
      </c>
      <c r="H2780" s="116">
        <v>-12.475000000000001</v>
      </c>
      <c r="I2780" s="7"/>
      <c r="L2780" s="112"/>
      <c r="M2780" s="117"/>
      <c r="T2780" s="118"/>
      <c r="AT2780" s="114" t="s">
        <v>176</v>
      </c>
      <c r="AU2780" s="114" t="s">
        <v>82</v>
      </c>
      <c r="AV2780" s="113" t="s">
        <v>82</v>
      </c>
      <c r="AW2780" s="113" t="s">
        <v>30</v>
      </c>
      <c r="AX2780" s="113" t="s">
        <v>73</v>
      </c>
      <c r="AY2780" s="114" t="s">
        <v>165</v>
      </c>
    </row>
    <row r="2781" spans="2:51" s="113" customFormat="1">
      <c r="B2781" s="112"/>
      <c r="D2781" s="102" t="s">
        <v>176</v>
      </c>
      <c r="E2781" s="114" t="s">
        <v>1</v>
      </c>
      <c r="F2781" s="115" t="s">
        <v>1020</v>
      </c>
      <c r="H2781" s="116">
        <v>-3.375</v>
      </c>
      <c r="I2781" s="7"/>
      <c r="L2781" s="112"/>
      <c r="M2781" s="117"/>
      <c r="T2781" s="118"/>
      <c r="AT2781" s="114" t="s">
        <v>176</v>
      </c>
      <c r="AU2781" s="114" t="s">
        <v>82</v>
      </c>
      <c r="AV2781" s="113" t="s">
        <v>82</v>
      </c>
      <c r="AW2781" s="113" t="s">
        <v>30</v>
      </c>
      <c r="AX2781" s="113" t="s">
        <v>73</v>
      </c>
      <c r="AY2781" s="114" t="s">
        <v>165</v>
      </c>
    </row>
    <row r="2782" spans="2:51" s="113" customFormat="1">
      <c r="B2782" s="112"/>
      <c r="D2782" s="102" t="s">
        <v>176</v>
      </c>
      <c r="E2782" s="114" t="s">
        <v>1</v>
      </c>
      <c r="F2782" s="115" t="s">
        <v>10944</v>
      </c>
      <c r="H2782" s="116">
        <v>-0.75</v>
      </c>
      <c r="I2782" s="7"/>
      <c r="L2782" s="112"/>
      <c r="M2782" s="117"/>
      <c r="T2782" s="118"/>
      <c r="AT2782" s="114" t="s">
        <v>176</v>
      </c>
      <c r="AU2782" s="114" t="s">
        <v>82</v>
      </c>
      <c r="AV2782" s="113" t="s">
        <v>82</v>
      </c>
      <c r="AW2782" s="113" t="s">
        <v>30</v>
      </c>
      <c r="AX2782" s="113" t="s">
        <v>73</v>
      </c>
      <c r="AY2782" s="114" t="s">
        <v>165</v>
      </c>
    </row>
    <row r="2783" spans="2:51" s="113" customFormat="1">
      <c r="B2783" s="112"/>
      <c r="D2783" s="102" t="s">
        <v>176</v>
      </c>
      <c r="E2783" s="114" t="s">
        <v>1</v>
      </c>
      <c r="F2783" s="115" t="s">
        <v>2010</v>
      </c>
      <c r="H2783" s="116">
        <v>-2.5</v>
      </c>
      <c r="I2783" s="7"/>
      <c r="L2783" s="112"/>
      <c r="M2783" s="117"/>
      <c r="T2783" s="118"/>
      <c r="AT2783" s="114" t="s">
        <v>176</v>
      </c>
      <c r="AU2783" s="114" t="s">
        <v>82</v>
      </c>
      <c r="AV2783" s="113" t="s">
        <v>82</v>
      </c>
      <c r="AW2783" s="113" t="s">
        <v>30</v>
      </c>
      <c r="AX2783" s="113" t="s">
        <v>73</v>
      </c>
      <c r="AY2783" s="114" t="s">
        <v>165</v>
      </c>
    </row>
    <row r="2784" spans="2:51" s="113" customFormat="1">
      <c r="B2784" s="112"/>
      <c r="D2784" s="102" t="s">
        <v>176</v>
      </c>
      <c r="E2784" s="114" t="s">
        <v>1</v>
      </c>
      <c r="F2784" s="115" t="s">
        <v>10945</v>
      </c>
      <c r="H2784" s="116">
        <v>-2803.7145000000005</v>
      </c>
      <c r="I2784" s="7"/>
      <c r="L2784" s="112"/>
      <c r="M2784" s="117"/>
      <c r="T2784" s="118"/>
      <c r="AT2784" s="114" t="s">
        <v>176</v>
      </c>
      <c r="AU2784" s="114" t="s">
        <v>82</v>
      </c>
      <c r="AV2784" s="113" t="s">
        <v>82</v>
      </c>
      <c r="AW2784" s="113" t="s">
        <v>30</v>
      </c>
      <c r="AX2784" s="113" t="s">
        <v>73</v>
      </c>
      <c r="AY2784" s="114" t="s">
        <v>165</v>
      </c>
    </row>
    <row r="2785" spans="2:51" s="107" customFormat="1">
      <c r="B2785" s="106"/>
      <c r="D2785" s="102" t="s">
        <v>176</v>
      </c>
      <c r="E2785" s="108" t="s">
        <v>1</v>
      </c>
      <c r="F2785" s="109" t="s">
        <v>10946</v>
      </c>
      <c r="H2785" s="108"/>
      <c r="I2785" s="6"/>
      <c r="L2785" s="106"/>
      <c r="M2785" s="110"/>
      <c r="T2785" s="111"/>
      <c r="AT2785" s="108" t="s">
        <v>176</v>
      </c>
      <c r="AU2785" s="108" t="s">
        <v>82</v>
      </c>
      <c r="AV2785" s="107" t="s">
        <v>82</v>
      </c>
      <c r="AW2785" s="107" t="s">
        <v>30</v>
      </c>
      <c r="AX2785" s="107" t="s">
        <v>73</v>
      </c>
      <c r="AY2785" s="108" t="s">
        <v>165</v>
      </c>
    </row>
    <row r="2786" spans="2:51" s="107" customFormat="1">
      <c r="B2786" s="106"/>
      <c r="D2786" s="102" t="s">
        <v>176</v>
      </c>
      <c r="E2786" s="108" t="s">
        <v>1</v>
      </c>
      <c r="F2786" s="109" t="s">
        <v>10947</v>
      </c>
      <c r="H2786" s="108"/>
      <c r="I2786" s="6"/>
      <c r="L2786" s="106"/>
      <c r="M2786" s="110"/>
      <c r="T2786" s="111"/>
      <c r="AT2786" s="108" t="s">
        <v>176</v>
      </c>
      <c r="AU2786" s="108" t="s">
        <v>82</v>
      </c>
      <c r="AV2786" s="107" t="s">
        <v>82</v>
      </c>
      <c r="AW2786" s="107" t="s">
        <v>30</v>
      </c>
      <c r="AX2786" s="107" t="s">
        <v>73</v>
      </c>
      <c r="AY2786" s="108" t="s">
        <v>165</v>
      </c>
    </row>
    <row r="2787" spans="2:51" s="113" customFormat="1">
      <c r="B2787" s="112"/>
      <c r="D2787" s="102" t="s">
        <v>176</v>
      </c>
      <c r="E2787" s="114" t="s">
        <v>1</v>
      </c>
      <c r="F2787" s="115" t="s">
        <v>10948</v>
      </c>
      <c r="H2787" s="116">
        <v>3.1920000000000002</v>
      </c>
      <c r="I2787" s="7"/>
      <c r="L2787" s="112"/>
      <c r="M2787" s="117"/>
      <c r="T2787" s="118"/>
      <c r="AT2787" s="114" t="s">
        <v>176</v>
      </c>
      <c r="AU2787" s="114" t="s">
        <v>82</v>
      </c>
      <c r="AV2787" s="113" t="s">
        <v>82</v>
      </c>
      <c r="AW2787" s="113" t="s">
        <v>30</v>
      </c>
      <c r="AX2787" s="113" t="s">
        <v>73</v>
      </c>
      <c r="AY2787" s="114" t="s">
        <v>165</v>
      </c>
    </row>
    <row r="2788" spans="2:51" s="113" customFormat="1">
      <c r="B2788" s="112"/>
      <c r="D2788" s="102" t="s">
        <v>176</v>
      </c>
      <c r="E2788" s="114" t="s">
        <v>1</v>
      </c>
      <c r="F2788" s="115" t="s">
        <v>10949</v>
      </c>
      <c r="H2788" s="116">
        <v>5.976</v>
      </c>
      <c r="I2788" s="7"/>
      <c r="L2788" s="112"/>
      <c r="M2788" s="117"/>
      <c r="T2788" s="118"/>
      <c r="AT2788" s="114" t="s">
        <v>176</v>
      </c>
      <c r="AU2788" s="114" t="s">
        <v>82</v>
      </c>
      <c r="AV2788" s="113" t="s">
        <v>82</v>
      </c>
      <c r="AW2788" s="113" t="s">
        <v>30</v>
      </c>
      <c r="AX2788" s="113" t="s">
        <v>73</v>
      </c>
      <c r="AY2788" s="114" t="s">
        <v>165</v>
      </c>
    </row>
    <row r="2789" spans="2:51" s="113" customFormat="1">
      <c r="B2789" s="112"/>
      <c r="D2789" s="102" t="s">
        <v>176</v>
      </c>
      <c r="E2789" s="114" t="s">
        <v>1</v>
      </c>
      <c r="F2789" s="115" t="s">
        <v>10950</v>
      </c>
      <c r="H2789" s="116">
        <v>1.752</v>
      </c>
      <c r="I2789" s="7"/>
      <c r="L2789" s="112"/>
      <c r="M2789" s="117"/>
      <c r="T2789" s="118"/>
      <c r="AT2789" s="114" t="s">
        <v>176</v>
      </c>
      <c r="AU2789" s="114" t="s">
        <v>82</v>
      </c>
      <c r="AV2789" s="113" t="s">
        <v>82</v>
      </c>
      <c r="AW2789" s="113" t="s">
        <v>30</v>
      </c>
      <c r="AX2789" s="113" t="s">
        <v>73</v>
      </c>
      <c r="AY2789" s="114" t="s">
        <v>165</v>
      </c>
    </row>
    <row r="2790" spans="2:51" s="113" customFormat="1">
      <c r="B2790" s="112"/>
      <c r="D2790" s="102" t="s">
        <v>176</v>
      </c>
      <c r="E2790" s="114" t="s">
        <v>1</v>
      </c>
      <c r="F2790" s="115" t="s">
        <v>10951</v>
      </c>
      <c r="H2790" s="116">
        <v>12.096</v>
      </c>
      <c r="I2790" s="7"/>
      <c r="L2790" s="112"/>
      <c r="M2790" s="117"/>
      <c r="T2790" s="118"/>
      <c r="AT2790" s="114" t="s">
        <v>176</v>
      </c>
      <c r="AU2790" s="114" t="s">
        <v>82</v>
      </c>
      <c r="AV2790" s="113" t="s">
        <v>82</v>
      </c>
      <c r="AW2790" s="113" t="s">
        <v>30</v>
      </c>
      <c r="AX2790" s="113" t="s">
        <v>73</v>
      </c>
      <c r="AY2790" s="114" t="s">
        <v>165</v>
      </c>
    </row>
    <row r="2791" spans="2:51" s="113" customFormat="1">
      <c r="B2791" s="112"/>
      <c r="D2791" s="102" t="s">
        <v>176</v>
      </c>
      <c r="E2791" s="114" t="s">
        <v>1</v>
      </c>
      <c r="F2791" s="115" t="s">
        <v>10952</v>
      </c>
      <c r="H2791" s="116">
        <v>2.9279999999999999</v>
      </c>
      <c r="I2791" s="7"/>
      <c r="L2791" s="112"/>
      <c r="M2791" s="117"/>
      <c r="T2791" s="118"/>
      <c r="AT2791" s="114" t="s">
        <v>176</v>
      </c>
      <c r="AU2791" s="114" t="s">
        <v>82</v>
      </c>
      <c r="AV2791" s="113" t="s">
        <v>82</v>
      </c>
      <c r="AW2791" s="113" t="s">
        <v>30</v>
      </c>
      <c r="AX2791" s="113" t="s">
        <v>73</v>
      </c>
      <c r="AY2791" s="114" t="s">
        <v>165</v>
      </c>
    </row>
    <row r="2792" spans="2:51" s="113" customFormat="1">
      <c r="B2792" s="112"/>
      <c r="D2792" s="102" t="s">
        <v>176</v>
      </c>
      <c r="E2792" s="114" t="s">
        <v>1</v>
      </c>
      <c r="F2792" s="115" t="s">
        <v>10953</v>
      </c>
      <c r="H2792" s="116">
        <v>1.56</v>
      </c>
      <c r="I2792" s="7"/>
      <c r="L2792" s="112"/>
      <c r="M2792" s="117"/>
      <c r="T2792" s="118"/>
      <c r="AT2792" s="114" t="s">
        <v>176</v>
      </c>
      <c r="AU2792" s="114" t="s">
        <v>82</v>
      </c>
      <c r="AV2792" s="113" t="s">
        <v>82</v>
      </c>
      <c r="AW2792" s="113" t="s">
        <v>30</v>
      </c>
      <c r="AX2792" s="113" t="s">
        <v>73</v>
      </c>
      <c r="AY2792" s="114" t="s">
        <v>165</v>
      </c>
    </row>
    <row r="2793" spans="2:51" s="113" customFormat="1">
      <c r="B2793" s="112"/>
      <c r="D2793" s="102" t="s">
        <v>176</v>
      </c>
      <c r="E2793" s="114" t="s">
        <v>1</v>
      </c>
      <c r="F2793" s="115" t="s">
        <v>10954</v>
      </c>
      <c r="H2793" s="116">
        <v>11.76</v>
      </c>
      <c r="I2793" s="7"/>
      <c r="L2793" s="112"/>
      <c r="M2793" s="117"/>
      <c r="T2793" s="118"/>
      <c r="AT2793" s="114" t="s">
        <v>176</v>
      </c>
      <c r="AU2793" s="114" t="s">
        <v>82</v>
      </c>
      <c r="AV2793" s="113" t="s">
        <v>82</v>
      </c>
      <c r="AW2793" s="113" t="s">
        <v>30</v>
      </c>
      <c r="AX2793" s="113" t="s">
        <v>73</v>
      </c>
      <c r="AY2793" s="114" t="s">
        <v>165</v>
      </c>
    </row>
    <row r="2794" spans="2:51" s="113" customFormat="1">
      <c r="B2794" s="112"/>
      <c r="D2794" s="102" t="s">
        <v>176</v>
      </c>
      <c r="E2794" s="114" t="s">
        <v>1</v>
      </c>
      <c r="F2794" s="115" t="s">
        <v>10955</v>
      </c>
      <c r="H2794" s="116">
        <v>3.9599999999999995</v>
      </c>
      <c r="I2794" s="7"/>
      <c r="L2794" s="112"/>
      <c r="M2794" s="117"/>
      <c r="T2794" s="118"/>
      <c r="AT2794" s="114" t="s">
        <v>176</v>
      </c>
      <c r="AU2794" s="114" t="s">
        <v>82</v>
      </c>
      <c r="AV2794" s="113" t="s">
        <v>82</v>
      </c>
      <c r="AW2794" s="113" t="s">
        <v>30</v>
      </c>
      <c r="AX2794" s="113" t="s">
        <v>73</v>
      </c>
      <c r="AY2794" s="114" t="s">
        <v>165</v>
      </c>
    </row>
    <row r="2795" spans="2:51" s="107" customFormat="1">
      <c r="B2795" s="106"/>
      <c r="D2795" s="102" t="s">
        <v>176</v>
      </c>
      <c r="E2795" s="108" t="s">
        <v>1</v>
      </c>
      <c r="F2795" s="109" t="s">
        <v>10956</v>
      </c>
      <c r="H2795" s="108"/>
      <c r="I2795" s="6"/>
      <c r="L2795" s="106"/>
      <c r="M2795" s="110"/>
      <c r="T2795" s="111"/>
      <c r="AT2795" s="108" t="s">
        <v>176</v>
      </c>
      <c r="AU2795" s="108" t="s">
        <v>82</v>
      </c>
      <c r="AV2795" s="107" t="s">
        <v>82</v>
      </c>
      <c r="AW2795" s="107" t="s">
        <v>30</v>
      </c>
      <c r="AX2795" s="107" t="s">
        <v>73</v>
      </c>
      <c r="AY2795" s="108" t="s">
        <v>165</v>
      </c>
    </row>
    <row r="2796" spans="2:51" s="113" customFormat="1">
      <c r="B2796" s="112"/>
      <c r="D2796" s="102" t="s">
        <v>176</v>
      </c>
      <c r="E2796" s="114" t="s">
        <v>1</v>
      </c>
      <c r="F2796" s="115" t="s">
        <v>10957</v>
      </c>
      <c r="H2796" s="116">
        <v>4.29</v>
      </c>
      <c r="I2796" s="7"/>
      <c r="L2796" s="112"/>
      <c r="M2796" s="117"/>
      <c r="T2796" s="118"/>
      <c r="AT2796" s="114" t="s">
        <v>176</v>
      </c>
      <c r="AU2796" s="114" t="s">
        <v>82</v>
      </c>
      <c r="AV2796" s="113" t="s">
        <v>82</v>
      </c>
      <c r="AW2796" s="113" t="s">
        <v>30</v>
      </c>
      <c r="AX2796" s="113" t="s">
        <v>73</v>
      </c>
      <c r="AY2796" s="114" t="s">
        <v>165</v>
      </c>
    </row>
    <row r="2797" spans="2:51" s="113" customFormat="1">
      <c r="B2797" s="112"/>
      <c r="D2797" s="102" t="s">
        <v>176</v>
      </c>
      <c r="E2797" s="114" t="s">
        <v>1</v>
      </c>
      <c r="F2797" s="115" t="s">
        <v>10958</v>
      </c>
      <c r="H2797" s="116">
        <v>63.84</v>
      </c>
      <c r="I2797" s="7"/>
      <c r="L2797" s="112"/>
      <c r="M2797" s="117"/>
      <c r="T2797" s="118"/>
      <c r="AT2797" s="114" t="s">
        <v>176</v>
      </c>
      <c r="AU2797" s="114" t="s">
        <v>82</v>
      </c>
      <c r="AV2797" s="113" t="s">
        <v>82</v>
      </c>
      <c r="AW2797" s="113" t="s">
        <v>30</v>
      </c>
      <c r="AX2797" s="113" t="s">
        <v>73</v>
      </c>
      <c r="AY2797" s="114" t="s">
        <v>165</v>
      </c>
    </row>
    <row r="2798" spans="2:51" s="113" customFormat="1">
      <c r="B2798" s="112"/>
      <c r="D2798" s="102" t="s">
        <v>176</v>
      </c>
      <c r="E2798" s="114" t="s">
        <v>1</v>
      </c>
      <c r="F2798" s="115" t="s">
        <v>10959</v>
      </c>
      <c r="H2798" s="116">
        <v>2.73</v>
      </c>
      <c r="I2798" s="7"/>
      <c r="L2798" s="112"/>
      <c r="M2798" s="117"/>
      <c r="T2798" s="118"/>
      <c r="AT2798" s="114" t="s">
        <v>176</v>
      </c>
      <c r="AU2798" s="114" t="s">
        <v>82</v>
      </c>
      <c r="AV2798" s="113" t="s">
        <v>82</v>
      </c>
      <c r="AW2798" s="113" t="s">
        <v>30</v>
      </c>
      <c r="AX2798" s="113" t="s">
        <v>73</v>
      </c>
      <c r="AY2798" s="114" t="s">
        <v>165</v>
      </c>
    </row>
    <row r="2799" spans="2:51" s="113" customFormat="1">
      <c r="B2799" s="112"/>
      <c r="D2799" s="102" t="s">
        <v>176</v>
      </c>
      <c r="E2799" s="114" t="s">
        <v>1</v>
      </c>
      <c r="F2799" s="115" t="s">
        <v>10960</v>
      </c>
      <c r="H2799" s="116">
        <v>3</v>
      </c>
      <c r="I2799" s="7"/>
      <c r="L2799" s="112"/>
      <c r="M2799" s="117"/>
      <c r="T2799" s="118"/>
      <c r="AT2799" s="114" t="s">
        <v>176</v>
      </c>
      <c r="AU2799" s="114" t="s">
        <v>82</v>
      </c>
      <c r="AV2799" s="113" t="s">
        <v>82</v>
      </c>
      <c r="AW2799" s="113" t="s">
        <v>30</v>
      </c>
      <c r="AX2799" s="113" t="s">
        <v>73</v>
      </c>
      <c r="AY2799" s="114" t="s">
        <v>165</v>
      </c>
    </row>
    <row r="2800" spans="2:51" s="107" customFormat="1">
      <c r="B2800" s="106"/>
      <c r="D2800" s="102" t="s">
        <v>176</v>
      </c>
      <c r="E2800" s="108" t="s">
        <v>1</v>
      </c>
      <c r="F2800" s="109" t="s">
        <v>10961</v>
      </c>
      <c r="H2800" s="108"/>
      <c r="I2800" s="6"/>
      <c r="L2800" s="106"/>
      <c r="M2800" s="110"/>
      <c r="T2800" s="111"/>
      <c r="AT2800" s="108" t="s">
        <v>176</v>
      </c>
      <c r="AU2800" s="108" t="s">
        <v>82</v>
      </c>
      <c r="AV2800" s="107" t="s">
        <v>82</v>
      </c>
      <c r="AW2800" s="107" t="s">
        <v>30</v>
      </c>
      <c r="AX2800" s="107" t="s">
        <v>73</v>
      </c>
      <c r="AY2800" s="108" t="s">
        <v>165</v>
      </c>
    </row>
    <row r="2801" spans="2:65" s="113" customFormat="1">
      <c r="B2801" s="112"/>
      <c r="D2801" s="102" t="s">
        <v>176</v>
      </c>
      <c r="E2801" s="114" t="s">
        <v>1</v>
      </c>
      <c r="F2801" s="115" t="s">
        <v>10962</v>
      </c>
      <c r="H2801" s="116">
        <v>1.5300000000000002</v>
      </c>
      <c r="I2801" s="7"/>
      <c r="L2801" s="112"/>
      <c r="M2801" s="117"/>
      <c r="T2801" s="118"/>
      <c r="AT2801" s="114" t="s">
        <v>176</v>
      </c>
      <c r="AU2801" s="114" t="s">
        <v>82</v>
      </c>
      <c r="AV2801" s="113" t="s">
        <v>82</v>
      </c>
      <c r="AW2801" s="113" t="s">
        <v>30</v>
      </c>
      <c r="AX2801" s="113" t="s">
        <v>73</v>
      </c>
      <c r="AY2801" s="114" t="s">
        <v>165</v>
      </c>
    </row>
    <row r="2802" spans="2:65" s="113" customFormat="1">
      <c r="B2802" s="112"/>
      <c r="D2802" s="102" t="s">
        <v>176</v>
      </c>
      <c r="E2802" s="114" t="s">
        <v>1</v>
      </c>
      <c r="F2802" s="115" t="s">
        <v>10963</v>
      </c>
      <c r="H2802" s="116">
        <v>1.2320000000000002</v>
      </c>
      <c r="I2802" s="7"/>
      <c r="L2802" s="112"/>
      <c r="M2802" s="117"/>
      <c r="T2802" s="118"/>
      <c r="AT2802" s="114" t="s">
        <v>176</v>
      </c>
      <c r="AU2802" s="114" t="s">
        <v>82</v>
      </c>
      <c r="AV2802" s="113" t="s">
        <v>82</v>
      </c>
      <c r="AW2802" s="113" t="s">
        <v>30</v>
      </c>
      <c r="AX2802" s="113" t="s">
        <v>73</v>
      </c>
      <c r="AY2802" s="114" t="s">
        <v>165</v>
      </c>
    </row>
    <row r="2803" spans="2:65" s="113" customFormat="1">
      <c r="B2803" s="112"/>
      <c r="D2803" s="102" t="s">
        <v>176</v>
      </c>
      <c r="E2803" s="114" t="s">
        <v>1</v>
      </c>
      <c r="F2803" s="115" t="s">
        <v>10964</v>
      </c>
      <c r="H2803" s="116">
        <v>9.6000000000000014</v>
      </c>
      <c r="I2803" s="7"/>
      <c r="L2803" s="112"/>
      <c r="M2803" s="117"/>
      <c r="T2803" s="118"/>
      <c r="AT2803" s="114" t="s">
        <v>176</v>
      </c>
      <c r="AU2803" s="114" t="s">
        <v>82</v>
      </c>
      <c r="AV2803" s="113" t="s">
        <v>82</v>
      </c>
      <c r="AW2803" s="113" t="s">
        <v>30</v>
      </c>
      <c r="AX2803" s="113" t="s">
        <v>73</v>
      </c>
      <c r="AY2803" s="114" t="s">
        <v>165</v>
      </c>
    </row>
    <row r="2804" spans="2:65" s="113" customFormat="1">
      <c r="B2804" s="112"/>
      <c r="D2804" s="102" t="s">
        <v>176</v>
      </c>
      <c r="E2804" s="114" t="s">
        <v>1</v>
      </c>
      <c r="F2804" s="115" t="s">
        <v>10965</v>
      </c>
      <c r="H2804" s="116">
        <v>2.4239999999999999</v>
      </c>
      <c r="I2804" s="7"/>
      <c r="L2804" s="112"/>
      <c r="M2804" s="117"/>
      <c r="T2804" s="118"/>
      <c r="AT2804" s="114" t="s">
        <v>176</v>
      </c>
      <c r="AU2804" s="114" t="s">
        <v>82</v>
      </c>
      <c r="AV2804" s="113" t="s">
        <v>82</v>
      </c>
      <c r="AW2804" s="113" t="s">
        <v>30</v>
      </c>
      <c r="AX2804" s="113" t="s">
        <v>73</v>
      </c>
      <c r="AY2804" s="114" t="s">
        <v>165</v>
      </c>
    </row>
    <row r="2805" spans="2:65" s="113" customFormat="1">
      <c r="B2805" s="112"/>
      <c r="D2805" s="102" t="s">
        <v>176</v>
      </c>
      <c r="E2805" s="114" t="s">
        <v>1</v>
      </c>
      <c r="F2805" s="115" t="s">
        <v>10966</v>
      </c>
      <c r="H2805" s="116">
        <v>131.87</v>
      </c>
      <c r="I2805" s="7"/>
      <c r="L2805" s="112"/>
      <c r="M2805" s="117"/>
      <c r="T2805" s="118"/>
      <c r="AT2805" s="114" t="s">
        <v>176</v>
      </c>
      <c r="AU2805" s="114" t="s">
        <v>82</v>
      </c>
      <c r="AV2805" s="113" t="s">
        <v>82</v>
      </c>
      <c r="AW2805" s="113" t="s">
        <v>30</v>
      </c>
      <c r="AX2805" s="113" t="s">
        <v>73</v>
      </c>
      <c r="AY2805" s="114" t="s">
        <v>165</v>
      </c>
    </row>
    <row r="2806" spans="2:65" s="120" customFormat="1">
      <c r="B2806" s="119"/>
      <c r="D2806" s="102" t="s">
        <v>176</v>
      </c>
      <c r="E2806" s="121" t="s">
        <v>1</v>
      </c>
      <c r="F2806" s="122" t="s">
        <v>181</v>
      </c>
      <c r="H2806" s="123">
        <v>4442.2830000000004</v>
      </c>
      <c r="I2806" s="8"/>
      <c r="L2806" s="119"/>
      <c r="M2806" s="124"/>
      <c r="T2806" s="125"/>
      <c r="AT2806" s="121" t="s">
        <v>176</v>
      </c>
      <c r="AU2806" s="121" t="s">
        <v>82</v>
      </c>
      <c r="AV2806" s="120" t="s">
        <v>172</v>
      </c>
      <c r="AW2806" s="120" t="s">
        <v>30</v>
      </c>
      <c r="AX2806" s="120" t="s">
        <v>80</v>
      </c>
      <c r="AY2806" s="121" t="s">
        <v>165</v>
      </c>
    </row>
    <row r="2807" spans="2:65" s="77" customFormat="1" ht="22.9" customHeight="1">
      <c r="B2807" s="76"/>
      <c r="D2807" s="78" t="s">
        <v>72</v>
      </c>
      <c r="E2807" s="86" t="s">
        <v>1431</v>
      </c>
      <c r="F2807" s="86" t="s">
        <v>1432</v>
      </c>
      <c r="I2807" s="3"/>
      <c r="J2807" s="87">
        <f>BK2807</f>
        <v>0</v>
      </c>
      <c r="L2807" s="76"/>
      <c r="M2807" s="81"/>
      <c r="P2807" s="82">
        <f>SUM(P2808:P3110)</f>
        <v>0</v>
      </c>
      <c r="R2807" s="82">
        <f>SUM(R2808:R3110)</f>
        <v>52.422876771959992</v>
      </c>
      <c r="T2807" s="83">
        <f>SUM(T2808:T3110)</f>
        <v>0</v>
      </c>
      <c r="AR2807" s="78" t="s">
        <v>80</v>
      </c>
      <c r="AT2807" s="84" t="s">
        <v>72</v>
      </c>
      <c r="AU2807" s="84" t="s">
        <v>80</v>
      </c>
      <c r="AY2807" s="78" t="s">
        <v>165</v>
      </c>
      <c r="BK2807" s="85">
        <f>SUM(BK2808:BK3110)</f>
        <v>0</v>
      </c>
    </row>
    <row r="2808" spans="2:65" s="17" customFormat="1" ht="37.9" customHeight="1">
      <c r="B2808" s="16"/>
      <c r="C2808" s="88" t="s">
        <v>1433</v>
      </c>
      <c r="D2808" s="88" t="s">
        <v>168</v>
      </c>
      <c r="E2808" s="89" t="s">
        <v>1434</v>
      </c>
      <c r="F2808" s="90" t="s">
        <v>1435</v>
      </c>
      <c r="G2808" s="91" t="s">
        <v>202</v>
      </c>
      <c r="H2808" s="92">
        <v>56.997</v>
      </c>
      <c r="I2808" s="4"/>
      <c r="J2808" s="94">
        <f>ROUND(I2808*H2808,2)</f>
        <v>0</v>
      </c>
      <c r="K2808" s="95"/>
      <c r="L2808" s="16"/>
      <c r="M2808" s="96" t="s">
        <v>1</v>
      </c>
      <c r="N2808" s="97" t="s">
        <v>38</v>
      </c>
      <c r="P2808" s="98">
        <f>O2808*H2808</f>
        <v>0</v>
      </c>
      <c r="Q2808" s="98">
        <v>8.8361599999999992E-3</v>
      </c>
      <c r="R2808" s="98">
        <f>Q2808*H2808</f>
        <v>0.50363461152</v>
      </c>
      <c r="S2808" s="98">
        <v>0</v>
      </c>
      <c r="T2808" s="99">
        <f>S2808*H2808</f>
        <v>0</v>
      </c>
      <c r="AR2808" s="100" t="s">
        <v>172</v>
      </c>
      <c r="AT2808" s="100" t="s">
        <v>168</v>
      </c>
      <c r="AU2808" s="100" t="s">
        <v>82</v>
      </c>
      <c r="AY2808" s="9" t="s">
        <v>165</v>
      </c>
      <c r="BE2808" s="101">
        <f>IF(N2808="základní",J2808,0)</f>
        <v>0</v>
      </c>
      <c r="BF2808" s="101">
        <f>IF(N2808="snížená",J2808,0)</f>
        <v>0</v>
      </c>
      <c r="BG2808" s="101">
        <f>IF(N2808="zákl. přenesená",J2808,0)</f>
        <v>0</v>
      </c>
      <c r="BH2808" s="101">
        <f>IF(N2808="sníž. přenesená",J2808,0)</f>
        <v>0</v>
      </c>
      <c r="BI2808" s="101">
        <f>IF(N2808="nulová",J2808,0)</f>
        <v>0</v>
      </c>
      <c r="BJ2808" s="9" t="s">
        <v>80</v>
      </c>
      <c r="BK2808" s="101">
        <f>ROUND(I2808*H2808,2)</f>
        <v>0</v>
      </c>
      <c r="BL2808" s="9" t="s">
        <v>172</v>
      </c>
      <c r="BM2808" s="100" t="s">
        <v>1436</v>
      </c>
    </row>
    <row r="2809" spans="2:65" s="17" customFormat="1" ht="39">
      <c r="B2809" s="16"/>
      <c r="D2809" s="102" t="s">
        <v>173</v>
      </c>
      <c r="F2809" s="103" t="s">
        <v>1437</v>
      </c>
      <c r="I2809" s="5"/>
      <c r="L2809" s="16"/>
      <c r="M2809" s="104"/>
      <c r="T2809" s="105"/>
      <c r="AT2809" s="9" t="s">
        <v>173</v>
      </c>
      <c r="AU2809" s="9" t="s">
        <v>82</v>
      </c>
    </row>
    <row r="2810" spans="2:65" s="113" customFormat="1">
      <c r="B2810" s="112"/>
      <c r="D2810" s="102" t="s">
        <v>176</v>
      </c>
      <c r="E2810" s="114" t="s">
        <v>1</v>
      </c>
      <c r="F2810" s="115" t="s">
        <v>10967</v>
      </c>
      <c r="H2810" s="116"/>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1644</v>
      </c>
      <c r="H2811" s="108"/>
      <c r="I2811" s="6"/>
      <c r="L2811" s="106"/>
      <c r="M2811" s="110"/>
      <c r="T2811" s="111"/>
      <c r="AT2811" s="108" t="s">
        <v>176</v>
      </c>
      <c r="AU2811" s="108" t="s">
        <v>82</v>
      </c>
      <c r="AV2811" s="107" t="s">
        <v>82</v>
      </c>
      <c r="AW2811" s="107" t="s">
        <v>30</v>
      </c>
      <c r="AX2811" s="107" t="s">
        <v>73</v>
      </c>
      <c r="AY2811" s="108" t="s">
        <v>165</v>
      </c>
    </row>
    <row r="2812" spans="2:65" s="107" customFormat="1">
      <c r="B2812" s="106"/>
      <c r="D2812" s="102" t="s">
        <v>176</v>
      </c>
      <c r="E2812" s="108" t="s">
        <v>1</v>
      </c>
      <c r="F2812" s="109" t="s">
        <v>10968</v>
      </c>
      <c r="H2812" s="108"/>
      <c r="I2812" s="6"/>
      <c r="L2812" s="106"/>
      <c r="M2812" s="110"/>
      <c r="T2812" s="111"/>
      <c r="AT2812" s="108" t="s">
        <v>176</v>
      </c>
      <c r="AU2812" s="108" t="s">
        <v>82</v>
      </c>
      <c r="AV2812" s="107" t="s">
        <v>82</v>
      </c>
      <c r="AW2812" s="107" t="s">
        <v>30</v>
      </c>
      <c r="AX2812" s="107" t="s">
        <v>73</v>
      </c>
      <c r="AY2812" s="108" t="s">
        <v>165</v>
      </c>
    </row>
    <row r="2813" spans="2:65" s="113" customFormat="1">
      <c r="B2813" s="112"/>
      <c r="D2813" s="102" t="s">
        <v>176</v>
      </c>
      <c r="E2813" s="114" t="s">
        <v>1</v>
      </c>
      <c r="F2813" s="115" t="s">
        <v>10969</v>
      </c>
      <c r="H2813" s="116">
        <v>2.403</v>
      </c>
      <c r="I2813" s="7"/>
      <c r="L2813" s="112"/>
      <c r="M2813" s="117"/>
      <c r="T2813" s="118"/>
      <c r="AT2813" s="114" t="s">
        <v>176</v>
      </c>
      <c r="AU2813" s="114" t="s">
        <v>82</v>
      </c>
      <c r="AV2813" s="113" t="s">
        <v>82</v>
      </c>
      <c r="AW2813" s="113" t="s">
        <v>30</v>
      </c>
      <c r="AX2813" s="113" t="s">
        <v>73</v>
      </c>
      <c r="AY2813" s="114" t="s">
        <v>165</v>
      </c>
    </row>
    <row r="2814" spans="2:65" s="107" customFormat="1">
      <c r="B2814" s="106"/>
      <c r="D2814" s="102" t="s">
        <v>176</v>
      </c>
      <c r="E2814" s="108" t="s">
        <v>1</v>
      </c>
      <c r="F2814" s="109" t="s">
        <v>10970</v>
      </c>
      <c r="H2814" s="108"/>
      <c r="I2814" s="6"/>
      <c r="L2814" s="106"/>
      <c r="M2814" s="110"/>
      <c r="T2814" s="111"/>
      <c r="AT2814" s="108" t="s">
        <v>176</v>
      </c>
      <c r="AU2814" s="108" t="s">
        <v>82</v>
      </c>
      <c r="AV2814" s="107" t="s">
        <v>82</v>
      </c>
      <c r="AW2814" s="107" t="s">
        <v>30</v>
      </c>
      <c r="AX2814" s="107" t="s">
        <v>73</v>
      </c>
      <c r="AY2814" s="108" t="s">
        <v>165</v>
      </c>
    </row>
    <row r="2815" spans="2:65" s="113" customFormat="1">
      <c r="B2815" s="112"/>
      <c r="D2815" s="102" t="s">
        <v>176</v>
      </c>
      <c r="E2815" s="114" t="s">
        <v>1</v>
      </c>
      <c r="F2815" s="115" t="s">
        <v>10971</v>
      </c>
      <c r="H2815" s="116">
        <v>14.736800000000001</v>
      </c>
      <c r="I2815" s="7"/>
      <c r="L2815" s="112"/>
      <c r="M2815" s="117"/>
      <c r="T2815" s="118"/>
      <c r="AT2815" s="114" t="s">
        <v>176</v>
      </c>
      <c r="AU2815" s="114" t="s">
        <v>82</v>
      </c>
      <c r="AV2815" s="113" t="s">
        <v>82</v>
      </c>
      <c r="AW2815" s="113" t="s">
        <v>30</v>
      </c>
      <c r="AX2815" s="113" t="s">
        <v>73</v>
      </c>
      <c r="AY2815" s="114" t="s">
        <v>165</v>
      </c>
    </row>
    <row r="2816" spans="2:65" s="107" customFormat="1">
      <c r="B2816" s="106"/>
      <c r="D2816" s="102" t="s">
        <v>176</v>
      </c>
      <c r="E2816" s="108" t="s">
        <v>1</v>
      </c>
      <c r="F2816" s="109" t="s">
        <v>10972</v>
      </c>
      <c r="H2816" s="108"/>
      <c r="I2816" s="6"/>
      <c r="L2816" s="106"/>
      <c r="M2816" s="110"/>
      <c r="T2816" s="111"/>
      <c r="AT2816" s="108" t="s">
        <v>176</v>
      </c>
      <c r="AU2816" s="108" t="s">
        <v>82</v>
      </c>
      <c r="AV2816" s="107" t="s">
        <v>82</v>
      </c>
      <c r="AW2816" s="107" t="s">
        <v>30</v>
      </c>
      <c r="AX2816" s="107" t="s">
        <v>73</v>
      </c>
      <c r="AY2816" s="108" t="s">
        <v>165</v>
      </c>
    </row>
    <row r="2817" spans="2:51" s="113" customFormat="1">
      <c r="B2817" s="112"/>
      <c r="D2817" s="102" t="s">
        <v>176</v>
      </c>
      <c r="E2817" s="114" t="s">
        <v>1</v>
      </c>
      <c r="F2817" s="115" t="s">
        <v>10973</v>
      </c>
      <c r="H2817" s="116">
        <v>2.3088000000000002</v>
      </c>
      <c r="I2817" s="7"/>
      <c r="L2817" s="112"/>
      <c r="M2817" s="117"/>
      <c r="T2817" s="118"/>
      <c r="AT2817" s="114" t="s">
        <v>176</v>
      </c>
      <c r="AU2817" s="114" t="s">
        <v>82</v>
      </c>
      <c r="AV2817" s="113" t="s">
        <v>82</v>
      </c>
      <c r="AW2817" s="113" t="s">
        <v>30</v>
      </c>
      <c r="AX2817" s="113" t="s">
        <v>73</v>
      </c>
      <c r="AY2817" s="114" t="s">
        <v>165</v>
      </c>
    </row>
    <row r="2818" spans="2:51" s="113" customFormat="1">
      <c r="B2818" s="112"/>
      <c r="D2818" s="102" t="s">
        <v>176</v>
      </c>
      <c r="E2818" s="114" t="s">
        <v>1</v>
      </c>
      <c r="F2818" s="115" t="s">
        <v>10974</v>
      </c>
      <c r="H2818" s="116">
        <v>-4</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1647</v>
      </c>
      <c r="H2819" s="108"/>
      <c r="I2819" s="6"/>
      <c r="L2819" s="106"/>
      <c r="M2819" s="110"/>
      <c r="T2819" s="111"/>
      <c r="AT2819" s="108" t="s">
        <v>176</v>
      </c>
      <c r="AU2819" s="108" t="s">
        <v>82</v>
      </c>
      <c r="AV2819" s="107" t="s">
        <v>82</v>
      </c>
      <c r="AW2819" s="107" t="s">
        <v>30</v>
      </c>
      <c r="AX2819" s="107" t="s">
        <v>73</v>
      </c>
      <c r="AY2819" s="108" t="s">
        <v>165</v>
      </c>
    </row>
    <row r="2820" spans="2:51" s="107" customFormat="1">
      <c r="B2820" s="106"/>
      <c r="D2820" s="102" t="s">
        <v>176</v>
      </c>
      <c r="E2820" s="108" t="s">
        <v>1</v>
      </c>
      <c r="F2820" s="109" t="s">
        <v>10968</v>
      </c>
      <c r="H2820" s="108"/>
      <c r="I2820" s="6"/>
      <c r="L2820" s="106"/>
      <c r="M2820" s="110"/>
      <c r="T2820" s="111"/>
      <c r="AT2820" s="108" t="s">
        <v>176</v>
      </c>
      <c r="AU2820" s="108" t="s">
        <v>82</v>
      </c>
      <c r="AV2820" s="107" t="s">
        <v>82</v>
      </c>
      <c r="AW2820" s="107" t="s">
        <v>30</v>
      </c>
      <c r="AX2820" s="107" t="s">
        <v>73</v>
      </c>
      <c r="AY2820" s="108" t="s">
        <v>165</v>
      </c>
    </row>
    <row r="2821" spans="2:51" s="113" customFormat="1">
      <c r="B2821" s="112"/>
      <c r="D2821" s="102" t="s">
        <v>176</v>
      </c>
      <c r="E2821" s="114" t="s">
        <v>1</v>
      </c>
      <c r="F2821" s="115" t="s">
        <v>10975</v>
      </c>
      <c r="H2821" s="116">
        <v>7.3170000000000002</v>
      </c>
      <c r="I2821" s="7"/>
      <c r="L2821" s="112"/>
      <c r="M2821" s="117"/>
      <c r="T2821" s="118"/>
      <c r="AT2821" s="114" t="s">
        <v>176</v>
      </c>
      <c r="AU2821" s="114" t="s">
        <v>82</v>
      </c>
      <c r="AV2821" s="113" t="s">
        <v>82</v>
      </c>
      <c r="AW2821" s="113" t="s">
        <v>30</v>
      </c>
      <c r="AX2821" s="113" t="s">
        <v>73</v>
      </c>
      <c r="AY2821" s="114" t="s">
        <v>165</v>
      </c>
    </row>
    <row r="2822" spans="2:51" s="113" customFormat="1">
      <c r="B2822" s="112"/>
      <c r="D2822" s="102" t="s">
        <v>176</v>
      </c>
      <c r="E2822" s="114" t="s">
        <v>1</v>
      </c>
      <c r="F2822" s="115" t="s">
        <v>10976</v>
      </c>
      <c r="H2822" s="116">
        <v>-0.39</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10977</v>
      </c>
      <c r="H2823" s="108"/>
      <c r="I2823" s="6"/>
      <c r="L2823" s="106"/>
      <c r="M2823" s="110"/>
      <c r="T2823" s="111"/>
      <c r="AT2823" s="108" t="s">
        <v>176</v>
      </c>
      <c r="AU2823" s="108" t="s">
        <v>82</v>
      </c>
      <c r="AV2823" s="107" t="s">
        <v>82</v>
      </c>
      <c r="AW2823" s="107" t="s">
        <v>30</v>
      </c>
      <c r="AX2823" s="107" t="s">
        <v>73</v>
      </c>
      <c r="AY2823" s="108" t="s">
        <v>165</v>
      </c>
    </row>
    <row r="2824" spans="2:51" s="113" customFormat="1">
      <c r="B2824" s="112"/>
      <c r="D2824" s="102" t="s">
        <v>176</v>
      </c>
      <c r="E2824" s="114" t="s">
        <v>1</v>
      </c>
      <c r="F2824" s="115" t="s">
        <v>10978</v>
      </c>
      <c r="H2824" s="116">
        <v>2.5169999999999999</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1861</v>
      </c>
      <c r="H2825" s="108"/>
      <c r="I2825" s="6"/>
      <c r="L2825" s="106"/>
      <c r="M2825" s="110"/>
      <c r="T2825" s="111"/>
      <c r="AT2825" s="108" t="s">
        <v>176</v>
      </c>
      <c r="AU2825" s="108" t="s">
        <v>82</v>
      </c>
      <c r="AV2825" s="107" t="s">
        <v>82</v>
      </c>
      <c r="AW2825" s="107" t="s">
        <v>30</v>
      </c>
      <c r="AX2825" s="107" t="s">
        <v>73</v>
      </c>
      <c r="AY2825" s="108" t="s">
        <v>165</v>
      </c>
    </row>
    <row r="2826" spans="2:51" s="107" customFormat="1">
      <c r="B2826" s="106"/>
      <c r="D2826" s="102" t="s">
        <v>176</v>
      </c>
      <c r="E2826" s="108" t="s">
        <v>1</v>
      </c>
      <c r="F2826" s="109" t="s">
        <v>10968</v>
      </c>
      <c r="H2826" s="108"/>
      <c r="I2826" s="6"/>
      <c r="L2826" s="106"/>
      <c r="M2826" s="110"/>
      <c r="T2826" s="111"/>
      <c r="AT2826" s="108" t="s">
        <v>176</v>
      </c>
      <c r="AU2826" s="108" t="s">
        <v>82</v>
      </c>
      <c r="AV2826" s="107" t="s">
        <v>82</v>
      </c>
      <c r="AW2826" s="107" t="s">
        <v>30</v>
      </c>
      <c r="AX2826" s="107" t="s">
        <v>73</v>
      </c>
      <c r="AY2826" s="108" t="s">
        <v>165</v>
      </c>
    </row>
    <row r="2827" spans="2:51" s="113" customFormat="1">
      <c r="B2827" s="112"/>
      <c r="D2827" s="102" t="s">
        <v>176</v>
      </c>
      <c r="E2827" s="114" t="s">
        <v>1</v>
      </c>
      <c r="F2827" s="115" t="s">
        <v>10979</v>
      </c>
      <c r="H2827" s="116">
        <v>12.42</v>
      </c>
      <c r="I2827" s="7"/>
      <c r="L2827" s="112"/>
      <c r="M2827" s="117"/>
      <c r="T2827" s="118"/>
      <c r="AT2827" s="114" t="s">
        <v>176</v>
      </c>
      <c r="AU2827" s="114" t="s">
        <v>82</v>
      </c>
      <c r="AV2827" s="113" t="s">
        <v>82</v>
      </c>
      <c r="AW2827" s="113" t="s">
        <v>30</v>
      </c>
      <c r="AX2827" s="113" t="s">
        <v>73</v>
      </c>
      <c r="AY2827" s="114" t="s">
        <v>165</v>
      </c>
    </row>
    <row r="2828" spans="2:51" s="113" customFormat="1">
      <c r="B2828" s="112"/>
      <c r="D2828" s="102" t="s">
        <v>176</v>
      </c>
      <c r="E2828" s="114" t="s">
        <v>1</v>
      </c>
      <c r="F2828" s="115" t="s">
        <v>10980</v>
      </c>
      <c r="H2828" s="116">
        <v>-0.42</v>
      </c>
      <c r="I2828" s="7"/>
      <c r="L2828" s="112"/>
      <c r="M2828" s="117"/>
      <c r="T2828" s="118"/>
      <c r="AT2828" s="114" t="s">
        <v>176</v>
      </c>
      <c r="AU2828" s="114" t="s">
        <v>82</v>
      </c>
      <c r="AV2828" s="113" t="s">
        <v>82</v>
      </c>
      <c r="AW2828" s="113" t="s">
        <v>30</v>
      </c>
      <c r="AX2828" s="113" t="s">
        <v>73</v>
      </c>
      <c r="AY2828" s="114" t="s">
        <v>165</v>
      </c>
    </row>
    <row r="2829" spans="2:51" s="113" customFormat="1">
      <c r="B2829" s="112"/>
      <c r="D2829" s="102" t="s">
        <v>176</v>
      </c>
      <c r="E2829" s="114" t="s">
        <v>1</v>
      </c>
      <c r="F2829" s="115" t="s">
        <v>10981</v>
      </c>
      <c r="H2829" s="116">
        <v>-0.48</v>
      </c>
      <c r="I2829" s="7"/>
      <c r="L2829" s="112"/>
      <c r="M2829" s="117"/>
      <c r="T2829" s="118"/>
      <c r="AT2829" s="114" t="s">
        <v>176</v>
      </c>
      <c r="AU2829" s="114" t="s">
        <v>82</v>
      </c>
      <c r="AV2829" s="113" t="s">
        <v>82</v>
      </c>
      <c r="AW2829" s="113" t="s">
        <v>30</v>
      </c>
      <c r="AX2829" s="113" t="s">
        <v>73</v>
      </c>
      <c r="AY2829" s="114" t="s">
        <v>165</v>
      </c>
    </row>
    <row r="2830" spans="2:51" s="113" customFormat="1">
      <c r="B2830" s="112"/>
      <c r="D2830" s="102" t="s">
        <v>176</v>
      </c>
      <c r="E2830" s="114" t="s">
        <v>1</v>
      </c>
      <c r="F2830" s="115" t="s">
        <v>10982</v>
      </c>
      <c r="H2830" s="116">
        <v>-0.94499999999999995</v>
      </c>
      <c r="I2830" s="7"/>
      <c r="L2830" s="112"/>
      <c r="M2830" s="117"/>
      <c r="T2830" s="118"/>
      <c r="AT2830" s="114" t="s">
        <v>176</v>
      </c>
      <c r="AU2830" s="114" t="s">
        <v>82</v>
      </c>
      <c r="AV2830" s="113" t="s">
        <v>82</v>
      </c>
      <c r="AW2830" s="113" t="s">
        <v>30</v>
      </c>
      <c r="AX2830" s="113" t="s">
        <v>73</v>
      </c>
      <c r="AY2830" s="114" t="s">
        <v>165</v>
      </c>
    </row>
    <row r="2831" spans="2:51" s="113" customFormat="1">
      <c r="B2831" s="112"/>
      <c r="D2831" s="102" t="s">
        <v>176</v>
      </c>
      <c r="E2831" s="114" t="s">
        <v>1</v>
      </c>
      <c r="F2831" s="115" t="s">
        <v>10983</v>
      </c>
      <c r="H2831" s="116">
        <v>-0.99</v>
      </c>
      <c r="I2831" s="7"/>
      <c r="L2831" s="112"/>
      <c r="M2831" s="117"/>
      <c r="T2831" s="118"/>
      <c r="AT2831" s="114" t="s">
        <v>176</v>
      </c>
      <c r="AU2831" s="114" t="s">
        <v>82</v>
      </c>
      <c r="AV2831" s="113" t="s">
        <v>82</v>
      </c>
      <c r="AW2831" s="113" t="s">
        <v>30</v>
      </c>
      <c r="AX2831" s="113" t="s">
        <v>73</v>
      </c>
      <c r="AY2831" s="114" t="s">
        <v>165</v>
      </c>
    </row>
    <row r="2832" spans="2:51" s="107" customFormat="1">
      <c r="B2832" s="106"/>
      <c r="D2832" s="102" t="s">
        <v>176</v>
      </c>
      <c r="E2832" s="108" t="s">
        <v>1</v>
      </c>
      <c r="F2832" s="109" t="s">
        <v>10984</v>
      </c>
      <c r="H2832" s="108"/>
      <c r="I2832" s="6"/>
      <c r="L2832" s="106"/>
      <c r="M2832" s="110"/>
      <c r="T2832" s="111"/>
      <c r="AT2832" s="108" t="s">
        <v>176</v>
      </c>
      <c r="AU2832" s="108" t="s">
        <v>82</v>
      </c>
      <c r="AV2832" s="107" t="s">
        <v>82</v>
      </c>
      <c r="AW2832" s="107" t="s">
        <v>30</v>
      </c>
      <c r="AX2832" s="107" t="s">
        <v>73</v>
      </c>
      <c r="AY2832" s="108" t="s">
        <v>165</v>
      </c>
    </row>
    <row r="2833" spans="2:65" s="113" customFormat="1">
      <c r="B2833" s="112"/>
      <c r="D2833" s="102" t="s">
        <v>176</v>
      </c>
      <c r="E2833" s="114" t="s">
        <v>1</v>
      </c>
      <c r="F2833" s="115" t="s">
        <v>10985</v>
      </c>
      <c r="H2833" s="116">
        <v>1.4970000000000001</v>
      </c>
      <c r="I2833" s="7"/>
      <c r="L2833" s="112"/>
      <c r="M2833" s="117"/>
      <c r="T2833" s="118"/>
      <c r="AT2833" s="114" t="s">
        <v>176</v>
      </c>
      <c r="AU2833" s="114" t="s">
        <v>82</v>
      </c>
      <c r="AV2833" s="113" t="s">
        <v>82</v>
      </c>
      <c r="AW2833" s="113" t="s">
        <v>30</v>
      </c>
      <c r="AX2833" s="113" t="s">
        <v>73</v>
      </c>
      <c r="AY2833" s="114" t="s">
        <v>165</v>
      </c>
    </row>
    <row r="2834" spans="2:65" s="107" customFormat="1">
      <c r="B2834" s="106"/>
      <c r="D2834" s="102" t="s">
        <v>176</v>
      </c>
      <c r="E2834" s="108" t="s">
        <v>1</v>
      </c>
      <c r="F2834" s="109" t="s">
        <v>10977</v>
      </c>
      <c r="H2834" s="108"/>
      <c r="I2834" s="6"/>
      <c r="L2834" s="106"/>
      <c r="M2834" s="110"/>
      <c r="T2834" s="111"/>
      <c r="AT2834" s="108" t="s">
        <v>176</v>
      </c>
      <c r="AU2834" s="108" t="s">
        <v>82</v>
      </c>
      <c r="AV2834" s="107" t="s">
        <v>82</v>
      </c>
      <c r="AW2834" s="107" t="s">
        <v>30</v>
      </c>
      <c r="AX2834" s="107" t="s">
        <v>73</v>
      </c>
      <c r="AY2834" s="108" t="s">
        <v>165</v>
      </c>
    </row>
    <row r="2835" spans="2:65" s="113" customFormat="1">
      <c r="B2835" s="112"/>
      <c r="D2835" s="102" t="s">
        <v>176</v>
      </c>
      <c r="E2835" s="114" t="s">
        <v>1</v>
      </c>
      <c r="F2835" s="115" t="s">
        <v>10986</v>
      </c>
      <c r="H2835" s="116">
        <v>3.7319999999999998</v>
      </c>
      <c r="I2835" s="7"/>
      <c r="L2835" s="112"/>
      <c r="M2835" s="117"/>
      <c r="T2835" s="118"/>
      <c r="AT2835" s="114" t="s">
        <v>176</v>
      </c>
      <c r="AU2835" s="114" t="s">
        <v>82</v>
      </c>
      <c r="AV2835" s="113" t="s">
        <v>82</v>
      </c>
      <c r="AW2835" s="113" t="s">
        <v>30</v>
      </c>
      <c r="AX2835" s="113" t="s">
        <v>73</v>
      </c>
      <c r="AY2835" s="114" t="s">
        <v>165</v>
      </c>
    </row>
    <row r="2836" spans="2:65" s="107" customFormat="1">
      <c r="B2836" s="106"/>
      <c r="D2836" s="102" t="s">
        <v>176</v>
      </c>
      <c r="E2836" s="108" t="s">
        <v>1</v>
      </c>
      <c r="F2836" s="109" t="s">
        <v>1866</v>
      </c>
      <c r="H2836" s="108"/>
      <c r="I2836" s="6"/>
      <c r="L2836" s="106"/>
      <c r="M2836" s="110"/>
      <c r="T2836" s="111"/>
      <c r="AT2836" s="108" t="s">
        <v>176</v>
      </c>
      <c r="AU2836" s="108" t="s">
        <v>82</v>
      </c>
      <c r="AV2836" s="107" t="s">
        <v>82</v>
      </c>
      <c r="AW2836" s="107" t="s">
        <v>30</v>
      </c>
      <c r="AX2836" s="107" t="s">
        <v>73</v>
      </c>
      <c r="AY2836" s="108" t="s">
        <v>165</v>
      </c>
    </row>
    <row r="2837" spans="2:65" s="107" customFormat="1">
      <c r="B2837" s="106"/>
      <c r="D2837" s="102" t="s">
        <v>176</v>
      </c>
      <c r="E2837" s="108" t="s">
        <v>1</v>
      </c>
      <c r="F2837" s="109" t="s">
        <v>10968</v>
      </c>
      <c r="H2837" s="108"/>
      <c r="I2837" s="6"/>
      <c r="L2837" s="106"/>
      <c r="M2837" s="110"/>
      <c r="T2837" s="111"/>
      <c r="AT2837" s="108" t="s">
        <v>176</v>
      </c>
      <c r="AU2837" s="108" t="s">
        <v>82</v>
      </c>
      <c r="AV2837" s="107" t="s">
        <v>82</v>
      </c>
      <c r="AW2837" s="107" t="s">
        <v>30</v>
      </c>
      <c r="AX2837" s="107" t="s">
        <v>73</v>
      </c>
      <c r="AY2837" s="108" t="s">
        <v>165</v>
      </c>
    </row>
    <row r="2838" spans="2:65" s="113" customFormat="1">
      <c r="B2838" s="112"/>
      <c r="D2838" s="102" t="s">
        <v>176</v>
      </c>
      <c r="E2838" s="114" t="s">
        <v>1</v>
      </c>
      <c r="F2838" s="115" t="s">
        <v>10987</v>
      </c>
      <c r="H2838" s="116">
        <v>17.648999999999997</v>
      </c>
      <c r="I2838" s="7"/>
      <c r="L2838" s="112"/>
      <c r="M2838" s="117"/>
      <c r="T2838" s="118"/>
      <c r="AT2838" s="114" t="s">
        <v>176</v>
      </c>
      <c r="AU2838" s="114" t="s">
        <v>82</v>
      </c>
      <c r="AV2838" s="113" t="s">
        <v>82</v>
      </c>
      <c r="AW2838" s="113" t="s">
        <v>30</v>
      </c>
      <c r="AX2838" s="113" t="s">
        <v>73</v>
      </c>
      <c r="AY2838" s="114" t="s">
        <v>165</v>
      </c>
    </row>
    <row r="2839" spans="2:65" s="113" customFormat="1">
      <c r="B2839" s="112"/>
      <c r="D2839" s="102" t="s">
        <v>176</v>
      </c>
      <c r="E2839" s="114" t="s">
        <v>1</v>
      </c>
      <c r="F2839" s="115" t="s">
        <v>10988</v>
      </c>
      <c r="H2839" s="116">
        <v>-1.425</v>
      </c>
      <c r="I2839" s="7"/>
      <c r="L2839" s="112"/>
      <c r="M2839" s="117"/>
      <c r="T2839" s="118"/>
      <c r="AT2839" s="114" t="s">
        <v>176</v>
      </c>
      <c r="AU2839" s="114" t="s">
        <v>82</v>
      </c>
      <c r="AV2839" s="113" t="s">
        <v>82</v>
      </c>
      <c r="AW2839" s="113" t="s">
        <v>30</v>
      </c>
      <c r="AX2839" s="113" t="s">
        <v>73</v>
      </c>
      <c r="AY2839" s="114" t="s">
        <v>165</v>
      </c>
    </row>
    <row r="2840" spans="2:65" s="113" customFormat="1">
      <c r="B2840" s="112"/>
      <c r="D2840" s="102" t="s">
        <v>176</v>
      </c>
      <c r="E2840" s="114" t="s">
        <v>1</v>
      </c>
      <c r="F2840" s="115" t="s">
        <v>10989</v>
      </c>
      <c r="H2840" s="116">
        <v>-0.68399999999999994</v>
      </c>
      <c r="I2840" s="7"/>
      <c r="L2840" s="112"/>
      <c r="M2840" s="117"/>
      <c r="T2840" s="118"/>
      <c r="AT2840" s="114" t="s">
        <v>176</v>
      </c>
      <c r="AU2840" s="114" t="s">
        <v>82</v>
      </c>
      <c r="AV2840" s="113" t="s">
        <v>82</v>
      </c>
      <c r="AW2840" s="113" t="s">
        <v>30</v>
      </c>
      <c r="AX2840" s="113" t="s">
        <v>73</v>
      </c>
      <c r="AY2840" s="114" t="s">
        <v>165</v>
      </c>
    </row>
    <row r="2841" spans="2:65" s="113" customFormat="1">
      <c r="B2841" s="112"/>
      <c r="D2841" s="102" t="s">
        <v>176</v>
      </c>
      <c r="E2841" s="114" t="s">
        <v>1</v>
      </c>
      <c r="F2841" s="115" t="s">
        <v>10990</v>
      </c>
      <c r="H2841" s="116">
        <v>-0.36</v>
      </c>
      <c r="I2841" s="7"/>
      <c r="L2841" s="112"/>
      <c r="M2841" s="117"/>
      <c r="T2841" s="118"/>
      <c r="AT2841" s="114" t="s">
        <v>176</v>
      </c>
      <c r="AU2841" s="114" t="s">
        <v>82</v>
      </c>
      <c r="AV2841" s="113" t="s">
        <v>82</v>
      </c>
      <c r="AW2841" s="113" t="s">
        <v>30</v>
      </c>
      <c r="AX2841" s="113" t="s">
        <v>73</v>
      </c>
      <c r="AY2841" s="114" t="s">
        <v>165</v>
      </c>
    </row>
    <row r="2842" spans="2:65" s="113" customFormat="1">
      <c r="B2842" s="112"/>
      <c r="D2842" s="102" t="s">
        <v>176</v>
      </c>
      <c r="E2842" s="114" t="s">
        <v>1</v>
      </c>
      <c r="F2842" s="115" t="s">
        <v>10991</v>
      </c>
      <c r="H2842" s="116">
        <v>-1.98</v>
      </c>
      <c r="I2842" s="7"/>
      <c r="L2842" s="112"/>
      <c r="M2842" s="117"/>
      <c r="T2842" s="118"/>
      <c r="AT2842" s="114" t="s">
        <v>176</v>
      </c>
      <c r="AU2842" s="114" t="s">
        <v>82</v>
      </c>
      <c r="AV2842" s="113" t="s">
        <v>82</v>
      </c>
      <c r="AW2842" s="113" t="s">
        <v>30</v>
      </c>
      <c r="AX2842" s="113" t="s">
        <v>73</v>
      </c>
      <c r="AY2842" s="114" t="s">
        <v>165</v>
      </c>
    </row>
    <row r="2843" spans="2:65" s="107" customFormat="1">
      <c r="B2843" s="106"/>
      <c r="D2843" s="102" t="s">
        <v>176</v>
      </c>
      <c r="E2843" s="108" t="s">
        <v>1</v>
      </c>
      <c r="F2843" s="109" t="s">
        <v>10970</v>
      </c>
      <c r="H2843" s="108"/>
      <c r="I2843" s="6"/>
      <c r="L2843" s="106"/>
      <c r="M2843" s="110"/>
      <c r="T2843" s="111"/>
      <c r="AT2843" s="108" t="s">
        <v>176</v>
      </c>
      <c r="AU2843" s="108" t="s">
        <v>82</v>
      </c>
      <c r="AV2843" s="107" t="s">
        <v>82</v>
      </c>
      <c r="AW2843" s="107" t="s">
        <v>30</v>
      </c>
      <c r="AX2843" s="107" t="s">
        <v>73</v>
      </c>
      <c r="AY2843" s="108" t="s">
        <v>165</v>
      </c>
    </row>
    <row r="2844" spans="2:65" s="113" customFormat="1">
      <c r="B2844" s="112"/>
      <c r="D2844" s="102" t="s">
        <v>176</v>
      </c>
      <c r="E2844" s="114" t="s">
        <v>1</v>
      </c>
      <c r="F2844" s="115" t="s">
        <v>10992</v>
      </c>
      <c r="H2844" s="116">
        <v>5.0907999999999998</v>
      </c>
      <c r="I2844" s="7"/>
      <c r="L2844" s="112"/>
      <c r="M2844" s="117"/>
      <c r="T2844" s="118"/>
      <c r="AT2844" s="114" t="s">
        <v>176</v>
      </c>
      <c r="AU2844" s="114" t="s">
        <v>82</v>
      </c>
      <c r="AV2844" s="113" t="s">
        <v>82</v>
      </c>
      <c r="AW2844" s="113" t="s">
        <v>30</v>
      </c>
      <c r="AX2844" s="113" t="s">
        <v>73</v>
      </c>
      <c r="AY2844" s="114" t="s">
        <v>165</v>
      </c>
    </row>
    <row r="2845" spans="2:65" s="113" customFormat="1">
      <c r="B2845" s="112"/>
      <c r="D2845" s="102" t="s">
        <v>176</v>
      </c>
      <c r="E2845" s="114" t="s">
        <v>1</v>
      </c>
      <c r="F2845" s="115" t="s">
        <v>10993</v>
      </c>
      <c r="H2845" s="116">
        <v>-1</v>
      </c>
      <c r="I2845" s="7"/>
      <c r="L2845" s="112"/>
      <c r="M2845" s="117"/>
      <c r="T2845" s="118"/>
      <c r="AT2845" s="114" t="s">
        <v>176</v>
      </c>
      <c r="AU2845" s="114" t="s">
        <v>82</v>
      </c>
      <c r="AV2845" s="113" t="s">
        <v>82</v>
      </c>
      <c r="AW2845" s="113" t="s">
        <v>30</v>
      </c>
      <c r="AX2845" s="113" t="s">
        <v>73</v>
      </c>
      <c r="AY2845" s="114" t="s">
        <v>165</v>
      </c>
    </row>
    <row r="2846" spans="2:65" s="120" customFormat="1">
      <c r="B2846" s="119"/>
      <c r="D2846" s="102" t="s">
        <v>176</v>
      </c>
      <c r="E2846" s="121" t="s">
        <v>1</v>
      </c>
      <c r="F2846" s="122" t="s">
        <v>181</v>
      </c>
      <c r="H2846" s="123">
        <v>4442.2830000000004</v>
      </c>
      <c r="I2846" s="8"/>
      <c r="L2846" s="119"/>
      <c r="M2846" s="124"/>
      <c r="T2846" s="125"/>
      <c r="AT2846" s="121" t="s">
        <v>176</v>
      </c>
      <c r="AU2846" s="121" t="s">
        <v>82</v>
      </c>
      <c r="AV2846" s="120" t="s">
        <v>172</v>
      </c>
      <c r="AW2846" s="120" t="s">
        <v>30</v>
      </c>
      <c r="AX2846" s="120" t="s">
        <v>80</v>
      </c>
      <c r="AY2846" s="121" t="s">
        <v>165</v>
      </c>
    </row>
    <row r="2847" spans="2:65" s="17" customFormat="1" ht="24.2" customHeight="1">
      <c r="B2847" s="16"/>
      <c r="C2847" s="88" t="s">
        <v>756</v>
      </c>
      <c r="D2847" s="88" t="s">
        <v>168</v>
      </c>
      <c r="E2847" s="89" t="s">
        <v>1438</v>
      </c>
      <c r="F2847" s="90" t="s">
        <v>1439</v>
      </c>
      <c r="G2847" s="91" t="s">
        <v>202</v>
      </c>
      <c r="H2847" s="92">
        <v>56.997</v>
      </c>
      <c r="I2847" s="4"/>
      <c r="J2847" s="94">
        <f>ROUND(I2847*H2847,2)</f>
        <v>0</v>
      </c>
      <c r="K2847" s="95"/>
      <c r="L2847" s="16"/>
      <c r="M2847" s="96" t="s">
        <v>1</v>
      </c>
      <c r="N2847" s="97" t="s">
        <v>38</v>
      </c>
      <c r="P2847" s="98">
        <f>O2847*H2847</f>
        <v>0</v>
      </c>
      <c r="Q2847" s="98">
        <v>8.0599999999999994E-5</v>
      </c>
      <c r="R2847" s="98">
        <f>Q2847*H2847</f>
        <v>4.5939581999999996E-3</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1440</v>
      </c>
    </row>
    <row r="2848" spans="2:65" s="17" customFormat="1" ht="29.25">
      <c r="B2848" s="16"/>
      <c r="D2848" s="102" t="s">
        <v>173</v>
      </c>
      <c r="F2848" s="103" t="s">
        <v>1441</v>
      </c>
      <c r="I2848" s="5"/>
      <c r="L2848" s="16"/>
      <c r="M2848" s="104"/>
      <c r="T2848" s="105"/>
      <c r="AT2848" s="9" t="s">
        <v>173</v>
      </c>
      <c r="AU2848" s="9" t="s">
        <v>82</v>
      </c>
    </row>
    <row r="2849" spans="2:65" s="113" customFormat="1">
      <c r="B2849" s="112"/>
      <c r="D2849" s="102" t="s">
        <v>176</v>
      </c>
      <c r="E2849" s="114" t="s">
        <v>1</v>
      </c>
      <c r="F2849" s="115" t="s">
        <v>10994</v>
      </c>
      <c r="H2849" s="116">
        <v>56.997</v>
      </c>
      <c r="I2849" s="7"/>
      <c r="L2849" s="112"/>
      <c r="M2849" s="117"/>
      <c r="T2849" s="118"/>
      <c r="AT2849" s="114" t="s">
        <v>176</v>
      </c>
      <c r="AU2849" s="114" t="s">
        <v>82</v>
      </c>
      <c r="AV2849" s="113" t="s">
        <v>82</v>
      </c>
      <c r="AW2849" s="113" t="s">
        <v>30</v>
      </c>
      <c r="AX2849" s="113" t="s">
        <v>73</v>
      </c>
      <c r="AY2849" s="114" t="s">
        <v>165</v>
      </c>
    </row>
    <row r="2850" spans="2:65" s="120" customFormat="1">
      <c r="B2850" s="119"/>
      <c r="D2850" s="102" t="s">
        <v>176</v>
      </c>
      <c r="E2850" s="121" t="s">
        <v>1</v>
      </c>
      <c r="F2850" s="122" t="s">
        <v>181</v>
      </c>
      <c r="H2850" s="123">
        <v>56.997</v>
      </c>
      <c r="I2850" s="8"/>
      <c r="L2850" s="119"/>
      <c r="M2850" s="124"/>
      <c r="T2850" s="125"/>
      <c r="AT2850" s="121" t="s">
        <v>176</v>
      </c>
      <c r="AU2850" s="121" t="s">
        <v>82</v>
      </c>
      <c r="AV2850" s="120" t="s">
        <v>172</v>
      </c>
      <c r="AW2850" s="120" t="s">
        <v>30</v>
      </c>
      <c r="AX2850" s="120" t="s">
        <v>80</v>
      </c>
      <c r="AY2850" s="121" t="s">
        <v>165</v>
      </c>
    </row>
    <row r="2851" spans="2:65" s="17" customFormat="1" ht="33" customHeight="1">
      <c r="B2851" s="16"/>
      <c r="C2851" s="88" t="s">
        <v>1442</v>
      </c>
      <c r="D2851" s="88" t="s">
        <v>168</v>
      </c>
      <c r="E2851" s="89" t="s">
        <v>1443</v>
      </c>
      <c r="F2851" s="90" t="s">
        <v>1444</v>
      </c>
      <c r="G2851" s="91" t="s">
        <v>171</v>
      </c>
      <c r="H2851" s="92">
        <v>16.158999999999999</v>
      </c>
      <c r="I2851" s="4"/>
      <c r="J2851" s="94">
        <f>ROUND(I2851*H2851,2)</f>
        <v>0</v>
      </c>
      <c r="K2851" s="95"/>
      <c r="L2851" s="16"/>
      <c r="M2851" s="96" t="s">
        <v>1</v>
      </c>
      <c r="N2851" s="97" t="s">
        <v>38</v>
      </c>
      <c r="P2851" s="98">
        <f>O2851*H2851</f>
        <v>0</v>
      </c>
      <c r="Q2851" s="98">
        <v>0</v>
      </c>
      <c r="R2851" s="98">
        <f>Q2851*H2851</f>
        <v>0</v>
      </c>
      <c r="S2851" s="98">
        <v>0</v>
      </c>
      <c r="T2851" s="99">
        <f>S2851*H2851</f>
        <v>0</v>
      </c>
      <c r="AR2851" s="100" t="s">
        <v>172</v>
      </c>
      <c r="AT2851" s="100" t="s">
        <v>168</v>
      </c>
      <c r="AU2851" s="100" t="s">
        <v>82</v>
      </c>
      <c r="AY2851" s="9" t="s">
        <v>165</v>
      </c>
      <c r="BE2851" s="101">
        <f>IF(N2851="základní",J2851,0)</f>
        <v>0</v>
      </c>
      <c r="BF2851" s="101">
        <f>IF(N2851="snížená",J2851,0)</f>
        <v>0</v>
      </c>
      <c r="BG2851" s="101">
        <f>IF(N2851="zákl. přenesená",J2851,0)</f>
        <v>0</v>
      </c>
      <c r="BH2851" s="101">
        <f>IF(N2851="sníž. přenesená",J2851,0)</f>
        <v>0</v>
      </c>
      <c r="BI2851" s="101">
        <f>IF(N2851="nulová",J2851,0)</f>
        <v>0</v>
      </c>
      <c r="BJ2851" s="9" t="s">
        <v>80</v>
      </c>
      <c r="BK2851" s="101">
        <f>ROUND(I2851*H2851,2)</f>
        <v>0</v>
      </c>
      <c r="BL2851" s="9" t="s">
        <v>172</v>
      </c>
      <c r="BM2851" s="100" t="s">
        <v>1445</v>
      </c>
    </row>
    <row r="2852" spans="2:65" s="17" customFormat="1" ht="19.5">
      <c r="B2852" s="16"/>
      <c r="D2852" s="102" t="s">
        <v>173</v>
      </c>
      <c r="F2852" s="103" t="s">
        <v>1444</v>
      </c>
      <c r="I2852" s="5"/>
      <c r="L2852" s="16"/>
      <c r="M2852" s="104"/>
      <c r="T2852" s="105"/>
      <c r="AT2852" s="9" t="s">
        <v>173</v>
      </c>
      <c r="AU2852" s="9" t="s">
        <v>82</v>
      </c>
    </row>
    <row r="2853" spans="2:65" s="113" customFormat="1">
      <c r="B2853" s="112"/>
      <c r="D2853" s="102" t="s">
        <v>176</v>
      </c>
      <c r="E2853" s="114" t="s">
        <v>1</v>
      </c>
      <c r="F2853" s="115" t="s">
        <v>10995</v>
      </c>
      <c r="H2853" s="116">
        <v>16.158649500000003</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16.158999999999999</v>
      </c>
      <c r="I2854" s="8"/>
      <c r="L2854" s="119"/>
      <c r="M2854" s="124"/>
      <c r="T2854" s="125"/>
      <c r="AT2854" s="121" t="s">
        <v>176</v>
      </c>
      <c r="AU2854" s="121" t="s">
        <v>82</v>
      </c>
      <c r="AV2854" s="120" t="s">
        <v>172</v>
      </c>
      <c r="AW2854" s="120" t="s">
        <v>30</v>
      </c>
      <c r="AX2854" s="120" t="s">
        <v>80</v>
      </c>
      <c r="AY2854" s="121" t="s">
        <v>165</v>
      </c>
    </row>
    <row r="2855" spans="2:65" s="17" customFormat="1" ht="44.25" customHeight="1">
      <c r="B2855" s="16"/>
      <c r="C2855" s="88" t="s">
        <v>759</v>
      </c>
      <c r="D2855" s="88" t="s">
        <v>168</v>
      </c>
      <c r="E2855" s="89" t="s">
        <v>1446</v>
      </c>
      <c r="F2855" s="90" t="s">
        <v>1447</v>
      </c>
      <c r="G2855" s="91" t="s">
        <v>202</v>
      </c>
      <c r="H2855" s="92">
        <v>1806.856</v>
      </c>
      <c r="I2855" s="4"/>
      <c r="J2855" s="94">
        <f>ROUND(I2855*H2855,2)</f>
        <v>0</v>
      </c>
      <c r="K2855" s="95"/>
      <c r="L2855" s="16"/>
      <c r="M2855" s="96" t="s">
        <v>1</v>
      </c>
      <c r="N2855" s="97" t="s">
        <v>38</v>
      </c>
      <c r="P2855" s="98">
        <f>O2855*H2855</f>
        <v>0</v>
      </c>
      <c r="Q2855" s="98">
        <v>1.167696E-2</v>
      </c>
      <c r="R2855" s="98">
        <f>Q2855*H2855</f>
        <v>21.098585237760002</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1448</v>
      </c>
    </row>
    <row r="2856" spans="2:65" s="17" customFormat="1" ht="48.75">
      <c r="B2856" s="16"/>
      <c r="D2856" s="102" t="s">
        <v>173</v>
      </c>
      <c r="F2856" s="103" t="s">
        <v>1449</v>
      </c>
      <c r="I2856" s="5"/>
      <c r="L2856" s="16"/>
      <c r="M2856" s="104"/>
      <c r="T2856" s="105"/>
      <c r="AT2856" s="9" t="s">
        <v>173</v>
      </c>
      <c r="AU2856" s="9" t="s">
        <v>82</v>
      </c>
    </row>
    <row r="2857" spans="2:65" s="107" customFormat="1">
      <c r="B2857" s="106"/>
      <c r="D2857" s="102" t="s">
        <v>176</v>
      </c>
      <c r="E2857" s="108" t="s">
        <v>1</v>
      </c>
      <c r="F2857" s="109" t="s">
        <v>10996</v>
      </c>
      <c r="H2857" s="108"/>
      <c r="I2857" s="6"/>
      <c r="L2857" s="106"/>
      <c r="M2857" s="110"/>
      <c r="T2857" s="111"/>
      <c r="AT2857" s="108" t="s">
        <v>176</v>
      </c>
      <c r="AU2857" s="108" t="s">
        <v>82</v>
      </c>
      <c r="AV2857" s="107" t="s">
        <v>82</v>
      </c>
      <c r="AW2857" s="107" t="s">
        <v>30</v>
      </c>
      <c r="AX2857" s="107" t="s">
        <v>73</v>
      </c>
      <c r="AY2857" s="108" t="s">
        <v>165</v>
      </c>
    </row>
    <row r="2858" spans="2:65" s="107" customFormat="1">
      <c r="B2858" s="106"/>
      <c r="D2858" s="102" t="s">
        <v>176</v>
      </c>
      <c r="E2858" s="108" t="s">
        <v>1</v>
      </c>
      <c r="F2858" s="109" t="s">
        <v>10997</v>
      </c>
      <c r="H2858" s="108"/>
      <c r="I2858" s="6"/>
      <c r="L2858" s="106"/>
      <c r="M2858" s="110"/>
      <c r="T2858" s="111"/>
      <c r="AT2858" s="108" t="s">
        <v>176</v>
      </c>
      <c r="AU2858" s="108" t="s">
        <v>82</v>
      </c>
      <c r="AV2858" s="107" t="s">
        <v>82</v>
      </c>
      <c r="AW2858" s="107" t="s">
        <v>30</v>
      </c>
      <c r="AX2858" s="107" t="s">
        <v>73</v>
      </c>
      <c r="AY2858" s="108" t="s">
        <v>165</v>
      </c>
    </row>
    <row r="2859" spans="2:65" s="107" customFormat="1">
      <c r="B2859" s="106"/>
      <c r="D2859" s="102" t="s">
        <v>176</v>
      </c>
      <c r="E2859" s="108" t="s">
        <v>1</v>
      </c>
      <c r="F2859" s="109" t="s">
        <v>1644</v>
      </c>
      <c r="H2859" s="108"/>
      <c r="I2859" s="6"/>
      <c r="L2859" s="106"/>
      <c r="M2859" s="110"/>
      <c r="T2859" s="111"/>
      <c r="AT2859" s="108" t="s">
        <v>176</v>
      </c>
      <c r="AU2859" s="108" t="s">
        <v>82</v>
      </c>
      <c r="AV2859" s="107" t="s">
        <v>82</v>
      </c>
      <c r="AW2859" s="107" t="s">
        <v>30</v>
      </c>
      <c r="AX2859" s="107" t="s">
        <v>73</v>
      </c>
      <c r="AY2859" s="108" t="s">
        <v>165</v>
      </c>
    </row>
    <row r="2860" spans="2:65" s="113" customFormat="1">
      <c r="B2860" s="112"/>
      <c r="D2860" s="102" t="s">
        <v>176</v>
      </c>
      <c r="E2860" s="114" t="s">
        <v>1</v>
      </c>
      <c r="F2860" s="115" t="s">
        <v>10998</v>
      </c>
      <c r="H2860" s="116">
        <v>23.7897</v>
      </c>
      <c r="I2860" s="7"/>
      <c r="L2860" s="112"/>
      <c r="M2860" s="117"/>
      <c r="T2860" s="118"/>
      <c r="AT2860" s="114" t="s">
        <v>176</v>
      </c>
      <c r="AU2860" s="114" t="s">
        <v>82</v>
      </c>
      <c r="AV2860" s="113" t="s">
        <v>82</v>
      </c>
      <c r="AW2860" s="113" t="s">
        <v>30</v>
      </c>
      <c r="AX2860" s="113" t="s">
        <v>73</v>
      </c>
      <c r="AY2860" s="114" t="s">
        <v>165</v>
      </c>
    </row>
    <row r="2861" spans="2:65" s="113" customFormat="1">
      <c r="B2861" s="112"/>
      <c r="D2861" s="102" t="s">
        <v>176</v>
      </c>
      <c r="E2861" s="114" t="s">
        <v>1</v>
      </c>
      <c r="F2861" s="115" t="s">
        <v>10999</v>
      </c>
      <c r="H2861" s="116">
        <v>4.5288000000000004</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1647</v>
      </c>
      <c r="H2862" s="108"/>
      <c r="I2862" s="6"/>
      <c r="L2862" s="106"/>
      <c r="M2862" s="110"/>
      <c r="T2862" s="111"/>
      <c r="AT2862" s="108" t="s">
        <v>176</v>
      </c>
      <c r="AU2862" s="108" t="s">
        <v>82</v>
      </c>
      <c r="AV2862" s="107" t="s">
        <v>82</v>
      </c>
      <c r="AW2862" s="107" t="s">
        <v>30</v>
      </c>
      <c r="AX2862" s="107" t="s">
        <v>73</v>
      </c>
      <c r="AY2862" s="108" t="s">
        <v>165</v>
      </c>
    </row>
    <row r="2863" spans="2:65" s="113" customFormat="1">
      <c r="B2863" s="112"/>
      <c r="D2863" s="102" t="s">
        <v>176</v>
      </c>
      <c r="E2863" s="114" t="s">
        <v>1</v>
      </c>
      <c r="F2863" s="115" t="s">
        <v>11000</v>
      </c>
      <c r="H2863" s="116">
        <v>72.438300000000012</v>
      </c>
      <c r="I2863" s="7"/>
      <c r="L2863" s="112"/>
      <c r="M2863" s="117"/>
      <c r="T2863" s="118"/>
      <c r="AT2863" s="114" t="s">
        <v>176</v>
      </c>
      <c r="AU2863" s="114" t="s">
        <v>82</v>
      </c>
      <c r="AV2863" s="113" t="s">
        <v>82</v>
      </c>
      <c r="AW2863" s="113" t="s">
        <v>30</v>
      </c>
      <c r="AX2863" s="113" t="s">
        <v>73</v>
      </c>
      <c r="AY2863" s="114" t="s">
        <v>165</v>
      </c>
    </row>
    <row r="2864" spans="2:65" s="113" customFormat="1">
      <c r="B2864" s="112"/>
      <c r="D2864" s="102" t="s">
        <v>176</v>
      </c>
      <c r="E2864" s="114" t="s">
        <v>1</v>
      </c>
      <c r="F2864" s="115" t="s">
        <v>11001</v>
      </c>
      <c r="H2864" s="116">
        <v>-2.3400000000000003</v>
      </c>
      <c r="I2864" s="7"/>
      <c r="L2864" s="112"/>
      <c r="M2864" s="117"/>
      <c r="T2864" s="118"/>
      <c r="AT2864" s="114" t="s">
        <v>176</v>
      </c>
      <c r="AU2864" s="114" t="s">
        <v>82</v>
      </c>
      <c r="AV2864" s="113" t="s">
        <v>82</v>
      </c>
      <c r="AW2864" s="113" t="s">
        <v>30</v>
      </c>
      <c r="AX2864" s="113" t="s">
        <v>73</v>
      </c>
      <c r="AY2864" s="114" t="s">
        <v>165</v>
      </c>
    </row>
    <row r="2865" spans="2:51" s="113" customFormat="1">
      <c r="B2865" s="112"/>
      <c r="D2865" s="102" t="s">
        <v>176</v>
      </c>
      <c r="E2865" s="114" t="s">
        <v>1</v>
      </c>
      <c r="F2865" s="115" t="s">
        <v>11002</v>
      </c>
      <c r="H2865" s="116">
        <v>21.394500000000001</v>
      </c>
      <c r="I2865" s="7"/>
      <c r="L2865" s="112"/>
      <c r="M2865" s="117"/>
      <c r="T2865" s="118"/>
      <c r="AT2865" s="114" t="s">
        <v>176</v>
      </c>
      <c r="AU2865" s="114" t="s">
        <v>82</v>
      </c>
      <c r="AV2865" s="113" t="s">
        <v>82</v>
      </c>
      <c r="AW2865" s="113" t="s">
        <v>30</v>
      </c>
      <c r="AX2865" s="113" t="s">
        <v>73</v>
      </c>
      <c r="AY2865" s="114" t="s">
        <v>165</v>
      </c>
    </row>
    <row r="2866" spans="2:51" s="113" customFormat="1">
      <c r="B2866" s="112"/>
      <c r="D2866" s="102" t="s">
        <v>176</v>
      </c>
      <c r="E2866" s="114" t="s">
        <v>1</v>
      </c>
      <c r="F2866" s="115" t="s">
        <v>11003</v>
      </c>
      <c r="H2866" s="116">
        <v>-4.9920000000000009</v>
      </c>
      <c r="I2866" s="7"/>
      <c r="L2866" s="112"/>
      <c r="M2866" s="117"/>
      <c r="T2866" s="118"/>
      <c r="AT2866" s="114" t="s">
        <v>176</v>
      </c>
      <c r="AU2866" s="114" t="s">
        <v>82</v>
      </c>
      <c r="AV2866" s="113" t="s">
        <v>82</v>
      </c>
      <c r="AW2866" s="113" t="s">
        <v>30</v>
      </c>
      <c r="AX2866" s="113" t="s">
        <v>73</v>
      </c>
      <c r="AY2866" s="114" t="s">
        <v>165</v>
      </c>
    </row>
    <row r="2867" spans="2:51" s="107" customFormat="1">
      <c r="B2867" s="106"/>
      <c r="D2867" s="102" t="s">
        <v>176</v>
      </c>
      <c r="E2867" s="108" t="s">
        <v>1</v>
      </c>
      <c r="F2867" s="109" t="s">
        <v>1861</v>
      </c>
      <c r="H2867" s="108"/>
      <c r="I2867" s="6"/>
      <c r="L2867" s="106"/>
      <c r="M2867" s="110"/>
      <c r="T2867" s="111"/>
      <c r="AT2867" s="108" t="s">
        <v>176</v>
      </c>
      <c r="AU2867" s="108" t="s">
        <v>82</v>
      </c>
      <c r="AV2867" s="107" t="s">
        <v>82</v>
      </c>
      <c r="AW2867" s="107" t="s">
        <v>30</v>
      </c>
      <c r="AX2867" s="107" t="s">
        <v>73</v>
      </c>
      <c r="AY2867" s="108" t="s">
        <v>165</v>
      </c>
    </row>
    <row r="2868" spans="2:51" s="113" customFormat="1">
      <c r="B2868" s="112"/>
      <c r="D2868" s="102" t="s">
        <v>176</v>
      </c>
      <c r="E2868" s="114" t="s">
        <v>1</v>
      </c>
      <c r="F2868" s="115" t="s">
        <v>11004</v>
      </c>
      <c r="H2868" s="116">
        <v>122.958</v>
      </c>
      <c r="I2868" s="7"/>
      <c r="L2868" s="112"/>
      <c r="M2868" s="117"/>
      <c r="T2868" s="118"/>
      <c r="AT2868" s="114" t="s">
        <v>176</v>
      </c>
      <c r="AU2868" s="114" t="s">
        <v>82</v>
      </c>
      <c r="AV2868" s="113" t="s">
        <v>82</v>
      </c>
      <c r="AW2868" s="113" t="s">
        <v>30</v>
      </c>
      <c r="AX2868" s="113" t="s">
        <v>73</v>
      </c>
      <c r="AY2868" s="114" t="s">
        <v>165</v>
      </c>
    </row>
    <row r="2869" spans="2:51" s="113" customFormat="1">
      <c r="B2869" s="112"/>
      <c r="D2869" s="102" t="s">
        <v>176</v>
      </c>
      <c r="E2869" s="114" t="s">
        <v>1</v>
      </c>
      <c r="F2869" s="115" t="s">
        <v>11005</v>
      </c>
      <c r="H2869" s="116">
        <v>31.5976</v>
      </c>
      <c r="I2869" s="7"/>
      <c r="L2869" s="112"/>
      <c r="M2869" s="117"/>
      <c r="T2869" s="118"/>
      <c r="AT2869" s="114" t="s">
        <v>176</v>
      </c>
      <c r="AU2869" s="114" t="s">
        <v>82</v>
      </c>
      <c r="AV2869" s="113" t="s">
        <v>82</v>
      </c>
      <c r="AW2869" s="113" t="s">
        <v>30</v>
      </c>
      <c r="AX2869" s="113" t="s">
        <v>73</v>
      </c>
      <c r="AY2869" s="114" t="s">
        <v>165</v>
      </c>
    </row>
    <row r="2870" spans="2:51" s="113" customFormat="1">
      <c r="B2870" s="112"/>
      <c r="D2870" s="102" t="s">
        <v>176</v>
      </c>
      <c r="E2870" s="114" t="s">
        <v>1</v>
      </c>
      <c r="F2870" s="115" t="s">
        <v>11006</v>
      </c>
      <c r="H2870" s="116">
        <v>13.048850000000002</v>
      </c>
      <c r="I2870" s="7"/>
      <c r="L2870" s="112"/>
      <c r="M2870" s="117"/>
      <c r="T2870" s="118"/>
      <c r="AT2870" s="114" t="s">
        <v>176</v>
      </c>
      <c r="AU2870" s="114" t="s">
        <v>82</v>
      </c>
      <c r="AV2870" s="113" t="s">
        <v>82</v>
      </c>
      <c r="AW2870" s="113" t="s">
        <v>30</v>
      </c>
      <c r="AX2870" s="113" t="s">
        <v>73</v>
      </c>
      <c r="AY2870" s="114" t="s">
        <v>165</v>
      </c>
    </row>
    <row r="2871" spans="2:51" s="113" customFormat="1">
      <c r="B2871" s="112"/>
      <c r="D2871" s="102" t="s">
        <v>176</v>
      </c>
      <c r="E2871" s="114" t="s">
        <v>1</v>
      </c>
      <c r="F2871" s="115" t="s">
        <v>11007</v>
      </c>
      <c r="H2871" s="116">
        <v>-3.08</v>
      </c>
      <c r="I2871" s="7"/>
      <c r="L2871" s="112"/>
      <c r="M2871" s="117"/>
      <c r="T2871" s="118"/>
      <c r="AT2871" s="114" t="s">
        <v>176</v>
      </c>
      <c r="AU2871" s="114" t="s">
        <v>82</v>
      </c>
      <c r="AV2871" s="113" t="s">
        <v>82</v>
      </c>
      <c r="AW2871" s="113" t="s">
        <v>30</v>
      </c>
      <c r="AX2871" s="113" t="s">
        <v>73</v>
      </c>
      <c r="AY2871" s="114" t="s">
        <v>165</v>
      </c>
    </row>
    <row r="2872" spans="2:51" s="113" customFormat="1">
      <c r="B2872" s="112"/>
      <c r="D2872" s="102" t="s">
        <v>176</v>
      </c>
      <c r="E2872" s="114" t="s">
        <v>1</v>
      </c>
      <c r="F2872" s="115" t="s">
        <v>11008</v>
      </c>
      <c r="H2872" s="116">
        <v>-3.5200000000000005</v>
      </c>
      <c r="I2872" s="7"/>
      <c r="L2872" s="112"/>
      <c r="M2872" s="117"/>
      <c r="T2872" s="118"/>
      <c r="AT2872" s="114" t="s">
        <v>176</v>
      </c>
      <c r="AU2872" s="114" t="s">
        <v>82</v>
      </c>
      <c r="AV2872" s="113" t="s">
        <v>82</v>
      </c>
      <c r="AW2872" s="113" t="s">
        <v>30</v>
      </c>
      <c r="AX2872" s="113" t="s">
        <v>73</v>
      </c>
      <c r="AY2872" s="114" t="s">
        <v>165</v>
      </c>
    </row>
    <row r="2873" spans="2:51" s="113" customFormat="1">
      <c r="B2873" s="112"/>
      <c r="D2873" s="102" t="s">
        <v>176</v>
      </c>
      <c r="E2873" s="114" t="s">
        <v>1</v>
      </c>
      <c r="F2873" s="115" t="s">
        <v>11009</v>
      </c>
      <c r="H2873" s="116">
        <v>-6.9300000000000006</v>
      </c>
      <c r="I2873" s="7"/>
      <c r="L2873" s="112"/>
      <c r="M2873" s="117"/>
      <c r="T2873" s="118"/>
      <c r="AT2873" s="114" t="s">
        <v>176</v>
      </c>
      <c r="AU2873" s="114" t="s">
        <v>82</v>
      </c>
      <c r="AV2873" s="113" t="s">
        <v>82</v>
      </c>
      <c r="AW2873" s="113" t="s">
        <v>30</v>
      </c>
      <c r="AX2873" s="113" t="s">
        <v>73</v>
      </c>
      <c r="AY2873" s="114" t="s">
        <v>165</v>
      </c>
    </row>
    <row r="2874" spans="2:51" s="113" customFormat="1">
      <c r="B2874" s="112"/>
      <c r="D2874" s="102" t="s">
        <v>176</v>
      </c>
      <c r="E2874" s="114" t="s">
        <v>1</v>
      </c>
      <c r="F2874" s="115" t="s">
        <v>11010</v>
      </c>
      <c r="H2874" s="116">
        <v>-7.2600000000000016</v>
      </c>
      <c r="I2874" s="7"/>
      <c r="L2874" s="112"/>
      <c r="M2874" s="117"/>
      <c r="T2874" s="118"/>
      <c r="AT2874" s="114" t="s">
        <v>176</v>
      </c>
      <c r="AU2874" s="114" t="s">
        <v>82</v>
      </c>
      <c r="AV2874" s="113" t="s">
        <v>82</v>
      </c>
      <c r="AW2874" s="113" t="s">
        <v>30</v>
      </c>
      <c r="AX2874" s="113" t="s">
        <v>73</v>
      </c>
      <c r="AY2874" s="114" t="s">
        <v>165</v>
      </c>
    </row>
    <row r="2875" spans="2:51" s="113" customFormat="1">
      <c r="B2875" s="112"/>
      <c r="D2875" s="102" t="s">
        <v>176</v>
      </c>
      <c r="E2875" s="114" t="s">
        <v>1</v>
      </c>
      <c r="F2875" s="115" t="s">
        <v>11011</v>
      </c>
      <c r="H2875" s="116">
        <v>-5.33</v>
      </c>
      <c r="I2875" s="7"/>
      <c r="L2875" s="112"/>
      <c r="M2875" s="117"/>
      <c r="T2875" s="118"/>
      <c r="AT2875" s="114" t="s">
        <v>176</v>
      </c>
      <c r="AU2875" s="114" t="s">
        <v>82</v>
      </c>
      <c r="AV2875" s="113" t="s">
        <v>82</v>
      </c>
      <c r="AW2875" s="113" t="s">
        <v>30</v>
      </c>
      <c r="AX2875" s="113" t="s">
        <v>73</v>
      </c>
      <c r="AY2875" s="114" t="s">
        <v>165</v>
      </c>
    </row>
    <row r="2876" spans="2:51" s="113" customFormat="1">
      <c r="B2876" s="112"/>
      <c r="D2876" s="102" t="s">
        <v>176</v>
      </c>
      <c r="E2876" s="114" t="s">
        <v>1</v>
      </c>
      <c r="F2876" s="115" t="s">
        <v>11012</v>
      </c>
      <c r="H2876" s="116">
        <v>-4.5</v>
      </c>
      <c r="I2876" s="7"/>
      <c r="L2876" s="112"/>
      <c r="M2876" s="117"/>
      <c r="T2876" s="118"/>
      <c r="AT2876" s="114" t="s">
        <v>176</v>
      </c>
      <c r="AU2876" s="114" t="s">
        <v>82</v>
      </c>
      <c r="AV2876" s="113" t="s">
        <v>82</v>
      </c>
      <c r="AW2876" s="113" t="s">
        <v>30</v>
      </c>
      <c r="AX2876" s="113" t="s">
        <v>73</v>
      </c>
      <c r="AY2876" s="114" t="s">
        <v>165</v>
      </c>
    </row>
    <row r="2877" spans="2:51" s="113" customFormat="1">
      <c r="B2877" s="112"/>
      <c r="D2877" s="102" t="s">
        <v>176</v>
      </c>
      <c r="E2877" s="114" t="s">
        <v>1</v>
      </c>
      <c r="F2877" s="115" t="s">
        <v>11013</v>
      </c>
      <c r="H2877" s="116">
        <v>-1</v>
      </c>
      <c r="I2877" s="7"/>
      <c r="L2877" s="112"/>
      <c r="M2877" s="117"/>
      <c r="T2877" s="118"/>
      <c r="AT2877" s="114" t="s">
        <v>176</v>
      </c>
      <c r="AU2877" s="114" t="s">
        <v>82</v>
      </c>
      <c r="AV2877" s="113" t="s">
        <v>82</v>
      </c>
      <c r="AW2877" s="113" t="s">
        <v>30</v>
      </c>
      <c r="AX2877" s="113" t="s">
        <v>73</v>
      </c>
      <c r="AY2877" s="114" t="s">
        <v>165</v>
      </c>
    </row>
    <row r="2878" spans="2:51" s="107" customFormat="1">
      <c r="B2878" s="106"/>
      <c r="D2878" s="102" t="s">
        <v>176</v>
      </c>
      <c r="E2878" s="108" t="s">
        <v>1</v>
      </c>
      <c r="F2878" s="109" t="s">
        <v>1866</v>
      </c>
      <c r="H2878" s="108"/>
      <c r="I2878" s="6"/>
      <c r="L2878" s="106"/>
      <c r="M2878" s="110"/>
      <c r="T2878" s="111"/>
      <c r="AT2878" s="108" t="s">
        <v>176</v>
      </c>
      <c r="AU2878" s="108" t="s">
        <v>82</v>
      </c>
      <c r="AV2878" s="107" t="s">
        <v>82</v>
      </c>
      <c r="AW2878" s="107" t="s">
        <v>30</v>
      </c>
      <c r="AX2878" s="107" t="s">
        <v>73</v>
      </c>
      <c r="AY2878" s="108" t="s">
        <v>165</v>
      </c>
    </row>
    <row r="2879" spans="2:51" s="113" customFormat="1">
      <c r="B2879" s="112"/>
      <c r="D2879" s="102" t="s">
        <v>176</v>
      </c>
      <c r="E2879" s="114" t="s">
        <v>1</v>
      </c>
      <c r="F2879" s="115" t="s">
        <v>11014</v>
      </c>
      <c r="H2879" s="116">
        <v>174.7251</v>
      </c>
      <c r="I2879" s="7"/>
      <c r="L2879" s="112"/>
      <c r="M2879" s="117"/>
      <c r="T2879" s="118"/>
      <c r="AT2879" s="114" t="s">
        <v>176</v>
      </c>
      <c r="AU2879" s="114" t="s">
        <v>82</v>
      </c>
      <c r="AV2879" s="113" t="s">
        <v>82</v>
      </c>
      <c r="AW2879" s="113" t="s">
        <v>30</v>
      </c>
      <c r="AX2879" s="113" t="s">
        <v>73</v>
      </c>
      <c r="AY2879" s="114" t="s">
        <v>165</v>
      </c>
    </row>
    <row r="2880" spans="2:51" s="113" customFormat="1">
      <c r="B2880" s="112"/>
      <c r="D2880" s="102" t="s">
        <v>176</v>
      </c>
      <c r="E2880" s="114" t="s">
        <v>1</v>
      </c>
      <c r="F2880" s="115" t="s">
        <v>11015</v>
      </c>
      <c r="H2880" s="116">
        <v>-4.4000000000000004</v>
      </c>
      <c r="I2880" s="7"/>
      <c r="L2880" s="112"/>
      <c r="M2880" s="117"/>
      <c r="T2880" s="118"/>
      <c r="AT2880" s="114" t="s">
        <v>176</v>
      </c>
      <c r="AU2880" s="114" t="s">
        <v>82</v>
      </c>
      <c r="AV2880" s="113" t="s">
        <v>82</v>
      </c>
      <c r="AW2880" s="113" t="s">
        <v>30</v>
      </c>
      <c r="AX2880" s="113" t="s">
        <v>73</v>
      </c>
      <c r="AY2880" s="114" t="s">
        <v>165</v>
      </c>
    </row>
    <row r="2881" spans="2:51" s="113" customFormat="1">
      <c r="B2881" s="112"/>
      <c r="D2881" s="102" t="s">
        <v>176</v>
      </c>
      <c r="E2881" s="114" t="s">
        <v>1</v>
      </c>
      <c r="F2881" s="115" t="s">
        <v>11016</v>
      </c>
      <c r="H2881" s="116">
        <v>-8.5974999999999984</v>
      </c>
      <c r="I2881" s="7"/>
      <c r="L2881" s="112"/>
      <c r="M2881" s="117"/>
      <c r="T2881" s="118"/>
      <c r="AT2881" s="114" t="s">
        <v>176</v>
      </c>
      <c r="AU2881" s="114" t="s">
        <v>82</v>
      </c>
      <c r="AV2881" s="113" t="s">
        <v>82</v>
      </c>
      <c r="AW2881" s="113" t="s">
        <v>30</v>
      </c>
      <c r="AX2881" s="113" t="s">
        <v>73</v>
      </c>
      <c r="AY2881" s="114" t="s">
        <v>165</v>
      </c>
    </row>
    <row r="2882" spans="2:51" s="113" customFormat="1">
      <c r="B2882" s="112"/>
      <c r="D2882" s="102" t="s">
        <v>176</v>
      </c>
      <c r="E2882" s="114" t="s">
        <v>1</v>
      </c>
      <c r="F2882" s="115" t="s">
        <v>11017</v>
      </c>
      <c r="H2882" s="116">
        <v>-4.1040000000000001</v>
      </c>
      <c r="I2882" s="7"/>
      <c r="L2882" s="112"/>
      <c r="M2882" s="117"/>
      <c r="T2882" s="118"/>
      <c r="AT2882" s="114" t="s">
        <v>176</v>
      </c>
      <c r="AU2882" s="114" t="s">
        <v>82</v>
      </c>
      <c r="AV2882" s="113" t="s">
        <v>82</v>
      </c>
      <c r="AW2882" s="113" t="s">
        <v>30</v>
      </c>
      <c r="AX2882" s="113" t="s">
        <v>73</v>
      </c>
      <c r="AY2882" s="114" t="s">
        <v>165</v>
      </c>
    </row>
    <row r="2883" spans="2:51" s="113" customFormat="1">
      <c r="B2883" s="112"/>
      <c r="D2883" s="102" t="s">
        <v>176</v>
      </c>
      <c r="E2883" s="114" t="s">
        <v>1</v>
      </c>
      <c r="F2883" s="115" t="s">
        <v>11018</v>
      </c>
      <c r="H2883" s="116">
        <v>-2.16</v>
      </c>
      <c r="I2883" s="7"/>
      <c r="L2883" s="112"/>
      <c r="M2883" s="117"/>
      <c r="T2883" s="118"/>
      <c r="AT2883" s="114" t="s">
        <v>176</v>
      </c>
      <c r="AU2883" s="114" t="s">
        <v>82</v>
      </c>
      <c r="AV2883" s="113" t="s">
        <v>82</v>
      </c>
      <c r="AW2883" s="113" t="s">
        <v>30</v>
      </c>
      <c r="AX2883" s="113" t="s">
        <v>73</v>
      </c>
      <c r="AY2883" s="114" t="s">
        <v>165</v>
      </c>
    </row>
    <row r="2884" spans="2:51" s="113" customFormat="1">
      <c r="B2884" s="112"/>
      <c r="D2884" s="102" t="s">
        <v>176</v>
      </c>
      <c r="E2884" s="114" t="s">
        <v>1</v>
      </c>
      <c r="F2884" s="115" t="s">
        <v>11019</v>
      </c>
      <c r="H2884" s="116">
        <v>-9.9</v>
      </c>
      <c r="I2884" s="7"/>
      <c r="L2884" s="112"/>
      <c r="M2884" s="117"/>
      <c r="T2884" s="118"/>
      <c r="AT2884" s="114" t="s">
        <v>176</v>
      </c>
      <c r="AU2884" s="114" t="s">
        <v>82</v>
      </c>
      <c r="AV2884" s="113" t="s">
        <v>82</v>
      </c>
      <c r="AW2884" s="113" t="s">
        <v>30</v>
      </c>
      <c r="AX2884" s="113" t="s">
        <v>73</v>
      </c>
      <c r="AY2884" s="114" t="s">
        <v>165</v>
      </c>
    </row>
    <row r="2885" spans="2:51" s="113" customFormat="1">
      <c r="B2885" s="112"/>
      <c r="D2885" s="102" t="s">
        <v>176</v>
      </c>
      <c r="E2885" s="114" t="s">
        <v>1</v>
      </c>
      <c r="F2885" s="115" t="s">
        <v>11020</v>
      </c>
      <c r="H2885" s="116">
        <v>396.3673500000001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11021</v>
      </c>
      <c r="H2886" s="108"/>
      <c r="I2886" s="6"/>
      <c r="L2886" s="106"/>
      <c r="M2886" s="110"/>
      <c r="T2886" s="111"/>
      <c r="AT2886" s="108" t="s">
        <v>176</v>
      </c>
      <c r="AU2886" s="108" t="s">
        <v>82</v>
      </c>
      <c r="AV2886" s="107" t="s">
        <v>82</v>
      </c>
      <c r="AW2886" s="107" t="s">
        <v>30</v>
      </c>
      <c r="AX2886" s="107" t="s">
        <v>73</v>
      </c>
      <c r="AY2886" s="108" t="s">
        <v>165</v>
      </c>
    </row>
    <row r="2887" spans="2:51" s="107" customFormat="1">
      <c r="B2887" s="106"/>
      <c r="D2887" s="102" t="s">
        <v>176</v>
      </c>
      <c r="E2887" s="108" t="s">
        <v>1</v>
      </c>
      <c r="F2887" s="109" t="s">
        <v>11022</v>
      </c>
      <c r="H2887" s="108"/>
      <c r="I2887" s="6"/>
      <c r="L2887" s="106"/>
      <c r="M2887" s="110"/>
      <c r="T2887" s="111"/>
      <c r="AT2887" s="108" t="s">
        <v>176</v>
      </c>
      <c r="AU2887" s="108" t="s">
        <v>82</v>
      </c>
      <c r="AV2887" s="107" t="s">
        <v>82</v>
      </c>
      <c r="AW2887" s="107" t="s">
        <v>30</v>
      </c>
      <c r="AX2887" s="107" t="s">
        <v>73</v>
      </c>
      <c r="AY2887" s="108" t="s">
        <v>165</v>
      </c>
    </row>
    <row r="2888" spans="2:51" s="107" customFormat="1">
      <c r="B2888" s="106"/>
      <c r="D2888" s="102" t="s">
        <v>176</v>
      </c>
      <c r="E2888" s="108" t="s">
        <v>1</v>
      </c>
      <c r="F2888" s="109" t="s">
        <v>1644</v>
      </c>
      <c r="H2888" s="108"/>
      <c r="I2888" s="6"/>
      <c r="L2888" s="106"/>
      <c r="M2888" s="110"/>
      <c r="T2888" s="111"/>
      <c r="AT2888" s="108" t="s">
        <v>176</v>
      </c>
      <c r="AU2888" s="108" t="s">
        <v>82</v>
      </c>
      <c r="AV2888" s="107" t="s">
        <v>82</v>
      </c>
      <c r="AW2888" s="107" t="s">
        <v>30</v>
      </c>
      <c r="AX2888" s="107" t="s">
        <v>73</v>
      </c>
      <c r="AY2888" s="108" t="s">
        <v>165</v>
      </c>
    </row>
    <row r="2889" spans="2:51" s="113" customFormat="1">
      <c r="B2889" s="112"/>
      <c r="D2889" s="102" t="s">
        <v>176</v>
      </c>
      <c r="E2889" s="114" t="s">
        <v>1</v>
      </c>
      <c r="F2889" s="115" t="s">
        <v>11023</v>
      </c>
      <c r="H2889" s="116">
        <v>294.03660000000002</v>
      </c>
      <c r="I2889" s="7"/>
      <c r="L2889" s="112"/>
      <c r="M2889" s="117"/>
      <c r="T2889" s="118"/>
      <c r="AT2889" s="114" t="s">
        <v>176</v>
      </c>
      <c r="AU2889" s="114" t="s">
        <v>82</v>
      </c>
      <c r="AV2889" s="113" t="s">
        <v>82</v>
      </c>
      <c r="AW2889" s="113" t="s">
        <v>30</v>
      </c>
      <c r="AX2889" s="113" t="s">
        <v>73</v>
      </c>
      <c r="AY2889" s="114" t="s">
        <v>165</v>
      </c>
    </row>
    <row r="2890" spans="2:51" s="113" customFormat="1">
      <c r="B2890" s="112"/>
      <c r="D2890" s="102" t="s">
        <v>176</v>
      </c>
      <c r="E2890" s="114" t="s">
        <v>1</v>
      </c>
      <c r="F2890" s="115" t="s">
        <v>11024</v>
      </c>
      <c r="H2890" s="116">
        <v>-4.3</v>
      </c>
      <c r="I2890" s="7"/>
      <c r="L2890" s="112"/>
      <c r="M2890" s="117"/>
      <c r="T2890" s="118"/>
      <c r="AT2890" s="114" t="s">
        <v>176</v>
      </c>
      <c r="AU2890" s="114" t="s">
        <v>82</v>
      </c>
      <c r="AV2890" s="113" t="s">
        <v>82</v>
      </c>
      <c r="AW2890" s="113" t="s">
        <v>30</v>
      </c>
      <c r="AX2890" s="113" t="s">
        <v>73</v>
      </c>
      <c r="AY2890" s="114" t="s">
        <v>165</v>
      </c>
    </row>
    <row r="2891" spans="2:51" s="113" customFormat="1">
      <c r="B2891" s="112"/>
      <c r="D2891" s="102" t="s">
        <v>176</v>
      </c>
      <c r="E2891" s="114" t="s">
        <v>1</v>
      </c>
      <c r="F2891" s="115" t="s">
        <v>11025</v>
      </c>
      <c r="H2891" s="116">
        <v>-15.899999999999999</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1647</v>
      </c>
      <c r="H2892" s="108"/>
      <c r="I2892" s="6"/>
      <c r="L2892" s="106"/>
      <c r="M2892" s="110"/>
      <c r="T2892" s="111"/>
      <c r="AT2892" s="108" t="s">
        <v>176</v>
      </c>
      <c r="AU2892" s="108" t="s">
        <v>82</v>
      </c>
      <c r="AV2892" s="107" t="s">
        <v>82</v>
      </c>
      <c r="AW2892" s="107" t="s">
        <v>30</v>
      </c>
      <c r="AX2892" s="107" t="s">
        <v>73</v>
      </c>
      <c r="AY2892" s="108" t="s">
        <v>165</v>
      </c>
    </row>
    <row r="2893" spans="2:51" s="113" customFormat="1">
      <c r="B2893" s="112"/>
      <c r="D2893" s="102" t="s">
        <v>176</v>
      </c>
      <c r="E2893" s="114" t="s">
        <v>1</v>
      </c>
      <c r="F2893" s="115" t="s">
        <v>11023</v>
      </c>
      <c r="H2893" s="116">
        <v>294.03660000000002</v>
      </c>
      <c r="I2893" s="7"/>
      <c r="L2893" s="112"/>
      <c r="M2893" s="117"/>
      <c r="T2893" s="118"/>
      <c r="AT2893" s="114" t="s">
        <v>176</v>
      </c>
      <c r="AU2893" s="114" t="s">
        <v>82</v>
      </c>
      <c r="AV2893" s="113" t="s">
        <v>82</v>
      </c>
      <c r="AW2893" s="113" t="s">
        <v>30</v>
      </c>
      <c r="AX2893" s="113" t="s">
        <v>73</v>
      </c>
      <c r="AY2893" s="114" t="s">
        <v>165</v>
      </c>
    </row>
    <row r="2894" spans="2:51" s="113" customFormat="1">
      <c r="B2894" s="112"/>
      <c r="D2894" s="102" t="s">
        <v>176</v>
      </c>
      <c r="E2894" s="114" t="s">
        <v>1</v>
      </c>
      <c r="F2894" s="115" t="s">
        <v>10175</v>
      </c>
      <c r="H2894" s="116">
        <v>-45.2</v>
      </c>
      <c r="I2894" s="7"/>
      <c r="L2894" s="112"/>
      <c r="M2894" s="117"/>
      <c r="T2894" s="118"/>
      <c r="AT2894" s="114" t="s">
        <v>176</v>
      </c>
      <c r="AU2894" s="114" t="s">
        <v>82</v>
      </c>
      <c r="AV2894" s="113" t="s">
        <v>82</v>
      </c>
      <c r="AW2894" s="113" t="s">
        <v>30</v>
      </c>
      <c r="AX2894" s="113" t="s">
        <v>73</v>
      </c>
      <c r="AY2894" s="114" t="s">
        <v>165</v>
      </c>
    </row>
    <row r="2895" spans="2:51" s="113" customFormat="1">
      <c r="B2895" s="112"/>
      <c r="D2895" s="102" t="s">
        <v>176</v>
      </c>
      <c r="E2895" s="114" t="s">
        <v>1</v>
      </c>
      <c r="F2895" s="115" t="s">
        <v>1991</v>
      </c>
      <c r="H2895" s="116">
        <v>-10.25</v>
      </c>
      <c r="I2895" s="7"/>
      <c r="L2895" s="112"/>
      <c r="M2895" s="117"/>
      <c r="T2895" s="118"/>
      <c r="AT2895" s="114" t="s">
        <v>176</v>
      </c>
      <c r="AU2895" s="114" t="s">
        <v>82</v>
      </c>
      <c r="AV2895" s="113" t="s">
        <v>82</v>
      </c>
      <c r="AW2895" s="113" t="s">
        <v>30</v>
      </c>
      <c r="AX2895" s="113" t="s">
        <v>73</v>
      </c>
      <c r="AY2895" s="114" t="s">
        <v>165</v>
      </c>
    </row>
    <row r="2896" spans="2:51" s="113" customFormat="1">
      <c r="B2896" s="112"/>
      <c r="D2896" s="102" t="s">
        <v>176</v>
      </c>
      <c r="E2896" s="114" t="s">
        <v>1</v>
      </c>
      <c r="F2896" s="115" t="s">
        <v>1468</v>
      </c>
      <c r="H2896" s="116">
        <v>-12.5</v>
      </c>
      <c r="I2896" s="7"/>
      <c r="L2896" s="112"/>
      <c r="M2896" s="117"/>
      <c r="T2896" s="118"/>
      <c r="AT2896" s="114" t="s">
        <v>176</v>
      </c>
      <c r="AU2896" s="114" t="s">
        <v>82</v>
      </c>
      <c r="AV2896" s="113" t="s">
        <v>82</v>
      </c>
      <c r="AW2896" s="113" t="s">
        <v>30</v>
      </c>
      <c r="AX2896" s="113" t="s">
        <v>73</v>
      </c>
      <c r="AY2896" s="114" t="s">
        <v>165</v>
      </c>
    </row>
    <row r="2897" spans="2:65" s="107" customFormat="1">
      <c r="B2897" s="106"/>
      <c r="D2897" s="102" t="s">
        <v>176</v>
      </c>
      <c r="E2897" s="108" t="s">
        <v>1</v>
      </c>
      <c r="F2897" s="109" t="s">
        <v>1861</v>
      </c>
      <c r="H2897" s="108"/>
      <c r="I2897" s="6"/>
      <c r="L2897" s="106"/>
      <c r="M2897" s="110"/>
      <c r="T2897" s="111"/>
      <c r="AT2897" s="108" t="s">
        <v>176</v>
      </c>
      <c r="AU2897" s="108" t="s">
        <v>82</v>
      </c>
      <c r="AV2897" s="107" t="s">
        <v>82</v>
      </c>
      <c r="AW2897" s="107" t="s">
        <v>30</v>
      </c>
      <c r="AX2897" s="107" t="s">
        <v>73</v>
      </c>
      <c r="AY2897" s="108" t="s">
        <v>165</v>
      </c>
    </row>
    <row r="2898" spans="2:65" s="113" customFormat="1">
      <c r="B2898" s="112"/>
      <c r="D2898" s="102" t="s">
        <v>176</v>
      </c>
      <c r="E2898" s="114" t="s">
        <v>1</v>
      </c>
      <c r="F2898" s="115" t="s">
        <v>11026</v>
      </c>
      <c r="H2898" s="116">
        <v>527.70510000000002</v>
      </c>
      <c r="I2898" s="7"/>
      <c r="L2898" s="112"/>
      <c r="M2898" s="117"/>
      <c r="T2898" s="118"/>
      <c r="AT2898" s="114" t="s">
        <v>176</v>
      </c>
      <c r="AU2898" s="114" t="s">
        <v>82</v>
      </c>
      <c r="AV2898" s="113" t="s">
        <v>82</v>
      </c>
      <c r="AW2898" s="113" t="s">
        <v>30</v>
      </c>
      <c r="AX2898" s="113" t="s">
        <v>73</v>
      </c>
      <c r="AY2898" s="114" t="s">
        <v>165</v>
      </c>
    </row>
    <row r="2899" spans="2:65" s="113" customFormat="1">
      <c r="B2899" s="112"/>
      <c r="D2899" s="102" t="s">
        <v>176</v>
      </c>
      <c r="E2899" s="114" t="s">
        <v>1</v>
      </c>
      <c r="F2899" s="115" t="s">
        <v>11027</v>
      </c>
      <c r="H2899" s="116">
        <v>-28.799999999999997</v>
      </c>
      <c r="I2899" s="7"/>
      <c r="L2899" s="112"/>
      <c r="M2899" s="117"/>
      <c r="T2899" s="118"/>
      <c r="AT2899" s="114" t="s">
        <v>176</v>
      </c>
      <c r="AU2899" s="114" t="s">
        <v>82</v>
      </c>
      <c r="AV2899" s="113" t="s">
        <v>82</v>
      </c>
      <c r="AW2899" s="113" t="s">
        <v>30</v>
      </c>
      <c r="AX2899" s="113" t="s">
        <v>73</v>
      </c>
      <c r="AY2899" s="114" t="s">
        <v>165</v>
      </c>
    </row>
    <row r="2900" spans="2:65" s="113" customFormat="1">
      <c r="B2900" s="112"/>
      <c r="D2900" s="102" t="s">
        <v>176</v>
      </c>
      <c r="E2900" s="114" t="s">
        <v>1</v>
      </c>
      <c r="F2900" s="115" t="s">
        <v>680</v>
      </c>
      <c r="H2900" s="116">
        <v>-8.1999999999999993</v>
      </c>
      <c r="I2900" s="7"/>
      <c r="L2900" s="112"/>
      <c r="M2900" s="117"/>
      <c r="T2900" s="118"/>
      <c r="AT2900" s="114" t="s">
        <v>176</v>
      </c>
      <c r="AU2900" s="114" t="s">
        <v>82</v>
      </c>
      <c r="AV2900" s="113" t="s">
        <v>82</v>
      </c>
      <c r="AW2900" s="113" t="s">
        <v>30</v>
      </c>
      <c r="AX2900" s="113" t="s">
        <v>73</v>
      </c>
      <c r="AY2900" s="114" t="s">
        <v>165</v>
      </c>
    </row>
    <row r="2901" spans="2:65" s="113" customFormat="1">
      <c r="B2901" s="112"/>
      <c r="D2901" s="102" t="s">
        <v>176</v>
      </c>
      <c r="E2901" s="114" t="s">
        <v>1</v>
      </c>
      <c r="F2901" s="115" t="s">
        <v>693</v>
      </c>
      <c r="H2901" s="116">
        <v>-10</v>
      </c>
      <c r="I2901" s="7"/>
      <c r="L2901" s="112"/>
      <c r="M2901" s="117"/>
      <c r="T2901" s="118"/>
      <c r="AT2901" s="114" t="s">
        <v>176</v>
      </c>
      <c r="AU2901" s="114" t="s">
        <v>82</v>
      </c>
      <c r="AV2901" s="113" t="s">
        <v>82</v>
      </c>
      <c r="AW2901" s="113" t="s">
        <v>30</v>
      </c>
      <c r="AX2901" s="113" t="s">
        <v>73</v>
      </c>
      <c r="AY2901" s="114" t="s">
        <v>165</v>
      </c>
    </row>
    <row r="2902" spans="2:65" s="107" customFormat="1">
      <c r="B2902" s="106"/>
      <c r="D2902" s="102" t="s">
        <v>176</v>
      </c>
      <c r="E2902" s="108" t="s">
        <v>1</v>
      </c>
      <c r="F2902" s="109" t="s">
        <v>1866</v>
      </c>
      <c r="H2902" s="108"/>
      <c r="I2902" s="6"/>
      <c r="L2902" s="106"/>
      <c r="M2902" s="110"/>
      <c r="T2902" s="111"/>
      <c r="AT2902" s="108" t="s">
        <v>176</v>
      </c>
      <c r="AU2902" s="108" t="s">
        <v>82</v>
      </c>
      <c r="AV2902" s="107" t="s">
        <v>82</v>
      </c>
      <c r="AW2902" s="107" t="s">
        <v>30</v>
      </c>
      <c r="AX2902" s="107" t="s">
        <v>73</v>
      </c>
      <c r="AY2902" s="108" t="s">
        <v>165</v>
      </c>
    </row>
    <row r="2903" spans="2:65" s="113" customFormat="1">
      <c r="B2903" s="112"/>
      <c r="D2903" s="102" t="s">
        <v>176</v>
      </c>
      <c r="E2903" s="114" t="s">
        <v>1</v>
      </c>
      <c r="F2903" s="115" t="s">
        <v>11026</v>
      </c>
      <c r="H2903" s="116">
        <v>527.70510000000002</v>
      </c>
      <c r="I2903" s="7"/>
      <c r="L2903" s="112"/>
      <c r="M2903" s="117"/>
      <c r="T2903" s="118"/>
      <c r="AT2903" s="114" t="s">
        <v>176</v>
      </c>
      <c r="AU2903" s="114" t="s">
        <v>82</v>
      </c>
      <c r="AV2903" s="113" t="s">
        <v>82</v>
      </c>
      <c r="AW2903" s="113" t="s">
        <v>30</v>
      </c>
      <c r="AX2903" s="113" t="s">
        <v>73</v>
      </c>
      <c r="AY2903" s="114" t="s">
        <v>165</v>
      </c>
    </row>
    <row r="2904" spans="2:65" s="113" customFormat="1">
      <c r="B2904" s="112"/>
      <c r="D2904" s="102" t="s">
        <v>176</v>
      </c>
      <c r="E2904" s="114" t="s">
        <v>1</v>
      </c>
      <c r="F2904" s="115" t="s">
        <v>11028</v>
      </c>
      <c r="H2904" s="116">
        <v>-146.9</v>
      </c>
      <c r="I2904" s="7"/>
      <c r="L2904" s="112"/>
      <c r="M2904" s="117"/>
      <c r="T2904" s="118"/>
      <c r="AT2904" s="114" t="s">
        <v>176</v>
      </c>
      <c r="AU2904" s="114" t="s">
        <v>82</v>
      </c>
      <c r="AV2904" s="113" t="s">
        <v>82</v>
      </c>
      <c r="AW2904" s="113" t="s">
        <v>30</v>
      </c>
      <c r="AX2904" s="113" t="s">
        <v>73</v>
      </c>
      <c r="AY2904" s="114" t="s">
        <v>165</v>
      </c>
    </row>
    <row r="2905" spans="2:65" s="113" customFormat="1">
      <c r="B2905" s="112"/>
      <c r="D2905" s="102" t="s">
        <v>176</v>
      </c>
      <c r="E2905" s="114" t="s">
        <v>1</v>
      </c>
      <c r="F2905" s="115" t="s">
        <v>11029</v>
      </c>
      <c r="H2905" s="116">
        <v>-2.7750000000000004</v>
      </c>
      <c r="I2905" s="7"/>
      <c r="L2905" s="112"/>
      <c r="M2905" s="117"/>
      <c r="T2905" s="118"/>
      <c r="AT2905" s="114" t="s">
        <v>176</v>
      </c>
      <c r="AU2905" s="114" t="s">
        <v>82</v>
      </c>
      <c r="AV2905" s="113" t="s">
        <v>82</v>
      </c>
      <c r="AW2905" s="113" t="s">
        <v>30</v>
      </c>
      <c r="AX2905" s="113" t="s">
        <v>73</v>
      </c>
      <c r="AY2905" s="114" t="s">
        <v>165</v>
      </c>
    </row>
    <row r="2906" spans="2:65" s="113" customFormat="1">
      <c r="B2906" s="112"/>
      <c r="D2906" s="102" t="s">
        <v>176</v>
      </c>
      <c r="E2906" s="114" t="s">
        <v>1</v>
      </c>
      <c r="F2906" s="115" t="s">
        <v>11030</v>
      </c>
      <c r="H2906" s="116">
        <v>1358.6583999999998</v>
      </c>
      <c r="I2906" s="7"/>
      <c r="L2906" s="112"/>
      <c r="M2906" s="117"/>
      <c r="T2906" s="118"/>
      <c r="AT2906" s="114" t="s">
        <v>176</v>
      </c>
      <c r="AU2906" s="114" t="s">
        <v>82</v>
      </c>
      <c r="AV2906" s="113" t="s">
        <v>82</v>
      </c>
      <c r="AW2906" s="113" t="s">
        <v>30</v>
      </c>
      <c r="AX2906" s="113" t="s">
        <v>73</v>
      </c>
      <c r="AY2906" s="114" t="s">
        <v>165</v>
      </c>
    </row>
    <row r="2907" spans="2:65" s="107" customFormat="1">
      <c r="B2907" s="106"/>
      <c r="D2907" s="102" t="s">
        <v>176</v>
      </c>
      <c r="E2907" s="108" t="s">
        <v>1</v>
      </c>
      <c r="F2907" s="109" t="s">
        <v>11031</v>
      </c>
      <c r="H2907" s="108"/>
      <c r="I2907" s="6"/>
      <c r="L2907" s="106"/>
      <c r="M2907" s="110"/>
      <c r="T2907" s="111"/>
      <c r="AT2907" s="108" t="s">
        <v>176</v>
      </c>
      <c r="AU2907" s="108" t="s">
        <v>82</v>
      </c>
      <c r="AV2907" s="107" t="s">
        <v>82</v>
      </c>
      <c r="AW2907" s="107" t="s">
        <v>30</v>
      </c>
      <c r="AX2907" s="107" t="s">
        <v>73</v>
      </c>
      <c r="AY2907" s="108" t="s">
        <v>165</v>
      </c>
    </row>
    <row r="2908" spans="2:65" s="107" customFormat="1">
      <c r="B2908" s="106"/>
      <c r="D2908" s="102" t="s">
        <v>176</v>
      </c>
      <c r="E2908" s="108" t="s">
        <v>1</v>
      </c>
      <c r="F2908" s="109" t="s">
        <v>11032</v>
      </c>
      <c r="H2908" s="108"/>
      <c r="I2908" s="6"/>
      <c r="L2908" s="106"/>
      <c r="M2908" s="110"/>
      <c r="T2908" s="111"/>
      <c r="AT2908" s="108" t="s">
        <v>176</v>
      </c>
      <c r="AU2908" s="108" t="s">
        <v>82</v>
      </c>
      <c r="AV2908" s="107" t="s">
        <v>82</v>
      </c>
      <c r="AW2908" s="107" t="s">
        <v>30</v>
      </c>
      <c r="AX2908" s="107" t="s">
        <v>73</v>
      </c>
      <c r="AY2908" s="108" t="s">
        <v>165</v>
      </c>
    </row>
    <row r="2909" spans="2:65" s="113" customFormat="1">
      <c r="B2909" s="112"/>
      <c r="D2909" s="102" t="s">
        <v>176</v>
      </c>
      <c r="E2909" s="114" t="s">
        <v>1</v>
      </c>
      <c r="F2909" s="115" t="s">
        <v>11033</v>
      </c>
      <c r="H2909" s="116">
        <v>51.830600000000018</v>
      </c>
      <c r="I2909" s="7"/>
      <c r="L2909" s="112"/>
      <c r="M2909" s="117"/>
      <c r="T2909" s="118"/>
      <c r="AT2909" s="114" t="s">
        <v>176</v>
      </c>
      <c r="AU2909" s="114" t="s">
        <v>82</v>
      </c>
      <c r="AV2909" s="113" t="s">
        <v>82</v>
      </c>
      <c r="AW2909" s="113" t="s">
        <v>30</v>
      </c>
      <c r="AX2909" s="113" t="s">
        <v>73</v>
      </c>
      <c r="AY2909" s="114" t="s">
        <v>165</v>
      </c>
    </row>
    <row r="2910" spans="2:65" s="113" customFormat="1">
      <c r="B2910" s="112"/>
      <c r="D2910" s="102" t="s">
        <v>176</v>
      </c>
      <c r="E2910" s="114" t="s">
        <v>1</v>
      </c>
      <c r="F2910" s="115" t="s">
        <v>11034</v>
      </c>
      <c r="H2910" s="116">
        <v>51.830600000000018</v>
      </c>
      <c r="I2910" s="7"/>
      <c r="L2910" s="112"/>
      <c r="M2910" s="117"/>
      <c r="T2910" s="118"/>
      <c r="AT2910" s="114" t="s">
        <v>176</v>
      </c>
      <c r="AU2910" s="114" t="s">
        <v>82</v>
      </c>
      <c r="AV2910" s="113" t="s">
        <v>82</v>
      </c>
      <c r="AW2910" s="113" t="s">
        <v>30</v>
      </c>
      <c r="AX2910" s="113" t="s">
        <v>73</v>
      </c>
      <c r="AY2910" s="114" t="s">
        <v>165</v>
      </c>
    </row>
    <row r="2911" spans="2:65" s="120" customFormat="1">
      <c r="B2911" s="119"/>
      <c r="D2911" s="102" t="s">
        <v>176</v>
      </c>
      <c r="E2911" s="121" t="s">
        <v>1</v>
      </c>
      <c r="F2911" s="122" t="s">
        <v>181</v>
      </c>
      <c r="H2911" s="123">
        <v>1806.856</v>
      </c>
      <c r="I2911" s="8"/>
      <c r="L2911" s="119"/>
      <c r="M2911" s="124"/>
      <c r="T2911" s="125"/>
      <c r="AT2911" s="121" t="s">
        <v>176</v>
      </c>
      <c r="AU2911" s="121" t="s">
        <v>82</v>
      </c>
      <c r="AV2911" s="120" t="s">
        <v>172</v>
      </c>
      <c r="AW2911" s="120" t="s">
        <v>30</v>
      </c>
      <c r="AX2911" s="120" t="s">
        <v>80</v>
      </c>
      <c r="AY2911" s="121" t="s">
        <v>165</v>
      </c>
    </row>
    <row r="2912" spans="2:65" s="17" customFormat="1" ht="24.2" customHeight="1">
      <c r="B2912" s="16"/>
      <c r="C2912" s="88" t="s">
        <v>1450</v>
      </c>
      <c r="D2912" s="88" t="s">
        <v>168</v>
      </c>
      <c r="E2912" s="89" t="s">
        <v>1451</v>
      </c>
      <c r="F2912" s="90" t="s">
        <v>1452</v>
      </c>
      <c r="G2912" s="91" t="s">
        <v>202</v>
      </c>
      <c r="H2912" s="92">
        <v>1806.856</v>
      </c>
      <c r="I2912" s="4"/>
      <c r="J2912" s="94">
        <f>ROUND(I2912*H2912,2)</f>
        <v>0</v>
      </c>
      <c r="K2912" s="95"/>
      <c r="L2912" s="16"/>
      <c r="M2912" s="96" t="s">
        <v>1</v>
      </c>
      <c r="N2912" s="97" t="s">
        <v>38</v>
      </c>
      <c r="P2912" s="98">
        <f>O2912*H2912</f>
        <v>0</v>
      </c>
      <c r="Q2912" s="98">
        <v>8.0599999999999994E-5</v>
      </c>
      <c r="R2912" s="98">
        <f>Q2912*H2912</f>
        <v>0.1456325936</v>
      </c>
      <c r="S2912" s="98">
        <v>0</v>
      </c>
      <c r="T2912" s="99">
        <f>S2912*H2912</f>
        <v>0</v>
      </c>
      <c r="AR2912" s="100" t="s">
        <v>172</v>
      </c>
      <c r="AT2912" s="100" t="s">
        <v>168</v>
      </c>
      <c r="AU2912" s="100" t="s">
        <v>82</v>
      </c>
      <c r="AY2912" s="9" t="s">
        <v>165</v>
      </c>
      <c r="BE2912" s="101">
        <f>IF(N2912="základní",J2912,0)</f>
        <v>0</v>
      </c>
      <c r="BF2912" s="101">
        <f>IF(N2912="snížená",J2912,0)</f>
        <v>0</v>
      </c>
      <c r="BG2912" s="101">
        <f>IF(N2912="zákl. přenesená",J2912,0)</f>
        <v>0</v>
      </c>
      <c r="BH2912" s="101">
        <f>IF(N2912="sníž. přenesená",J2912,0)</f>
        <v>0</v>
      </c>
      <c r="BI2912" s="101">
        <f>IF(N2912="nulová",J2912,0)</f>
        <v>0</v>
      </c>
      <c r="BJ2912" s="9" t="s">
        <v>80</v>
      </c>
      <c r="BK2912" s="101">
        <f>ROUND(I2912*H2912,2)</f>
        <v>0</v>
      </c>
      <c r="BL2912" s="9" t="s">
        <v>172</v>
      </c>
      <c r="BM2912" s="100" t="s">
        <v>1453</v>
      </c>
    </row>
    <row r="2913" spans="2:65" s="17" customFormat="1" ht="29.25">
      <c r="B2913" s="16"/>
      <c r="D2913" s="102" t="s">
        <v>173</v>
      </c>
      <c r="F2913" s="103" t="s">
        <v>1454</v>
      </c>
      <c r="I2913" s="5"/>
      <c r="L2913" s="16"/>
      <c r="M2913" s="104"/>
      <c r="T2913" s="105"/>
      <c r="AT2913" s="9" t="s">
        <v>173</v>
      </c>
      <c r="AU2913" s="9" t="s">
        <v>82</v>
      </c>
    </row>
    <row r="2914" spans="2:65" s="113" customFormat="1">
      <c r="B2914" s="112"/>
      <c r="D2914" s="102" t="s">
        <v>176</v>
      </c>
      <c r="E2914" s="114" t="s">
        <v>1</v>
      </c>
      <c r="F2914" s="115" t="s">
        <v>11035</v>
      </c>
      <c r="H2914" s="116">
        <v>1806.856</v>
      </c>
      <c r="I2914" s="7"/>
      <c r="L2914" s="112"/>
      <c r="M2914" s="117"/>
      <c r="T2914" s="118"/>
      <c r="AT2914" s="114" t="s">
        <v>176</v>
      </c>
      <c r="AU2914" s="114" t="s">
        <v>82</v>
      </c>
      <c r="AV2914" s="113" t="s">
        <v>82</v>
      </c>
      <c r="AW2914" s="113" t="s">
        <v>30</v>
      </c>
      <c r="AX2914" s="113" t="s">
        <v>73</v>
      </c>
      <c r="AY2914" s="114" t="s">
        <v>165</v>
      </c>
    </row>
    <row r="2915" spans="2:65" s="120" customFormat="1">
      <c r="B2915" s="119"/>
      <c r="D2915" s="102" t="s">
        <v>176</v>
      </c>
      <c r="E2915" s="121" t="s">
        <v>1</v>
      </c>
      <c r="F2915" s="122" t="s">
        <v>181</v>
      </c>
      <c r="H2915" s="123">
        <v>1806.856</v>
      </c>
      <c r="I2915" s="8"/>
      <c r="L2915" s="119"/>
      <c r="M2915" s="124"/>
      <c r="T2915" s="125"/>
      <c r="AT2915" s="121" t="s">
        <v>176</v>
      </c>
      <c r="AU2915" s="121" t="s">
        <v>82</v>
      </c>
      <c r="AV2915" s="120" t="s">
        <v>172</v>
      </c>
      <c r="AW2915" s="120" t="s">
        <v>30</v>
      </c>
      <c r="AX2915" s="120" t="s">
        <v>80</v>
      </c>
      <c r="AY2915" s="121" t="s">
        <v>165</v>
      </c>
    </row>
    <row r="2916" spans="2:65" s="17" customFormat="1" ht="24.2" customHeight="1">
      <c r="B2916" s="16"/>
      <c r="C2916" s="88" t="s">
        <v>765</v>
      </c>
      <c r="D2916" s="88" t="s">
        <v>168</v>
      </c>
      <c r="E2916" s="89" t="s">
        <v>1455</v>
      </c>
      <c r="F2916" s="90" t="s">
        <v>1456</v>
      </c>
      <c r="G2916" s="91" t="s">
        <v>202</v>
      </c>
      <c r="H2916" s="92">
        <v>1842.7760000000001</v>
      </c>
      <c r="I2916" s="4"/>
      <c r="J2916" s="94">
        <f>ROUND(I2916*H2916,2)</f>
        <v>0</v>
      </c>
      <c r="K2916" s="95"/>
      <c r="L2916" s="16"/>
      <c r="M2916" s="96" t="s">
        <v>1</v>
      </c>
      <c r="N2916" s="97" t="s">
        <v>38</v>
      </c>
      <c r="P2916" s="98">
        <f>O2916*H2916</f>
        <v>0</v>
      </c>
      <c r="Q2916" s="98">
        <v>0</v>
      </c>
      <c r="R2916" s="98">
        <f>Q2916*H2916</f>
        <v>0</v>
      </c>
      <c r="S2916" s="98">
        <v>0</v>
      </c>
      <c r="T2916" s="99">
        <f>S2916*H2916</f>
        <v>0</v>
      </c>
      <c r="AR2916" s="100" t="s">
        <v>172</v>
      </c>
      <c r="AT2916" s="100" t="s">
        <v>168</v>
      </c>
      <c r="AU2916" s="100" t="s">
        <v>82</v>
      </c>
      <c r="AY2916" s="9" t="s">
        <v>165</v>
      </c>
      <c r="BE2916" s="101">
        <f>IF(N2916="základní",J2916,0)</f>
        <v>0</v>
      </c>
      <c r="BF2916" s="101">
        <f>IF(N2916="snížená",J2916,0)</f>
        <v>0</v>
      </c>
      <c r="BG2916" s="101">
        <f>IF(N2916="zákl. přenesená",J2916,0)</f>
        <v>0</v>
      </c>
      <c r="BH2916" s="101">
        <f>IF(N2916="sníž. přenesená",J2916,0)</f>
        <v>0</v>
      </c>
      <c r="BI2916" s="101">
        <f>IF(N2916="nulová",J2916,0)</f>
        <v>0</v>
      </c>
      <c r="BJ2916" s="9" t="s">
        <v>80</v>
      </c>
      <c r="BK2916" s="101">
        <f>ROUND(I2916*H2916,2)</f>
        <v>0</v>
      </c>
      <c r="BL2916" s="9" t="s">
        <v>172</v>
      </c>
      <c r="BM2916" s="100" t="s">
        <v>1457</v>
      </c>
    </row>
    <row r="2917" spans="2:65" s="17" customFormat="1" ht="19.5">
      <c r="B2917" s="16"/>
      <c r="D2917" s="102" t="s">
        <v>173</v>
      </c>
      <c r="F2917" s="103" t="s">
        <v>1456</v>
      </c>
      <c r="I2917" s="5"/>
      <c r="L2917" s="16"/>
      <c r="M2917" s="104"/>
      <c r="T2917" s="105"/>
      <c r="AT2917" s="9" t="s">
        <v>173</v>
      </c>
      <c r="AU2917" s="9" t="s">
        <v>82</v>
      </c>
    </row>
    <row r="2918" spans="2:65" s="113" customFormat="1">
      <c r="B2918" s="112"/>
      <c r="D2918" s="102" t="s">
        <v>176</v>
      </c>
      <c r="E2918" s="114" t="s">
        <v>1</v>
      </c>
      <c r="F2918" s="115" t="s">
        <v>11036</v>
      </c>
      <c r="H2918" s="116">
        <v>416.18535000000003</v>
      </c>
      <c r="I2918" s="7"/>
      <c r="L2918" s="112"/>
      <c r="M2918" s="117"/>
      <c r="T2918" s="118"/>
      <c r="AT2918" s="114" t="s">
        <v>176</v>
      </c>
      <c r="AU2918" s="114" t="s">
        <v>82</v>
      </c>
      <c r="AV2918" s="113" t="s">
        <v>82</v>
      </c>
      <c r="AW2918" s="113" t="s">
        <v>30</v>
      </c>
      <c r="AX2918" s="113" t="s">
        <v>73</v>
      </c>
      <c r="AY2918" s="114" t="s">
        <v>165</v>
      </c>
    </row>
    <row r="2919" spans="2:65" s="113" customFormat="1">
      <c r="B2919" s="112"/>
      <c r="D2919" s="102" t="s">
        <v>176</v>
      </c>
      <c r="E2919" s="114" t="s">
        <v>1</v>
      </c>
      <c r="F2919" s="115" t="s">
        <v>11037</v>
      </c>
      <c r="H2919" s="116">
        <v>1426.5908999999999</v>
      </c>
      <c r="I2919" s="7"/>
      <c r="L2919" s="112"/>
      <c r="M2919" s="117"/>
      <c r="T2919" s="118"/>
      <c r="AT2919" s="114" t="s">
        <v>176</v>
      </c>
      <c r="AU2919" s="114" t="s">
        <v>82</v>
      </c>
      <c r="AV2919" s="113" t="s">
        <v>82</v>
      </c>
      <c r="AW2919" s="113" t="s">
        <v>30</v>
      </c>
      <c r="AX2919" s="113" t="s">
        <v>73</v>
      </c>
      <c r="AY2919" s="114" t="s">
        <v>165</v>
      </c>
    </row>
    <row r="2920" spans="2:65" s="120" customFormat="1">
      <c r="B2920" s="119"/>
      <c r="D2920" s="102" t="s">
        <v>176</v>
      </c>
      <c r="E2920" s="121" t="s">
        <v>1</v>
      </c>
      <c r="F2920" s="122" t="s">
        <v>181</v>
      </c>
      <c r="H2920" s="123">
        <v>1842.7760000000001</v>
      </c>
      <c r="I2920" s="8"/>
      <c r="L2920" s="119"/>
      <c r="M2920" s="124"/>
      <c r="T2920" s="125"/>
      <c r="AT2920" s="121" t="s">
        <v>176</v>
      </c>
      <c r="AU2920" s="121" t="s">
        <v>82</v>
      </c>
      <c r="AV2920" s="120" t="s">
        <v>172</v>
      </c>
      <c r="AW2920" s="120" t="s">
        <v>30</v>
      </c>
      <c r="AX2920" s="120" t="s">
        <v>80</v>
      </c>
      <c r="AY2920" s="121" t="s">
        <v>165</v>
      </c>
    </row>
    <row r="2921" spans="2:65" s="17" customFormat="1" ht="24.2" customHeight="1">
      <c r="B2921" s="16"/>
      <c r="C2921" s="88" t="s">
        <v>1458</v>
      </c>
      <c r="D2921" s="88" t="s">
        <v>168</v>
      </c>
      <c r="E2921" s="89" t="s">
        <v>1459</v>
      </c>
      <c r="F2921" s="90" t="s">
        <v>1460</v>
      </c>
      <c r="G2921" s="91" t="s">
        <v>202</v>
      </c>
      <c r="H2921" s="92">
        <v>54.423000000000002</v>
      </c>
      <c r="I2921" s="4"/>
      <c r="J2921" s="94">
        <f>ROUND(I2921*H2921,2)</f>
        <v>0</v>
      </c>
      <c r="K2921" s="95"/>
      <c r="L2921" s="16"/>
      <c r="M2921" s="96" t="s">
        <v>1</v>
      </c>
      <c r="N2921" s="97" t="s">
        <v>38</v>
      </c>
      <c r="P2921" s="98">
        <f>O2921*H2921</f>
        <v>0</v>
      </c>
      <c r="Q2921" s="98">
        <v>0</v>
      </c>
      <c r="R2921" s="98">
        <f>Q2921*H2921</f>
        <v>0</v>
      </c>
      <c r="S2921" s="98">
        <v>0</v>
      </c>
      <c r="T2921" s="99">
        <f>S2921*H2921</f>
        <v>0</v>
      </c>
      <c r="AR2921" s="100" t="s">
        <v>172</v>
      </c>
      <c r="AT2921" s="100" t="s">
        <v>168</v>
      </c>
      <c r="AU2921" s="100" t="s">
        <v>82</v>
      </c>
      <c r="AY2921" s="9" t="s">
        <v>165</v>
      </c>
      <c r="BE2921" s="101">
        <f>IF(N2921="základní",J2921,0)</f>
        <v>0</v>
      </c>
      <c r="BF2921" s="101">
        <f>IF(N2921="snížená",J2921,0)</f>
        <v>0</v>
      </c>
      <c r="BG2921" s="101">
        <f>IF(N2921="zákl. přenesená",J2921,0)</f>
        <v>0</v>
      </c>
      <c r="BH2921" s="101">
        <f>IF(N2921="sníž. přenesená",J2921,0)</f>
        <v>0</v>
      </c>
      <c r="BI2921" s="101">
        <f>IF(N2921="nulová",J2921,0)</f>
        <v>0</v>
      </c>
      <c r="BJ2921" s="9" t="s">
        <v>80</v>
      </c>
      <c r="BK2921" s="101">
        <f>ROUND(I2921*H2921,2)</f>
        <v>0</v>
      </c>
      <c r="BL2921" s="9" t="s">
        <v>172</v>
      </c>
      <c r="BM2921" s="100" t="s">
        <v>1461</v>
      </c>
    </row>
    <row r="2922" spans="2:65" s="17" customFormat="1" ht="19.5">
      <c r="B2922" s="16"/>
      <c r="D2922" s="102" t="s">
        <v>173</v>
      </c>
      <c r="F2922" s="103" t="s">
        <v>1460</v>
      </c>
      <c r="I2922" s="5"/>
      <c r="L2922" s="16"/>
      <c r="M2922" s="104"/>
      <c r="T2922" s="105"/>
      <c r="AT2922" s="9" t="s">
        <v>173</v>
      </c>
      <c r="AU2922" s="9" t="s">
        <v>82</v>
      </c>
    </row>
    <row r="2923" spans="2:65" s="113" customFormat="1">
      <c r="B2923" s="112"/>
      <c r="D2923" s="102" t="s">
        <v>176</v>
      </c>
      <c r="E2923" s="114" t="s">
        <v>1</v>
      </c>
      <c r="F2923" s="115" t="s">
        <v>11038</v>
      </c>
      <c r="H2923" s="116">
        <v>54.422550000000008</v>
      </c>
      <c r="I2923" s="7"/>
      <c r="L2923" s="112"/>
      <c r="M2923" s="117"/>
      <c r="T2923" s="118"/>
      <c r="AT2923" s="114" t="s">
        <v>176</v>
      </c>
      <c r="AU2923" s="114" t="s">
        <v>82</v>
      </c>
      <c r="AV2923" s="113" t="s">
        <v>82</v>
      </c>
      <c r="AW2923" s="113" t="s">
        <v>30</v>
      </c>
      <c r="AX2923" s="113" t="s">
        <v>73</v>
      </c>
      <c r="AY2923" s="114" t="s">
        <v>165</v>
      </c>
    </row>
    <row r="2924" spans="2:65" s="120" customFormat="1">
      <c r="B2924" s="119"/>
      <c r="D2924" s="102" t="s">
        <v>176</v>
      </c>
      <c r="E2924" s="121" t="s">
        <v>1</v>
      </c>
      <c r="F2924" s="122" t="s">
        <v>181</v>
      </c>
      <c r="H2924" s="123">
        <v>54.423000000000002</v>
      </c>
      <c r="I2924" s="8"/>
      <c r="L2924" s="119"/>
      <c r="M2924" s="124"/>
      <c r="T2924" s="125"/>
      <c r="AT2924" s="121" t="s">
        <v>176</v>
      </c>
      <c r="AU2924" s="121" t="s">
        <v>82</v>
      </c>
      <c r="AV2924" s="120" t="s">
        <v>172</v>
      </c>
      <c r="AW2924" s="120" t="s">
        <v>30</v>
      </c>
      <c r="AX2924" s="120" t="s">
        <v>80</v>
      </c>
      <c r="AY2924" s="121" t="s">
        <v>165</v>
      </c>
    </row>
    <row r="2925" spans="2:65" s="17" customFormat="1" ht="44.25" customHeight="1">
      <c r="B2925" s="16"/>
      <c r="C2925" s="88" t="s">
        <v>769</v>
      </c>
      <c r="D2925" s="88" t="s">
        <v>168</v>
      </c>
      <c r="E2925" s="89" t="s">
        <v>1462</v>
      </c>
      <c r="F2925" s="90" t="s">
        <v>1463</v>
      </c>
      <c r="G2925" s="91" t="s">
        <v>202</v>
      </c>
      <c r="H2925" s="92">
        <v>44.220999999999997</v>
      </c>
      <c r="I2925" s="4"/>
      <c r="J2925" s="94">
        <f>ROUND(I2925*H2925,2)</f>
        <v>0</v>
      </c>
      <c r="K2925" s="95"/>
      <c r="L2925" s="16"/>
      <c r="M2925" s="96" t="s">
        <v>1</v>
      </c>
      <c r="N2925" s="97" t="s">
        <v>38</v>
      </c>
      <c r="P2925" s="98">
        <f>O2925*H2925</f>
        <v>0</v>
      </c>
      <c r="Q2925" s="98">
        <v>1.135448E-2</v>
      </c>
      <c r="R2925" s="98">
        <f>Q2925*H2925</f>
        <v>0.50210646007999993</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1464</v>
      </c>
    </row>
    <row r="2926" spans="2:65" s="17" customFormat="1" ht="48.75">
      <c r="B2926" s="16"/>
      <c r="D2926" s="102" t="s">
        <v>173</v>
      </c>
      <c r="F2926" s="103" t="s">
        <v>1465</v>
      </c>
      <c r="I2926" s="5"/>
      <c r="L2926" s="16"/>
      <c r="M2926" s="104"/>
      <c r="T2926" s="105"/>
      <c r="AT2926" s="9" t="s">
        <v>173</v>
      </c>
      <c r="AU2926" s="9" t="s">
        <v>82</v>
      </c>
    </row>
    <row r="2927" spans="2:65" s="107" customFormat="1">
      <c r="B2927" s="106"/>
      <c r="D2927" s="102" t="s">
        <v>176</v>
      </c>
      <c r="E2927" s="108" t="s">
        <v>1</v>
      </c>
      <c r="F2927" s="109" t="s">
        <v>1466</v>
      </c>
      <c r="H2927" s="108" t="s">
        <v>1</v>
      </c>
      <c r="I2927" s="6"/>
      <c r="L2927" s="106"/>
      <c r="M2927" s="110"/>
      <c r="T2927" s="111"/>
      <c r="AT2927" s="108" t="s">
        <v>176</v>
      </c>
      <c r="AU2927" s="108" t="s">
        <v>82</v>
      </c>
      <c r="AV2927" s="107" t="s">
        <v>80</v>
      </c>
      <c r="AW2927" s="107" t="s">
        <v>30</v>
      </c>
      <c r="AX2927" s="107" t="s">
        <v>73</v>
      </c>
      <c r="AY2927" s="108" t="s">
        <v>165</v>
      </c>
    </row>
    <row r="2928" spans="2:65" s="113" customFormat="1">
      <c r="B2928" s="112"/>
      <c r="D2928" s="102" t="s">
        <v>176</v>
      </c>
      <c r="E2928" s="114" t="s">
        <v>1</v>
      </c>
      <c r="F2928" s="115" t="s">
        <v>1467</v>
      </c>
      <c r="H2928" s="116">
        <v>66.721000000000004</v>
      </c>
      <c r="I2928" s="7"/>
      <c r="L2928" s="112"/>
      <c r="M2928" s="117"/>
      <c r="T2928" s="118"/>
      <c r="AT2928" s="114" t="s">
        <v>176</v>
      </c>
      <c r="AU2928" s="114" t="s">
        <v>82</v>
      </c>
      <c r="AV2928" s="113" t="s">
        <v>82</v>
      </c>
      <c r="AW2928" s="113" t="s">
        <v>30</v>
      </c>
      <c r="AX2928" s="113" t="s">
        <v>73</v>
      </c>
      <c r="AY2928" s="114" t="s">
        <v>165</v>
      </c>
    </row>
    <row r="2929" spans="2:65" s="113" customFormat="1">
      <c r="B2929" s="112"/>
      <c r="D2929" s="102" t="s">
        <v>176</v>
      </c>
      <c r="E2929" s="114" t="s">
        <v>1</v>
      </c>
      <c r="F2929" s="115" t="s">
        <v>1468</v>
      </c>
      <c r="H2929" s="116">
        <v>-12.5</v>
      </c>
      <c r="I2929" s="7"/>
      <c r="L2929" s="112"/>
      <c r="M2929" s="117"/>
      <c r="T2929" s="118"/>
      <c r="AT2929" s="114" t="s">
        <v>176</v>
      </c>
      <c r="AU2929" s="114" t="s">
        <v>82</v>
      </c>
      <c r="AV2929" s="113" t="s">
        <v>82</v>
      </c>
      <c r="AW2929" s="113" t="s">
        <v>30</v>
      </c>
      <c r="AX2929" s="113" t="s">
        <v>73</v>
      </c>
      <c r="AY2929" s="114" t="s">
        <v>165</v>
      </c>
    </row>
    <row r="2930" spans="2:65" s="113" customFormat="1">
      <c r="B2930" s="112"/>
      <c r="D2930" s="102" t="s">
        <v>176</v>
      </c>
      <c r="E2930" s="114" t="s">
        <v>1</v>
      </c>
      <c r="F2930" s="115" t="s">
        <v>693</v>
      </c>
      <c r="H2930" s="116">
        <v>-10</v>
      </c>
      <c r="I2930" s="7"/>
      <c r="L2930" s="112"/>
      <c r="M2930" s="117"/>
      <c r="T2930" s="118"/>
      <c r="AT2930" s="114" t="s">
        <v>176</v>
      </c>
      <c r="AU2930" s="114" t="s">
        <v>82</v>
      </c>
      <c r="AV2930" s="113" t="s">
        <v>82</v>
      </c>
      <c r="AW2930" s="113" t="s">
        <v>30</v>
      </c>
      <c r="AX2930" s="113" t="s">
        <v>73</v>
      </c>
      <c r="AY2930" s="114" t="s">
        <v>165</v>
      </c>
    </row>
    <row r="2931" spans="2:65" s="120" customFormat="1">
      <c r="B2931" s="119"/>
      <c r="D2931" s="102" t="s">
        <v>176</v>
      </c>
      <c r="E2931" s="121" t="s">
        <v>1</v>
      </c>
      <c r="F2931" s="122" t="s">
        <v>181</v>
      </c>
      <c r="H2931" s="123">
        <v>44.221000000000004</v>
      </c>
      <c r="I2931" s="8"/>
      <c r="L2931" s="119"/>
      <c r="M2931" s="124"/>
      <c r="T2931" s="125"/>
      <c r="AT2931" s="121" t="s">
        <v>176</v>
      </c>
      <c r="AU2931" s="121" t="s">
        <v>82</v>
      </c>
      <c r="AV2931" s="120" t="s">
        <v>172</v>
      </c>
      <c r="AW2931" s="120" t="s">
        <v>30</v>
      </c>
      <c r="AX2931" s="120" t="s">
        <v>80</v>
      </c>
      <c r="AY2931" s="121" t="s">
        <v>165</v>
      </c>
    </row>
    <row r="2932" spans="2:65" s="17" customFormat="1" ht="24.2" customHeight="1">
      <c r="B2932" s="16"/>
      <c r="C2932" s="88" t="s">
        <v>1469</v>
      </c>
      <c r="D2932" s="88" t="s">
        <v>168</v>
      </c>
      <c r="E2932" s="89" t="s">
        <v>1470</v>
      </c>
      <c r="F2932" s="90" t="s">
        <v>1471</v>
      </c>
      <c r="G2932" s="91" t="s">
        <v>202</v>
      </c>
      <c r="H2932" s="92">
        <v>46.432000000000002</v>
      </c>
      <c r="I2932" s="4"/>
      <c r="J2932" s="94">
        <f>ROUND(I2932*H2932,2)</f>
        <v>0</v>
      </c>
      <c r="K2932" s="95"/>
      <c r="L2932" s="16"/>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1472</v>
      </c>
    </row>
    <row r="2933" spans="2:65" s="17" customFormat="1" ht="19.5">
      <c r="B2933" s="16"/>
      <c r="D2933" s="102" t="s">
        <v>173</v>
      </c>
      <c r="F2933" s="103" t="s">
        <v>1471</v>
      </c>
      <c r="I2933" s="5"/>
      <c r="L2933" s="16"/>
      <c r="M2933" s="104"/>
      <c r="T2933" s="105"/>
      <c r="AT2933" s="9" t="s">
        <v>173</v>
      </c>
      <c r="AU2933" s="9" t="s">
        <v>82</v>
      </c>
    </row>
    <row r="2934" spans="2:65" s="113" customFormat="1">
      <c r="B2934" s="112"/>
      <c r="D2934" s="102" t="s">
        <v>176</v>
      </c>
      <c r="E2934" s="114" t="s">
        <v>1</v>
      </c>
      <c r="F2934" s="115" t="s">
        <v>11039</v>
      </c>
      <c r="H2934" s="116">
        <v>46.432049999999997</v>
      </c>
      <c r="I2934" s="7"/>
      <c r="L2934" s="112"/>
      <c r="M2934" s="117"/>
      <c r="T2934" s="118"/>
      <c r="AT2934" s="114" t="s">
        <v>176</v>
      </c>
      <c r="AU2934" s="114" t="s">
        <v>82</v>
      </c>
      <c r="AV2934" s="113" t="s">
        <v>82</v>
      </c>
      <c r="AW2934" s="113" t="s">
        <v>30</v>
      </c>
      <c r="AX2934" s="113" t="s">
        <v>73</v>
      </c>
      <c r="AY2934" s="114" t="s">
        <v>165</v>
      </c>
    </row>
    <row r="2935" spans="2:65" s="120" customFormat="1">
      <c r="B2935" s="119"/>
      <c r="D2935" s="102" t="s">
        <v>176</v>
      </c>
      <c r="E2935" s="121" t="s">
        <v>1</v>
      </c>
      <c r="F2935" s="122" t="s">
        <v>181</v>
      </c>
      <c r="H2935" s="123">
        <v>46.432000000000002</v>
      </c>
      <c r="I2935" s="8"/>
      <c r="L2935" s="119"/>
      <c r="M2935" s="124"/>
      <c r="T2935" s="125"/>
      <c r="AT2935" s="121" t="s">
        <v>176</v>
      </c>
      <c r="AU2935" s="121" t="s">
        <v>82</v>
      </c>
      <c r="AV2935" s="120" t="s">
        <v>172</v>
      </c>
      <c r="AW2935" s="120" t="s">
        <v>30</v>
      </c>
      <c r="AX2935" s="120" t="s">
        <v>80</v>
      </c>
      <c r="AY2935" s="121" t="s">
        <v>165</v>
      </c>
    </row>
    <row r="2936" spans="2:65" s="17" customFormat="1" ht="24.2" customHeight="1">
      <c r="B2936" s="16"/>
      <c r="C2936" s="88" t="s">
        <v>773</v>
      </c>
      <c r="D2936" s="88" t="s">
        <v>168</v>
      </c>
      <c r="E2936" s="89" t="s">
        <v>1473</v>
      </c>
      <c r="F2936" s="90" t="s">
        <v>1474</v>
      </c>
      <c r="G2936" s="91" t="s">
        <v>202</v>
      </c>
      <c r="H2936" s="92">
        <v>1390.4780000000001</v>
      </c>
      <c r="I2936" s="4"/>
      <c r="J2936" s="94">
        <f>ROUND(I2936*H2936,2)</f>
        <v>0</v>
      </c>
      <c r="K2936" s="95"/>
      <c r="L2936" s="16"/>
      <c r="M2936" s="96" t="s">
        <v>1</v>
      </c>
      <c r="N2936" s="97" t="s">
        <v>38</v>
      </c>
      <c r="P2936" s="98">
        <f>O2936*H2936</f>
        <v>0</v>
      </c>
      <c r="Q2936" s="98">
        <v>2.0500000000000001E-2</v>
      </c>
      <c r="R2936" s="98">
        <f>Q2936*H2936</f>
        <v>28.504799000000002</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1475</v>
      </c>
    </row>
    <row r="2937" spans="2:65" s="17" customFormat="1" ht="19.5">
      <c r="B2937" s="16"/>
      <c r="D2937" s="102" t="s">
        <v>173</v>
      </c>
      <c r="F2937" s="103" t="s">
        <v>1476</v>
      </c>
      <c r="I2937" s="5"/>
      <c r="L2937" s="16"/>
      <c r="M2937" s="104"/>
      <c r="T2937" s="105"/>
      <c r="AT2937" s="9" t="s">
        <v>173</v>
      </c>
      <c r="AU2937" s="9" t="s">
        <v>82</v>
      </c>
    </row>
    <row r="2938" spans="2:65" s="107" customFormat="1">
      <c r="B2938" s="106"/>
      <c r="D2938" s="102" t="s">
        <v>176</v>
      </c>
      <c r="E2938" s="108" t="s">
        <v>1</v>
      </c>
      <c r="F2938" s="109" t="s">
        <v>11040</v>
      </c>
      <c r="H2938" s="108"/>
      <c r="I2938" s="6"/>
      <c r="L2938" s="106"/>
      <c r="M2938" s="110"/>
      <c r="T2938" s="111"/>
      <c r="AT2938" s="108" t="s">
        <v>176</v>
      </c>
      <c r="AU2938" s="108" t="s">
        <v>82</v>
      </c>
      <c r="AV2938" s="107" t="s">
        <v>80</v>
      </c>
      <c r="AW2938" s="107" t="s">
        <v>30</v>
      </c>
      <c r="AX2938" s="107" t="s">
        <v>73</v>
      </c>
      <c r="AY2938" s="108" t="s">
        <v>165</v>
      </c>
    </row>
    <row r="2939" spans="2:65" s="113" customFormat="1">
      <c r="B2939" s="112"/>
      <c r="D2939" s="102" t="s">
        <v>176</v>
      </c>
      <c r="E2939" s="114" t="s">
        <v>1</v>
      </c>
      <c r="F2939" s="115" t="s">
        <v>11041</v>
      </c>
      <c r="H2939" s="116">
        <v>36.950000000000003</v>
      </c>
      <c r="I2939" s="7"/>
      <c r="L2939" s="112"/>
      <c r="M2939" s="117"/>
      <c r="T2939" s="118"/>
      <c r="AT2939" s="114" t="s">
        <v>176</v>
      </c>
      <c r="AU2939" s="114" t="s">
        <v>82</v>
      </c>
      <c r="AV2939" s="113" t="s">
        <v>82</v>
      </c>
      <c r="AW2939" s="113" t="s">
        <v>30</v>
      </c>
      <c r="AX2939" s="113" t="s">
        <v>73</v>
      </c>
      <c r="AY2939" s="114" t="s">
        <v>165</v>
      </c>
    </row>
    <row r="2940" spans="2:65" s="113" customFormat="1">
      <c r="B2940" s="112"/>
      <c r="D2940" s="102" t="s">
        <v>176</v>
      </c>
      <c r="E2940" s="114" t="s">
        <v>1</v>
      </c>
      <c r="F2940" s="115" t="s">
        <v>11042</v>
      </c>
      <c r="H2940" s="116">
        <v>-1.6900000000000002</v>
      </c>
      <c r="I2940" s="7"/>
      <c r="L2940" s="112"/>
      <c r="M2940" s="117"/>
      <c r="T2940" s="118"/>
      <c r="AT2940" s="114" t="s">
        <v>176</v>
      </c>
      <c r="AU2940" s="114" t="s">
        <v>82</v>
      </c>
      <c r="AV2940" s="113" t="s">
        <v>82</v>
      </c>
      <c r="AW2940" s="113" t="s">
        <v>30</v>
      </c>
      <c r="AX2940" s="113" t="s">
        <v>73</v>
      </c>
      <c r="AY2940" s="114" t="s">
        <v>165</v>
      </c>
    </row>
    <row r="2941" spans="2:65" s="113" customFormat="1">
      <c r="B2941" s="112"/>
      <c r="D2941" s="102" t="s">
        <v>176</v>
      </c>
      <c r="E2941" s="114" t="s">
        <v>1</v>
      </c>
      <c r="F2941" s="115" t="s">
        <v>11043</v>
      </c>
      <c r="H2941" s="116">
        <v>-1.3574999999999999</v>
      </c>
      <c r="I2941" s="7"/>
      <c r="L2941" s="112"/>
      <c r="M2941" s="117"/>
      <c r="T2941" s="118"/>
      <c r="AT2941" s="114" t="s">
        <v>176</v>
      </c>
      <c r="AU2941" s="114" t="s">
        <v>82</v>
      </c>
      <c r="AV2941" s="113" t="s">
        <v>82</v>
      </c>
      <c r="AW2941" s="113" t="s">
        <v>30</v>
      </c>
      <c r="AX2941" s="113" t="s">
        <v>73</v>
      </c>
      <c r="AY2941" s="114" t="s">
        <v>165</v>
      </c>
    </row>
    <row r="2942" spans="2:65" s="113" customFormat="1">
      <c r="B2942" s="112"/>
      <c r="D2942" s="102" t="s">
        <v>176</v>
      </c>
      <c r="E2942" s="114" t="s">
        <v>1</v>
      </c>
      <c r="F2942" s="115" t="s">
        <v>11044</v>
      </c>
      <c r="H2942" s="116">
        <v>-0.50250000000000006</v>
      </c>
      <c r="I2942" s="7"/>
      <c r="L2942" s="112"/>
      <c r="M2942" s="117"/>
      <c r="T2942" s="118"/>
      <c r="AT2942" s="114" t="s">
        <v>176</v>
      </c>
      <c r="AU2942" s="114" t="s">
        <v>82</v>
      </c>
      <c r="AV2942" s="113" t="s">
        <v>82</v>
      </c>
      <c r="AW2942" s="113" t="s">
        <v>30</v>
      </c>
      <c r="AX2942" s="113" t="s">
        <v>73</v>
      </c>
      <c r="AY2942" s="114" t="s">
        <v>165</v>
      </c>
    </row>
    <row r="2943" spans="2:65" s="113" customFormat="1">
      <c r="B2943" s="112"/>
      <c r="D2943" s="102" t="s">
        <v>176</v>
      </c>
      <c r="E2943" s="114" t="s">
        <v>1</v>
      </c>
      <c r="F2943" s="115" t="s">
        <v>11045</v>
      </c>
      <c r="H2943" s="116">
        <v>-1.58</v>
      </c>
      <c r="I2943" s="7"/>
      <c r="L2943" s="112"/>
      <c r="M2943" s="117"/>
      <c r="T2943" s="118"/>
      <c r="AT2943" s="114" t="s">
        <v>176</v>
      </c>
      <c r="AU2943" s="114" t="s">
        <v>82</v>
      </c>
      <c r="AV2943" s="113" t="s">
        <v>82</v>
      </c>
      <c r="AW2943" s="113" t="s">
        <v>30</v>
      </c>
      <c r="AX2943" s="113" t="s">
        <v>73</v>
      </c>
      <c r="AY2943" s="114" t="s">
        <v>165</v>
      </c>
    </row>
    <row r="2944" spans="2:65" s="113" customFormat="1">
      <c r="B2944" s="112"/>
      <c r="D2944" s="102" t="s">
        <v>176</v>
      </c>
      <c r="E2944" s="114" t="s">
        <v>1</v>
      </c>
      <c r="F2944" s="115" t="s">
        <v>9866</v>
      </c>
      <c r="H2944" s="116">
        <v>31.820000000000007</v>
      </c>
      <c r="I2944" s="7"/>
      <c r="L2944" s="112"/>
      <c r="M2944" s="117"/>
      <c r="T2944" s="118"/>
      <c r="AT2944" s="114" t="s">
        <v>176</v>
      </c>
      <c r="AU2944" s="114" t="s">
        <v>82</v>
      </c>
      <c r="AV2944" s="113" t="s">
        <v>82</v>
      </c>
      <c r="AW2944" s="113" t="s">
        <v>30</v>
      </c>
      <c r="AX2944" s="113" t="s">
        <v>73</v>
      </c>
      <c r="AY2944" s="114" t="s">
        <v>165</v>
      </c>
    </row>
    <row r="2945" spans="2:65" s="107" customFormat="1">
      <c r="B2945" s="106"/>
      <c r="D2945" s="102" t="s">
        <v>176</v>
      </c>
      <c r="E2945" s="108" t="s">
        <v>1</v>
      </c>
      <c r="F2945" s="109" t="s">
        <v>11046</v>
      </c>
      <c r="H2945" s="108"/>
      <c r="I2945" s="6"/>
      <c r="L2945" s="106"/>
      <c r="M2945" s="110"/>
      <c r="T2945" s="111"/>
      <c r="AT2945" s="108" t="s">
        <v>176</v>
      </c>
      <c r="AU2945" s="108" t="s">
        <v>82</v>
      </c>
      <c r="AV2945" s="107" t="s">
        <v>82</v>
      </c>
      <c r="AW2945" s="107" t="s">
        <v>30</v>
      </c>
      <c r="AX2945" s="107" t="s">
        <v>73</v>
      </c>
      <c r="AY2945" s="108" t="s">
        <v>165</v>
      </c>
    </row>
    <row r="2946" spans="2:65" s="113" customFormat="1">
      <c r="B2946" s="112"/>
      <c r="D2946" s="102" t="s">
        <v>176</v>
      </c>
      <c r="E2946" s="114" t="s">
        <v>1</v>
      </c>
      <c r="F2946" s="115" t="s">
        <v>11047</v>
      </c>
      <c r="H2946" s="116">
        <v>1358.6579999999999</v>
      </c>
      <c r="I2946" s="7"/>
      <c r="L2946" s="112"/>
      <c r="M2946" s="117"/>
      <c r="T2946" s="118"/>
      <c r="AT2946" s="114" t="s">
        <v>176</v>
      </c>
      <c r="AU2946" s="114" t="s">
        <v>82</v>
      </c>
      <c r="AV2946" s="113" t="s">
        <v>82</v>
      </c>
      <c r="AW2946" s="113" t="s">
        <v>30</v>
      </c>
      <c r="AX2946" s="113" t="s">
        <v>73</v>
      </c>
      <c r="AY2946" s="114" t="s">
        <v>165</v>
      </c>
    </row>
    <row r="2947" spans="2:65" s="120" customFormat="1">
      <c r="B2947" s="119"/>
      <c r="D2947" s="102" t="s">
        <v>176</v>
      </c>
      <c r="E2947" s="121" t="s">
        <v>1</v>
      </c>
      <c r="F2947" s="122" t="s">
        <v>181</v>
      </c>
      <c r="H2947" s="123">
        <v>1390.4780000000001</v>
      </c>
      <c r="I2947" s="8"/>
      <c r="L2947" s="119"/>
      <c r="M2947" s="124"/>
      <c r="T2947" s="125"/>
      <c r="AT2947" s="121" t="s">
        <v>176</v>
      </c>
      <c r="AU2947" s="121" t="s">
        <v>82</v>
      </c>
      <c r="AV2947" s="120" t="s">
        <v>172</v>
      </c>
      <c r="AW2947" s="120" t="s">
        <v>30</v>
      </c>
      <c r="AX2947" s="120" t="s">
        <v>80</v>
      </c>
      <c r="AY2947" s="121" t="s">
        <v>165</v>
      </c>
    </row>
    <row r="2948" spans="2:65" s="17" customFormat="1" ht="37.9" customHeight="1">
      <c r="B2948" s="16"/>
      <c r="C2948" s="88" t="s">
        <v>1477</v>
      </c>
      <c r="D2948" s="88" t="s">
        <v>168</v>
      </c>
      <c r="E2948" s="89" t="s">
        <v>1478</v>
      </c>
      <c r="F2948" s="90" t="s">
        <v>1479</v>
      </c>
      <c r="G2948" s="91" t="s">
        <v>202</v>
      </c>
      <c r="H2948" s="92">
        <v>1390.4780000000001</v>
      </c>
      <c r="I2948" s="4"/>
      <c r="J2948" s="94">
        <f>ROUND(I2948*H2948,2)</f>
        <v>0</v>
      </c>
      <c r="K2948" s="95"/>
      <c r="L2948" s="16"/>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1480</v>
      </c>
    </row>
    <row r="2949" spans="2:65" s="17" customFormat="1" ht="19.5">
      <c r="B2949" s="16"/>
      <c r="D2949" s="102" t="s">
        <v>173</v>
      </c>
      <c r="F2949" s="103" t="s">
        <v>1479</v>
      </c>
      <c r="I2949" s="5"/>
      <c r="L2949" s="16"/>
      <c r="M2949" s="104"/>
      <c r="T2949" s="105"/>
      <c r="AT2949" s="9" t="s">
        <v>173</v>
      </c>
      <c r="AU2949" s="9" t="s">
        <v>82</v>
      </c>
    </row>
    <row r="2950" spans="2:65" s="113" customFormat="1">
      <c r="B2950" s="112"/>
      <c r="D2950" s="102" t="s">
        <v>176</v>
      </c>
      <c r="E2950" s="114" t="s">
        <v>1</v>
      </c>
      <c r="F2950" s="115" t="s">
        <v>11048</v>
      </c>
      <c r="H2950" s="116">
        <v>1390.4780000000001</v>
      </c>
      <c r="I2950" s="7"/>
      <c r="L2950" s="112"/>
      <c r="M2950" s="117"/>
      <c r="T2950" s="118"/>
      <c r="AT2950" s="114" t="s">
        <v>176</v>
      </c>
      <c r="AU2950" s="114" t="s">
        <v>82</v>
      </c>
      <c r="AV2950" s="113" t="s">
        <v>82</v>
      </c>
      <c r="AW2950" s="113" t="s">
        <v>30</v>
      </c>
      <c r="AX2950" s="113" t="s">
        <v>73</v>
      </c>
      <c r="AY2950" s="114" t="s">
        <v>165</v>
      </c>
    </row>
    <row r="2951" spans="2:65" s="120" customFormat="1">
      <c r="B2951" s="119"/>
      <c r="D2951" s="102" t="s">
        <v>176</v>
      </c>
      <c r="E2951" s="121" t="s">
        <v>1</v>
      </c>
      <c r="F2951" s="122" t="s">
        <v>181</v>
      </c>
      <c r="H2951" s="123">
        <v>1390.4780000000001</v>
      </c>
      <c r="I2951" s="8"/>
      <c r="L2951" s="119"/>
      <c r="M2951" s="124"/>
      <c r="T2951" s="125"/>
      <c r="AT2951" s="121" t="s">
        <v>176</v>
      </c>
      <c r="AU2951" s="121" t="s">
        <v>82</v>
      </c>
      <c r="AV2951" s="120" t="s">
        <v>172</v>
      </c>
      <c r="AW2951" s="120" t="s">
        <v>30</v>
      </c>
      <c r="AX2951" s="120" t="s">
        <v>80</v>
      </c>
      <c r="AY2951" s="121" t="s">
        <v>165</v>
      </c>
    </row>
    <row r="2952" spans="2:65" s="17" customFormat="1" ht="33" customHeight="1">
      <c r="B2952" s="16"/>
      <c r="C2952" s="88" t="s">
        <v>779</v>
      </c>
      <c r="D2952" s="88" t="s">
        <v>168</v>
      </c>
      <c r="E2952" s="89" t="s">
        <v>1481</v>
      </c>
      <c r="F2952" s="90" t="s">
        <v>1482</v>
      </c>
      <c r="G2952" s="91" t="s">
        <v>202</v>
      </c>
      <c r="H2952" s="92">
        <v>487.62400000000002</v>
      </c>
      <c r="I2952" s="4"/>
      <c r="J2952" s="94">
        <f>ROUND(I2952*H2952,2)</f>
        <v>0</v>
      </c>
      <c r="K2952" s="95"/>
      <c r="L2952" s="16"/>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1483</v>
      </c>
    </row>
    <row r="2953" spans="2:65" s="17" customFormat="1" ht="19.5">
      <c r="B2953" s="16"/>
      <c r="D2953" s="102" t="s">
        <v>173</v>
      </c>
      <c r="F2953" s="103" t="s">
        <v>1482</v>
      </c>
      <c r="I2953" s="5"/>
      <c r="L2953" s="16"/>
      <c r="M2953" s="104"/>
      <c r="T2953" s="105"/>
      <c r="AT2953" s="9" t="s">
        <v>173</v>
      </c>
      <c r="AU2953" s="9" t="s">
        <v>82</v>
      </c>
    </row>
    <row r="2954" spans="2:65" s="107" customFormat="1">
      <c r="B2954" s="106"/>
      <c r="D2954" s="102" t="s">
        <v>176</v>
      </c>
      <c r="E2954" s="108" t="s">
        <v>1</v>
      </c>
      <c r="F2954" s="109" t="s">
        <v>11049</v>
      </c>
      <c r="H2954" s="108"/>
      <c r="I2954" s="6"/>
      <c r="L2954" s="106"/>
      <c r="M2954" s="110"/>
      <c r="T2954" s="111"/>
      <c r="AT2954" s="108" t="s">
        <v>176</v>
      </c>
      <c r="AU2954" s="108" t="s">
        <v>82</v>
      </c>
      <c r="AV2954" s="107" t="s">
        <v>80</v>
      </c>
      <c r="AW2954" s="107" t="s">
        <v>30</v>
      </c>
      <c r="AX2954" s="107" t="s">
        <v>73</v>
      </c>
      <c r="AY2954" s="108" t="s">
        <v>165</v>
      </c>
    </row>
    <row r="2955" spans="2:65" s="113" customFormat="1">
      <c r="B2955" s="112"/>
      <c r="D2955" s="102" t="s">
        <v>176</v>
      </c>
      <c r="E2955" s="114" t="s">
        <v>1</v>
      </c>
      <c r="F2955" s="115" t="s">
        <v>10994</v>
      </c>
      <c r="H2955" s="116">
        <v>56.997</v>
      </c>
      <c r="I2955" s="7"/>
      <c r="L2955" s="112"/>
      <c r="M2955" s="117"/>
      <c r="T2955" s="118"/>
      <c r="AT2955" s="114" t="s">
        <v>176</v>
      </c>
      <c r="AU2955" s="114" t="s">
        <v>82</v>
      </c>
      <c r="AV2955" s="113" t="s">
        <v>82</v>
      </c>
      <c r="AW2955" s="113" t="s">
        <v>30</v>
      </c>
      <c r="AX2955" s="113" t="s">
        <v>73</v>
      </c>
      <c r="AY2955" s="114" t="s">
        <v>165</v>
      </c>
    </row>
    <row r="2956" spans="2:65" s="107" customFormat="1">
      <c r="B2956" s="106"/>
      <c r="D2956" s="102" t="s">
        <v>176</v>
      </c>
      <c r="E2956" s="108" t="s">
        <v>1</v>
      </c>
      <c r="F2956" s="109" t="s">
        <v>11050</v>
      </c>
      <c r="H2956" s="108"/>
      <c r="I2956" s="6"/>
      <c r="L2956" s="106"/>
      <c r="M2956" s="110"/>
      <c r="T2956" s="111"/>
      <c r="AT2956" s="108" t="s">
        <v>176</v>
      </c>
      <c r="AU2956" s="108" t="s">
        <v>82</v>
      </c>
      <c r="AV2956" s="107" t="s">
        <v>82</v>
      </c>
      <c r="AW2956" s="107" t="s">
        <v>30</v>
      </c>
      <c r="AX2956" s="107" t="s">
        <v>73</v>
      </c>
      <c r="AY2956" s="108" t="s">
        <v>165</v>
      </c>
    </row>
    <row r="2957" spans="2:65" s="113" customFormat="1">
      <c r="B2957" s="112"/>
      <c r="D2957" s="102" t="s">
        <v>176</v>
      </c>
      <c r="E2957" s="114" t="s">
        <v>1</v>
      </c>
      <c r="F2957" s="115" t="s">
        <v>11051</v>
      </c>
      <c r="H2957" s="116">
        <v>396.36700000000002</v>
      </c>
      <c r="I2957" s="7"/>
      <c r="L2957" s="112"/>
      <c r="M2957" s="117"/>
      <c r="T2957" s="118"/>
      <c r="AT2957" s="114" t="s">
        <v>176</v>
      </c>
      <c r="AU2957" s="114" t="s">
        <v>82</v>
      </c>
      <c r="AV2957" s="113" t="s">
        <v>82</v>
      </c>
      <c r="AW2957" s="113" t="s">
        <v>30</v>
      </c>
      <c r="AX2957" s="113" t="s">
        <v>73</v>
      </c>
      <c r="AY2957" s="114" t="s">
        <v>165</v>
      </c>
    </row>
    <row r="2958" spans="2:65" s="107" customFormat="1">
      <c r="B2958" s="106"/>
      <c r="D2958" s="102" t="s">
        <v>176</v>
      </c>
      <c r="E2958" s="108" t="s">
        <v>1</v>
      </c>
      <c r="F2958" s="109" t="s">
        <v>11052</v>
      </c>
      <c r="H2958" s="108"/>
      <c r="I2958" s="6"/>
      <c r="L2958" s="106"/>
      <c r="M2958" s="110"/>
      <c r="T2958" s="111"/>
      <c r="AT2958" s="108" t="s">
        <v>176</v>
      </c>
      <c r="AU2958" s="108" t="s">
        <v>82</v>
      </c>
      <c r="AV2958" s="107" t="s">
        <v>82</v>
      </c>
      <c r="AW2958" s="107" t="s">
        <v>30</v>
      </c>
      <c r="AX2958" s="107" t="s">
        <v>73</v>
      </c>
      <c r="AY2958" s="108" t="s">
        <v>165</v>
      </c>
    </row>
    <row r="2959" spans="2:65" s="113" customFormat="1">
      <c r="B2959" s="112"/>
      <c r="D2959" s="102" t="s">
        <v>176</v>
      </c>
      <c r="E2959" s="114" t="s">
        <v>1</v>
      </c>
      <c r="F2959" s="115" t="s">
        <v>11053</v>
      </c>
      <c r="H2959" s="116">
        <v>1.65</v>
      </c>
      <c r="I2959" s="7"/>
      <c r="L2959" s="112"/>
      <c r="M2959" s="117"/>
      <c r="T2959" s="118"/>
      <c r="AT2959" s="114" t="s">
        <v>176</v>
      </c>
      <c r="AU2959" s="114" t="s">
        <v>82</v>
      </c>
      <c r="AV2959" s="113" t="s">
        <v>82</v>
      </c>
      <c r="AW2959" s="113" t="s">
        <v>30</v>
      </c>
      <c r="AX2959" s="113" t="s">
        <v>73</v>
      </c>
      <c r="AY2959" s="114" t="s">
        <v>165</v>
      </c>
    </row>
    <row r="2960" spans="2:65" s="113" customFormat="1">
      <c r="B2960" s="112"/>
      <c r="D2960" s="102" t="s">
        <v>176</v>
      </c>
      <c r="E2960" s="114" t="s">
        <v>1</v>
      </c>
      <c r="F2960" s="115" t="s">
        <v>11054</v>
      </c>
      <c r="H2960" s="116">
        <v>1.92</v>
      </c>
      <c r="I2960" s="7"/>
      <c r="L2960" s="112"/>
      <c r="M2960" s="117"/>
      <c r="T2960" s="118"/>
      <c r="AT2960" s="114" t="s">
        <v>176</v>
      </c>
      <c r="AU2960" s="114" t="s">
        <v>82</v>
      </c>
      <c r="AV2960" s="113" t="s">
        <v>82</v>
      </c>
      <c r="AW2960" s="113" t="s">
        <v>30</v>
      </c>
      <c r="AX2960" s="113" t="s">
        <v>73</v>
      </c>
      <c r="AY2960" s="114" t="s">
        <v>165</v>
      </c>
    </row>
    <row r="2961" spans="2:65" s="113" customFormat="1">
      <c r="B2961" s="112"/>
      <c r="D2961" s="102" t="s">
        <v>176</v>
      </c>
      <c r="E2961" s="114" t="s">
        <v>1</v>
      </c>
      <c r="F2961" s="115" t="s">
        <v>11055</v>
      </c>
      <c r="H2961" s="116">
        <v>1.9799999999999998</v>
      </c>
      <c r="I2961" s="7"/>
      <c r="L2961" s="112"/>
      <c r="M2961" s="117"/>
      <c r="T2961" s="118"/>
      <c r="AT2961" s="114" t="s">
        <v>176</v>
      </c>
      <c r="AU2961" s="114" t="s">
        <v>82</v>
      </c>
      <c r="AV2961" s="113" t="s">
        <v>82</v>
      </c>
      <c r="AW2961" s="113" t="s">
        <v>30</v>
      </c>
      <c r="AX2961" s="113" t="s">
        <v>73</v>
      </c>
      <c r="AY2961" s="114" t="s">
        <v>165</v>
      </c>
    </row>
    <row r="2962" spans="2:65" s="113" customFormat="1">
      <c r="B2962" s="112"/>
      <c r="D2962" s="102" t="s">
        <v>176</v>
      </c>
      <c r="E2962" s="114" t="s">
        <v>1</v>
      </c>
      <c r="F2962" s="115" t="s">
        <v>11056</v>
      </c>
      <c r="H2962" s="116">
        <v>2.4449999999999998</v>
      </c>
      <c r="I2962" s="7"/>
      <c r="L2962" s="112"/>
      <c r="M2962" s="117"/>
      <c r="T2962" s="118"/>
      <c r="AT2962" s="114" t="s">
        <v>176</v>
      </c>
      <c r="AU2962" s="114" t="s">
        <v>82</v>
      </c>
      <c r="AV2962" s="113" t="s">
        <v>82</v>
      </c>
      <c r="AW2962" s="113" t="s">
        <v>30</v>
      </c>
      <c r="AX2962" s="113" t="s">
        <v>73</v>
      </c>
      <c r="AY2962" s="114" t="s">
        <v>165</v>
      </c>
    </row>
    <row r="2963" spans="2:65" s="113" customFormat="1">
      <c r="B2963" s="112"/>
      <c r="D2963" s="102" t="s">
        <v>176</v>
      </c>
      <c r="E2963" s="114" t="s">
        <v>1</v>
      </c>
      <c r="F2963" s="115" t="s">
        <v>11057</v>
      </c>
      <c r="H2963" s="116">
        <v>5.4899999999999993</v>
      </c>
      <c r="I2963" s="7"/>
      <c r="L2963" s="112"/>
      <c r="M2963" s="117"/>
      <c r="T2963" s="118"/>
      <c r="AT2963" s="114" t="s">
        <v>176</v>
      </c>
      <c r="AU2963" s="114" t="s">
        <v>82</v>
      </c>
      <c r="AV2963" s="113" t="s">
        <v>80</v>
      </c>
      <c r="AW2963" s="113" t="s">
        <v>30</v>
      </c>
      <c r="AX2963" s="113" t="s">
        <v>73</v>
      </c>
      <c r="AY2963" s="114" t="s">
        <v>165</v>
      </c>
    </row>
    <row r="2964" spans="2:65" s="113" customFormat="1">
      <c r="B2964" s="112"/>
      <c r="D2964" s="102" t="s">
        <v>176</v>
      </c>
      <c r="E2964" s="114" t="s">
        <v>1</v>
      </c>
      <c r="F2964" s="115" t="s">
        <v>11058</v>
      </c>
      <c r="H2964" s="116">
        <v>3.1500000000000004</v>
      </c>
      <c r="I2964" s="7"/>
      <c r="L2964" s="112"/>
      <c r="M2964" s="117"/>
      <c r="T2964" s="118"/>
      <c r="AT2964" s="114" t="s">
        <v>176</v>
      </c>
      <c r="AU2964" s="114" t="s">
        <v>82</v>
      </c>
      <c r="AV2964" s="113" t="s">
        <v>82</v>
      </c>
      <c r="AW2964" s="113" t="s">
        <v>30</v>
      </c>
      <c r="AX2964" s="113" t="s">
        <v>73</v>
      </c>
      <c r="AY2964" s="114" t="s">
        <v>165</v>
      </c>
    </row>
    <row r="2965" spans="2:65" s="113" customFormat="1">
      <c r="B2965" s="112"/>
      <c r="D2965" s="102" t="s">
        <v>176</v>
      </c>
      <c r="E2965" s="114" t="s">
        <v>1</v>
      </c>
      <c r="F2965" s="115" t="s">
        <v>11059</v>
      </c>
      <c r="H2965" s="116">
        <v>0.89999999999999991</v>
      </c>
      <c r="I2965" s="7"/>
      <c r="L2965" s="112"/>
      <c r="M2965" s="117"/>
      <c r="T2965" s="118"/>
      <c r="AT2965" s="114" t="s">
        <v>176</v>
      </c>
      <c r="AU2965" s="114" t="s">
        <v>82</v>
      </c>
      <c r="AV2965" s="113" t="s">
        <v>82</v>
      </c>
      <c r="AW2965" s="113" t="s">
        <v>30</v>
      </c>
      <c r="AX2965" s="113" t="s">
        <v>73</v>
      </c>
      <c r="AY2965" s="114" t="s">
        <v>165</v>
      </c>
    </row>
    <row r="2966" spans="2:65" s="113" customFormat="1">
      <c r="B2966" s="112"/>
      <c r="D2966" s="102" t="s">
        <v>176</v>
      </c>
      <c r="E2966" s="114" t="s">
        <v>1</v>
      </c>
      <c r="F2966" s="115" t="s">
        <v>11060</v>
      </c>
      <c r="H2966" s="116">
        <v>2.6909999999999994</v>
      </c>
      <c r="I2966" s="7"/>
      <c r="L2966" s="112"/>
      <c r="M2966" s="117"/>
      <c r="T2966" s="118"/>
      <c r="AT2966" s="114" t="s">
        <v>176</v>
      </c>
      <c r="AU2966" s="114" t="s">
        <v>82</v>
      </c>
      <c r="AV2966" s="113" t="s">
        <v>82</v>
      </c>
      <c r="AW2966" s="113" t="s">
        <v>30</v>
      </c>
      <c r="AX2966" s="113" t="s">
        <v>73</v>
      </c>
      <c r="AY2966" s="114" t="s">
        <v>165</v>
      </c>
    </row>
    <row r="2967" spans="2:65" s="113" customFormat="1">
      <c r="B2967" s="112"/>
      <c r="D2967" s="102" t="s">
        <v>176</v>
      </c>
      <c r="E2967" s="114" t="s">
        <v>1</v>
      </c>
      <c r="F2967" s="115" t="s">
        <v>11061</v>
      </c>
      <c r="H2967" s="116">
        <v>1.944</v>
      </c>
      <c r="I2967" s="7"/>
      <c r="L2967" s="112"/>
      <c r="M2967" s="117"/>
      <c r="T2967" s="118"/>
      <c r="AT2967" s="114" t="s">
        <v>176</v>
      </c>
      <c r="AU2967" s="114" t="s">
        <v>82</v>
      </c>
      <c r="AV2967" s="113" t="s">
        <v>82</v>
      </c>
      <c r="AW2967" s="113" t="s">
        <v>30</v>
      </c>
      <c r="AX2967" s="113" t="s">
        <v>73</v>
      </c>
      <c r="AY2967" s="114" t="s">
        <v>165</v>
      </c>
    </row>
    <row r="2968" spans="2:65" s="113" customFormat="1">
      <c r="B2968" s="112"/>
      <c r="D2968" s="102" t="s">
        <v>176</v>
      </c>
      <c r="E2968" s="114" t="s">
        <v>1</v>
      </c>
      <c r="F2968" s="115" t="s">
        <v>11062</v>
      </c>
      <c r="H2968" s="116">
        <v>7.95</v>
      </c>
      <c r="I2968" s="7"/>
      <c r="L2968" s="112"/>
      <c r="M2968" s="117"/>
      <c r="T2968" s="118"/>
      <c r="AT2968" s="114" t="s">
        <v>176</v>
      </c>
      <c r="AU2968" s="114" t="s">
        <v>82</v>
      </c>
      <c r="AV2968" s="113" t="s">
        <v>82</v>
      </c>
      <c r="AW2968" s="113" t="s">
        <v>30</v>
      </c>
      <c r="AX2968" s="113" t="s">
        <v>73</v>
      </c>
      <c r="AY2968" s="114" t="s">
        <v>165</v>
      </c>
    </row>
    <row r="2969" spans="2:65" s="113" customFormat="1">
      <c r="B2969" s="112"/>
      <c r="D2969" s="102" t="s">
        <v>176</v>
      </c>
      <c r="E2969" s="114" t="s">
        <v>1</v>
      </c>
      <c r="F2969" s="115" t="s">
        <v>11063</v>
      </c>
      <c r="H2969" s="116">
        <v>1.62</v>
      </c>
      <c r="I2969" s="7"/>
      <c r="L2969" s="112"/>
      <c r="M2969" s="117"/>
      <c r="T2969" s="118"/>
      <c r="AT2969" s="114" t="s">
        <v>176</v>
      </c>
      <c r="AU2969" s="114" t="s">
        <v>82</v>
      </c>
      <c r="AV2969" s="113" t="s">
        <v>82</v>
      </c>
      <c r="AW2969" s="113" t="s">
        <v>30</v>
      </c>
      <c r="AX2969" s="113" t="s">
        <v>73</v>
      </c>
      <c r="AY2969" s="114" t="s">
        <v>165</v>
      </c>
    </row>
    <row r="2970" spans="2:65" s="113" customFormat="1">
      <c r="B2970" s="112"/>
      <c r="D2970" s="102" t="s">
        <v>176</v>
      </c>
      <c r="E2970" s="114" t="s">
        <v>1</v>
      </c>
      <c r="F2970" s="115" t="s">
        <v>11064</v>
      </c>
      <c r="H2970" s="116">
        <v>2.52</v>
      </c>
      <c r="I2970" s="7"/>
      <c r="L2970" s="112"/>
      <c r="M2970" s="117"/>
      <c r="T2970" s="118"/>
      <c r="AT2970" s="114" t="s">
        <v>176</v>
      </c>
      <c r="AU2970" s="114" t="s">
        <v>82</v>
      </c>
      <c r="AV2970" s="113" t="s">
        <v>82</v>
      </c>
      <c r="AW2970" s="113" t="s">
        <v>30</v>
      </c>
      <c r="AX2970" s="113" t="s">
        <v>73</v>
      </c>
      <c r="AY2970" s="114" t="s">
        <v>165</v>
      </c>
    </row>
    <row r="2971" spans="2:65" s="120" customFormat="1">
      <c r="B2971" s="119"/>
      <c r="D2971" s="102" t="s">
        <v>176</v>
      </c>
      <c r="E2971" s="121" t="s">
        <v>1</v>
      </c>
      <c r="F2971" s="122" t="s">
        <v>181</v>
      </c>
      <c r="H2971" s="123">
        <v>487.62400000000002</v>
      </c>
      <c r="I2971" s="8"/>
      <c r="L2971" s="119"/>
      <c r="M2971" s="124"/>
      <c r="T2971" s="125"/>
      <c r="AT2971" s="121" t="s">
        <v>176</v>
      </c>
      <c r="AU2971" s="121" t="s">
        <v>82</v>
      </c>
      <c r="AV2971" s="120" t="s">
        <v>172</v>
      </c>
      <c r="AW2971" s="120" t="s">
        <v>30</v>
      </c>
      <c r="AX2971" s="120" t="s">
        <v>80</v>
      </c>
      <c r="AY2971" s="121" t="s">
        <v>165</v>
      </c>
    </row>
    <row r="2972" spans="2:65" s="17" customFormat="1" ht="33" customHeight="1">
      <c r="B2972" s="16"/>
      <c r="C2972" s="88" t="s">
        <v>1484</v>
      </c>
      <c r="D2972" s="88" t="s">
        <v>168</v>
      </c>
      <c r="E2972" s="89" t="s">
        <v>1485</v>
      </c>
      <c r="F2972" s="90" t="s">
        <v>1486</v>
      </c>
      <c r="G2972" s="91" t="s">
        <v>202</v>
      </c>
      <c r="H2972" s="92">
        <v>1452.9480000000001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1487</v>
      </c>
    </row>
    <row r="2973" spans="2:65" s="17" customFormat="1" ht="19.5">
      <c r="B2973" s="16"/>
      <c r="D2973" s="102" t="s">
        <v>173</v>
      </c>
      <c r="F2973" s="103" t="s">
        <v>1486</v>
      </c>
      <c r="I2973" s="5"/>
      <c r="L2973" s="16"/>
      <c r="M2973" s="104"/>
      <c r="T2973" s="105"/>
      <c r="AT2973" s="9" t="s">
        <v>173</v>
      </c>
      <c r="AU2973" s="9" t="s">
        <v>82</v>
      </c>
    </row>
    <row r="2974" spans="2:65" s="113" customFormat="1">
      <c r="B2974" s="112"/>
      <c r="D2974" s="102" t="s">
        <v>176</v>
      </c>
      <c r="E2974" s="114" t="s">
        <v>1</v>
      </c>
      <c r="F2974" s="115" t="s">
        <v>11047</v>
      </c>
      <c r="H2974" s="116">
        <v>1358.6579999999999</v>
      </c>
      <c r="I2974" s="7"/>
      <c r="L2974" s="112"/>
      <c r="M2974" s="117"/>
      <c r="T2974" s="118"/>
      <c r="AT2974" s="114" t="s">
        <v>176</v>
      </c>
      <c r="AU2974" s="114" t="s">
        <v>82</v>
      </c>
      <c r="AV2974" s="113" t="s">
        <v>82</v>
      </c>
      <c r="AW2974" s="113" t="s">
        <v>30</v>
      </c>
      <c r="AX2974" s="113" t="s">
        <v>73</v>
      </c>
      <c r="AY2974" s="114" t="s">
        <v>165</v>
      </c>
    </row>
    <row r="2975" spans="2:65" s="107" customFormat="1">
      <c r="B2975" s="106"/>
      <c r="D2975" s="102" t="s">
        <v>176</v>
      </c>
      <c r="E2975" s="108" t="s">
        <v>1</v>
      </c>
      <c r="F2975" s="109" t="s">
        <v>11052</v>
      </c>
      <c r="H2975" s="108"/>
      <c r="I2975" s="6"/>
      <c r="L2975" s="106"/>
      <c r="M2975" s="110"/>
      <c r="T2975" s="111"/>
      <c r="AT2975" s="108" t="s">
        <v>176</v>
      </c>
      <c r="AU2975" s="108" t="s">
        <v>82</v>
      </c>
      <c r="AV2975" s="107" t="s">
        <v>82</v>
      </c>
      <c r="AW2975" s="107" t="s">
        <v>30</v>
      </c>
      <c r="AX2975" s="107" t="s">
        <v>73</v>
      </c>
      <c r="AY2975" s="108" t="s">
        <v>165</v>
      </c>
    </row>
    <row r="2976" spans="2:65" s="113" customFormat="1">
      <c r="B2976" s="112"/>
      <c r="D2976" s="102" t="s">
        <v>176</v>
      </c>
      <c r="E2976" s="114" t="s">
        <v>1</v>
      </c>
      <c r="F2976" s="115" t="s">
        <v>11065</v>
      </c>
      <c r="H2976" s="116">
        <v>2.19</v>
      </c>
      <c r="I2976" s="7"/>
      <c r="L2976" s="112"/>
      <c r="M2976" s="117"/>
      <c r="T2976" s="118"/>
      <c r="AT2976" s="114" t="s">
        <v>176</v>
      </c>
      <c r="AU2976" s="114" t="s">
        <v>82</v>
      </c>
      <c r="AV2976" s="113" t="s">
        <v>82</v>
      </c>
      <c r="AW2976" s="113" t="s">
        <v>30</v>
      </c>
      <c r="AX2976" s="113" t="s">
        <v>73</v>
      </c>
      <c r="AY2976" s="114" t="s">
        <v>165</v>
      </c>
    </row>
    <row r="2977" spans="2:65" s="113" customFormat="1">
      <c r="B2977" s="112"/>
      <c r="D2977" s="102" t="s">
        <v>176</v>
      </c>
      <c r="E2977" s="114" t="s">
        <v>1</v>
      </c>
      <c r="F2977" s="115" t="s">
        <v>11066</v>
      </c>
      <c r="H2977" s="116">
        <v>2.4900000000000002</v>
      </c>
      <c r="I2977" s="7"/>
      <c r="L2977" s="112"/>
      <c r="M2977" s="117"/>
      <c r="T2977" s="118"/>
      <c r="AT2977" s="114" t="s">
        <v>176</v>
      </c>
      <c r="AU2977" s="114" t="s">
        <v>82</v>
      </c>
      <c r="AV2977" s="113" t="s">
        <v>82</v>
      </c>
      <c r="AW2977" s="113" t="s">
        <v>30</v>
      </c>
      <c r="AX2977" s="113" t="s">
        <v>73</v>
      </c>
      <c r="AY2977" s="114" t="s">
        <v>165</v>
      </c>
    </row>
    <row r="2978" spans="2:65" s="113" customFormat="1">
      <c r="B2978" s="112"/>
      <c r="D2978" s="102" t="s">
        <v>176</v>
      </c>
      <c r="E2978" s="114" t="s">
        <v>1</v>
      </c>
      <c r="F2978" s="115" t="s">
        <v>11067</v>
      </c>
      <c r="H2978" s="116">
        <v>67.83</v>
      </c>
      <c r="I2978" s="7"/>
      <c r="L2978" s="112"/>
      <c r="M2978" s="117"/>
      <c r="T2978" s="118"/>
      <c r="AT2978" s="114" t="s">
        <v>176</v>
      </c>
      <c r="AU2978" s="114" t="s">
        <v>82</v>
      </c>
      <c r="AV2978" s="113" t="s">
        <v>82</v>
      </c>
      <c r="AW2978" s="113" t="s">
        <v>30</v>
      </c>
      <c r="AX2978" s="113" t="s">
        <v>73</v>
      </c>
      <c r="AY2978" s="114" t="s">
        <v>165</v>
      </c>
    </row>
    <row r="2979" spans="2:65" s="113" customFormat="1">
      <c r="B2979" s="112"/>
      <c r="D2979" s="102" t="s">
        <v>176</v>
      </c>
      <c r="E2979" s="114" t="s">
        <v>1</v>
      </c>
      <c r="F2979" s="115" t="s">
        <v>10960</v>
      </c>
      <c r="H2979" s="116">
        <v>3</v>
      </c>
      <c r="I2979" s="7"/>
      <c r="L2979" s="112"/>
      <c r="M2979" s="117"/>
      <c r="T2979" s="118"/>
      <c r="AT2979" s="114" t="s">
        <v>176</v>
      </c>
      <c r="AU2979" s="114" t="s">
        <v>82</v>
      </c>
      <c r="AV2979" s="113" t="s">
        <v>80</v>
      </c>
      <c r="AW2979" s="113" t="s">
        <v>30</v>
      </c>
      <c r="AX2979" s="113" t="s">
        <v>73</v>
      </c>
      <c r="AY2979" s="114" t="s">
        <v>165</v>
      </c>
    </row>
    <row r="2980" spans="2:65" s="113" customFormat="1">
      <c r="B2980" s="112"/>
      <c r="D2980" s="102" t="s">
        <v>176</v>
      </c>
      <c r="E2980" s="114" t="s">
        <v>1</v>
      </c>
      <c r="F2980" s="115" t="s">
        <v>11068</v>
      </c>
      <c r="H2980" s="116">
        <v>15.12</v>
      </c>
      <c r="I2980" s="7"/>
      <c r="L2980" s="112"/>
      <c r="M2980" s="117"/>
      <c r="T2980" s="118"/>
      <c r="AT2980" s="114" t="s">
        <v>176</v>
      </c>
      <c r="AU2980" s="114" t="s">
        <v>82</v>
      </c>
      <c r="AV2980" s="113" t="s">
        <v>82</v>
      </c>
      <c r="AW2980" s="113" t="s">
        <v>30</v>
      </c>
      <c r="AX2980" s="113" t="s">
        <v>73</v>
      </c>
      <c r="AY2980" s="114" t="s">
        <v>165</v>
      </c>
    </row>
    <row r="2981" spans="2:65" s="113" customFormat="1">
      <c r="B2981" s="112"/>
      <c r="D2981" s="102" t="s">
        <v>176</v>
      </c>
      <c r="E2981" s="114" t="s">
        <v>1</v>
      </c>
      <c r="F2981" s="115" t="s">
        <v>11069</v>
      </c>
      <c r="H2981" s="116">
        <v>3.6599999999999997</v>
      </c>
      <c r="I2981" s="7"/>
      <c r="L2981" s="112"/>
      <c r="M2981" s="117"/>
      <c r="T2981" s="118"/>
      <c r="AT2981" s="114" t="s">
        <v>176</v>
      </c>
      <c r="AU2981" s="114" t="s">
        <v>82</v>
      </c>
      <c r="AV2981" s="113" t="s">
        <v>82</v>
      </c>
      <c r="AW2981" s="113" t="s">
        <v>30</v>
      </c>
      <c r="AX2981" s="113" t="s">
        <v>73</v>
      </c>
      <c r="AY2981" s="114" t="s">
        <v>165</v>
      </c>
    </row>
    <row r="2982" spans="2:65" s="120" customFormat="1">
      <c r="B2982" s="119"/>
      <c r="D2982" s="102" t="s">
        <v>176</v>
      </c>
      <c r="E2982" s="121" t="s">
        <v>1</v>
      </c>
      <c r="F2982" s="122" t="s">
        <v>181</v>
      </c>
      <c r="H2982" s="123">
        <v>1452.9480000000001</v>
      </c>
      <c r="I2982" s="8"/>
      <c r="L2982" s="119"/>
      <c r="M2982" s="124"/>
      <c r="T2982" s="125"/>
      <c r="AT2982" s="121" t="s">
        <v>176</v>
      </c>
      <c r="AU2982" s="121" t="s">
        <v>82</v>
      </c>
      <c r="AV2982" s="120" t="s">
        <v>172</v>
      </c>
      <c r="AW2982" s="120" t="s">
        <v>30</v>
      </c>
      <c r="AX2982" s="120" t="s">
        <v>80</v>
      </c>
      <c r="AY2982" s="121" t="s">
        <v>165</v>
      </c>
    </row>
    <row r="2983" spans="2:65" s="17" customFormat="1" ht="24.2" customHeight="1">
      <c r="B2983" s="16"/>
      <c r="C2983" s="88" t="s">
        <v>788</v>
      </c>
      <c r="D2983" s="88" t="s">
        <v>168</v>
      </c>
      <c r="E2983" s="89" t="s">
        <v>1488</v>
      </c>
      <c r="F2983" s="90" t="s">
        <v>1489</v>
      </c>
      <c r="G2983" s="91" t="s">
        <v>202</v>
      </c>
      <c r="H2983" s="92">
        <v>44.220999999999997</v>
      </c>
      <c r="I2983" s="4"/>
      <c r="J2983" s="94">
        <f>ROUND(I2983*H2983,2)</f>
        <v>0</v>
      </c>
      <c r="K2983" s="95"/>
      <c r="L2983" s="16"/>
      <c r="M2983" s="96" t="s">
        <v>1</v>
      </c>
      <c r="N2983" s="97" t="s">
        <v>38</v>
      </c>
      <c r="P2983" s="98">
        <f>O2983*H2983</f>
        <v>0</v>
      </c>
      <c r="Q2983" s="98">
        <v>2.7299999999999998E-3</v>
      </c>
      <c r="R2983" s="98">
        <f>Q2983*H2983</f>
        <v>0.12072332999999998</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1490</v>
      </c>
    </row>
    <row r="2984" spans="2:65" s="17" customFormat="1" ht="19.5">
      <c r="B2984" s="16"/>
      <c r="D2984" s="102" t="s">
        <v>173</v>
      </c>
      <c r="F2984" s="103" t="s">
        <v>1491</v>
      </c>
      <c r="I2984" s="5"/>
      <c r="L2984" s="16"/>
      <c r="M2984" s="104"/>
      <c r="T2984" s="105"/>
      <c r="AT2984" s="9" t="s">
        <v>173</v>
      </c>
      <c r="AU2984" s="9" t="s">
        <v>82</v>
      </c>
    </row>
    <row r="2985" spans="2:65" s="107" customFormat="1">
      <c r="B2985" s="106"/>
      <c r="D2985" s="102" t="s">
        <v>176</v>
      </c>
      <c r="E2985" s="108" t="s">
        <v>1</v>
      </c>
      <c r="F2985" s="109" t="s">
        <v>1715</v>
      </c>
      <c r="H2985" s="108"/>
      <c r="I2985" s="6"/>
      <c r="L2985" s="106"/>
      <c r="M2985" s="110"/>
      <c r="T2985" s="111"/>
      <c r="AT2985" s="108" t="s">
        <v>176</v>
      </c>
      <c r="AU2985" s="108" t="s">
        <v>82</v>
      </c>
      <c r="AV2985" s="107" t="s">
        <v>82</v>
      </c>
      <c r="AW2985" s="107" t="s">
        <v>30</v>
      </c>
      <c r="AX2985" s="107" t="s">
        <v>73</v>
      </c>
      <c r="AY2985" s="108" t="s">
        <v>165</v>
      </c>
    </row>
    <row r="2986" spans="2:65" s="113" customFormat="1">
      <c r="B2986" s="112"/>
      <c r="D2986" s="102" t="s">
        <v>176</v>
      </c>
      <c r="E2986" s="114" t="s">
        <v>1</v>
      </c>
      <c r="F2986" s="115" t="s">
        <v>11070</v>
      </c>
      <c r="H2986" s="116">
        <v>44.220999999999997</v>
      </c>
      <c r="I2986" s="7"/>
      <c r="L2986" s="112"/>
      <c r="M2986" s="117"/>
      <c r="T2986" s="118"/>
      <c r="AT2986" s="114" t="s">
        <v>176</v>
      </c>
      <c r="AU2986" s="114" t="s">
        <v>82</v>
      </c>
      <c r="AV2986" s="113" t="s">
        <v>82</v>
      </c>
      <c r="AW2986" s="113" t="s">
        <v>30</v>
      </c>
      <c r="AX2986" s="113" t="s">
        <v>73</v>
      </c>
      <c r="AY2986" s="114" t="s">
        <v>165</v>
      </c>
    </row>
    <row r="2987" spans="2:65" s="120" customFormat="1">
      <c r="B2987" s="119"/>
      <c r="D2987" s="102" t="s">
        <v>176</v>
      </c>
      <c r="E2987" s="121" t="s">
        <v>1</v>
      </c>
      <c r="F2987" s="122" t="s">
        <v>181</v>
      </c>
      <c r="H2987" s="123">
        <v>44.220999999999997</v>
      </c>
      <c r="I2987" s="8"/>
      <c r="L2987" s="119"/>
      <c r="M2987" s="124"/>
      <c r="T2987" s="125"/>
      <c r="AT2987" s="121" t="s">
        <v>176</v>
      </c>
      <c r="AU2987" s="121" t="s">
        <v>82</v>
      </c>
      <c r="AV2987" s="120" t="s">
        <v>172</v>
      </c>
      <c r="AW2987" s="120" t="s">
        <v>30</v>
      </c>
      <c r="AX2987" s="120" t="s">
        <v>80</v>
      </c>
      <c r="AY2987" s="121" t="s">
        <v>165</v>
      </c>
    </row>
    <row r="2988" spans="2:65" s="17" customFormat="1" ht="24.2" customHeight="1">
      <c r="B2988" s="16"/>
      <c r="C2988" s="88" t="s">
        <v>1492</v>
      </c>
      <c r="D2988" s="88" t="s">
        <v>168</v>
      </c>
      <c r="E2988" s="89" t="s">
        <v>1493</v>
      </c>
      <c r="F2988" s="90" t="s">
        <v>1494</v>
      </c>
      <c r="G2988" s="91" t="s">
        <v>202</v>
      </c>
      <c r="H2988" s="92">
        <v>1984.7929999999999</v>
      </c>
      <c r="I2988" s="4"/>
      <c r="J2988" s="94">
        <f>ROUND(I2988*H2988,2)</f>
        <v>0</v>
      </c>
      <c r="K2988" s="95"/>
      <c r="L2988" s="16"/>
      <c r="M2988" s="96" t="s">
        <v>1</v>
      </c>
      <c r="N2988" s="97" t="s">
        <v>38</v>
      </c>
      <c r="P2988" s="98">
        <f>O2988*H2988</f>
        <v>0</v>
      </c>
      <c r="Q2988" s="98">
        <v>7.2480000000000005E-4</v>
      </c>
      <c r="R2988" s="98">
        <f>Q2988*H2988</f>
        <v>1.4385779664</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1495</v>
      </c>
    </row>
    <row r="2989" spans="2:65" s="17" customFormat="1" ht="29.25">
      <c r="B2989" s="16"/>
      <c r="D2989" s="102" t="s">
        <v>173</v>
      </c>
      <c r="F2989" s="103" t="s">
        <v>1496</v>
      </c>
      <c r="I2989" s="5"/>
      <c r="L2989" s="16"/>
      <c r="M2989" s="104"/>
      <c r="T2989" s="105"/>
      <c r="AT2989" s="9" t="s">
        <v>173</v>
      </c>
      <c r="AU2989" s="9" t="s">
        <v>82</v>
      </c>
    </row>
    <row r="2990" spans="2:65" s="113" customFormat="1">
      <c r="B2990" s="112"/>
      <c r="D2990" s="102" t="s">
        <v>176</v>
      </c>
      <c r="E2990" s="114" t="s">
        <v>1</v>
      </c>
      <c r="F2990" s="115" t="s">
        <v>11071</v>
      </c>
      <c r="H2990" s="116">
        <v>487.62400000000002</v>
      </c>
      <c r="I2990" s="7"/>
      <c r="L2990" s="112"/>
      <c r="M2990" s="117"/>
      <c r="T2990" s="118"/>
      <c r="AT2990" s="114" t="s">
        <v>176</v>
      </c>
      <c r="AU2990" s="114" t="s">
        <v>82</v>
      </c>
      <c r="AV2990" s="113" t="s">
        <v>80</v>
      </c>
      <c r="AW2990" s="113" t="s">
        <v>30</v>
      </c>
      <c r="AX2990" s="113" t="s">
        <v>73</v>
      </c>
      <c r="AY2990" s="114" t="s">
        <v>165</v>
      </c>
    </row>
    <row r="2991" spans="2:65" s="113" customFormat="1">
      <c r="B2991" s="112"/>
      <c r="D2991" s="102" t="s">
        <v>176</v>
      </c>
      <c r="E2991" s="114" t="s">
        <v>1</v>
      </c>
      <c r="F2991" s="115" t="s">
        <v>11072</v>
      </c>
      <c r="H2991" s="116">
        <v>1452.9480000000001</v>
      </c>
      <c r="I2991" s="7"/>
      <c r="L2991" s="112"/>
      <c r="M2991" s="117"/>
      <c r="T2991" s="118"/>
      <c r="AT2991" s="114" t="s">
        <v>176</v>
      </c>
      <c r="AU2991" s="114" t="s">
        <v>82</v>
      </c>
      <c r="AV2991" s="113" t="s">
        <v>82</v>
      </c>
      <c r="AW2991" s="113" t="s">
        <v>30</v>
      </c>
      <c r="AX2991" s="113" t="s">
        <v>73</v>
      </c>
      <c r="AY2991" s="114" t="s">
        <v>165</v>
      </c>
    </row>
    <row r="2992" spans="2:65" s="113" customFormat="1">
      <c r="B2992" s="112"/>
      <c r="D2992" s="102" t="s">
        <v>176</v>
      </c>
      <c r="E2992" s="114" t="s">
        <v>1</v>
      </c>
      <c r="F2992" s="115" t="s">
        <v>11073</v>
      </c>
      <c r="H2992" s="116">
        <v>44.220999999999997</v>
      </c>
      <c r="I2992" s="7"/>
      <c r="L2992" s="112"/>
      <c r="M2992" s="117"/>
      <c r="T2992" s="118"/>
      <c r="AT2992" s="114" t="s">
        <v>176</v>
      </c>
      <c r="AU2992" s="114" t="s">
        <v>82</v>
      </c>
      <c r="AV2992" s="113" t="s">
        <v>82</v>
      </c>
      <c r="AW2992" s="113" t="s">
        <v>30</v>
      </c>
      <c r="AX2992" s="113" t="s">
        <v>73</v>
      </c>
      <c r="AY2992" s="114" t="s">
        <v>165</v>
      </c>
    </row>
    <row r="2993" spans="2:65" s="120" customFormat="1">
      <c r="B2993" s="119"/>
      <c r="D2993" s="102" t="s">
        <v>176</v>
      </c>
      <c r="E2993" s="121" t="s">
        <v>1</v>
      </c>
      <c r="F2993" s="122" t="s">
        <v>181</v>
      </c>
      <c r="H2993" s="123">
        <v>1984.7929999999999</v>
      </c>
      <c r="I2993" s="8"/>
      <c r="L2993" s="119"/>
      <c r="M2993" s="124"/>
      <c r="T2993" s="125"/>
      <c r="AT2993" s="121" t="s">
        <v>176</v>
      </c>
      <c r="AU2993" s="121" t="s">
        <v>82</v>
      </c>
      <c r="AV2993" s="120" t="s">
        <v>172</v>
      </c>
      <c r="AW2993" s="120" t="s">
        <v>30</v>
      </c>
      <c r="AX2993" s="120" t="s">
        <v>80</v>
      </c>
      <c r="AY2993" s="121" t="s">
        <v>165</v>
      </c>
    </row>
    <row r="2994" spans="2:65" s="17" customFormat="1" ht="16.5" customHeight="1">
      <c r="B2994" s="16"/>
      <c r="C2994" s="88" t="s">
        <v>798</v>
      </c>
      <c r="D2994" s="88" t="s">
        <v>168</v>
      </c>
      <c r="E2994" s="89" t="s">
        <v>1497</v>
      </c>
      <c r="F2994" s="90" t="s">
        <v>1498</v>
      </c>
      <c r="G2994" s="91" t="s">
        <v>254</v>
      </c>
      <c r="H2994" s="92">
        <v>1161.76</v>
      </c>
      <c r="I2994" s="4"/>
      <c r="J2994" s="94">
        <f>ROUND(I2994*H2994,2)</f>
        <v>0</v>
      </c>
      <c r="K2994" s="95"/>
      <c r="L2994" s="16"/>
      <c r="M2994" s="96" t="s">
        <v>1</v>
      </c>
      <c r="N2994" s="97" t="s">
        <v>38</v>
      </c>
      <c r="P2994" s="98">
        <f>O2994*H2994</f>
        <v>0</v>
      </c>
      <c r="Q2994" s="98">
        <v>0</v>
      </c>
      <c r="R2994" s="98">
        <f>Q2994*H2994</f>
        <v>0</v>
      </c>
      <c r="S2994" s="98">
        <v>0</v>
      </c>
      <c r="T2994" s="99">
        <f>S2994*H2994</f>
        <v>0</v>
      </c>
      <c r="AR2994" s="100" t="s">
        <v>172</v>
      </c>
      <c r="AT2994" s="100" t="s">
        <v>168</v>
      </c>
      <c r="AU2994" s="100" t="s">
        <v>82</v>
      </c>
      <c r="AY2994" s="9" t="s">
        <v>165</v>
      </c>
      <c r="BE2994" s="101">
        <f>IF(N2994="základní",J2994,0)</f>
        <v>0</v>
      </c>
      <c r="BF2994" s="101">
        <f>IF(N2994="snížená",J2994,0)</f>
        <v>0</v>
      </c>
      <c r="BG2994" s="101">
        <f>IF(N2994="zákl. přenesená",J2994,0)</f>
        <v>0</v>
      </c>
      <c r="BH2994" s="101">
        <f>IF(N2994="sníž. přenesená",J2994,0)</f>
        <v>0</v>
      </c>
      <c r="BI2994" s="101">
        <f>IF(N2994="nulová",J2994,0)</f>
        <v>0</v>
      </c>
      <c r="BJ2994" s="9" t="s">
        <v>80</v>
      </c>
      <c r="BK2994" s="101">
        <f>ROUND(I2994*H2994,2)</f>
        <v>0</v>
      </c>
      <c r="BL2994" s="9" t="s">
        <v>172</v>
      </c>
      <c r="BM2994" s="100" t="s">
        <v>1499</v>
      </c>
    </row>
    <row r="2995" spans="2:65" s="17" customFormat="1" ht="19.5">
      <c r="B2995" s="16"/>
      <c r="D2995" s="102" t="s">
        <v>173</v>
      </c>
      <c r="F2995" s="103" t="s">
        <v>1500</v>
      </c>
      <c r="I2995" s="5"/>
      <c r="L2995" s="16"/>
      <c r="M2995" s="104"/>
      <c r="T2995" s="105"/>
      <c r="AT2995" s="9" t="s">
        <v>173</v>
      </c>
      <c r="AU2995" s="9" t="s">
        <v>82</v>
      </c>
    </row>
    <row r="2996" spans="2:65" s="107" customFormat="1">
      <c r="B2996" s="106"/>
      <c r="D2996" s="102" t="s">
        <v>176</v>
      </c>
      <c r="E2996" s="108" t="s">
        <v>1</v>
      </c>
      <c r="F2996" s="109" t="s">
        <v>11074</v>
      </c>
      <c r="H2996" s="108"/>
      <c r="I2996" s="6"/>
      <c r="L2996" s="106"/>
      <c r="M2996" s="110"/>
      <c r="T2996" s="111"/>
      <c r="AT2996" s="108" t="s">
        <v>176</v>
      </c>
      <c r="AU2996" s="108" t="s">
        <v>82</v>
      </c>
      <c r="AV2996" s="107" t="s">
        <v>82</v>
      </c>
      <c r="AW2996" s="107" t="s">
        <v>30</v>
      </c>
      <c r="AX2996" s="107" t="s">
        <v>73</v>
      </c>
      <c r="AY2996" s="108" t="s">
        <v>165</v>
      </c>
    </row>
    <row r="2997" spans="2:65" s="113" customFormat="1">
      <c r="B2997" s="112"/>
      <c r="D2997" s="102" t="s">
        <v>176</v>
      </c>
      <c r="E2997" s="114" t="s">
        <v>1</v>
      </c>
      <c r="F2997" s="115" t="s">
        <v>11075</v>
      </c>
      <c r="H2997" s="116">
        <v>5.5</v>
      </c>
      <c r="I2997" s="7"/>
      <c r="L2997" s="112"/>
      <c r="M2997" s="117"/>
      <c r="T2997" s="118"/>
      <c r="AT2997" s="114" t="s">
        <v>176</v>
      </c>
      <c r="AU2997" s="114" t="s">
        <v>82</v>
      </c>
      <c r="AV2997" s="113" t="s">
        <v>82</v>
      </c>
      <c r="AW2997" s="113" t="s">
        <v>30</v>
      </c>
      <c r="AX2997" s="113" t="s">
        <v>73</v>
      </c>
      <c r="AY2997" s="114" t="s">
        <v>165</v>
      </c>
    </row>
    <row r="2998" spans="2:65" s="113" customFormat="1">
      <c r="B2998" s="112"/>
      <c r="D2998" s="102" t="s">
        <v>176</v>
      </c>
      <c r="E2998" s="114" t="s">
        <v>1</v>
      </c>
      <c r="F2998" s="115" t="s">
        <v>11076</v>
      </c>
      <c r="H2998" s="116">
        <v>6.4</v>
      </c>
      <c r="I2998" s="7"/>
      <c r="L2998" s="112"/>
      <c r="M2998" s="117"/>
      <c r="T2998" s="118"/>
      <c r="AT2998" s="114" t="s">
        <v>176</v>
      </c>
      <c r="AU2998" s="114" t="s">
        <v>82</v>
      </c>
      <c r="AV2998" s="113" t="s">
        <v>82</v>
      </c>
      <c r="AW2998" s="113" t="s">
        <v>30</v>
      </c>
      <c r="AX2998" s="113" t="s">
        <v>73</v>
      </c>
      <c r="AY2998" s="114" t="s">
        <v>165</v>
      </c>
    </row>
    <row r="2999" spans="2:65" s="113" customFormat="1">
      <c r="B2999" s="112"/>
      <c r="D2999" s="102" t="s">
        <v>176</v>
      </c>
      <c r="E2999" s="114" t="s">
        <v>1</v>
      </c>
      <c r="F2999" s="115" t="s">
        <v>11077</v>
      </c>
      <c r="H2999" s="116">
        <v>6.6</v>
      </c>
      <c r="I2999" s="7"/>
      <c r="L2999" s="112"/>
      <c r="M2999" s="117"/>
      <c r="T2999" s="118"/>
      <c r="AT2999" s="114" t="s">
        <v>176</v>
      </c>
      <c r="AU2999" s="114" t="s">
        <v>82</v>
      </c>
      <c r="AV2999" s="113" t="s">
        <v>82</v>
      </c>
      <c r="AW2999" s="113" t="s">
        <v>30</v>
      </c>
      <c r="AX2999" s="113" t="s">
        <v>73</v>
      </c>
      <c r="AY2999" s="114" t="s">
        <v>165</v>
      </c>
    </row>
    <row r="3000" spans="2:65" s="113" customFormat="1">
      <c r="B3000" s="112"/>
      <c r="D3000" s="102" t="s">
        <v>176</v>
      </c>
      <c r="E3000" s="114" t="s">
        <v>1</v>
      </c>
      <c r="F3000" s="115" t="s">
        <v>11078</v>
      </c>
      <c r="H3000" s="116">
        <v>8.15</v>
      </c>
      <c r="I3000" s="7"/>
      <c r="L3000" s="112"/>
      <c r="M3000" s="117"/>
      <c r="T3000" s="118"/>
      <c r="AT3000" s="114" t="s">
        <v>176</v>
      </c>
      <c r="AU3000" s="114" t="s">
        <v>82</v>
      </c>
      <c r="AV3000" s="113" t="s">
        <v>82</v>
      </c>
      <c r="AW3000" s="113" t="s">
        <v>30</v>
      </c>
      <c r="AX3000" s="113" t="s">
        <v>73</v>
      </c>
      <c r="AY3000" s="114" t="s">
        <v>165</v>
      </c>
    </row>
    <row r="3001" spans="2:65" s="113" customFormat="1">
      <c r="B3001" s="112"/>
      <c r="D3001" s="102" t="s">
        <v>176</v>
      </c>
      <c r="E3001" s="114" t="s">
        <v>1</v>
      </c>
      <c r="F3001" s="115" t="s">
        <v>11079</v>
      </c>
      <c r="H3001" s="116">
        <v>18.299999999999997</v>
      </c>
      <c r="I3001" s="7"/>
      <c r="L3001" s="112"/>
      <c r="M3001" s="117"/>
      <c r="T3001" s="118"/>
      <c r="AT3001" s="114" t="s">
        <v>176</v>
      </c>
      <c r="AU3001" s="114" t="s">
        <v>82</v>
      </c>
      <c r="AV3001" s="113" t="s">
        <v>82</v>
      </c>
      <c r="AW3001" s="113" t="s">
        <v>30</v>
      </c>
      <c r="AX3001" s="113" t="s">
        <v>73</v>
      </c>
      <c r="AY3001" s="114" t="s">
        <v>165</v>
      </c>
    </row>
    <row r="3002" spans="2:65" s="113" customFormat="1">
      <c r="B3002" s="112"/>
      <c r="D3002" s="102" t="s">
        <v>176</v>
      </c>
      <c r="E3002" s="114" t="s">
        <v>1</v>
      </c>
      <c r="F3002" s="115" t="s">
        <v>11080</v>
      </c>
      <c r="H3002" s="116">
        <v>10.5</v>
      </c>
      <c r="I3002" s="7"/>
      <c r="L3002" s="112"/>
      <c r="M3002" s="117"/>
      <c r="T3002" s="118"/>
      <c r="AT3002" s="114" t="s">
        <v>176</v>
      </c>
      <c r="AU3002" s="114" t="s">
        <v>82</v>
      </c>
      <c r="AV3002" s="113" t="s">
        <v>82</v>
      </c>
      <c r="AW3002" s="113" t="s">
        <v>30</v>
      </c>
      <c r="AX3002" s="113" t="s">
        <v>73</v>
      </c>
      <c r="AY3002" s="114" t="s">
        <v>165</v>
      </c>
    </row>
    <row r="3003" spans="2:65" s="113" customFormat="1">
      <c r="B3003" s="112"/>
      <c r="D3003" s="102" t="s">
        <v>176</v>
      </c>
      <c r="E3003" s="114" t="s">
        <v>1</v>
      </c>
      <c r="F3003" s="115" t="s">
        <v>11081</v>
      </c>
      <c r="H3003" s="116">
        <v>3</v>
      </c>
      <c r="I3003" s="7"/>
      <c r="L3003" s="112"/>
      <c r="M3003" s="117"/>
      <c r="T3003" s="118"/>
      <c r="AT3003" s="114" t="s">
        <v>176</v>
      </c>
      <c r="AU3003" s="114" t="s">
        <v>82</v>
      </c>
      <c r="AV3003" s="113" t="s">
        <v>82</v>
      </c>
      <c r="AW3003" s="113" t="s">
        <v>30</v>
      </c>
      <c r="AX3003" s="113" t="s">
        <v>73</v>
      </c>
      <c r="AY3003" s="114" t="s">
        <v>165</v>
      </c>
    </row>
    <row r="3004" spans="2:65" s="113" customFormat="1">
      <c r="B3004" s="112"/>
      <c r="D3004" s="102" t="s">
        <v>176</v>
      </c>
      <c r="E3004" s="114" t="s">
        <v>1</v>
      </c>
      <c r="F3004" s="115" t="s">
        <v>11082</v>
      </c>
      <c r="H3004" s="116">
        <v>8.9699999999999989</v>
      </c>
      <c r="I3004" s="7"/>
      <c r="L3004" s="112"/>
      <c r="M3004" s="117"/>
      <c r="T3004" s="118"/>
      <c r="AT3004" s="114" t="s">
        <v>176</v>
      </c>
      <c r="AU3004" s="114" t="s">
        <v>82</v>
      </c>
      <c r="AV3004" s="113" t="s">
        <v>82</v>
      </c>
      <c r="AW3004" s="113" t="s">
        <v>30</v>
      </c>
      <c r="AX3004" s="113" t="s">
        <v>73</v>
      </c>
      <c r="AY3004" s="114" t="s">
        <v>165</v>
      </c>
    </row>
    <row r="3005" spans="2:65" s="113" customFormat="1">
      <c r="B3005" s="112"/>
      <c r="D3005" s="102" t="s">
        <v>176</v>
      </c>
      <c r="E3005" s="114" t="s">
        <v>1</v>
      </c>
      <c r="F3005" s="115" t="s">
        <v>11083</v>
      </c>
      <c r="H3005" s="116">
        <v>6.48</v>
      </c>
      <c r="I3005" s="7"/>
      <c r="L3005" s="112"/>
      <c r="M3005" s="117"/>
      <c r="T3005" s="118"/>
      <c r="AT3005" s="114" t="s">
        <v>176</v>
      </c>
      <c r="AU3005" s="114" t="s">
        <v>82</v>
      </c>
      <c r="AV3005" s="113" t="s">
        <v>82</v>
      </c>
      <c r="AW3005" s="113" t="s">
        <v>30</v>
      </c>
      <c r="AX3005" s="113" t="s">
        <v>73</v>
      </c>
      <c r="AY3005" s="114" t="s">
        <v>165</v>
      </c>
    </row>
    <row r="3006" spans="2:65" s="113" customFormat="1">
      <c r="B3006" s="112"/>
      <c r="D3006" s="102" t="s">
        <v>176</v>
      </c>
      <c r="E3006" s="114" t="s">
        <v>1</v>
      </c>
      <c r="F3006" s="115" t="s">
        <v>11084</v>
      </c>
      <c r="H3006" s="116">
        <v>26.500000000000004</v>
      </c>
      <c r="I3006" s="7"/>
      <c r="L3006" s="112"/>
      <c r="M3006" s="117"/>
      <c r="T3006" s="118"/>
      <c r="AT3006" s="114" t="s">
        <v>176</v>
      </c>
      <c r="AU3006" s="114" t="s">
        <v>82</v>
      </c>
      <c r="AV3006" s="113" t="s">
        <v>82</v>
      </c>
      <c r="AW3006" s="113" t="s">
        <v>30</v>
      </c>
      <c r="AX3006" s="113" t="s">
        <v>73</v>
      </c>
      <c r="AY3006" s="114" t="s">
        <v>165</v>
      </c>
    </row>
    <row r="3007" spans="2:65" s="113" customFormat="1">
      <c r="B3007" s="112"/>
      <c r="D3007" s="102" t="s">
        <v>176</v>
      </c>
      <c r="E3007" s="114" t="s">
        <v>1</v>
      </c>
      <c r="F3007" s="115" t="s">
        <v>11085</v>
      </c>
      <c r="H3007" s="116">
        <v>5.4</v>
      </c>
      <c r="I3007" s="7"/>
      <c r="L3007" s="112"/>
      <c r="M3007" s="117"/>
      <c r="T3007" s="118"/>
      <c r="AT3007" s="114" t="s">
        <v>176</v>
      </c>
      <c r="AU3007" s="114" t="s">
        <v>82</v>
      </c>
      <c r="AV3007" s="113" t="s">
        <v>82</v>
      </c>
      <c r="AW3007" s="113" t="s">
        <v>30</v>
      </c>
      <c r="AX3007" s="113" t="s">
        <v>73</v>
      </c>
      <c r="AY3007" s="114" t="s">
        <v>165</v>
      </c>
    </row>
    <row r="3008" spans="2:65" s="113" customFormat="1">
      <c r="B3008" s="112"/>
      <c r="D3008" s="102" t="s">
        <v>176</v>
      </c>
      <c r="E3008" s="114" t="s">
        <v>1</v>
      </c>
      <c r="F3008" s="115" t="s">
        <v>11086</v>
      </c>
      <c r="H3008" s="116">
        <v>8.4</v>
      </c>
      <c r="I3008" s="7"/>
      <c r="L3008" s="112"/>
      <c r="M3008" s="117"/>
      <c r="T3008" s="118"/>
      <c r="AT3008" s="114" t="s">
        <v>176</v>
      </c>
      <c r="AU3008" s="114" t="s">
        <v>82</v>
      </c>
      <c r="AV3008" s="113" t="s">
        <v>82</v>
      </c>
      <c r="AW3008" s="113" t="s">
        <v>30</v>
      </c>
      <c r="AX3008" s="113" t="s">
        <v>73</v>
      </c>
      <c r="AY3008" s="114" t="s">
        <v>165</v>
      </c>
    </row>
    <row r="3009" spans="2:51" s="113" customFormat="1">
      <c r="B3009" s="112"/>
      <c r="D3009" s="102" t="s">
        <v>176</v>
      </c>
      <c r="E3009" s="114" t="s">
        <v>1</v>
      </c>
      <c r="F3009" s="115" t="s">
        <v>11087</v>
      </c>
      <c r="H3009" s="116">
        <v>7.3</v>
      </c>
      <c r="I3009" s="7"/>
      <c r="L3009" s="112"/>
      <c r="M3009" s="117"/>
      <c r="T3009" s="118"/>
      <c r="AT3009" s="114" t="s">
        <v>176</v>
      </c>
      <c r="AU3009" s="114" t="s">
        <v>82</v>
      </c>
      <c r="AV3009" s="113" t="s">
        <v>82</v>
      </c>
      <c r="AW3009" s="113" t="s">
        <v>30</v>
      </c>
      <c r="AX3009" s="113" t="s">
        <v>73</v>
      </c>
      <c r="AY3009" s="114" t="s">
        <v>165</v>
      </c>
    </row>
    <row r="3010" spans="2:51" s="113" customFormat="1">
      <c r="B3010" s="112"/>
      <c r="D3010" s="102" t="s">
        <v>176</v>
      </c>
      <c r="E3010" s="114" t="s">
        <v>1</v>
      </c>
      <c r="F3010" s="115" t="s">
        <v>11088</v>
      </c>
      <c r="H3010" s="116">
        <v>8.3000000000000007</v>
      </c>
      <c r="I3010" s="7"/>
      <c r="L3010" s="112"/>
      <c r="M3010" s="117"/>
      <c r="T3010" s="118"/>
      <c r="AT3010" s="114" t="s">
        <v>176</v>
      </c>
      <c r="AU3010" s="114" t="s">
        <v>82</v>
      </c>
      <c r="AV3010" s="113" t="s">
        <v>82</v>
      </c>
      <c r="AW3010" s="113" t="s">
        <v>30</v>
      </c>
      <c r="AX3010" s="113" t="s">
        <v>73</v>
      </c>
      <c r="AY3010" s="114" t="s">
        <v>165</v>
      </c>
    </row>
    <row r="3011" spans="2:51" s="113" customFormat="1">
      <c r="B3011" s="112"/>
      <c r="D3011" s="102" t="s">
        <v>176</v>
      </c>
      <c r="E3011" s="114" t="s">
        <v>1</v>
      </c>
      <c r="F3011" s="115" t="s">
        <v>11089</v>
      </c>
      <c r="H3011" s="116">
        <v>226.10000000000002</v>
      </c>
      <c r="I3011" s="7"/>
      <c r="L3011" s="112"/>
      <c r="M3011" s="117"/>
      <c r="T3011" s="118"/>
      <c r="AT3011" s="114" t="s">
        <v>176</v>
      </c>
      <c r="AU3011" s="114" t="s">
        <v>82</v>
      </c>
      <c r="AV3011" s="113" t="s">
        <v>82</v>
      </c>
      <c r="AW3011" s="113" t="s">
        <v>30</v>
      </c>
      <c r="AX3011" s="113" t="s">
        <v>73</v>
      </c>
      <c r="AY3011" s="114" t="s">
        <v>165</v>
      </c>
    </row>
    <row r="3012" spans="2:51" s="113" customFormat="1">
      <c r="B3012" s="112"/>
      <c r="D3012" s="102" t="s">
        <v>176</v>
      </c>
      <c r="E3012" s="114" t="s">
        <v>1</v>
      </c>
      <c r="F3012" s="115" t="s">
        <v>11090</v>
      </c>
      <c r="H3012" s="116">
        <v>10</v>
      </c>
      <c r="I3012" s="7"/>
      <c r="L3012" s="112"/>
      <c r="M3012" s="117"/>
      <c r="T3012" s="118"/>
      <c r="AT3012" s="114" t="s">
        <v>176</v>
      </c>
      <c r="AU3012" s="114" t="s">
        <v>82</v>
      </c>
      <c r="AV3012" s="113" t="s">
        <v>82</v>
      </c>
      <c r="AW3012" s="113" t="s">
        <v>30</v>
      </c>
      <c r="AX3012" s="113" t="s">
        <v>73</v>
      </c>
      <c r="AY3012" s="114" t="s">
        <v>165</v>
      </c>
    </row>
    <row r="3013" spans="2:51" s="113" customFormat="1">
      <c r="B3013" s="112"/>
      <c r="D3013" s="102" t="s">
        <v>176</v>
      </c>
      <c r="E3013" s="114" t="s">
        <v>1</v>
      </c>
      <c r="F3013" s="115" t="s">
        <v>11091</v>
      </c>
      <c r="H3013" s="116">
        <v>50.4</v>
      </c>
      <c r="I3013" s="7"/>
      <c r="L3013" s="112"/>
      <c r="M3013" s="117"/>
      <c r="T3013" s="118"/>
      <c r="AT3013" s="114" t="s">
        <v>176</v>
      </c>
      <c r="AU3013" s="114" t="s">
        <v>82</v>
      </c>
      <c r="AV3013" s="113" t="s">
        <v>82</v>
      </c>
      <c r="AW3013" s="113" t="s">
        <v>30</v>
      </c>
      <c r="AX3013" s="113" t="s">
        <v>73</v>
      </c>
      <c r="AY3013" s="114" t="s">
        <v>165</v>
      </c>
    </row>
    <row r="3014" spans="2:51" s="113" customFormat="1">
      <c r="B3014" s="112"/>
      <c r="D3014" s="102" t="s">
        <v>176</v>
      </c>
      <c r="E3014" s="114" t="s">
        <v>1</v>
      </c>
      <c r="F3014" s="115" t="s">
        <v>11092</v>
      </c>
      <c r="H3014" s="116">
        <v>12.2</v>
      </c>
      <c r="I3014" s="7"/>
      <c r="L3014" s="112"/>
      <c r="M3014" s="117"/>
      <c r="T3014" s="118"/>
      <c r="AT3014" s="114" t="s">
        <v>176</v>
      </c>
      <c r="AU3014" s="114" t="s">
        <v>82</v>
      </c>
      <c r="AV3014" s="113" t="s">
        <v>82</v>
      </c>
      <c r="AW3014" s="113" t="s">
        <v>30</v>
      </c>
      <c r="AX3014" s="113" t="s">
        <v>73</v>
      </c>
      <c r="AY3014" s="114" t="s">
        <v>165</v>
      </c>
    </row>
    <row r="3015" spans="2:51" s="113" customFormat="1">
      <c r="B3015" s="112"/>
      <c r="D3015" s="102" t="s">
        <v>176</v>
      </c>
      <c r="E3015" s="114" t="s">
        <v>1</v>
      </c>
      <c r="F3015" s="115" t="s">
        <v>9866</v>
      </c>
      <c r="H3015" s="116">
        <v>428.5</v>
      </c>
      <c r="I3015" s="7"/>
      <c r="L3015" s="112"/>
      <c r="M3015" s="117"/>
      <c r="T3015" s="118"/>
      <c r="AT3015" s="114" t="s">
        <v>176</v>
      </c>
      <c r="AU3015" s="114" t="s">
        <v>82</v>
      </c>
      <c r="AV3015" s="113" t="s">
        <v>82</v>
      </c>
      <c r="AW3015" s="113" t="s">
        <v>30</v>
      </c>
      <c r="AX3015" s="113" t="s">
        <v>73</v>
      </c>
      <c r="AY3015" s="114" t="s">
        <v>165</v>
      </c>
    </row>
    <row r="3016" spans="2:51" s="107" customFormat="1">
      <c r="B3016" s="106"/>
      <c r="D3016" s="102" t="s">
        <v>176</v>
      </c>
      <c r="E3016" s="108" t="s">
        <v>1</v>
      </c>
      <c r="F3016" s="109" t="s">
        <v>11093</v>
      </c>
      <c r="H3016" s="108"/>
      <c r="I3016" s="6"/>
      <c r="L3016" s="106"/>
      <c r="M3016" s="110"/>
      <c r="T3016" s="111"/>
      <c r="AT3016" s="108" t="s">
        <v>176</v>
      </c>
      <c r="AU3016" s="108" t="s">
        <v>82</v>
      </c>
      <c r="AV3016" s="107" t="s">
        <v>82</v>
      </c>
      <c r="AW3016" s="107" t="s">
        <v>30</v>
      </c>
      <c r="AX3016" s="107" t="s">
        <v>73</v>
      </c>
      <c r="AY3016" s="108" t="s">
        <v>165</v>
      </c>
    </row>
    <row r="3017" spans="2:51" s="113" customFormat="1">
      <c r="B3017" s="112"/>
      <c r="D3017" s="102" t="s">
        <v>176</v>
      </c>
      <c r="E3017" s="114" t="s">
        <v>1</v>
      </c>
      <c r="F3017" s="115" t="s">
        <v>11094</v>
      </c>
      <c r="H3017" s="116">
        <v>428.5</v>
      </c>
      <c r="I3017" s="7"/>
      <c r="L3017" s="112"/>
      <c r="M3017" s="117"/>
      <c r="T3017" s="118"/>
      <c r="AT3017" s="114" t="s">
        <v>176</v>
      </c>
      <c r="AU3017" s="114" t="s">
        <v>82</v>
      </c>
      <c r="AV3017" s="113" t="s">
        <v>82</v>
      </c>
      <c r="AW3017" s="113" t="s">
        <v>30</v>
      </c>
      <c r="AX3017" s="113" t="s">
        <v>73</v>
      </c>
      <c r="AY3017" s="114" t="s">
        <v>165</v>
      </c>
    </row>
    <row r="3018" spans="2:51" s="107" customFormat="1">
      <c r="B3018" s="106"/>
      <c r="D3018" s="102" t="s">
        <v>176</v>
      </c>
      <c r="E3018" s="108" t="s">
        <v>1</v>
      </c>
      <c r="F3018" s="109" t="s">
        <v>11095</v>
      </c>
      <c r="H3018" s="108"/>
      <c r="I3018" s="6"/>
      <c r="L3018" s="106"/>
      <c r="M3018" s="110"/>
      <c r="T3018" s="111"/>
      <c r="AT3018" s="108" t="s">
        <v>176</v>
      </c>
      <c r="AU3018" s="108" t="s">
        <v>82</v>
      </c>
      <c r="AV3018" s="107" t="s">
        <v>82</v>
      </c>
      <c r="AW3018" s="107" t="s">
        <v>30</v>
      </c>
      <c r="AX3018" s="107" t="s">
        <v>73</v>
      </c>
      <c r="AY3018" s="108" t="s">
        <v>165</v>
      </c>
    </row>
    <row r="3019" spans="2:51" s="113" customFormat="1">
      <c r="B3019" s="112"/>
      <c r="D3019" s="102" t="s">
        <v>176</v>
      </c>
      <c r="E3019" s="114" t="s">
        <v>1</v>
      </c>
      <c r="F3019" s="115" t="s">
        <v>11096</v>
      </c>
      <c r="H3019" s="116">
        <v>61.039999999999992</v>
      </c>
      <c r="I3019" s="7"/>
      <c r="L3019" s="112"/>
      <c r="M3019" s="117"/>
      <c r="T3019" s="118"/>
      <c r="AT3019" s="114" t="s">
        <v>176</v>
      </c>
      <c r="AU3019" s="114" t="s">
        <v>82</v>
      </c>
      <c r="AV3019" s="113" t="s">
        <v>82</v>
      </c>
      <c r="AW3019" s="113" t="s">
        <v>30</v>
      </c>
      <c r="AX3019" s="113" t="s">
        <v>73</v>
      </c>
      <c r="AY3019" s="114" t="s">
        <v>165</v>
      </c>
    </row>
    <row r="3020" spans="2:51" s="113" customFormat="1">
      <c r="B3020" s="112"/>
      <c r="D3020" s="102" t="s">
        <v>176</v>
      </c>
      <c r="E3020" s="114" t="s">
        <v>1</v>
      </c>
      <c r="F3020" s="115" t="s">
        <v>9892</v>
      </c>
      <c r="H3020" s="116">
        <v>489.54</v>
      </c>
      <c r="I3020" s="7"/>
      <c r="L3020" s="112"/>
      <c r="M3020" s="117"/>
      <c r="T3020" s="118"/>
      <c r="AT3020" s="114" t="s">
        <v>176</v>
      </c>
      <c r="AU3020" s="114" t="s">
        <v>82</v>
      </c>
      <c r="AV3020" s="113" t="s">
        <v>82</v>
      </c>
      <c r="AW3020" s="113" t="s">
        <v>30</v>
      </c>
      <c r="AX3020" s="113" t="s">
        <v>73</v>
      </c>
      <c r="AY3020" s="114" t="s">
        <v>165</v>
      </c>
    </row>
    <row r="3021" spans="2:51" s="107" customFormat="1">
      <c r="B3021" s="106"/>
      <c r="D3021" s="102" t="s">
        <v>176</v>
      </c>
      <c r="E3021" s="108" t="s">
        <v>1</v>
      </c>
      <c r="F3021" s="109" t="s">
        <v>11097</v>
      </c>
      <c r="H3021" s="108"/>
      <c r="I3021" s="6"/>
      <c r="L3021" s="106"/>
      <c r="M3021" s="110"/>
      <c r="T3021" s="111"/>
      <c r="AT3021" s="108" t="s">
        <v>176</v>
      </c>
      <c r="AU3021" s="108" t="s">
        <v>82</v>
      </c>
      <c r="AV3021" s="107" t="s">
        <v>82</v>
      </c>
      <c r="AW3021" s="107" t="s">
        <v>30</v>
      </c>
      <c r="AX3021" s="107" t="s">
        <v>73</v>
      </c>
      <c r="AY3021" s="108" t="s">
        <v>165</v>
      </c>
    </row>
    <row r="3022" spans="2:51" s="113" customFormat="1">
      <c r="B3022" s="112"/>
      <c r="D3022" s="102" t="s">
        <v>176</v>
      </c>
      <c r="E3022" s="114" t="s">
        <v>1</v>
      </c>
      <c r="F3022" s="115" t="s">
        <v>11098</v>
      </c>
      <c r="H3022" s="116">
        <v>60.5</v>
      </c>
      <c r="I3022" s="7"/>
      <c r="L3022" s="112"/>
      <c r="M3022" s="117"/>
      <c r="T3022" s="118"/>
      <c r="AT3022" s="114" t="s">
        <v>176</v>
      </c>
      <c r="AU3022" s="114" t="s">
        <v>82</v>
      </c>
      <c r="AV3022" s="113" t="s">
        <v>82</v>
      </c>
      <c r="AW3022" s="113" t="s">
        <v>30</v>
      </c>
      <c r="AX3022" s="113" t="s">
        <v>73</v>
      </c>
      <c r="AY3022" s="114" t="s">
        <v>165</v>
      </c>
    </row>
    <row r="3023" spans="2:51" s="107" customFormat="1">
      <c r="B3023" s="106"/>
      <c r="D3023" s="102" t="s">
        <v>176</v>
      </c>
      <c r="E3023" s="108" t="s">
        <v>1</v>
      </c>
      <c r="F3023" s="109" t="s">
        <v>11099</v>
      </c>
      <c r="H3023" s="108"/>
      <c r="I3023" s="6"/>
      <c r="L3023" s="106"/>
      <c r="M3023" s="110"/>
      <c r="T3023" s="111"/>
      <c r="AT3023" s="108" t="s">
        <v>176</v>
      </c>
      <c r="AU3023" s="108" t="s">
        <v>82</v>
      </c>
      <c r="AV3023" s="107" t="s">
        <v>82</v>
      </c>
      <c r="AW3023" s="107" t="s">
        <v>30</v>
      </c>
      <c r="AX3023" s="107" t="s">
        <v>73</v>
      </c>
      <c r="AY3023" s="108" t="s">
        <v>165</v>
      </c>
    </row>
    <row r="3024" spans="2:51" s="113" customFormat="1">
      <c r="B3024" s="112"/>
      <c r="D3024" s="102" t="s">
        <v>176</v>
      </c>
      <c r="E3024" s="114" t="s">
        <v>1</v>
      </c>
      <c r="F3024" s="115" t="s">
        <v>1516</v>
      </c>
      <c r="H3024" s="116">
        <v>183.22</v>
      </c>
      <c r="I3024" s="7"/>
      <c r="L3024" s="112"/>
      <c r="M3024" s="117"/>
      <c r="T3024" s="118"/>
      <c r="AT3024" s="114" t="s">
        <v>176</v>
      </c>
      <c r="AU3024" s="114" t="s">
        <v>82</v>
      </c>
      <c r="AV3024" s="113" t="s">
        <v>82</v>
      </c>
      <c r="AW3024" s="113" t="s">
        <v>30</v>
      </c>
      <c r="AX3024" s="113" t="s">
        <v>73</v>
      </c>
      <c r="AY3024" s="114" t="s">
        <v>165</v>
      </c>
    </row>
    <row r="3025" spans="2:65" s="113" customFormat="1">
      <c r="B3025" s="112"/>
      <c r="D3025" s="102" t="s">
        <v>176</v>
      </c>
      <c r="E3025" s="114" t="s">
        <v>1</v>
      </c>
      <c r="F3025" s="115" t="s">
        <v>10384</v>
      </c>
      <c r="H3025" s="116">
        <v>243.72</v>
      </c>
      <c r="I3025" s="7"/>
      <c r="L3025" s="112"/>
      <c r="M3025" s="117"/>
      <c r="T3025" s="118"/>
      <c r="AT3025" s="114" t="s">
        <v>176</v>
      </c>
      <c r="AU3025" s="114" t="s">
        <v>82</v>
      </c>
      <c r="AV3025" s="113" t="s">
        <v>82</v>
      </c>
      <c r="AW3025" s="113" t="s">
        <v>30</v>
      </c>
      <c r="AX3025" s="113" t="s">
        <v>73</v>
      </c>
      <c r="AY3025" s="114" t="s">
        <v>165</v>
      </c>
    </row>
    <row r="3026" spans="2:65" s="120" customFormat="1">
      <c r="B3026" s="119"/>
      <c r="D3026" s="102" t="s">
        <v>176</v>
      </c>
      <c r="E3026" s="121" t="s">
        <v>1</v>
      </c>
      <c r="F3026" s="122" t="s">
        <v>181</v>
      </c>
      <c r="H3026" s="123">
        <v>1161.76</v>
      </c>
      <c r="I3026" s="8"/>
      <c r="L3026" s="119"/>
      <c r="M3026" s="124"/>
      <c r="T3026" s="125"/>
      <c r="AT3026" s="121" t="s">
        <v>176</v>
      </c>
      <c r="AU3026" s="121" t="s">
        <v>82</v>
      </c>
      <c r="AV3026" s="120" t="s">
        <v>172</v>
      </c>
      <c r="AW3026" s="120" t="s">
        <v>30</v>
      </c>
      <c r="AX3026" s="120" t="s">
        <v>80</v>
      </c>
      <c r="AY3026" s="121" t="s">
        <v>165</v>
      </c>
    </row>
    <row r="3027" spans="2:65" s="17" customFormat="1" ht="24.2" customHeight="1">
      <c r="B3027" s="16"/>
      <c r="C3027" s="88" t="s">
        <v>1501</v>
      </c>
      <c r="D3027" s="88" t="s">
        <v>168</v>
      </c>
      <c r="E3027" s="89" t="s">
        <v>1502</v>
      </c>
      <c r="F3027" s="90" t="s">
        <v>1503</v>
      </c>
      <c r="G3027" s="91" t="s">
        <v>254</v>
      </c>
      <c r="H3027" s="92">
        <v>471.35</v>
      </c>
      <c r="I3027" s="4"/>
      <c r="J3027" s="94">
        <f>ROUND(I3027*H3027,2)</f>
        <v>0</v>
      </c>
      <c r="K3027" s="95"/>
      <c r="L3027" s="16"/>
      <c r="M3027" s="96" t="s">
        <v>1</v>
      </c>
      <c r="N3027" s="97" t="s">
        <v>38</v>
      </c>
      <c r="P3027" s="98">
        <f>O3027*H3027</f>
        <v>0</v>
      </c>
      <c r="Q3027" s="98">
        <v>0</v>
      </c>
      <c r="R3027" s="98">
        <f>Q3027*H3027</f>
        <v>0</v>
      </c>
      <c r="S3027" s="98">
        <v>0</v>
      </c>
      <c r="T3027" s="99">
        <f>S3027*H3027</f>
        <v>0</v>
      </c>
      <c r="AR3027" s="100" t="s">
        <v>172</v>
      </c>
      <c r="AT3027" s="100" t="s">
        <v>168</v>
      </c>
      <c r="AU3027" s="100" t="s">
        <v>82</v>
      </c>
      <c r="AY3027" s="9" t="s">
        <v>165</v>
      </c>
      <c r="BE3027" s="101">
        <f>IF(N3027="základní",J3027,0)</f>
        <v>0</v>
      </c>
      <c r="BF3027" s="101">
        <f>IF(N3027="snížená",J3027,0)</f>
        <v>0</v>
      </c>
      <c r="BG3027" s="101">
        <f>IF(N3027="zákl. přenesená",J3027,0)</f>
        <v>0</v>
      </c>
      <c r="BH3027" s="101">
        <f>IF(N3027="sníž. přenesená",J3027,0)</f>
        <v>0</v>
      </c>
      <c r="BI3027" s="101">
        <f>IF(N3027="nulová",J3027,0)</f>
        <v>0</v>
      </c>
      <c r="BJ3027" s="9" t="s">
        <v>80</v>
      </c>
      <c r="BK3027" s="101">
        <f>ROUND(I3027*H3027,2)</f>
        <v>0</v>
      </c>
      <c r="BL3027" s="9" t="s">
        <v>172</v>
      </c>
      <c r="BM3027" s="100" t="s">
        <v>1504</v>
      </c>
    </row>
    <row r="3028" spans="2:65" s="17" customFormat="1">
      <c r="B3028" s="16"/>
      <c r="D3028" s="102" t="s">
        <v>173</v>
      </c>
      <c r="F3028" s="103" t="s">
        <v>1503</v>
      </c>
      <c r="I3028" s="5"/>
      <c r="L3028" s="16"/>
      <c r="M3028" s="104"/>
      <c r="T3028" s="105"/>
      <c r="AT3028" s="9" t="s">
        <v>173</v>
      </c>
      <c r="AU3028" s="9" t="s">
        <v>82</v>
      </c>
    </row>
    <row r="3029" spans="2:65" s="113" customFormat="1">
      <c r="B3029" s="112"/>
      <c r="D3029" s="102" t="s">
        <v>176</v>
      </c>
      <c r="E3029" s="114" t="s">
        <v>1</v>
      </c>
      <c r="F3029" s="115" t="s">
        <v>11100</v>
      </c>
      <c r="H3029" s="116">
        <v>471.35</v>
      </c>
      <c r="I3029" s="7"/>
      <c r="L3029" s="112"/>
      <c r="M3029" s="117"/>
      <c r="T3029" s="118"/>
      <c r="AT3029" s="114" t="s">
        <v>176</v>
      </c>
      <c r="AU3029" s="114" t="s">
        <v>82</v>
      </c>
      <c r="AV3029" s="113" t="s">
        <v>82</v>
      </c>
      <c r="AW3029" s="113" t="s">
        <v>30</v>
      </c>
      <c r="AX3029" s="113" t="s">
        <v>73</v>
      </c>
      <c r="AY3029" s="114" t="s">
        <v>165</v>
      </c>
    </row>
    <row r="3030" spans="2:65" s="120" customFormat="1">
      <c r="B3030" s="119"/>
      <c r="D3030" s="102" t="s">
        <v>176</v>
      </c>
      <c r="E3030" s="121" t="s">
        <v>1</v>
      </c>
      <c r="F3030" s="122" t="s">
        <v>181</v>
      </c>
      <c r="H3030" s="123">
        <v>471.35</v>
      </c>
      <c r="I3030" s="8"/>
      <c r="L3030" s="119"/>
      <c r="M3030" s="124"/>
      <c r="T3030" s="125"/>
      <c r="AT3030" s="121" t="s">
        <v>176</v>
      </c>
      <c r="AU3030" s="121" t="s">
        <v>82</v>
      </c>
      <c r="AV3030" s="120" t="s">
        <v>172</v>
      </c>
      <c r="AW3030" s="120" t="s">
        <v>30</v>
      </c>
      <c r="AX3030" s="120" t="s">
        <v>80</v>
      </c>
      <c r="AY3030" s="121" t="s">
        <v>165</v>
      </c>
    </row>
    <row r="3031" spans="2:65" s="17" customFormat="1" ht="16.5" customHeight="1">
      <c r="B3031" s="16"/>
      <c r="C3031" s="88" t="s">
        <v>800</v>
      </c>
      <c r="D3031" s="88" t="s">
        <v>168</v>
      </c>
      <c r="E3031" s="89" t="s">
        <v>1505</v>
      </c>
      <c r="F3031" s="90" t="s">
        <v>1506</v>
      </c>
      <c r="G3031" s="91" t="s">
        <v>254</v>
      </c>
      <c r="H3031" s="92">
        <v>538.49400000000003</v>
      </c>
      <c r="I3031" s="4"/>
      <c r="J3031" s="94">
        <f>ROUND(I3031*H3031,2)</f>
        <v>0</v>
      </c>
      <c r="K3031" s="95"/>
      <c r="L3031" s="16"/>
      <c r="M3031" s="96" t="s">
        <v>1</v>
      </c>
      <c r="N3031" s="97" t="s">
        <v>38</v>
      </c>
      <c r="P3031" s="98">
        <f>O3031*H3031</f>
        <v>0</v>
      </c>
      <c r="Q3031" s="98">
        <v>0</v>
      </c>
      <c r="R3031" s="98">
        <f>Q3031*H3031</f>
        <v>0</v>
      </c>
      <c r="S3031" s="98">
        <v>0</v>
      </c>
      <c r="T3031" s="99">
        <f>S3031*H3031</f>
        <v>0</v>
      </c>
      <c r="AR3031" s="100" t="s">
        <v>172</v>
      </c>
      <c r="AT3031" s="100" t="s">
        <v>168</v>
      </c>
      <c r="AU3031" s="100" t="s">
        <v>82</v>
      </c>
      <c r="AY3031" s="9" t="s">
        <v>165</v>
      </c>
      <c r="BE3031" s="101">
        <f>IF(N3031="základní",J3031,0)</f>
        <v>0</v>
      </c>
      <c r="BF3031" s="101">
        <f>IF(N3031="snížená",J3031,0)</f>
        <v>0</v>
      </c>
      <c r="BG3031" s="101">
        <f>IF(N3031="zákl. přenesená",J3031,0)</f>
        <v>0</v>
      </c>
      <c r="BH3031" s="101">
        <f>IF(N3031="sníž. přenesená",J3031,0)</f>
        <v>0</v>
      </c>
      <c r="BI3031" s="101">
        <f>IF(N3031="nulová",J3031,0)</f>
        <v>0</v>
      </c>
      <c r="BJ3031" s="9" t="s">
        <v>80</v>
      </c>
      <c r="BK3031" s="101">
        <f>ROUND(I3031*H3031,2)</f>
        <v>0</v>
      </c>
      <c r="BL3031" s="9" t="s">
        <v>172</v>
      </c>
      <c r="BM3031" s="100" t="s">
        <v>1507</v>
      </c>
    </row>
    <row r="3032" spans="2:65" s="17" customFormat="1">
      <c r="B3032" s="16"/>
      <c r="D3032" s="102" t="s">
        <v>173</v>
      </c>
      <c r="F3032" s="103" t="s">
        <v>1506</v>
      </c>
      <c r="I3032" s="5"/>
      <c r="L3032" s="16"/>
      <c r="M3032" s="104"/>
      <c r="T3032" s="105"/>
      <c r="AT3032" s="9" t="s">
        <v>173</v>
      </c>
      <c r="AU3032" s="9" t="s">
        <v>82</v>
      </c>
    </row>
    <row r="3033" spans="2:65" s="113" customFormat="1">
      <c r="B3033" s="112"/>
      <c r="D3033" s="102" t="s">
        <v>176</v>
      </c>
      <c r="E3033" s="114" t="s">
        <v>1</v>
      </c>
      <c r="F3033" s="115" t="s">
        <v>11101</v>
      </c>
      <c r="H3033" s="116">
        <v>538.49400000000003</v>
      </c>
      <c r="I3033" s="7"/>
      <c r="L3033" s="112"/>
      <c r="M3033" s="117"/>
      <c r="T3033" s="118"/>
      <c r="AT3033" s="114" t="s">
        <v>176</v>
      </c>
      <c r="AU3033" s="114" t="s">
        <v>82</v>
      </c>
      <c r="AV3033" s="113" t="s">
        <v>82</v>
      </c>
      <c r="AW3033" s="113" t="s">
        <v>30</v>
      </c>
      <c r="AX3033" s="113" t="s">
        <v>73</v>
      </c>
      <c r="AY3033" s="114" t="s">
        <v>165</v>
      </c>
    </row>
    <row r="3034" spans="2:65" s="120" customFormat="1">
      <c r="B3034" s="119"/>
      <c r="D3034" s="102" t="s">
        <v>176</v>
      </c>
      <c r="E3034" s="121" t="s">
        <v>1</v>
      </c>
      <c r="F3034" s="122" t="s">
        <v>181</v>
      </c>
      <c r="H3034" s="123">
        <v>538.49400000000003</v>
      </c>
      <c r="I3034" s="8"/>
      <c r="L3034" s="119"/>
      <c r="M3034" s="124"/>
      <c r="T3034" s="125"/>
      <c r="AT3034" s="121" t="s">
        <v>176</v>
      </c>
      <c r="AU3034" s="121" t="s">
        <v>82</v>
      </c>
      <c r="AV3034" s="120" t="s">
        <v>172</v>
      </c>
      <c r="AW3034" s="120" t="s">
        <v>30</v>
      </c>
      <c r="AX3034" s="120" t="s">
        <v>80</v>
      </c>
      <c r="AY3034" s="121" t="s">
        <v>165</v>
      </c>
    </row>
    <row r="3035" spans="2:65" s="17" customFormat="1" ht="24.2" customHeight="1">
      <c r="B3035" s="16"/>
      <c r="C3035" s="88" t="s">
        <v>1508</v>
      </c>
      <c r="D3035" s="88" t="s">
        <v>168</v>
      </c>
      <c r="E3035" s="89" t="s">
        <v>1509</v>
      </c>
      <c r="F3035" s="90" t="s">
        <v>1510</v>
      </c>
      <c r="G3035" s="91" t="s">
        <v>254</v>
      </c>
      <c r="H3035" s="92">
        <v>268.09199999999998</v>
      </c>
      <c r="I3035" s="4"/>
      <c r="J3035" s="94">
        <f>ROUND(I3035*H3035,2)</f>
        <v>0</v>
      </c>
      <c r="K3035" s="95"/>
      <c r="L3035" s="16"/>
      <c r="M3035" s="96" t="s">
        <v>1</v>
      </c>
      <c r="N3035" s="97" t="s">
        <v>38</v>
      </c>
      <c r="P3035" s="98">
        <f>O3035*H3035</f>
        <v>0</v>
      </c>
      <c r="Q3035" s="98">
        <v>0</v>
      </c>
      <c r="R3035" s="98">
        <f>Q3035*H3035</f>
        <v>0</v>
      </c>
      <c r="S3035" s="98">
        <v>0</v>
      </c>
      <c r="T3035" s="99">
        <f>S3035*H3035</f>
        <v>0</v>
      </c>
      <c r="AR3035" s="100" t="s">
        <v>172</v>
      </c>
      <c r="AT3035" s="100" t="s">
        <v>168</v>
      </c>
      <c r="AU3035" s="100" t="s">
        <v>82</v>
      </c>
      <c r="AY3035" s="9" t="s">
        <v>165</v>
      </c>
      <c r="BE3035" s="101">
        <f>IF(N3035="základní",J3035,0)</f>
        <v>0</v>
      </c>
      <c r="BF3035" s="101">
        <f>IF(N3035="snížená",J3035,0)</f>
        <v>0</v>
      </c>
      <c r="BG3035" s="101">
        <f>IF(N3035="zákl. přenesená",J3035,0)</f>
        <v>0</v>
      </c>
      <c r="BH3035" s="101">
        <f>IF(N3035="sníž. přenesená",J3035,0)</f>
        <v>0</v>
      </c>
      <c r="BI3035" s="101">
        <f>IF(N3035="nulová",J3035,0)</f>
        <v>0</v>
      </c>
      <c r="BJ3035" s="9" t="s">
        <v>80</v>
      </c>
      <c r="BK3035" s="101">
        <f>ROUND(I3035*H3035,2)</f>
        <v>0</v>
      </c>
      <c r="BL3035" s="9" t="s">
        <v>172</v>
      </c>
      <c r="BM3035" s="100" t="s">
        <v>1511</v>
      </c>
    </row>
    <row r="3036" spans="2:65" s="17" customFormat="1" ht="19.5">
      <c r="B3036" s="16"/>
      <c r="D3036" s="102" t="s">
        <v>173</v>
      </c>
      <c r="F3036" s="103" t="s">
        <v>1510</v>
      </c>
      <c r="I3036" s="5"/>
      <c r="L3036" s="16"/>
      <c r="M3036" s="104"/>
      <c r="T3036" s="105"/>
      <c r="AT3036" s="9" t="s">
        <v>173</v>
      </c>
      <c r="AU3036" s="9" t="s">
        <v>82</v>
      </c>
    </row>
    <row r="3037" spans="2:65" s="113" customFormat="1">
      <c r="B3037" s="112"/>
      <c r="D3037" s="102" t="s">
        <v>176</v>
      </c>
      <c r="E3037" s="114" t="s">
        <v>1</v>
      </c>
      <c r="F3037" s="115" t="s">
        <v>11102</v>
      </c>
      <c r="H3037" s="116">
        <v>268.09200000000004</v>
      </c>
      <c r="I3037" s="7"/>
      <c r="L3037" s="112"/>
      <c r="M3037" s="117"/>
      <c r="T3037" s="118"/>
      <c r="AT3037" s="114" t="s">
        <v>176</v>
      </c>
      <c r="AU3037" s="114" t="s">
        <v>82</v>
      </c>
      <c r="AV3037" s="113" t="s">
        <v>82</v>
      </c>
      <c r="AW3037" s="113" t="s">
        <v>30</v>
      </c>
      <c r="AX3037" s="113" t="s">
        <v>73</v>
      </c>
      <c r="AY3037" s="114" t="s">
        <v>165</v>
      </c>
    </row>
    <row r="3038" spans="2:65" s="120" customFormat="1">
      <c r="B3038" s="119"/>
      <c r="D3038" s="102" t="s">
        <v>176</v>
      </c>
      <c r="E3038" s="121" t="s">
        <v>1</v>
      </c>
      <c r="F3038" s="122" t="s">
        <v>181</v>
      </c>
      <c r="H3038" s="123">
        <v>268.09199999999998</v>
      </c>
      <c r="I3038" s="8"/>
      <c r="L3038" s="119"/>
      <c r="M3038" s="124"/>
      <c r="T3038" s="125"/>
      <c r="AT3038" s="121" t="s">
        <v>176</v>
      </c>
      <c r="AU3038" s="121" t="s">
        <v>82</v>
      </c>
      <c r="AV3038" s="120" t="s">
        <v>172</v>
      </c>
      <c r="AW3038" s="120" t="s">
        <v>30</v>
      </c>
      <c r="AX3038" s="120" t="s">
        <v>80</v>
      </c>
      <c r="AY3038" s="121" t="s">
        <v>165</v>
      </c>
    </row>
    <row r="3039" spans="2:65" s="17" customFormat="1" ht="24.2" customHeight="1">
      <c r="B3039" s="16"/>
      <c r="C3039" s="88" t="s">
        <v>803</v>
      </c>
      <c r="D3039" s="88" t="s">
        <v>168</v>
      </c>
      <c r="E3039" s="89" t="s">
        <v>1512</v>
      </c>
      <c r="F3039" s="90" t="s">
        <v>1513</v>
      </c>
      <c r="G3039" s="91" t="s">
        <v>254</v>
      </c>
      <c r="H3039" s="92">
        <v>183.22</v>
      </c>
      <c r="I3039" s="4"/>
      <c r="J3039" s="94">
        <f>ROUND(I3039*H3039,2)</f>
        <v>0</v>
      </c>
      <c r="K3039" s="95"/>
      <c r="L3039" s="16"/>
      <c r="M3039" s="96" t="s">
        <v>1</v>
      </c>
      <c r="N3039" s="97" t="s">
        <v>38</v>
      </c>
      <c r="P3039" s="98">
        <f>O3039*H3039</f>
        <v>0</v>
      </c>
      <c r="Q3039" s="98">
        <v>3.0000000000000001E-5</v>
      </c>
      <c r="R3039" s="98">
        <f>Q3039*H3039</f>
        <v>5.4965999999999999E-3</v>
      </c>
      <c r="S3039" s="98">
        <v>0</v>
      </c>
      <c r="T3039" s="99">
        <f>S3039*H3039</f>
        <v>0</v>
      </c>
      <c r="AR3039" s="100" t="s">
        <v>172</v>
      </c>
      <c r="AT3039" s="100" t="s">
        <v>168</v>
      </c>
      <c r="AU3039" s="100" t="s">
        <v>82</v>
      </c>
      <c r="AY3039" s="9" t="s">
        <v>165</v>
      </c>
      <c r="BE3039" s="101">
        <f>IF(N3039="základní",J3039,0)</f>
        <v>0</v>
      </c>
      <c r="BF3039" s="101">
        <f>IF(N3039="snížená",J3039,0)</f>
        <v>0</v>
      </c>
      <c r="BG3039" s="101">
        <f>IF(N3039="zákl. přenesená",J3039,0)</f>
        <v>0</v>
      </c>
      <c r="BH3039" s="101">
        <f>IF(N3039="sníž. přenesená",J3039,0)</f>
        <v>0</v>
      </c>
      <c r="BI3039" s="101">
        <f>IF(N3039="nulová",J3039,0)</f>
        <v>0</v>
      </c>
      <c r="BJ3039" s="9" t="s">
        <v>80</v>
      </c>
      <c r="BK3039" s="101">
        <f>ROUND(I3039*H3039,2)</f>
        <v>0</v>
      </c>
      <c r="BL3039" s="9" t="s">
        <v>172</v>
      </c>
      <c r="BM3039" s="100" t="s">
        <v>1514</v>
      </c>
    </row>
    <row r="3040" spans="2:65" s="17" customFormat="1" ht="19.5">
      <c r="B3040" s="16"/>
      <c r="D3040" s="102" t="s">
        <v>173</v>
      </c>
      <c r="F3040" s="103" t="s">
        <v>1515</v>
      </c>
      <c r="I3040" s="5"/>
      <c r="L3040" s="16"/>
      <c r="M3040" s="104"/>
      <c r="T3040" s="105"/>
      <c r="AT3040" s="9" t="s">
        <v>173</v>
      </c>
      <c r="AU3040" s="9" t="s">
        <v>82</v>
      </c>
    </row>
    <row r="3041" spans="2:65" s="113" customFormat="1">
      <c r="B3041" s="112"/>
      <c r="D3041" s="102" t="s">
        <v>176</v>
      </c>
      <c r="E3041" s="114" t="s">
        <v>1</v>
      </c>
      <c r="F3041" s="115" t="s">
        <v>1516</v>
      </c>
      <c r="H3041" s="116">
        <v>183.22</v>
      </c>
      <c r="I3041" s="7"/>
      <c r="L3041" s="112"/>
      <c r="M3041" s="117"/>
      <c r="T3041" s="118"/>
      <c r="AT3041" s="114" t="s">
        <v>176</v>
      </c>
      <c r="AU3041" s="114" t="s">
        <v>82</v>
      </c>
      <c r="AV3041" s="113" t="s">
        <v>82</v>
      </c>
      <c r="AW3041" s="113" t="s">
        <v>30</v>
      </c>
      <c r="AX3041" s="113" t="s">
        <v>73</v>
      </c>
      <c r="AY3041" s="114" t="s">
        <v>165</v>
      </c>
    </row>
    <row r="3042" spans="2:65" s="120" customFormat="1">
      <c r="B3042" s="119"/>
      <c r="D3042" s="102" t="s">
        <v>176</v>
      </c>
      <c r="E3042" s="121" t="s">
        <v>1</v>
      </c>
      <c r="F3042" s="122" t="s">
        <v>181</v>
      </c>
      <c r="H3042" s="123">
        <v>183.22</v>
      </c>
      <c r="I3042" s="8"/>
      <c r="L3042" s="119"/>
      <c r="M3042" s="124"/>
      <c r="T3042" s="125"/>
      <c r="AT3042" s="121" t="s">
        <v>176</v>
      </c>
      <c r="AU3042" s="121" t="s">
        <v>82</v>
      </c>
      <c r="AV3042" s="120" t="s">
        <v>172</v>
      </c>
      <c r="AW3042" s="120" t="s">
        <v>30</v>
      </c>
      <c r="AX3042" s="120" t="s">
        <v>80</v>
      </c>
      <c r="AY3042" s="121" t="s">
        <v>165</v>
      </c>
    </row>
    <row r="3043" spans="2:65" s="17" customFormat="1" ht="24.2" customHeight="1">
      <c r="B3043" s="16"/>
      <c r="C3043" s="88" t="s">
        <v>1517</v>
      </c>
      <c r="D3043" s="88" t="s">
        <v>168</v>
      </c>
      <c r="E3043" s="89" t="s">
        <v>1518</v>
      </c>
      <c r="F3043" s="90" t="s">
        <v>1519</v>
      </c>
      <c r="G3043" s="91" t="s">
        <v>254</v>
      </c>
      <c r="H3043" s="92">
        <v>201.542</v>
      </c>
      <c r="I3043" s="4"/>
      <c r="J3043" s="94">
        <f>ROUND(I3043*H3043,2)</f>
        <v>0</v>
      </c>
      <c r="K3043" s="95"/>
      <c r="L3043" s="16"/>
      <c r="M3043" s="96" t="s">
        <v>1</v>
      </c>
      <c r="N3043" s="97" t="s">
        <v>38</v>
      </c>
      <c r="P3043" s="98">
        <f>O3043*H3043</f>
        <v>0</v>
      </c>
      <c r="Q3043" s="98">
        <v>0</v>
      </c>
      <c r="R3043" s="98">
        <f>Q3043*H3043</f>
        <v>0</v>
      </c>
      <c r="S3043" s="98">
        <v>0</v>
      </c>
      <c r="T3043" s="99">
        <f>S3043*H3043</f>
        <v>0</v>
      </c>
      <c r="AR3043" s="100" t="s">
        <v>172</v>
      </c>
      <c r="AT3043" s="100" t="s">
        <v>168</v>
      </c>
      <c r="AU3043" s="100" t="s">
        <v>82</v>
      </c>
      <c r="AY3043" s="9" t="s">
        <v>165</v>
      </c>
      <c r="BE3043" s="101">
        <f>IF(N3043="základní",J3043,0)</f>
        <v>0</v>
      </c>
      <c r="BF3043" s="101">
        <f>IF(N3043="snížená",J3043,0)</f>
        <v>0</v>
      </c>
      <c r="BG3043" s="101">
        <f>IF(N3043="zákl. přenesená",J3043,0)</f>
        <v>0</v>
      </c>
      <c r="BH3043" s="101">
        <f>IF(N3043="sníž. přenesená",J3043,0)</f>
        <v>0</v>
      </c>
      <c r="BI3043" s="101">
        <f>IF(N3043="nulová",J3043,0)</f>
        <v>0</v>
      </c>
      <c r="BJ3043" s="9" t="s">
        <v>80</v>
      </c>
      <c r="BK3043" s="101">
        <f>ROUND(I3043*H3043,2)</f>
        <v>0</v>
      </c>
      <c r="BL3043" s="9" t="s">
        <v>172</v>
      </c>
      <c r="BM3043" s="100" t="s">
        <v>1520</v>
      </c>
    </row>
    <row r="3044" spans="2:65" s="17" customFormat="1" ht="19.5">
      <c r="B3044" s="16"/>
      <c r="D3044" s="102" t="s">
        <v>173</v>
      </c>
      <c r="F3044" s="103" t="s">
        <v>1519</v>
      </c>
      <c r="I3044" s="5"/>
      <c r="L3044" s="16"/>
      <c r="M3044" s="104"/>
      <c r="T3044" s="105"/>
      <c r="AT3044" s="9" t="s">
        <v>173</v>
      </c>
      <c r="AU3044" s="9" t="s">
        <v>82</v>
      </c>
    </row>
    <row r="3045" spans="2:65" s="113" customFormat="1">
      <c r="B3045" s="112"/>
      <c r="D3045" s="102" t="s">
        <v>176</v>
      </c>
      <c r="E3045" s="114" t="s">
        <v>1</v>
      </c>
      <c r="F3045" s="115" t="s">
        <v>11103</v>
      </c>
      <c r="H3045" s="116">
        <v>201.542</v>
      </c>
      <c r="I3045" s="7"/>
      <c r="L3045" s="112"/>
      <c r="M3045" s="117"/>
      <c r="T3045" s="118"/>
      <c r="AT3045" s="114" t="s">
        <v>176</v>
      </c>
      <c r="AU3045" s="114" t="s">
        <v>82</v>
      </c>
      <c r="AV3045" s="113" t="s">
        <v>82</v>
      </c>
      <c r="AW3045" s="113" t="s">
        <v>30</v>
      </c>
      <c r="AX3045" s="113" t="s">
        <v>73</v>
      </c>
      <c r="AY3045" s="114" t="s">
        <v>165</v>
      </c>
    </row>
    <row r="3046" spans="2:65" s="120" customFormat="1">
      <c r="B3046" s="119"/>
      <c r="D3046" s="102" t="s">
        <v>176</v>
      </c>
      <c r="E3046" s="121" t="s">
        <v>1</v>
      </c>
      <c r="F3046" s="122" t="s">
        <v>181</v>
      </c>
      <c r="H3046" s="123">
        <v>201.542</v>
      </c>
      <c r="I3046" s="8"/>
      <c r="L3046" s="119"/>
      <c r="M3046" s="124"/>
      <c r="T3046" s="125"/>
      <c r="AT3046" s="121" t="s">
        <v>176</v>
      </c>
      <c r="AU3046" s="121" t="s">
        <v>82</v>
      </c>
      <c r="AV3046" s="120" t="s">
        <v>172</v>
      </c>
      <c r="AW3046" s="120" t="s">
        <v>30</v>
      </c>
      <c r="AX3046" s="120" t="s">
        <v>80</v>
      </c>
      <c r="AY3046" s="121" t="s">
        <v>165</v>
      </c>
    </row>
    <row r="3047" spans="2:65" s="17" customFormat="1" ht="21.75" customHeight="1">
      <c r="B3047" s="16"/>
      <c r="C3047" s="88" t="s">
        <v>807</v>
      </c>
      <c r="D3047" s="88" t="s">
        <v>168</v>
      </c>
      <c r="E3047" s="89" t="s">
        <v>1521</v>
      </c>
      <c r="F3047" s="90" t="s">
        <v>1522</v>
      </c>
      <c r="G3047" s="91" t="s">
        <v>202</v>
      </c>
      <c r="H3047" s="92">
        <v>358.40300000000002</v>
      </c>
      <c r="I3047" s="4"/>
      <c r="J3047" s="94">
        <f>ROUND(I3047*H3047,2)</f>
        <v>0</v>
      </c>
      <c r="K3047" s="95"/>
      <c r="L3047" s="16"/>
      <c r="M3047" s="96" t="s">
        <v>1</v>
      </c>
      <c r="N3047" s="97" t="s">
        <v>38</v>
      </c>
      <c r="P3047" s="98">
        <f>O3047*H3047</f>
        <v>0</v>
      </c>
      <c r="Q3047" s="98">
        <v>0</v>
      </c>
      <c r="R3047" s="98">
        <f>Q3047*H3047</f>
        <v>0</v>
      </c>
      <c r="S3047" s="98">
        <v>0</v>
      </c>
      <c r="T3047" s="99">
        <f>S3047*H3047</f>
        <v>0</v>
      </c>
      <c r="AR3047" s="100" t="s">
        <v>172</v>
      </c>
      <c r="AT3047" s="100" t="s">
        <v>168</v>
      </c>
      <c r="AU3047" s="100" t="s">
        <v>82</v>
      </c>
      <c r="AY3047" s="9" t="s">
        <v>165</v>
      </c>
      <c r="BE3047" s="101">
        <f>IF(N3047="základní",J3047,0)</f>
        <v>0</v>
      </c>
      <c r="BF3047" s="101">
        <f>IF(N3047="snížená",J3047,0)</f>
        <v>0</v>
      </c>
      <c r="BG3047" s="101">
        <f>IF(N3047="zákl. přenesená",J3047,0)</f>
        <v>0</v>
      </c>
      <c r="BH3047" s="101">
        <f>IF(N3047="sníž. přenesená",J3047,0)</f>
        <v>0</v>
      </c>
      <c r="BI3047" s="101">
        <f>IF(N3047="nulová",J3047,0)</f>
        <v>0</v>
      </c>
      <c r="BJ3047" s="9" t="s">
        <v>80</v>
      </c>
      <c r="BK3047" s="101">
        <f>ROUND(I3047*H3047,2)</f>
        <v>0</v>
      </c>
      <c r="BL3047" s="9" t="s">
        <v>172</v>
      </c>
      <c r="BM3047" s="100" t="s">
        <v>1523</v>
      </c>
    </row>
    <row r="3048" spans="2:65" s="17" customFormat="1" ht="19.5">
      <c r="B3048" s="16"/>
      <c r="D3048" s="102" t="s">
        <v>173</v>
      </c>
      <c r="F3048" s="103" t="s">
        <v>1524</v>
      </c>
      <c r="I3048" s="5"/>
      <c r="L3048" s="16"/>
      <c r="M3048" s="104"/>
      <c r="T3048" s="105"/>
      <c r="AT3048" s="9" t="s">
        <v>173</v>
      </c>
      <c r="AU3048" s="9" t="s">
        <v>82</v>
      </c>
    </row>
    <row r="3049" spans="2:65" s="113" customFormat="1">
      <c r="B3049" s="112"/>
      <c r="D3049" s="102" t="s">
        <v>176</v>
      </c>
      <c r="E3049" s="114" t="s">
        <v>1</v>
      </c>
      <c r="F3049" s="115" t="s">
        <v>11104</v>
      </c>
      <c r="H3049" s="116">
        <v>2.7300000000000004</v>
      </c>
      <c r="I3049" s="7"/>
      <c r="L3049" s="112"/>
      <c r="M3049" s="117"/>
      <c r="T3049" s="118"/>
      <c r="AT3049" s="114" t="s">
        <v>176</v>
      </c>
      <c r="AU3049" s="114" t="s">
        <v>82</v>
      </c>
      <c r="AV3049" s="113" t="s">
        <v>82</v>
      </c>
      <c r="AW3049" s="113" t="s">
        <v>30</v>
      </c>
      <c r="AX3049" s="113" t="s">
        <v>73</v>
      </c>
      <c r="AY3049" s="114" t="s">
        <v>165</v>
      </c>
    </row>
    <row r="3050" spans="2:65" s="113" customFormat="1">
      <c r="B3050" s="112"/>
      <c r="D3050" s="102" t="s">
        <v>176</v>
      </c>
      <c r="E3050" s="114" t="s">
        <v>1</v>
      </c>
      <c r="F3050" s="115" t="s">
        <v>11105</v>
      </c>
      <c r="H3050" s="116">
        <v>3.5</v>
      </c>
      <c r="I3050" s="7"/>
      <c r="L3050" s="112"/>
      <c r="M3050" s="117"/>
      <c r="T3050" s="118"/>
      <c r="AT3050" s="114" t="s">
        <v>176</v>
      </c>
      <c r="AU3050" s="114" t="s">
        <v>82</v>
      </c>
      <c r="AV3050" s="113" t="s">
        <v>82</v>
      </c>
      <c r="AW3050" s="113" t="s">
        <v>30</v>
      </c>
      <c r="AX3050" s="113" t="s">
        <v>73</v>
      </c>
      <c r="AY3050" s="114" t="s">
        <v>165</v>
      </c>
    </row>
    <row r="3051" spans="2:65" s="113" customFormat="1">
      <c r="B3051" s="112"/>
      <c r="D3051" s="102" t="s">
        <v>176</v>
      </c>
      <c r="E3051" s="114" t="s">
        <v>1</v>
      </c>
      <c r="F3051" s="115" t="s">
        <v>11106</v>
      </c>
      <c r="H3051" s="116">
        <v>4</v>
      </c>
      <c r="I3051" s="7"/>
      <c r="L3051" s="112"/>
      <c r="M3051" s="117"/>
      <c r="T3051" s="118"/>
      <c r="AT3051" s="114" t="s">
        <v>176</v>
      </c>
      <c r="AU3051" s="114" t="s">
        <v>82</v>
      </c>
      <c r="AV3051" s="113" t="s">
        <v>82</v>
      </c>
      <c r="AW3051" s="113" t="s">
        <v>30</v>
      </c>
      <c r="AX3051" s="113" t="s">
        <v>73</v>
      </c>
      <c r="AY3051" s="114" t="s">
        <v>165</v>
      </c>
    </row>
    <row r="3052" spans="2:65" s="113" customFormat="1">
      <c r="B3052" s="112"/>
      <c r="D3052" s="102" t="s">
        <v>176</v>
      </c>
      <c r="E3052" s="114" t="s">
        <v>1</v>
      </c>
      <c r="F3052" s="115" t="s">
        <v>11107</v>
      </c>
      <c r="H3052" s="116">
        <v>7.875</v>
      </c>
      <c r="I3052" s="7"/>
      <c r="L3052" s="112"/>
      <c r="M3052" s="117"/>
      <c r="T3052" s="118"/>
      <c r="AT3052" s="114" t="s">
        <v>176</v>
      </c>
      <c r="AU3052" s="114" t="s">
        <v>82</v>
      </c>
      <c r="AV3052" s="113" t="s">
        <v>82</v>
      </c>
      <c r="AW3052" s="113" t="s">
        <v>30</v>
      </c>
      <c r="AX3052" s="113" t="s">
        <v>73</v>
      </c>
      <c r="AY3052" s="114" t="s">
        <v>165</v>
      </c>
    </row>
    <row r="3053" spans="2:65" s="113" customFormat="1">
      <c r="B3053" s="112"/>
      <c r="D3053" s="102" t="s">
        <v>176</v>
      </c>
      <c r="E3053" s="114" t="s">
        <v>1</v>
      </c>
      <c r="F3053" s="115" t="s">
        <v>11108</v>
      </c>
      <c r="H3053" s="116">
        <v>8.25</v>
      </c>
      <c r="I3053" s="7"/>
      <c r="L3053" s="112"/>
      <c r="M3053" s="117"/>
      <c r="T3053" s="118"/>
      <c r="AT3053" s="114" t="s">
        <v>176</v>
      </c>
      <c r="AU3053" s="114" t="s">
        <v>82</v>
      </c>
      <c r="AV3053" s="113" t="s">
        <v>82</v>
      </c>
      <c r="AW3053" s="113" t="s">
        <v>30</v>
      </c>
      <c r="AX3053" s="113" t="s">
        <v>73</v>
      </c>
      <c r="AY3053" s="114" t="s">
        <v>165</v>
      </c>
    </row>
    <row r="3054" spans="2:65" s="113" customFormat="1">
      <c r="B3054" s="112"/>
      <c r="D3054" s="102" t="s">
        <v>176</v>
      </c>
      <c r="E3054" s="114" t="s">
        <v>1</v>
      </c>
      <c r="F3054" s="115" t="s">
        <v>11109</v>
      </c>
      <c r="H3054" s="116">
        <v>4.5</v>
      </c>
      <c r="I3054" s="7"/>
      <c r="L3054" s="112"/>
      <c r="M3054" s="117"/>
      <c r="T3054" s="118"/>
      <c r="AT3054" s="114" t="s">
        <v>176</v>
      </c>
      <c r="AU3054" s="114" t="s">
        <v>82</v>
      </c>
      <c r="AV3054" s="113" t="s">
        <v>82</v>
      </c>
      <c r="AW3054" s="113" t="s">
        <v>30</v>
      </c>
      <c r="AX3054" s="113" t="s">
        <v>73</v>
      </c>
      <c r="AY3054" s="114" t="s">
        <v>165</v>
      </c>
    </row>
    <row r="3055" spans="2:65" s="113" customFormat="1">
      <c r="B3055" s="112"/>
      <c r="D3055" s="102" t="s">
        <v>176</v>
      </c>
      <c r="E3055" s="114" t="s">
        <v>1</v>
      </c>
      <c r="F3055" s="115" t="s">
        <v>11110</v>
      </c>
      <c r="H3055" s="116">
        <v>1</v>
      </c>
      <c r="I3055" s="7"/>
      <c r="L3055" s="112"/>
      <c r="M3055" s="117"/>
      <c r="T3055" s="118"/>
      <c r="AT3055" s="114" t="s">
        <v>176</v>
      </c>
      <c r="AU3055" s="114" t="s">
        <v>82</v>
      </c>
      <c r="AV3055" s="113" t="s">
        <v>82</v>
      </c>
      <c r="AW3055" s="113" t="s">
        <v>30</v>
      </c>
      <c r="AX3055" s="113" t="s">
        <v>73</v>
      </c>
      <c r="AY3055" s="114" t="s">
        <v>165</v>
      </c>
    </row>
    <row r="3056" spans="2:65" s="113" customFormat="1">
      <c r="B3056" s="112"/>
      <c r="D3056" s="102" t="s">
        <v>176</v>
      </c>
      <c r="E3056" s="114" t="s">
        <v>1</v>
      </c>
      <c r="F3056" s="115" t="s">
        <v>11111</v>
      </c>
      <c r="H3056" s="116">
        <v>10.022499999999999</v>
      </c>
      <c r="I3056" s="7"/>
      <c r="L3056" s="112"/>
      <c r="M3056" s="117"/>
      <c r="T3056" s="118"/>
      <c r="AT3056" s="114" t="s">
        <v>176</v>
      </c>
      <c r="AU3056" s="114" t="s">
        <v>82</v>
      </c>
      <c r="AV3056" s="113" t="s">
        <v>82</v>
      </c>
      <c r="AW3056" s="113" t="s">
        <v>30</v>
      </c>
      <c r="AX3056" s="113" t="s">
        <v>73</v>
      </c>
      <c r="AY3056" s="114" t="s">
        <v>165</v>
      </c>
    </row>
    <row r="3057" spans="2:51" s="113" customFormat="1">
      <c r="B3057" s="112"/>
      <c r="D3057" s="102" t="s">
        <v>176</v>
      </c>
      <c r="E3057" s="114" t="s">
        <v>1</v>
      </c>
      <c r="F3057" s="115" t="s">
        <v>11112</v>
      </c>
      <c r="H3057" s="116">
        <v>4.7879999999999994</v>
      </c>
      <c r="I3057" s="7"/>
      <c r="L3057" s="112"/>
      <c r="M3057" s="117"/>
      <c r="T3057" s="118"/>
      <c r="AT3057" s="114" t="s">
        <v>176</v>
      </c>
      <c r="AU3057" s="114" t="s">
        <v>82</v>
      </c>
      <c r="AV3057" s="113" t="s">
        <v>82</v>
      </c>
      <c r="AW3057" s="113" t="s">
        <v>30</v>
      </c>
      <c r="AX3057" s="113" t="s">
        <v>73</v>
      </c>
      <c r="AY3057" s="114" t="s">
        <v>165</v>
      </c>
    </row>
    <row r="3058" spans="2:51" s="113" customFormat="1">
      <c r="B3058" s="112"/>
      <c r="D3058" s="102" t="s">
        <v>176</v>
      </c>
      <c r="E3058" s="114" t="s">
        <v>1</v>
      </c>
      <c r="F3058" s="115" t="s">
        <v>11113</v>
      </c>
      <c r="H3058" s="116">
        <v>11.550000000000002</v>
      </c>
      <c r="I3058" s="7"/>
      <c r="L3058" s="112"/>
      <c r="M3058" s="117"/>
      <c r="T3058" s="118"/>
      <c r="AT3058" s="114" t="s">
        <v>176</v>
      </c>
      <c r="AU3058" s="114" t="s">
        <v>82</v>
      </c>
      <c r="AV3058" s="113" t="s">
        <v>82</v>
      </c>
      <c r="AW3058" s="113" t="s">
        <v>30</v>
      </c>
      <c r="AX3058" s="113" t="s">
        <v>73</v>
      </c>
      <c r="AY3058" s="114" t="s">
        <v>165</v>
      </c>
    </row>
    <row r="3059" spans="2:51" s="113" customFormat="1">
      <c r="B3059" s="112"/>
      <c r="D3059" s="102" t="s">
        <v>176</v>
      </c>
      <c r="E3059" s="114" t="s">
        <v>1</v>
      </c>
      <c r="F3059" s="115" t="s">
        <v>11114</v>
      </c>
      <c r="H3059" s="116">
        <v>2.52</v>
      </c>
      <c r="I3059" s="7"/>
      <c r="L3059" s="112"/>
      <c r="M3059" s="117"/>
      <c r="T3059" s="118"/>
      <c r="AT3059" s="114" t="s">
        <v>176</v>
      </c>
      <c r="AU3059" s="114" t="s">
        <v>82</v>
      </c>
      <c r="AV3059" s="113" t="s">
        <v>82</v>
      </c>
      <c r="AW3059" s="113" t="s">
        <v>30</v>
      </c>
      <c r="AX3059" s="113" t="s">
        <v>73</v>
      </c>
      <c r="AY3059" s="114" t="s">
        <v>165</v>
      </c>
    </row>
    <row r="3060" spans="2:51" s="113" customFormat="1">
      <c r="B3060" s="112"/>
      <c r="D3060" s="102" t="s">
        <v>176</v>
      </c>
      <c r="E3060" s="114" t="s">
        <v>1</v>
      </c>
      <c r="F3060" s="115" t="s">
        <v>11115</v>
      </c>
      <c r="H3060" s="116">
        <v>4.4000000000000004</v>
      </c>
      <c r="I3060" s="7"/>
      <c r="L3060" s="112"/>
      <c r="M3060" s="117"/>
      <c r="T3060" s="118"/>
      <c r="AT3060" s="114" t="s">
        <v>176</v>
      </c>
      <c r="AU3060" s="114" t="s">
        <v>82</v>
      </c>
      <c r="AV3060" s="113" t="s">
        <v>82</v>
      </c>
      <c r="AW3060" s="113" t="s">
        <v>30</v>
      </c>
      <c r="AX3060" s="113" t="s">
        <v>73</v>
      </c>
      <c r="AY3060" s="114" t="s">
        <v>165</v>
      </c>
    </row>
    <row r="3061" spans="2:51" s="113" customFormat="1">
      <c r="B3061" s="112"/>
      <c r="D3061" s="102" t="s">
        <v>176</v>
      </c>
      <c r="E3061" s="114" t="s">
        <v>1</v>
      </c>
      <c r="F3061" s="115" t="s">
        <v>11116</v>
      </c>
      <c r="H3061" s="116">
        <v>5.3</v>
      </c>
      <c r="I3061" s="7"/>
      <c r="L3061" s="112"/>
      <c r="M3061" s="117"/>
      <c r="T3061" s="118"/>
      <c r="AT3061" s="114" t="s">
        <v>176</v>
      </c>
      <c r="AU3061" s="114" t="s">
        <v>82</v>
      </c>
      <c r="AV3061" s="113" t="s">
        <v>82</v>
      </c>
      <c r="AW3061" s="113" t="s">
        <v>30</v>
      </c>
      <c r="AX3061" s="113" t="s">
        <v>73</v>
      </c>
      <c r="AY3061" s="114" t="s">
        <v>165</v>
      </c>
    </row>
    <row r="3062" spans="2:51" s="113" customFormat="1">
      <c r="B3062" s="112"/>
      <c r="D3062" s="102" t="s">
        <v>176</v>
      </c>
      <c r="E3062" s="114" t="s">
        <v>1</v>
      </c>
      <c r="F3062" s="115" t="s">
        <v>11117</v>
      </c>
      <c r="H3062" s="116">
        <v>6.3</v>
      </c>
      <c r="I3062" s="7"/>
      <c r="L3062" s="112"/>
      <c r="M3062" s="117"/>
      <c r="T3062" s="118"/>
      <c r="AT3062" s="114" t="s">
        <v>176</v>
      </c>
      <c r="AU3062" s="114" t="s">
        <v>82</v>
      </c>
      <c r="AV3062" s="113" t="s">
        <v>82</v>
      </c>
      <c r="AW3062" s="113" t="s">
        <v>30</v>
      </c>
      <c r="AX3062" s="113" t="s">
        <v>73</v>
      </c>
      <c r="AY3062" s="114" t="s">
        <v>165</v>
      </c>
    </row>
    <row r="3063" spans="2:51" s="113" customFormat="1">
      <c r="B3063" s="112"/>
      <c r="D3063" s="102" t="s">
        <v>176</v>
      </c>
      <c r="E3063" s="114" t="s">
        <v>1</v>
      </c>
      <c r="F3063" s="115" t="s">
        <v>11118</v>
      </c>
      <c r="H3063" s="116">
        <v>192.10000000000002</v>
      </c>
      <c r="I3063" s="7"/>
      <c r="L3063" s="112"/>
      <c r="M3063" s="117"/>
      <c r="T3063" s="118"/>
      <c r="AT3063" s="114" t="s">
        <v>176</v>
      </c>
      <c r="AU3063" s="114" t="s">
        <v>82</v>
      </c>
      <c r="AV3063" s="113" t="s">
        <v>82</v>
      </c>
      <c r="AW3063" s="113" t="s">
        <v>30</v>
      </c>
      <c r="AX3063" s="113" t="s">
        <v>73</v>
      </c>
      <c r="AY3063" s="114" t="s">
        <v>165</v>
      </c>
    </row>
    <row r="3064" spans="2:51" s="113" customFormat="1">
      <c r="B3064" s="112"/>
      <c r="D3064" s="102" t="s">
        <v>176</v>
      </c>
      <c r="E3064" s="114" t="s">
        <v>1</v>
      </c>
      <c r="F3064" s="115" t="s">
        <v>11119</v>
      </c>
      <c r="H3064" s="116">
        <v>12.5</v>
      </c>
      <c r="I3064" s="7"/>
      <c r="L3064" s="112"/>
      <c r="M3064" s="117"/>
      <c r="T3064" s="118"/>
      <c r="AT3064" s="114" t="s">
        <v>176</v>
      </c>
      <c r="AU3064" s="114" t="s">
        <v>82</v>
      </c>
      <c r="AV3064" s="113" t="s">
        <v>82</v>
      </c>
      <c r="AW3064" s="113" t="s">
        <v>30</v>
      </c>
      <c r="AX3064" s="113" t="s">
        <v>73</v>
      </c>
      <c r="AY3064" s="114" t="s">
        <v>165</v>
      </c>
    </row>
    <row r="3065" spans="2:51" s="113" customFormat="1">
      <c r="B3065" s="112"/>
      <c r="D3065" s="102" t="s">
        <v>176</v>
      </c>
      <c r="E3065" s="114" t="s">
        <v>1</v>
      </c>
      <c r="F3065" s="115" t="s">
        <v>11120</v>
      </c>
      <c r="H3065" s="116">
        <v>28.799999999999997</v>
      </c>
      <c r="I3065" s="7"/>
      <c r="L3065" s="112"/>
      <c r="M3065" s="117"/>
      <c r="T3065" s="118"/>
      <c r="AT3065" s="114" t="s">
        <v>176</v>
      </c>
      <c r="AU3065" s="114" t="s">
        <v>82</v>
      </c>
      <c r="AV3065" s="113" t="s">
        <v>82</v>
      </c>
      <c r="AW3065" s="113" t="s">
        <v>30</v>
      </c>
      <c r="AX3065" s="113" t="s">
        <v>73</v>
      </c>
      <c r="AY3065" s="114" t="s">
        <v>165</v>
      </c>
    </row>
    <row r="3066" spans="2:51" s="113" customFormat="1">
      <c r="B3066" s="112"/>
      <c r="D3066" s="102" t="s">
        <v>176</v>
      </c>
      <c r="E3066" s="114" t="s">
        <v>1</v>
      </c>
      <c r="F3066" s="115" t="s">
        <v>11121</v>
      </c>
      <c r="H3066" s="116">
        <v>8.1999999999999993</v>
      </c>
      <c r="I3066" s="7"/>
      <c r="L3066" s="112"/>
      <c r="M3066" s="117"/>
      <c r="T3066" s="118"/>
      <c r="AT3066" s="114" t="s">
        <v>176</v>
      </c>
      <c r="AU3066" s="114" t="s">
        <v>82</v>
      </c>
      <c r="AV3066" s="113" t="s">
        <v>82</v>
      </c>
      <c r="AW3066" s="113" t="s">
        <v>30</v>
      </c>
      <c r="AX3066" s="113" t="s">
        <v>73</v>
      </c>
      <c r="AY3066" s="114" t="s">
        <v>165</v>
      </c>
    </row>
    <row r="3067" spans="2:51" s="113" customFormat="1">
      <c r="B3067" s="112"/>
      <c r="D3067" s="102" t="s">
        <v>176</v>
      </c>
      <c r="E3067" s="114" t="s">
        <v>1</v>
      </c>
      <c r="F3067" s="115" t="s">
        <v>11122</v>
      </c>
      <c r="H3067" s="116">
        <v>2.1</v>
      </c>
      <c r="I3067" s="7"/>
      <c r="L3067" s="112"/>
      <c r="M3067" s="117"/>
      <c r="T3067" s="118"/>
      <c r="AT3067" s="114" t="s">
        <v>176</v>
      </c>
      <c r="AU3067" s="114" t="s">
        <v>82</v>
      </c>
      <c r="AV3067" s="113" t="s">
        <v>82</v>
      </c>
      <c r="AW3067" s="113" t="s">
        <v>30</v>
      </c>
      <c r="AX3067" s="113" t="s">
        <v>73</v>
      </c>
      <c r="AY3067" s="114" t="s">
        <v>165</v>
      </c>
    </row>
    <row r="3068" spans="2:51" s="113" customFormat="1">
      <c r="B3068" s="112"/>
      <c r="D3068" s="102" t="s">
        <v>176</v>
      </c>
      <c r="E3068" s="114" t="s">
        <v>1</v>
      </c>
      <c r="F3068" s="115" t="s">
        <v>11123</v>
      </c>
      <c r="H3068" s="116">
        <v>0.78750000000000009</v>
      </c>
      <c r="I3068" s="7"/>
      <c r="L3068" s="112"/>
      <c r="M3068" s="117"/>
      <c r="T3068" s="118"/>
      <c r="AT3068" s="114" t="s">
        <v>176</v>
      </c>
      <c r="AU3068" s="114" t="s">
        <v>82</v>
      </c>
      <c r="AV3068" s="113" t="s">
        <v>82</v>
      </c>
      <c r="AW3068" s="113" t="s">
        <v>30</v>
      </c>
      <c r="AX3068" s="113" t="s">
        <v>73</v>
      </c>
      <c r="AY3068" s="114" t="s">
        <v>165</v>
      </c>
    </row>
    <row r="3069" spans="2:51" s="113" customFormat="1">
      <c r="B3069" s="112"/>
      <c r="D3069" s="102" t="s">
        <v>176</v>
      </c>
      <c r="E3069" s="114" t="s">
        <v>1</v>
      </c>
      <c r="F3069" s="115" t="s">
        <v>11124</v>
      </c>
      <c r="H3069" s="116">
        <v>1.7324999999999999</v>
      </c>
      <c r="I3069" s="7"/>
      <c r="L3069" s="112"/>
      <c r="M3069" s="117"/>
      <c r="T3069" s="118"/>
      <c r="AT3069" s="114" t="s">
        <v>176</v>
      </c>
      <c r="AU3069" s="114" t="s">
        <v>82</v>
      </c>
      <c r="AV3069" s="113" t="s">
        <v>82</v>
      </c>
      <c r="AW3069" s="113" t="s">
        <v>30</v>
      </c>
      <c r="AX3069" s="113" t="s">
        <v>73</v>
      </c>
      <c r="AY3069" s="114" t="s">
        <v>165</v>
      </c>
    </row>
    <row r="3070" spans="2:51" s="113" customFormat="1">
      <c r="B3070" s="112"/>
      <c r="D3070" s="102" t="s">
        <v>176</v>
      </c>
      <c r="E3070" s="114" t="s">
        <v>1</v>
      </c>
      <c r="F3070" s="115" t="s">
        <v>11125</v>
      </c>
      <c r="H3070" s="116">
        <v>2.1</v>
      </c>
      <c r="I3070" s="7"/>
      <c r="L3070" s="112"/>
      <c r="M3070" s="117"/>
      <c r="T3070" s="118"/>
      <c r="AT3070" s="114" t="s">
        <v>176</v>
      </c>
      <c r="AU3070" s="114" t="s">
        <v>82</v>
      </c>
      <c r="AV3070" s="113" t="s">
        <v>82</v>
      </c>
      <c r="AW3070" s="113" t="s">
        <v>30</v>
      </c>
      <c r="AX3070" s="113" t="s">
        <v>73</v>
      </c>
      <c r="AY3070" s="114" t="s">
        <v>165</v>
      </c>
    </row>
    <row r="3071" spans="2:51" s="113" customFormat="1">
      <c r="B3071" s="112"/>
      <c r="D3071" s="102" t="s">
        <v>176</v>
      </c>
      <c r="E3071" s="114" t="s">
        <v>1</v>
      </c>
      <c r="F3071" s="115" t="s">
        <v>11126</v>
      </c>
      <c r="H3071" s="116">
        <v>4.9920000000000009</v>
      </c>
      <c r="I3071" s="7"/>
      <c r="L3071" s="112"/>
      <c r="M3071" s="117"/>
      <c r="T3071" s="118"/>
      <c r="AT3071" s="114" t="s">
        <v>176</v>
      </c>
      <c r="AU3071" s="114" t="s">
        <v>82</v>
      </c>
      <c r="AV3071" s="113" t="s">
        <v>82</v>
      </c>
      <c r="AW3071" s="113" t="s">
        <v>30</v>
      </c>
      <c r="AX3071" s="113" t="s">
        <v>73</v>
      </c>
      <c r="AY3071" s="114" t="s">
        <v>165</v>
      </c>
    </row>
    <row r="3072" spans="2:51" s="113" customFormat="1">
      <c r="B3072" s="112"/>
      <c r="D3072" s="102" t="s">
        <v>176</v>
      </c>
      <c r="E3072" s="114" t="s">
        <v>1</v>
      </c>
      <c r="F3072" s="115" t="s">
        <v>11127</v>
      </c>
      <c r="H3072" s="116">
        <v>5.33</v>
      </c>
      <c r="I3072" s="7"/>
      <c r="L3072" s="112"/>
      <c r="M3072" s="117"/>
      <c r="T3072" s="118"/>
      <c r="AT3072" s="114" t="s">
        <v>176</v>
      </c>
      <c r="AU3072" s="114" t="s">
        <v>82</v>
      </c>
      <c r="AV3072" s="113" t="s">
        <v>82</v>
      </c>
      <c r="AW3072" s="113" t="s">
        <v>30</v>
      </c>
      <c r="AX3072" s="113" t="s">
        <v>73</v>
      </c>
      <c r="AY3072" s="114" t="s">
        <v>165</v>
      </c>
    </row>
    <row r="3073" spans="2:65" s="113" customFormat="1">
      <c r="B3073" s="112"/>
      <c r="D3073" s="102" t="s">
        <v>176</v>
      </c>
      <c r="E3073" s="114" t="s">
        <v>1</v>
      </c>
      <c r="F3073" s="115" t="s">
        <v>11128</v>
      </c>
      <c r="H3073" s="116">
        <v>10.25</v>
      </c>
      <c r="I3073" s="7"/>
      <c r="L3073" s="112"/>
      <c r="M3073" s="117"/>
      <c r="T3073" s="118"/>
      <c r="AT3073" s="114" t="s">
        <v>176</v>
      </c>
      <c r="AU3073" s="114" t="s">
        <v>82</v>
      </c>
      <c r="AV3073" s="113" t="s">
        <v>82</v>
      </c>
      <c r="AW3073" s="113" t="s">
        <v>30</v>
      </c>
      <c r="AX3073" s="113" t="s">
        <v>73</v>
      </c>
      <c r="AY3073" s="114" t="s">
        <v>165</v>
      </c>
    </row>
    <row r="3074" spans="2:65" s="113" customFormat="1">
      <c r="B3074" s="112"/>
      <c r="D3074" s="102" t="s">
        <v>176</v>
      </c>
      <c r="E3074" s="114" t="s">
        <v>1</v>
      </c>
      <c r="F3074" s="115" t="s">
        <v>11129</v>
      </c>
      <c r="H3074" s="116">
        <v>10</v>
      </c>
      <c r="I3074" s="7"/>
      <c r="L3074" s="112"/>
      <c r="M3074" s="117"/>
      <c r="T3074" s="118"/>
      <c r="AT3074" s="114" t="s">
        <v>176</v>
      </c>
      <c r="AU3074" s="114" t="s">
        <v>82</v>
      </c>
      <c r="AV3074" s="113" t="s">
        <v>82</v>
      </c>
      <c r="AW3074" s="113" t="s">
        <v>30</v>
      </c>
      <c r="AX3074" s="113" t="s">
        <v>73</v>
      </c>
      <c r="AY3074" s="114" t="s">
        <v>165</v>
      </c>
    </row>
    <row r="3075" spans="2:65" s="113" customFormat="1">
      <c r="B3075" s="112"/>
      <c r="D3075" s="102" t="s">
        <v>176</v>
      </c>
      <c r="E3075" s="114" t="s">
        <v>1</v>
      </c>
      <c r="F3075" s="115" t="s">
        <v>11130</v>
      </c>
      <c r="H3075" s="116">
        <v>2.7750000000000004</v>
      </c>
      <c r="I3075" s="7"/>
      <c r="L3075" s="112"/>
      <c r="M3075" s="117"/>
      <c r="T3075" s="118"/>
      <c r="AT3075" s="114" t="s">
        <v>176</v>
      </c>
      <c r="AU3075" s="114" t="s">
        <v>82</v>
      </c>
      <c r="AV3075" s="113" t="s">
        <v>82</v>
      </c>
      <c r="AW3075" s="113" t="s">
        <v>30</v>
      </c>
      <c r="AX3075" s="113" t="s">
        <v>73</v>
      </c>
      <c r="AY3075" s="114" t="s">
        <v>165</v>
      </c>
    </row>
    <row r="3076" spans="2:65" s="120" customFormat="1">
      <c r="B3076" s="119"/>
      <c r="D3076" s="102" t="s">
        <v>176</v>
      </c>
      <c r="E3076" s="121" t="s">
        <v>1</v>
      </c>
      <c r="F3076" s="122" t="s">
        <v>181</v>
      </c>
      <c r="H3076" s="123">
        <v>358.40300000000002</v>
      </c>
      <c r="I3076" s="8"/>
      <c r="L3076" s="119"/>
      <c r="M3076" s="124"/>
      <c r="T3076" s="125"/>
      <c r="AT3076" s="121" t="s">
        <v>176</v>
      </c>
      <c r="AU3076" s="121" t="s">
        <v>82</v>
      </c>
      <c r="AV3076" s="120" t="s">
        <v>172</v>
      </c>
      <c r="AW3076" s="120" t="s">
        <v>30</v>
      </c>
      <c r="AX3076" s="120" t="s">
        <v>80</v>
      </c>
      <c r="AY3076" s="121" t="s">
        <v>165</v>
      </c>
    </row>
    <row r="3077" spans="2:65" s="17" customFormat="1" ht="16.5" customHeight="1">
      <c r="B3077" s="16"/>
      <c r="C3077" s="88" t="s">
        <v>1525</v>
      </c>
      <c r="D3077" s="88" t="s">
        <v>168</v>
      </c>
      <c r="E3077" s="89" t="s">
        <v>1526</v>
      </c>
      <c r="F3077" s="90" t="s">
        <v>1527</v>
      </c>
      <c r="G3077" s="91" t="s">
        <v>202</v>
      </c>
      <c r="H3077" s="92">
        <v>80.322999999999993</v>
      </c>
      <c r="I3077" s="4"/>
      <c r="J3077" s="94">
        <f>ROUND(I3077*H3077,2)</f>
        <v>0</v>
      </c>
      <c r="K3077" s="95"/>
      <c r="L3077" s="16"/>
      <c r="M3077" s="96" t="s">
        <v>1</v>
      </c>
      <c r="N3077" s="97" t="s">
        <v>38</v>
      </c>
      <c r="P3077" s="98">
        <f>O3077*H3077</f>
        <v>0</v>
      </c>
      <c r="Q3077" s="98">
        <v>0</v>
      </c>
      <c r="R3077" s="98">
        <f>Q3077*H3077</f>
        <v>0</v>
      </c>
      <c r="S3077" s="98">
        <v>0</v>
      </c>
      <c r="T3077" s="99">
        <f>S3077*H3077</f>
        <v>0</v>
      </c>
      <c r="AR3077" s="100" t="s">
        <v>172</v>
      </c>
      <c r="AT3077" s="100" t="s">
        <v>168</v>
      </c>
      <c r="AU3077" s="100" t="s">
        <v>82</v>
      </c>
      <c r="AY3077" s="9" t="s">
        <v>165</v>
      </c>
      <c r="BE3077" s="101">
        <f>IF(N3077="základní",J3077,0)</f>
        <v>0</v>
      </c>
      <c r="BF3077" s="101">
        <f>IF(N3077="snížená",J3077,0)</f>
        <v>0</v>
      </c>
      <c r="BG3077" s="101">
        <f>IF(N3077="zákl. přenesená",J3077,0)</f>
        <v>0</v>
      </c>
      <c r="BH3077" s="101">
        <f>IF(N3077="sníž. přenesená",J3077,0)</f>
        <v>0</v>
      </c>
      <c r="BI3077" s="101">
        <f>IF(N3077="nulová",J3077,0)</f>
        <v>0</v>
      </c>
      <c r="BJ3077" s="9" t="s">
        <v>80</v>
      </c>
      <c r="BK3077" s="101">
        <f>ROUND(I3077*H3077,2)</f>
        <v>0</v>
      </c>
      <c r="BL3077" s="9" t="s">
        <v>172</v>
      </c>
      <c r="BM3077" s="100" t="s">
        <v>1528</v>
      </c>
    </row>
    <row r="3078" spans="2:65" s="17" customFormat="1">
      <c r="B3078" s="16"/>
      <c r="D3078" s="102" t="s">
        <v>173</v>
      </c>
      <c r="F3078" s="103" t="s">
        <v>1527</v>
      </c>
      <c r="I3078" s="5"/>
      <c r="L3078" s="16"/>
      <c r="M3078" s="104"/>
      <c r="T3078" s="105"/>
      <c r="AT3078" s="9" t="s">
        <v>173</v>
      </c>
      <c r="AU3078" s="9" t="s">
        <v>82</v>
      </c>
    </row>
    <row r="3079" spans="2:65" s="107" customFormat="1">
      <c r="B3079" s="106"/>
      <c r="D3079" s="102" t="s">
        <v>176</v>
      </c>
      <c r="E3079" s="108" t="s">
        <v>1</v>
      </c>
      <c r="F3079" s="109" t="s">
        <v>11131</v>
      </c>
      <c r="H3079" s="108"/>
      <c r="I3079" s="6"/>
      <c r="L3079" s="106"/>
      <c r="M3079" s="110"/>
      <c r="T3079" s="111"/>
      <c r="AT3079" s="108" t="s">
        <v>176</v>
      </c>
      <c r="AU3079" s="108" t="s">
        <v>82</v>
      </c>
      <c r="AV3079" s="107" t="s">
        <v>82</v>
      </c>
      <c r="AW3079" s="107" t="s">
        <v>30</v>
      </c>
      <c r="AX3079" s="107" t="s">
        <v>73</v>
      </c>
      <c r="AY3079" s="108" t="s">
        <v>165</v>
      </c>
    </row>
    <row r="3080" spans="2:65" s="113" customFormat="1">
      <c r="B3080" s="112"/>
      <c r="D3080" s="102" t="s">
        <v>176</v>
      </c>
      <c r="E3080" s="114" t="s">
        <v>1</v>
      </c>
      <c r="F3080" s="115" t="s">
        <v>11132</v>
      </c>
      <c r="H3080" s="116">
        <v>71.934499999999986</v>
      </c>
      <c r="I3080" s="7"/>
      <c r="L3080" s="112"/>
      <c r="M3080" s="117"/>
      <c r="T3080" s="118"/>
      <c r="AT3080" s="114" t="s">
        <v>176</v>
      </c>
      <c r="AU3080" s="114" t="s">
        <v>82</v>
      </c>
      <c r="AV3080" s="113" t="s">
        <v>82</v>
      </c>
      <c r="AW3080" s="113" t="s">
        <v>30</v>
      </c>
      <c r="AX3080" s="113" t="s">
        <v>73</v>
      </c>
      <c r="AY3080" s="114" t="s">
        <v>165</v>
      </c>
    </row>
    <row r="3081" spans="2:65" s="113" customFormat="1">
      <c r="B3081" s="112"/>
      <c r="D3081" s="102" t="s">
        <v>176</v>
      </c>
      <c r="E3081" s="114" t="s">
        <v>1</v>
      </c>
      <c r="F3081" s="115" t="s">
        <v>11133</v>
      </c>
      <c r="H3081" s="116">
        <v>3.7664000000000004</v>
      </c>
      <c r="I3081" s="7"/>
      <c r="L3081" s="112"/>
      <c r="M3081" s="117"/>
      <c r="T3081" s="118"/>
      <c r="AT3081" s="114" t="s">
        <v>176</v>
      </c>
      <c r="AU3081" s="114" t="s">
        <v>82</v>
      </c>
      <c r="AV3081" s="113" t="s">
        <v>82</v>
      </c>
      <c r="AW3081" s="113" t="s">
        <v>30</v>
      </c>
      <c r="AX3081" s="113" t="s">
        <v>73</v>
      </c>
      <c r="AY3081" s="114" t="s">
        <v>165</v>
      </c>
    </row>
    <row r="3082" spans="2:65" s="107" customFormat="1">
      <c r="B3082" s="106"/>
      <c r="D3082" s="102" t="s">
        <v>176</v>
      </c>
      <c r="E3082" s="108" t="s">
        <v>1</v>
      </c>
      <c r="F3082" s="109" t="s">
        <v>11134</v>
      </c>
      <c r="H3082" s="108"/>
      <c r="I3082" s="6"/>
      <c r="L3082" s="106"/>
      <c r="M3082" s="110"/>
      <c r="T3082" s="111"/>
      <c r="AT3082" s="108" t="s">
        <v>176</v>
      </c>
      <c r="AU3082" s="108" t="s">
        <v>82</v>
      </c>
      <c r="AV3082" s="107" t="s">
        <v>82</v>
      </c>
      <c r="AW3082" s="107" t="s">
        <v>30</v>
      </c>
      <c r="AX3082" s="107" t="s">
        <v>73</v>
      </c>
      <c r="AY3082" s="108" t="s">
        <v>165</v>
      </c>
    </row>
    <row r="3083" spans="2:65" s="113" customFormat="1">
      <c r="B3083" s="112"/>
      <c r="D3083" s="102" t="s">
        <v>176</v>
      </c>
      <c r="E3083" s="114" t="s">
        <v>1</v>
      </c>
      <c r="F3083" s="115" t="s">
        <v>11135</v>
      </c>
      <c r="H3083" s="116">
        <v>4.6225000000000005</v>
      </c>
      <c r="I3083" s="7"/>
      <c r="L3083" s="112"/>
      <c r="M3083" s="117"/>
      <c r="T3083" s="118"/>
      <c r="AT3083" s="114" t="s">
        <v>176</v>
      </c>
      <c r="AU3083" s="114" t="s">
        <v>82</v>
      </c>
      <c r="AV3083" s="113" t="s">
        <v>82</v>
      </c>
      <c r="AW3083" s="113" t="s">
        <v>30</v>
      </c>
      <c r="AX3083" s="113" t="s">
        <v>73</v>
      </c>
      <c r="AY3083" s="114" t="s">
        <v>165</v>
      </c>
    </row>
    <row r="3084" spans="2:65" s="120" customFormat="1">
      <c r="B3084" s="119"/>
      <c r="D3084" s="102" t="s">
        <v>176</v>
      </c>
      <c r="E3084" s="121" t="s">
        <v>1</v>
      </c>
      <c r="F3084" s="122" t="s">
        <v>181</v>
      </c>
      <c r="H3084" s="123">
        <v>80.322999999999993</v>
      </c>
      <c r="I3084" s="8"/>
      <c r="L3084" s="119"/>
      <c r="M3084" s="124"/>
      <c r="T3084" s="125"/>
      <c r="AT3084" s="121" t="s">
        <v>176</v>
      </c>
      <c r="AU3084" s="121" t="s">
        <v>82</v>
      </c>
      <c r="AV3084" s="120" t="s">
        <v>172</v>
      </c>
      <c r="AW3084" s="120" t="s">
        <v>30</v>
      </c>
      <c r="AX3084" s="120" t="s">
        <v>80</v>
      </c>
      <c r="AY3084" s="121" t="s">
        <v>165</v>
      </c>
    </row>
    <row r="3085" spans="2:65" s="17" customFormat="1" ht="16.5" customHeight="1">
      <c r="B3085" s="16"/>
      <c r="C3085" s="88" t="s">
        <v>813</v>
      </c>
      <c r="D3085" s="88" t="s">
        <v>168</v>
      </c>
      <c r="E3085" s="89" t="s">
        <v>1529</v>
      </c>
      <c r="F3085" s="90" t="s">
        <v>1530</v>
      </c>
      <c r="G3085" s="91" t="s">
        <v>202</v>
      </c>
      <c r="H3085" s="92">
        <v>17.068999999999999</v>
      </c>
      <c r="I3085" s="4"/>
      <c r="J3085" s="94">
        <f>ROUND(I3085*H3085,2)</f>
        <v>0</v>
      </c>
      <c r="K3085" s="95"/>
      <c r="L3085" s="16"/>
      <c r="M3085" s="96" t="s">
        <v>1</v>
      </c>
      <c r="N3085" s="97" t="s">
        <v>38</v>
      </c>
      <c r="P3085" s="98">
        <f>O3085*H3085</f>
        <v>0</v>
      </c>
      <c r="Q3085" s="98">
        <v>0</v>
      </c>
      <c r="R3085" s="98">
        <f>Q3085*H3085</f>
        <v>0</v>
      </c>
      <c r="S3085" s="98">
        <v>0</v>
      </c>
      <c r="T3085" s="99">
        <f>S3085*H3085</f>
        <v>0</v>
      </c>
      <c r="AR3085" s="100" t="s">
        <v>172</v>
      </c>
      <c r="AT3085" s="100" t="s">
        <v>168</v>
      </c>
      <c r="AU3085" s="100" t="s">
        <v>82</v>
      </c>
      <c r="AY3085" s="9" t="s">
        <v>165</v>
      </c>
      <c r="BE3085" s="101">
        <f>IF(N3085="základní",J3085,0)</f>
        <v>0</v>
      </c>
      <c r="BF3085" s="101">
        <f>IF(N3085="snížená",J3085,0)</f>
        <v>0</v>
      </c>
      <c r="BG3085" s="101">
        <f>IF(N3085="zákl. přenesená",J3085,0)</f>
        <v>0</v>
      </c>
      <c r="BH3085" s="101">
        <f>IF(N3085="sníž. přenesená",J3085,0)</f>
        <v>0</v>
      </c>
      <c r="BI3085" s="101">
        <f>IF(N3085="nulová",J3085,0)</f>
        <v>0</v>
      </c>
      <c r="BJ3085" s="9" t="s">
        <v>80</v>
      </c>
      <c r="BK3085" s="101">
        <f>ROUND(I3085*H3085,2)</f>
        <v>0</v>
      </c>
      <c r="BL3085" s="9" t="s">
        <v>172</v>
      </c>
      <c r="BM3085" s="100" t="s">
        <v>1531</v>
      </c>
    </row>
    <row r="3086" spans="2:65" s="17" customFormat="1">
      <c r="B3086" s="16"/>
      <c r="D3086" s="102" t="s">
        <v>173</v>
      </c>
      <c r="F3086" s="103" t="s">
        <v>1530</v>
      </c>
      <c r="I3086" s="5"/>
      <c r="L3086" s="16"/>
      <c r="M3086" s="104"/>
      <c r="T3086" s="105"/>
      <c r="AT3086" s="9" t="s">
        <v>173</v>
      </c>
      <c r="AU3086" s="9" t="s">
        <v>82</v>
      </c>
    </row>
    <row r="3087" spans="2:65" s="107" customFormat="1">
      <c r="B3087" s="106"/>
      <c r="D3087" s="102" t="s">
        <v>176</v>
      </c>
      <c r="E3087" s="108" t="s">
        <v>1</v>
      </c>
      <c r="F3087" s="109" t="s">
        <v>1532</v>
      </c>
      <c r="H3087" s="108" t="s">
        <v>1</v>
      </c>
      <c r="I3087" s="6"/>
      <c r="L3087" s="106"/>
      <c r="M3087" s="110"/>
      <c r="T3087" s="111"/>
      <c r="AT3087" s="108" t="s">
        <v>176</v>
      </c>
      <c r="AU3087" s="108" t="s">
        <v>82</v>
      </c>
      <c r="AV3087" s="107" t="s">
        <v>80</v>
      </c>
      <c r="AW3087" s="107" t="s">
        <v>30</v>
      </c>
      <c r="AX3087" s="107" t="s">
        <v>73</v>
      </c>
      <c r="AY3087" s="108" t="s">
        <v>165</v>
      </c>
    </row>
    <row r="3088" spans="2:65" s="113" customFormat="1">
      <c r="B3088" s="112"/>
      <c r="D3088" s="102" t="s">
        <v>176</v>
      </c>
      <c r="E3088" s="114" t="s">
        <v>1</v>
      </c>
      <c r="F3088" s="115" t="s">
        <v>1533</v>
      </c>
      <c r="H3088" s="116">
        <v>17.068999999999999</v>
      </c>
      <c r="I3088" s="7"/>
      <c r="L3088" s="112"/>
      <c r="M3088" s="117"/>
      <c r="T3088" s="118"/>
      <c r="AT3088" s="114" t="s">
        <v>176</v>
      </c>
      <c r="AU3088" s="114" t="s">
        <v>82</v>
      </c>
      <c r="AV3088" s="113" t="s">
        <v>82</v>
      </c>
      <c r="AW3088" s="113" t="s">
        <v>30</v>
      </c>
      <c r="AX3088" s="113" t="s">
        <v>73</v>
      </c>
      <c r="AY3088" s="114" t="s">
        <v>165</v>
      </c>
    </row>
    <row r="3089" spans="2:65" s="120" customFormat="1">
      <c r="B3089" s="119"/>
      <c r="D3089" s="102" t="s">
        <v>176</v>
      </c>
      <c r="E3089" s="121" t="s">
        <v>1</v>
      </c>
      <c r="F3089" s="122" t="s">
        <v>181</v>
      </c>
      <c r="H3089" s="123">
        <v>17.068999999999999</v>
      </c>
      <c r="I3089" s="8"/>
      <c r="L3089" s="119"/>
      <c r="M3089" s="124"/>
      <c r="T3089" s="125"/>
      <c r="AT3089" s="121" t="s">
        <v>176</v>
      </c>
      <c r="AU3089" s="121" t="s">
        <v>82</v>
      </c>
      <c r="AV3089" s="120" t="s">
        <v>172</v>
      </c>
      <c r="AW3089" s="120" t="s">
        <v>30</v>
      </c>
      <c r="AX3089" s="120" t="s">
        <v>80</v>
      </c>
      <c r="AY3089" s="121" t="s">
        <v>165</v>
      </c>
    </row>
    <row r="3090" spans="2:65" s="17" customFormat="1" ht="16.5" customHeight="1">
      <c r="B3090" s="16"/>
      <c r="C3090" s="88" t="s">
        <v>1534</v>
      </c>
      <c r="D3090" s="88" t="s">
        <v>168</v>
      </c>
      <c r="E3090" s="89" t="s">
        <v>1535</v>
      </c>
      <c r="F3090" s="90" t="s">
        <v>1536</v>
      </c>
      <c r="G3090" s="91" t="s">
        <v>202</v>
      </c>
      <c r="H3090" s="92">
        <v>86.251999999999995</v>
      </c>
      <c r="I3090" s="4"/>
      <c r="J3090" s="94">
        <f>ROUND(I3090*H3090,2)</f>
        <v>0</v>
      </c>
      <c r="K3090" s="95"/>
      <c r="L3090" s="16"/>
      <c r="M3090" s="96" t="s">
        <v>1</v>
      </c>
      <c r="N3090" s="97" t="s">
        <v>38</v>
      </c>
      <c r="P3090" s="98">
        <f>O3090*H3090</f>
        <v>0</v>
      </c>
      <c r="Q3090" s="98">
        <v>0</v>
      </c>
      <c r="R3090" s="98">
        <f>Q3090*H3090</f>
        <v>0</v>
      </c>
      <c r="S3090" s="98">
        <v>0</v>
      </c>
      <c r="T3090" s="99">
        <f>S3090*H3090</f>
        <v>0</v>
      </c>
      <c r="AR3090" s="100" t="s">
        <v>172</v>
      </c>
      <c r="AT3090" s="100" t="s">
        <v>168</v>
      </c>
      <c r="AU3090" s="100" t="s">
        <v>82</v>
      </c>
      <c r="AY3090" s="9" t="s">
        <v>165</v>
      </c>
      <c r="BE3090" s="101">
        <f>IF(N3090="základní",J3090,0)</f>
        <v>0</v>
      </c>
      <c r="BF3090" s="101">
        <f>IF(N3090="snížená",J3090,0)</f>
        <v>0</v>
      </c>
      <c r="BG3090" s="101">
        <f>IF(N3090="zákl. přenesená",J3090,0)</f>
        <v>0</v>
      </c>
      <c r="BH3090" s="101">
        <f>IF(N3090="sníž. přenesená",J3090,0)</f>
        <v>0</v>
      </c>
      <c r="BI3090" s="101">
        <f>IF(N3090="nulová",J3090,0)</f>
        <v>0</v>
      </c>
      <c r="BJ3090" s="9" t="s">
        <v>80</v>
      </c>
      <c r="BK3090" s="101">
        <f>ROUND(I3090*H3090,2)</f>
        <v>0</v>
      </c>
      <c r="BL3090" s="9" t="s">
        <v>172</v>
      </c>
      <c r="BM3090" s="100" t="s">
        <v>1537</v>
      </c>
    </row>
    <row r="3091" spans="2:65" s="17" customFormat="1">
      <c r="B3091" s="16"/>
      <c r="D3091" s="102" t="s">
        <v>173</v>
      </c>
      <c r="F3091" s="103" t="s">
        <v>1536</v>
      </c>
      <c r="I3091" s="5"/>
      <c r="L3091" s="16"/>
      <c r="M3091" s="104"/>
      <c r="T3091" s="105"/>
      <c r="AT3091" s="9" t="s">
        <v>173</v>
      </c>
      <c r="AU3091" s="9" t="s">
        <v>82</v>
      </c>
    </row>
    <row r="3092" spans="2:65" s="107" customFormat="1">
      <c r="B3092" s="106"/>
      <c r="D3092" s="102" t="s">
        <v>176</v>
      </c>
      <c r="E3092" s="108" t="s">
        <v>1</v>
      </c>
      <c r="F3092" s="109" t="s">
        <v>11136</v>
      </c>
      <c r="H3092" s="108"/>
      <c r="I3092" s="6"/>
      <c r="L3092" s="106"/>
      <c r="M3092" s="110"/>
      <c r="T3092" s="111"/>
      <c r="AT3092" s="108" t="s">
        <v>176</v>
      </c>
      <c r="AU3092" s="108" t="s">
        <v>82</v>
      </c>
      <c r="AV3092" s="107" t="s">
        <v>82</v>
      </c>
      <c r="AW3092" s="107" t="s">
        <v>30</v>
      </c>
      <c r="AX3092" s="107" t="s">
        <v>73</v>
      </c>
      <c r="AY3092" s="108" t="s">
        <v>165</v>
      </c>
    </row>
    <row r="3093" spans="2:65" s="113" customFormat="1">
      <c r="B3093" s="112"/>
      <c r="D3093" s="102" t="s">
        <v>176</v>
      </c>
      <c r="E3093" s="114" t="s">
        <v>1</v>
      </c>
      <c r="F3093" s="115" t="s">
        <v>11137</v>
      </c>
      <c r="H3093" s="116">
        <v>11.778</v>
      </c>
      <c r="I3093" s="7"/>
      <c r="L3093" s="112"/>
      <c r="M3093" s="117"/>
      <c r="T3093" s="118"/>
      <c r="AT3093" s="114" t="s">
        <v>176</v>
      </c>
      <c r="AU3093" s="114" t="s">
        <v>82</v>
      </c>
      <c r="AV3093" s="113" t="s">
        <v>82</v>
      </c>
      <c r="AW3093" s="113" t="s">
        <v>30</v>
      </c>
      <c r="AX3093" s="113" t="s">
        <v>73</v>
      </c>
      <c r="AY3093" s="114" t="s">
        <v>165</v>
      </c>
    </row>
    <row r="3094" spans="2:65" s="107" customFormat="1">
      <c r="B3094" s="106"/>
      <c r="D3094" s="102" t="s">
        <v>176</v>
      </c>
      <c r="E3094" s="108" t="s">
        <v>1</v>
      </c>
      <c r="F3094" s="109" t="s">
        <v>11138</v>
      </c>
      <c r="H3094" s="108"/>
      <c r="I3094" s="6"/>
      <c r="L3094" s="106"/>
      <c r="M3094" s="110"/>
      <c r="T3094" s="111"/>
      <c r="AT3094" s="108" t="s">
        <v>176</v>
      </c>
      <c r="AU3094" s="108" t="s">
        <v>82</v>
      </c>
      <c r="AV3094" s="107" t="s">
        <v>82</v>
      </c>
      <c r="AW3094" s="107" t="s">
        <v>30</v>
      </c>
      <c r="AX3094" s="107" t="s">
        <v>73</v>
      </c>
      <c r="AY3094" s="108" t="s">
        <v>165</v>
      </c>
    </row>
    <row r="3095" spans="2:65" s="113" customFormat="1">
      <c r="B3095" s="112"/>
      <c r="D3095" s="102" t="s">
        <v>176</v>
      </c>
      <c r="E3095" s="114" t="s">
        <v>1</v>
      </c>
      <c r="F3095" s="115" t="s">
        <v>11139</v>
      </c>
      <c r="H3095" s="116">
        <v>11.107800000000001</v>
      </c>
      <c r="I3095" s="7"/>
      <c r="L3095" s="112"/>
      <c r="M3095" s="117"/>
      <c r="T3095" s="118"/>
      <c r="AT3095" s="114" t="s">
        <v>176</v>
      </c>
      <c r="AU3095" s="114" t="s">
        <v>82</v>
      </c>
      <c r="AV3095" s="113" t="s">
        <v>82</v>
      </c>
      <c r="AW3095" s="113" t="s">
        <v>30</v>
      </c>
      <c r="AX3095" s="113" t="s">
        <v>73</v>
      </c>
      <c r="AY3095" s="114" t="s">
        <v>165</v>
      </c>
    </row>
    <row r="3096" spans="2:65" s="113" customFormat="1">
      <c r="B3096" s="112"/>
      <c r="D3096" s="102" t="s">
        <v>176</v>
      </c>
      <c r="E3096" s="114" t="s">
        <v>1</v>
      </c>
      <c r="F3096" s="115" t="s">
        <v>11140</v>
      </c>
      <c r="H3096" s="116">
        <v>2.1120000000000001</v>
      </c>
      <c r="I3096" s="7"/>
      <c r="L3096" s="112"/>
      <c r="M3096" s="117"/>
      <c r="T3096" s="118"/>
      <c r="AT3096" s="114" t="s">
        <v>176</v>
      </c>
      <c r="AU3096" s="114" t="s">
        <v>82</v>
      </c>
      <c r="AV3096" s="113" t="s">
        <v>82</v>
      </c>
      <c r="AW3096" s="113" t="s">
        <v>30</v>
      </c>
      <c r="AX3096" s="113" t="s">
        <v>73</v>
      </c>
      <c r="AY3096" s="114" t="s">
        <v>165</v>
      </c>
    </row>
    <row r="3097" spans="2:65" s="113" customFormat="1">
      <c r="B3097" s="112"/>
      <c r="D3097" s="102" t="s">
        <v>176</v>
      </c>
      <c r="E3097" s="114" t="s">
        <v>1</v>
      </c>
      <c r="F3097" s="115" t="s">
        <v>11141</v>
      </c>
      <c r="H3097" s="116">
        <v>14.04</v>
      </c>
      <c r="I3097" s="7"/>
      <c r="L3097" s="112"/>
      <c r="M3097" s="117"/>
      <c r="T3097" s="118"/>
      <c r="AT3097" s="114" t="s">
        <v>176</v>
      </c>
      <c r="AU3097" s="114" t="s">
        <v>82</v>
      </c>
      <c r="AV3097" s="113" t="s">
        <v>82</v>
      </c>
      <c r="AW3097" s="113" t="s">
        <v>30</v>
      </c>
      <c r="AX3097" s="113" t="s">
        <v>73</v>
      </c>
      <c r="AY3097" s="114" t="s">
        <v>165</v>
      </c>
    </row>
    <row r="3098" spans="2:65" s="107" customFormat="1">
      <c r="B3098" s="106"/>
      <c r="D3098" s="102" t="s">
        <v>176</v>
      </c>
      <c r="E3098" s="108" t="s">
        <v>1</v>
      </c>
      <c r="F3098" s="109" t="s">
        <v>11142</v>
      </c>
      <c r="H3098" s="108"/>
      <c r="I3098" s="6"/>
      <c r="L3098" s="106"/>
      <c r="M3098" s="110"/>
      <c r="T3098" s="111"/>
      <c r="AT3098" s="108" t="s">
        <v>176</v>
      </c>
      <c r="AU3098" s="108" t="s">
        <v>82</v>
      </c>
      <c r="AV3098" s="107" t="s">
        <v>82</v>
      </c>
      <c r="AW3098" s="107" t="s">
        <v>30</v>
      </c>
      <c r="AX3098" s="107" t="s">
        <v>73</v>
      </c>
      <c r="AY3098" s="108" t="s">
        <v>165</v>
      </c>
    </row>
    <row r="3099" spans="2:65" s="113" customFormat="1">
      <c r="B3099" s="112"/>
      <c r="D3099" s="102" t="s">
        <v>176</v>
      </c>
      <c r="E3099" s="114" t="s">
        <v>1</v>
      </c>
      <c r="F3099" s="115" t="s">
        <v>11143</v>
      </c>
      <c r="H3099" s="116">
        <v>1.3754999999999999</v>
      </c>
      <c r="I3099" s="7"/>
      <c r="L3099" s="112"/>
      <c r="M3099" s="117"/>
      <c r="T3099" s="118"/>
      <c r="AT3099" s="114" t="s">
        <v>176</v>
      </c>
      <c r="AU3099" s="114" t="s">
        <v>82</v>
      </c>
      <c r="AV3099" s="113" t="s">
        <v>82</v>
      </c>
      <c r="AW3099" s="113" t="s">
        <v>30</v>
      </c>
      <c r="AX3099" s="113" t="s">
        <v>73</v>
      </c>
      <c r="AY3099" s="114" t="s">
        <v>165</v>
      </c>
    </row>
    <row r="3100" spans="2:65" s="107" customFormat="1">
      <c r="B3100" s="106"/>
      <c r="D3100" s="102" t="s">
        <v>176</v>
      </c>
      <c r="E3100" s="108" t="s">
        <v>1</v>
      </c>
      <c r="F3100" s="109" t="s">
        <v>11144</v>
      </c>
      <c r="H3100" s="108"/>
      <c r="I3100" s="6"/>
      <c r="L3100" s="106"/>
      <c r="M3100" s="110"/>
      <c r="T3100" s="111"/>
      <c r="AT3100" s="108" t="s">
        <v>176</v>
      </c>
      <c r="AU3100" s="108" t="s">
        <v>82</v>
      </c>
      <c r="AV3100" s="107" t="s">
        <v>82</v>
      </c>
      <c r="AW3100" s="107" t="s">
        <v>30</v>
      </c>
      <c r="AX3100" s="107" t="s">
        <v>73</v>
      </c>
      <c r="AY3100" s="108" t="s">
        <v>165</v>
      </c>
    </row>
    <row r="3101" spans="2:65" s="113" customFormat="1">
      <c r="B3101" s="112"/>
      <c r="D3101" s="102" t="s">
        <v>176</v>
      </c>
      <c r="E3101" s="114" t="s">
        <v>1</v>
      </c>
      <c r="F3101" s="115" t="s">
        <v>11145</v>
      </c>
      <c r="H3101" s="116">
        <v>10.914999999999999</v>
      </c>
      <c r="I3101" s="7"/>
      <c r="L3101" s="112"/>
      <c r="M3101" s="117"/>
      <c r="T3101" s="118"/>
      <c r="AT3101" s="114" t="s">
        <v>176</v>
      </c>
      <c r="AU3101" s="114" t="s">
        <v>82</v>
      </c>
      <c r="AV3101" s="113" t="s">
        <v>82</v>
      </c>
      <c r="AW3101" s="113" t="s">
        <v>30</v>
      </c>
      <c r="AX3101" s="113" t="s">
        <v>73</v>
      </c>
      <c r="AY3101" s="114" t="s">
        <v>165</v>
      </c>
    </row>
    <row r="3102" spans="2:65" s="113" customFormat="1">
      <c r="B3102" s="112"/>
      <c r="D3102" s="102" t="s">
        <v>176</v>
      </c>
      <c r="E3102" s="114" t="s">
        <v>1</v>
      </c>
      <c r="F3102" s="115" t="s">
        <v>11146</v>
      </c>
      <c r="H3102" s="116">
        <v>8.5244</v>
      </c>
      <c r="I3102" s="7"/>
      <c r="L3102" s="112"/>
      <c r="M3102" s="117"/>
      <c r="T3102" s="118"/>
      <c r="AT3102" s="114" t="s">
        <v>176</v>
      </c>
      <c r="AU3102" s="114" t="s">
        <v>82</v>
      </c>
      <c r="AV3102" s="113" t="s">
        <v>82</v>
      </c>
      <c r="AW3102" s="113" t="s">
        <v>30</v>
      </c>
      <c r="AX3102" s="113" t="s">
        <v>73</v>
      </c>
      <c r="AY3102" s="114" t="s">
        <v>165</v>
      </c>
    </row>
    <row r="3103" spans="2:65" s="113" customFormat="1">
      <c r="B3103" s="112"/>
      <c r="D3103" s="102" t="s">
        <v>176</v>
      </c>
      <c r="E3103" s="114" t="s">
        <v>1</v>
      </c>
      <c r="F3103" s="115" t="s">
        <v>11147</v>
      </c>
      <c r="H3103" s="116">
        <v>4.5864000000000003</v>
      </c>
      <c r="I3103" s="7"/>
      <c r="L3103" s="112"/>
      <c r="M3103" s="117"/>
      <c r="T3103" s="118"/>
      <c r="AT3103" s="114" t="s">
        <v>176</v>
      </c>
      <c r="AU3103" s="114" t="s">
        <v>82</v>
      </c>
      <c r="AV3103" s="113" t="s">
        <v>82</v>
      </c>
      <c r="AW3103" s="113" t="s">
        <v>30</v>
      </c>
      <c r="AX3103" s="113" t="s">
        <v>73</v>
      </c>
      <c r="AY3103" s="114" t="s">
        <v>165</v>
      </c>
    </row>
    <row r="3104" spans="2:65" s="113" customFormat="1">
      <c r="B3104" s="112"/>
      <c r="D3104" s="102" t="s">
        <v>176</v>
      </c>
      <c r="E3104" s="114" t="s">
        <v>1</v>
      </c>
      <c r="F3104" s="115" t="s">
        <v>11148</v>
      </c>
      <c r="H3104" s="116">
        <v>2.4053999999999998</v>
      </c>
      <c r="I3104" s="7"/>
      <c r="L3104" s="112"/>
      <c r="M3104" s="117"/>
      <c r="T3104" s="118"/>
      <c r="AT3104" s="114" t="s">
        <v>176</v>
      </c>
      <c r="AU3104" s="114" t="s">
        <v>82</v>
      </c>
      <c r="AV3104" s="113" t="s">
        <v>82</v>
      </c>
      <c r="AW3104" s="113" t="s">
        <v>30</v>
      </c>
      <c r="AX3104" s="113" t="s">
        <v>73</v>
      </c>
      <c r="AY3104" s="114" t="s">
        <v>165</v>
      </c>
    </row>
    <row r="3105" spans="2:65" s="113" customFormat="1">
      <c r="B3105" s="112"/>
      <c r="D3105" s="102" t="s">
        <v>176</v>
      </c>
      <c r="E3105" s="114" t="s">
        <v>1</v>
      </c>
      <c r="F3105" s="115" t="s">
        <v>11149</v>
      </c>
      <c r="H3105" s="116">
        <v>11.318999999999999</v>
      </c>
      <c r="I3105" s="7"/>
      <c r="L3105" s="112"/>
      <c r="M3105" s="117"/>
      <c r="T3105" s="118"/>
      <c r="AT3105" s="114" t="s">
        <v>176</v>
      </c>
      <c r="AU3105" s="114" t="s">
        <v>82</v>
      </c>
      <c r="AV3105" s="113" t="s">
        <v>82</v>
      </c>
      <c r="AW3105" s="113" t="s">
        <v>30</v>
      </c>
      <c r="AX3105" s="113" t="s">
        <v>73</v>
      </c>
      <c r="AY3105" s="114" t="s">
        <v>165</v>
      </c>
    </row>
    <row r="3106" spans="2:65" s="113" customFormat="1">
      <c r="B3106" s="112"/>
      <c r="D3106" s="102" t="s">
        <v>176</v>
      </c>
      <c r="E3106" s="114" t="s">
        <v>1</v>
      </c>
      <c r="F3106" s="115" t="s">
        <v>11150</v>
      </c>
      <c r="H3106" s="116">
        <v>2.5344000000000002</v>
      </c>
      <c r="I3106" s="7"/>
      <c r="L3106" s="112"/>
      <c r="M3106" s="117"/>
      <c r="T3106" s="118"/>
      <c r="AT3106" s="114" t="s">
        <v>176</v>
      </c>
      <c r="AU3106" s="114" t="s">
        <v>82</v>
      </c>
      <c r="AV3106" s="113" t="s">
        <v>82</v>
      </c>
      <c r="AW3106" s="113" t="s">
        <v>30</v>
      </c>
      <c r="AX3106" s="113" t="s">
        <v>73</v>
      </c>
      <c r="AY3106" s="114" t="s">
        <v>165</v>
      </c>
    </row>
    <row r="3107" spans="2:65" s="113" customFormat="1">
      <c r="B3107" s="112"/>
      <c r="D3107" s="102" t="s">
        <v>176</v>
      </c>
      <c r="E3107" s="114" t="s">
        <v>1</v>
      </c>
      <c r="F3107" s="115" t="s">
        <v>11151</v>
      </c>
      <c r="H3107" s="116">
        <v>5.5539000000000005</v>
      </c>
      <c r="I3107" s="7"/>
      <c r="L3107" s="112"/>
      <c r="M3107" s="117"/>
      <c r="T3107" s="118"/>
      <c r="AT3107" s="114" t="s">
        <v>176</v>
      </c>
      <c r="AU3107" s="114" t="s">
        <v>82</v>
      </c>
      <c r="AV3107" s="113" t="s">
        <v>82</v>
      </c>
      <c r="AW3107" s="113" t="s">
        <v>30</v>
      </c>
      <c r="AX3107" s="113" t="s">
        <v>73</v>
      </c>
      <c r="AY3107" s="114" t="s">
        <v>165</v>
      </c>
    </row>
    <row r="3108" spans="2:65" s="120" customFormat="1">
      <c r="B3108" s="119"/>
      <c r="D3108" s="102" t="s">
        <v>176</v>
      </c>
      <c r="E3108" s="121" t="s">
        <v>1</v>
      </c>
      <c r="F3108" s="122" t="s">
        <v>181</v>
      </c>
      <c r="H3108" s="123">
        <v>86.251999999999995</v>
      </c>
      <c r="I3108" s="8"/>
      <c r="L3108" s="119"/>
      <c r="M3108" s="124"/>
      <c r="T3108" s="125"/>
      <c r="AT3108" s="121" t="s">
        <v>176</v>
      </c>
      <c r="AU3108" s="121" t="s">
        <v>82</v>
      </c>
      <c r="AV3108" s="120" t="s">
        <v>172</v>
      </c>
      <c r="AW3108" s="120" t="s">
        <v>30</v>
      </c>
      <c r="AX3108" s="120" t="s">
        <v>80</v>
      </c>
      <c r="AY3108" s="121" t="s">
        <v>165</v>
      </c>
    </row>
    <row r="3109" spans="2:65" s="17" customFormat="1" ht="24.2" customHeight="1">
      <c r="B3109" s="16"/>
      <c r="C3109" s="88" t="s">
        <v>819</v>
      </c>
      <c r="D3109" s="88" t="s">
        <v>168</v>
      </c>
      <c r="E3109" s="89" t="s">
        <v>1538</v>
      </c>
      <c r="F3109" s="90" t="s">
        <v>1539</v>
      </c>
      <c r="G3109" s="91" t="s">
        <v>202</v>
      </c>
      <c r="H3109" s="92">
        <v>183.64400000000001</v>
      </c>
      <c r="I3109" s="4"/>
      <c r="J3109" s="94">
        <f>ROUND(I3109*H3109,2)</f>
        <v>0</v>
      </c>
      <c r="K3109" s="95"/>
      <c r="L3109" s="16"/>
      <c r="M3109" s="96" t="s">
        <v>1</v>
      </c>
      <c r="N3109" s="97" t="s">
        <v>38</v>
      </c>
      <c r="P3109" s="98">
        <f>O3109*H3109</f>
        <v>0</v>
      </c>
      <c r="Q3109" s="98">
        <v>5.3759999999999995E-4</v>
      </c>
      <c r="R3109" s="98">
        <f>Q3109*H3109</f>
        <v>9.8727014399999993E-2</v>
      </c>
      <c r="S3109" s="98">
        <v>0</v>
      </c>
      <c r="T3109" s="99">
        <f>S3109*H3109</f>
        <v>0</v>
      </c>
      <c r="AR3109" s="100" t="s">
        <v>172</v>
      </c>
      <c r="AT3109" s="100" t="s">
        <v>168</v>
      </c>
      <c r="AU3109" s="100" t="s">
        <v>82</v>
      </c>
      <c r="AY3109" s="9" t="s">
        <v>165</v>
      </c>
      <c r="BE3109" s="101">
        <f>IF(N3109="základní",J3109,0)</f>
        <v>0</v>
      </c>
      <c r="BF3109" s="101">
        <f>IF(N3109="snížená",J3109,0)</f>
        <v>0</v>
      </c>
      <c r="BG3109" s="101">
        <f>IF(N3109="zákl. přenesená",J3109,0)</f>
        <v>0</v>
      </c>
      <c r="BH3109" s="101">
        <f>IF(N3109="sníž. přenesená",J3109,0)</f>
        <v>0</v>
      </c>
      <c r="BI3109" s="101">
        <f>IF(N3109="nulová",J3109,0)</f>
        <v>0</v>
      </c>
      <c r="BJ3109" s="9" t="s">
        <v>80</v>
      </c>
      <c r="BK3109" s="101">
        <f>ROUND(I3109*H3109,2)</f>
        <v>0</v>
      </c>
      <c r="BL3109" s="9" t="s">
        <v>172</v>
      </c>
      <c r="BM3109" s="100" t="s">
        <v>1540</v>
      </c>
    </row>
    <row r="3110" spans="2:65" s="17" customFormat="1" ht="29.25">
      <c r="B3110" s="16"/>
      <c r="D3110" s="102" t="s">
        <v>173</v>
      </c>
      <c r="F3110" s="103" t="s">
        <v>1541</v>
      </c>
      <c r="I3110" s="5"/>
      <c r="L3110" s="16"/>
      <c r="M3110" s="104"/>
      <c r="T3110" s="105"/>
      <c r="AT3110" s="9" t="s">
        <v>173</v>
      </c>
      <c r="AU3110" s="9" t="s">
        <v>82</v>
      </c>
    </row>
    <row r="3111" spans="2:65" s="113" customFormat="1">
      <c r="B3111" s="112"/>
      <c r="D3111" s="102" t="s">
        <v>176</v>
      </c>
      <c r="E3111" s="114" t="s">
        <v>1</v>
      </c>
      <c r="F3111" s="115" t="s">
        <v>11152</v>
      </c>
      <c r="H3111" s="116">
        <v>80.322999999999993</v>
      </c>
      <c r="I3111" s="7"/>
      <c r="L3111" s="112"/>
      <c r="M3111" s="117"/>
      <c r="T3111" s="118"/>
      <c r="AT3111" s="114" t="s">
        <v>176</v>
      </c>
      <c r="AU3111" s="114" t="s">
        <v>82</v>
      </c>
      <c r="AV3111" s="113" t="s">
        <v>82</v>
      </c>
      <c r="AW3111" s="113" t="s">
        <v>30</v>
      </c>
      <c r="AX3111" s="113" t="s">
        <v>73</v>
      </c>
      <c r="AY3111" s="114" t="s">
        <v>165</v>
      </c>
    </row>
    <row r="3112" spans="2:65" s="113" customFormat="1">
      <c r="B3112" s="112"/>
      <c r="D3112" s="102" t="s">
        <v>176</v>
      </c>
      <c r="E3112" s="114" t="s">
        <v>1</v>
      </c>
      <c r="F3112" s="115" t="s">
        <v>11153</v>
      </c>
      <c r="H3112" s="116">
        <v>17.068999999999999</v>
      </c>
      <c r="I3112" s="7"/>
      <c r="L3112" s="112"/>
      <c r="M3112" s="117"/>
      <c r="T3112" s="118"/>
      <c r="AT3112" s="114" t="s">
        <v>176</v>
      </c>
      <c r="AU3112" s="114" t="s">
        <v>82</v>
      </c>
      <c r="AV3112" s="113" t="s">
        <v>82</v>
      </c>
      <c r="AW3112" s="113" t="s">
        <v>30</v>
      </c>
      <c r="AX3112" s="113" t="s">
        <v>73</v>
      </c>
      <c r="AY3112" s="114" t="s">
        <v>165</v>
      </c>
    </row>
    <row r="3113" spans="2:65" s="113" customFormat="1">
      <c r="B3113" s="112"/>
      <c r="D3113" s="102" t="s">
        <v>176</v>
      </c>
      <c r="E3113" s="114" t="s">
        <v>1</v>
      </c>
      <c r="F3113" s="115" t="s">
        <v>11154</v>
      </c>
      <c r="H3113" s="116">
        <v>86.251999999999995</v>
      </c>
      <c r="I3113" s="7"/>
      <c r="L3113" s="112"/>
      <c r="M3113" s="117"/>
      <c r="T3113" s="118"/>
      <c r="AT3113" s="114" t="s">
        <v>176</v>
      </c>
      <c r="AU3113" s="114" t="s">
        <v>82</v>
      </c>
      <c r="AV3113" s="113" t="s">
        <v>82</v>
      </c>
      <c r="AW3113" s="113" t="s">
        <v>30</v>
      </c>
      <c r="AX3113" s="113" t="s">
        <v>73</v>
      </c>
      <c r="AY3113" s="114" t="s">
        <v>165</v>
      </c>
    </row>
    <row r="3114" spans="2:65" s="120" customFormat="1">
      <c r="B3114" s="119"/>
      <c r="D3114" s="102" t="s">
        <v>176</v>
      </c>
      <c r="E3114" s="121" t="s">
        <v>1</v>
      </c>
      <c r="F3114" s="122" t="s">
        <v>181</v>
      </c>
      <c r="H3114" s="123">
        <v>183.64400000000001</v>
      </c>
      <c r="I3114" s="8"/>
      <c r="L3114" s="119"/>
      <c r="M3114" s="124"/>
      <c r="T3114" s="125"/>
      <c r="AT3114" s="121" t="s">
        <v>176</v>
      </c>
      <c r="AU3114" s="121" t="s">
        <v>82</v>
      </c>
      <c r="AV3114" s="120" t="s">
        <v>172</v>
      </c>
      <c r="AW3114" s="120" t="s">
        <v>30</v>
      </c>
      <c r="AX3114" s="120" t="s">
        <v>80</v>
      </c>
      <c r="AY3114" s="121" t="s">
        <v>165</v>
      </c>
    </row>
    <row r="3115" spans="2:65" s="77" customFormat="1" ht="22.9" customHeight="1">
      <c r="B3115" s="76"/>
      <c r="D3115" s="78" t="s">
        <v>72</v>
      </c>
      <c r="E3115" s="86" t="s">
        <v>1542</v>
      </c>
      <c r="F3115" s="86" t="s">
        <v>1543</v>
      </c>
      <c r="I3115" s="3"/>
      <c r="J3115" s="87">
        <f>BK3115</f>
        <v>0</v>
      </c>
      <c r="L3115" s="76"/>
      <c r="M3115" s="81"/>
      <c r="P3115" s="82">
        <f>SUM(P3116:P3245)</f>
        <v>0</v>
      </c>
      <c r="R3115" s="82">
        <f>SUM(R3116:R3245)</f>
        <v>372.6482447826283</v>
      </c>
      <c r="T3115" s="83">
        <f>SUM(T3116:T3245)</f>
        <v>0</v>
      </c>
      <c r="AR3115" s="78" t="s">
        <v>80</v>
      </c>
      <c r="AT3115" s="84" t="s">
        <v>72</v>
      </c>
      <c r="AU3115" s="84" t="s">
        <v>80</v>
      </c>
      <c r="AY3115" s="78" t="s">
        <v>165</v>
      </c>
      <c r="BK3115" s="85">
        <f>SUM(BK3116:BK3245)</f>
        <v>0</v>
      </c>
    </row>
    <row r="3116" spans="2:65" s="17" customFormat="1" ht="24.2" customHeight="1">
      <c r="B3116" s="16"/>
      <c r="C3116" s="88" t="s">
        <v>1544</v>
      </c>
      <c r="D3116" s="88" t="s">
        <v>168</v>
      </c>
      <c r="E3116" s="89" t="s">
        <v>1545</v>
      </c>
      <c r="F3116" s="90" t="s">
        <v>1546</v>
      </c>
      <c r="G3116" s="91" t="s">
        <v>202</v>
      </c>
      <c r="H3116" s="92">
        <v>1695.4369999999999</v>
      </c>
      <c r="I3116" s="4"/>
      <c r="J3116" s="94">
        <f>ROUND(I3116*H3116,2)</f>
        <v>0</v>
      </c>
      <c r="K3116" s="95"/>
      <c r="L3116" s="16"/>
      <c r="M3116" s="96" t="s">
        <v>1</v>
      </c>
      <c r="N3116" s="97" t="s">
        <v>38</v>
      </c>
      <c r="P3116" s="98">
        <f>O3116*H3116</f>
        <v>0</v>
      </c>
      <c r="Q3116" s="98">
        <v>4.2000000000000003E-2</v>
      </c>
      <c r="R3116" s="98">
        <f>Q3116*H3116</f>
        <v>71.208354</v>
      </c>
      <c r="S3116" s="98">
        <v>0</v>
      </c>
      <c r="T3116" s="99">
        <f>S3116*H3116</f>
        <v>0</v>
      </c>
      <c r="AR3116" s="100" t="s">
        <v>172</v>
      </c>
      <c r="AT3116" s="100" t="s">
        <v>168</v>
      </c>
      <c r="AU3116" s="100" t="s">
        <v>82</v>
      </c>
      <c r="AY3116" s="9" t="s">
        <v>165</v>
      </c>
      <c r="BE3116" s="101">
        <f>IF(N3116="základní",J3116,0)</f>
        <v>0</v>
      </c>
      <c r="BF3116" s="101">
        <f>IF(N3116="snížená",J3116,0)</f>
        <v>0</v>
      </c>
      <c r="BG3116" s="101">
        <f>IF(N3116="zákl. přenesená",J3116,0)</f>
        <v>0</v>
      </c>
      <c r="BH3116" s="101">
        <f>IF(N3116="sníž. přenesená",J3116,0)</f>
        <v>0</v>
      </c>
      <c r="BI3116" s="101">
        <f>IF(N3116="nulová",J3116,0)</f>
        <v>0</v>
      </c>
      <c r="BJ3116" s="9" t="s">
        <v>80</v>
      </c>
      <c r="BK3116" s="101">
        <f>ROUND(I3116*H3116,2)</f>
        <v>0</v>
      </c>
      <c r="BL3116" s="9" t="s">
        <v>172</v>
      </c>
      <c r="BM3116" s="100" t="s">
        <v>1547</v>
      </c>
    </row>
    <row r="3117" spans="2:65" s="17" customFormat="1" ht="19.5">
      <c r="B3117" s="16"/>
      <c r="D3117" s="102" t="s">
        <v>173</v>
      </c>
      <c r="F3117" s="103" t="s">
        <v>1548</v>
      </c>
      <c r="I3117" s="5"/>
      <c r="L3117" s="16"/>
      <c r="M3117" s="104"/>
      <c r="T3117" s="105"/>
      <c r="AT3117" s="9" t="s">
        <v>173</v>
      </c>
      <c r="AU3117" s="9" t="s">
        <v>82</v>
      </c>
    </row>
    <row r="3118" spans="2:65" s="107" customFormat="1">
      <c r="B3118" s="106"/>
      <c r="D3118" s="102" t="s">
        <v>176</v>
      </c>
      <c r="E3118" s="108" t="s">
        <v>1</v>
      </c>
      <c r="F3118" s="109" t="s">
        <v>11155</v>
      </c>
      <c r="H3118" s="108"/>
      <c r="I3118" s="6"/>
      <c r="L3118" s="106"/>
      <c r="M3118" s="110"/>
      <c r="T3118" s="111"/>
      <c r="AT3118" s="108" t="s">
        <v>176</v>
      </c>
      <c r="AU3118" s="108" t="s">
        <v>82</v>
      </c>
      <c r="AV3118" s="107" t="s">
        <v>82</v>
      </c>
      <c r="AW3118" s="107" t="s">
        <v>30</v>
      </c>
      <c r="AX3118" s="107" t="s">
        <v>73</v>
      </c>
      <c r="AY3118" s="108" t="s">
        <v>165</v>
      </c>
    </row>
    <row r="3119" spans="2:65" s="113" customFormat="1">
      <c r="B3119" s="112"/>
      <c r="D3119" s="102" t="s">
        <v>176</v>
      </c>
      <c r="E3119" s="114" t="s">
        <v>1</v>
      </c>
      <c r="F3119" s="115" t="s">
        <v>11156</v>
      </c>
      <c r="H3119" s="116">
        <v>745.81299999999999</v>
      </c>
      <c r="I3119" s="7"/>
      <c r="L3119" s="112"/>
      <c r="M3119" s="117"/>
      <c r="T3119" s="118"/>
      <c r="AT3119" s="114" t="s">
        <v>176</v>
      </c>
      <c r="AU3119" s="114" t="s">
        <v>82</v>
      </c>
      <c r="AV3119" s="113" t="s">
        <v>82</v>
      </c>
      <c r="AW3119" s="113" t="s">
        <v>30</v>
      </c>
      <c r="AX3119" s="113" t="s">
        <v>73</v>
      </c>
      <c r="AY3119" s="114" t="s">
        <v>165</v>
      </c>
    </row>
    <row r="3120" spans="2:65" s="113" customFormat="1">
      <c r="B3120" s="112"/>
      <c r="D3120" s="102" t="s">
        <v>176</v>
      </c>
      <c r="E3120" s="114" t="s">
        <v>1</v>
      </c>
      <c r="F3120" s="115" t="s">
        <v>11157</v>
      </c>
      <c r="H3120" s="116">
        <v>949.62400000000002</v>
      </c>
      <c r="I3120" s="7"/>
      <c r="L3120" s="112"/>
      <c r="M3120" s="117"/>
      <c r="T3120" s="118"/>
      <c r="AT3120" s="114" t="s">
        <v>176</v>
      </c>
      <c r="AU3120" s="114" t="s">
        <v>82</v>
      </c>
      <c r="AV3120" s="113" t="s">
        <v>82</v>
      </c>
      <c r="AW3120" s="113" t="s">
        <v>30</v>
      </c>
      <c r="AX3120" s="113" t="s">
        <v>73</v>
      </c>
      <c r="AY3120" s="114" t="s">
        <v>165</v>
      </c>
    </row>
    <row r="3121" spans="2:65" s="120" customFormat="1">
      <c r="B3121" s="119"/>
      <c r="D3121" s="102" t="s">
        <v>176</v>
      </c>
      <c r="E3121" s="121" t="s">
        <v>1</v>
      </c>
      <c r="F3121" s="122" t="s">
        <v>181</v>
      </c>
      <c r="H3121" s="123">
        <v>1695.4369999999999</v>
      </c>
      <c r="I3121" s="8"/>
      <c r="L3121" s="119"/>
      <c r="M3121" s="124"/>
      <c r="T3121" s="125"/>
      <c r="AT3121" s="121" t="s">
        <v>176</v>
      </c>
      <c r="AU3121" s="121" t="s">
        <v>82</v>
      </c>
      <c r="AV3121" s="120" t="s">
        <v>172</v>
      </c>
      <c r="AW3121" s="120" t="s">
        <v>30</v>
      </c>
      <c r="AX3121" s="120" t="s">
        <v>80</v>
      </c>
      <c r="AY3121" s="121" t="s">
        <v>165</v>
      </c>
    </row>
    <row r="3122" spans="2:65" s="17" customFormat="1" ht="24.2" customHeight="1">
      <c r="B3122" s="16"/>
      <c r="C3122" s="88" t="s">
        <v>846</v>
      </c>
      <c r="D3122" s="88" t="s">
        <v>168</v>
      </c>
      <c r="E3122" s="89" t="s">
        <v>1549</v>
      </c>
      <c r="F3122" s="90" t="s">
        <v>1550</v>
      </c>
      <c r="G3122" s="91" t="s">
        <v>171</v>
      </c>
      <c r="H3122" s="92">
        <v>549.34299999999996</v>
      </c>
      <c r="I3122" s="4"/>
      <c r="J3122" s="94">
        <f>ROUND(I3122*H3122,2)</f>
        <v>0</v>
      </c>
      <c r="K3122" s="95"/>
      <c r="L3122" s="16"/>
      <c r="M3122" s="96" t="s">
        <v>1</v>
      </c>
      <c r="N3122" s="97" t="s">
        <v>38</v>
      </c>
      <c r="P3122" s="98">
        <f>O3122*H3122</f>
        <v>0</v>
      </c>
      <c r="Q3122" s="98">
        <v>0.51500000000000001</v>
      </c>
      <c r="R3122" s="98">
        <f>Q3122*H3122</f>
        <v>282.91164499999996</v>
      </c>
      <c r="S3122" s="98">
        <v>0</v>
      </c>
      <c r="T3122" s="99">
        <f>S3122*H3122</f>
        <v>0</v>
      </c>
      <c r="AR3122" s="100" t="s">
        <v>172</v>
      </c>
      <c r="AT3122" s="100" t="s">
        <v>168</v>
      </c>
      <c r="AU3122" s="100" t="s">
        <v>82</v>
      </c>
      <c r="AY3122" s="9" t="s">
        <v>165</v>
      </c>
      <c r="BE3122" s="101">
        <f>IF(N3122="základní",J3122,0)</f>
        <v>0</v>
      </c>
      <c r="BF3122" s="101">
        <f>IF(N3122="snížená",J3122,0)</f>
        <v>0</v>
      </c>
      <c r="BG3122" s="101">
        <f>IF(N3122="zákl. přenesená",J3122,0)</f>
        <v>0</v>
      </c>
      <c r="BH3122" s="101">
        <f>IF(N3122="sníž. přenesená",J3122,0)</f>
        <v>0</v>
      </c>
      <c r="BI3122" s="101">
        <f>IF(N3122="nulová",J3122,0)</f>
        <v>0</v>
      </c>
      <c r="BJ3122" s="9" t="s">
        <v>80</v>
      </c>
      <c r="BK3122" s="101">
        <f>ROUND(I3122*H3122,2)</f>
        <v>0</v>
      </c>
      <c r="BL3122" s="9" t="s">
        <v>172</v>
      </c>
      <c r="BM3122" s="100" t="s">
        <v>1551</v>
      </c>
    </row>
    <row r="3123" spans="2:65" s="17" customFormat="1" ht="19.5">
      <c r="B3123" s="16"/>
      <c r="D3123" s="102" t="s">
        <v>173</v>
      </c>
      <c r="F3123" s="103" t="s">
        <v>1552</v>
      </c>
      <c r="I3123" s="5"/>
      <c r="L3123" s="16"/>
      <c r="M3123" s="104"/>
      <c r="T3123" s="105"/>
      <c r="AT3123" s="9" t="s">
        <v>173</v>
      </c>
      <c r="AU3123" s="9" t="s">
        <v>82</v>
      </c>
    </row>
    <row r="3124" spans="2:65" s="113" customFormat="1">
      <c r="B3124" s="112"/>
      <c r="D3124" s="102" t="s">
        <v>176</v>
      </c>
      <c r="E3124" s="114" t="s">
        <v>1</v>
      </c>
      <c r="F3124" s="115" t="s">
        <v>11158</v>
      </c>
      <c r="H3124" s="116">
        <v>9.093</v>
      </c>
      <c r="I3124" s="7"/>
      <c r="L3124" s="112"/>
      <c r="M3124" s="117"/>
      <c r="T3124" s="118"/>
      <c r="AT3124" s="114" t="s">
        <v>176</v>
      </c>
      <c r="AU3124" s="114" t="s">
        <v>82</v>
      </c>
      <c r="AV3124" s="113" t="s">
        <v>82</v>
      </c>
      <c r="AW3124" s="113" t="s">
        <v>30</v>
      </c>
      <c r="AX3124" s="113" t="s">
        <v>73</v>
      </c>
      <c r="AY3124" s="114" t="s">
        <v>165</v>
      </c>
    </row>
    <row r="3125" spans="2:65" s="113" customFormat="1">
      <c r="B3125" s="112"/>
      <c r="D3125" s="102" t="s">
        <v>176</v>
      </c>
      <c r="E3125" s="114" t="s">
        <v>1</v>
      </c>
      <c r="F3125" s="115" t="s">
        <v>11159</v>
      </c>
      <c r="H3125" s="116">
        <v>48.895000000000003</v>
      </c>
      <c r="I3125" s="7"/>
      <c r="L3125" s="112"/>
      <c r="M3125" s="117"/>
      <c r="T3125" s="118"/>
      <c r="AT3125" s="114" t="s">
        <v>176</v>
      </c>
      <c r="AU3125" s="114" t="s">
        <v>82</v>
      </c>
      <c r="AV3125" s="113" t="s">
        <v>82</v>
      </c>
      <c r="AW3125" s="113" t="s">
        <v>30</v>
      </c>
      <c r="AX3125" s="113" t="s">
        <v>73</v>
      </c>
      <c r="AY3125" s="114" t="s">
        <v>165</v>
      </c>
    </row>
    <row r="3126" spans="2:65" s="113" customFormat="1">
      <c r="B3126" s="112"/>
      <c r="D3126" s="102" t="s">
        <v>176</v>
      </c>
      <c r="E3126" s="114" t="s">
        <v>1</v>
      </c>
      <c r="F3126" s="115" t="s">
        <v>11160</v>
      </c>
      <c r="H3126" s="116">
        <v>8.6589999999999989</v>
      </c>
      <c r="I3126" s="7"/>
      <c r="L3126" s="112"/>
      <c r="M3126" s="117"/>
      <c r="T3126" s="118"/>
      <c r="AT3126" s="114" t="s">
        <v>176</v>
      </c>
      <c r="AU3126" s="114" t="s">
        <v>82</v>
      </c>
      <c r="AV3126" s="113" t="s">
        <v>82</v>
      </c>
      <c r="AW3126" s="113" t="s">
        <v>30</v>
      </c>
      <c r="AX3126" s="113" t="s">
        <v>73</v>
      </c>
      <c r="AY3126" s="114" t="s">
        <v>165</v>
      </c>
    </row>
    <row r="3127" spans="2:65" s="113" customFormat="1">
      <c r="B3127" s="112"/>
      <c r="D3127" s="102" t="s">
        <v>176</v>
      </c>
      <c r="E3127" s="114" t="s">
        <v>1</v>
      </c>
      <c r="F3127" s="115" t="s">
        <v>11161</v>
      </c>
      <c r="H3127" s="116">
        <v>10.01</v>
      </c>
      <c r="I3127" s="7"/>
      <c r="L3127" s="112"/>
      <c r="M3127" s="117"/>
      <c r="T3127" s="118"/>
      <c r="AT3127" s="114" t="s">
        <v>176</v>
      </c>
      <c r="AU3127" s="114" t="s">
        <v>82</v>
      </c>
      <c r="AV3127" s="113" t="s">
        <v>82</v>
      </c>
      <c r="AW3127" s="113" t="s">
        <v>30</v>
      </c>
      <c r="AX3127" s="113" t="s">
        <v>73</v>
      </c>
      <c r="AY3127" s="114" t="s">
        <v>165</v>
      </c>
    </row>
    <row r="3128" spans="2:65" s="113" customFormat="1">
      <c r="B3128" s="112"/>
      <c r="D3128" s="102" t="s">
        <v>176</v>
      </c>
      <c r="E3128" s="114" t="s">
        <v>1</v>
      </c>
      <c r="F3128" s="115" t="s">
        <v>11162</v>
      </c>
      <c r="H3128" s="116">
        <v>2.5619999999999998</v>
      </c>
      <c r="I3128" s="7"/>
      <c r="L3128" s="112"/>
      <c r="M3128" s="117"/>
      <c r="T3128" s="118"/>
      <c r="AT3128" s="114" t="s">
        <v>176</v>
      </c>
      <c r="AU3128" s="114" t="s">
        <v>82</v>
      </c>
      <c r="AV3128" s="113" t="s">
        <v>82</v>
      </c>
      <c r="AW3128" s="113" t="s">
        <v>30</v>
      </c>
      <c r="AX3128" s="113" t="s">
        <v>73</v>
      </c>
      <c r="AY3128" s="114" t="s">
        <v>165</v>
      </c>
    </row>
    <row r="3129" spans="2:65" s="113" customFormat="1">
      <c r="B3129" s="112"/>
      <c r="D3129" s="102" t="s">
        <v>176</v>
      </c>
      <c r="E3129" s="114" t="s">
        <v>1</v>
      </c>
      <c r="F3129" s="115" t="s">
        <v>11163</v>
      </c>
      <c r="H3129" s="116">
        <v>8.2880000000000003</v>
      </c>
      <c r="I3129" s="7"/>
      <c r="L3129" s="112"/>
      <c r="M3129" s="117"/>
      <c r="T3129" s="118"/>
      <c r="AT3129" s="114" t="s">
        <v>176</v>
      </c>
      <c r="AU3129" s="114" t="s">
        <v>82</v>
      </c>
      <c r="AV3129" s="113" t="s">
        <v>82</v>
      </c>
      <c r="AW3129" s="113" t="s">
        <v>30</v>
      </c>
      <c r="AX3129" s="113" t="s">
        <v>73</v>
      </c>
      <c r="AY3129" s="114" t="s">
        <v>165</v>
      </c>
    </row>
    <row r="3130" spans="2:65" s="113" customFormat="1">
      <c r="B3130" s="112"/>
      <c r="D3130" s="102" t="s">
        <v>176</v>
      </c>
      <c r="E3130" s="114" t="s">
        <v>1</v>
      </c>
      <c r="F3130" s="115" t="s">
        <v>11164</v>
      </c>
      <c r="H3130" s="116">
        <v>0.76649999999999996</v>
      </c>
      <c r="I3130" s="7"/>
      <c r="L3130" s="112"/>
      <c r="M3130" s="117"/>
      <c r="T3130" s="118"/>
      <c r="AT3130" s="114" t="s">
        <v>176</v>
      </c>
      <c r="AU3130" s="114" t="s">
        <v>82</v>
      </c>
      <c r="AV3130" s="113" t="s">
        <v>82</v>
      </c>
      <c r="AW3130" s="113" t="s">
        <v>30</v>
      </c>
      <c r="AX3130" s="113" t="s">
        <v>73</v>
      </c>
      <c r="AY3130" s="114" t="s">
        <v>165</v>
      </c>
    </row>
    <row r="3131" spans="2:65" s="113" customFormat="1">
      <c r="B3131" s="112"/>
      <c r="D3131" s="102" t="s">
        <v>176</v>
      </c>
      <c r="E3131" s="114" t="s">
        <v>1</v>
      </c>
      <c r="F3131" s="115" t="s">
        <v>11165</v>
      </c>
      <c r="H3131" s="116">
        <v>6.5029999999999992</v>
      </c>
      <c r="I3131" s="7"/>
      <c r="L3131" s="112"/>
      <c r="M3131" s="117"/>
      <c r="T3131" s="118"/>
      <c r="AT3131" s="114" t="s">
        <v>176</v>
      </c>
      <c r="AU3131" s="114" t="s">
        <v>82</v>
      </c>
      <c r="AV3131" s="113" t="s">
        <v>82</v>
      </c>
      <c r="AW3131" s="113" t="s">
        <v>30</v>
      </c>
      <c r="AX3131" s="113" t="s">
        <v>73</v>
      </c>
      <c r="AY3131" s="114" t="s">
        <v>165</v>
      </c>
    </row>
    <row r="3132" spans="2:65" s="113" customFormat="1">
      <c r="B3132" s="112"/>
      <c r="D3132" s="102" t="s">
        <v>176</v>
      </c>
      <c r="E3132" s="114" t="s">
        <v>1</v>
      </c>
      <c r="F3132" s="115" t="s">
        <v>11166</v>
      </c>
      <c r="H3132" s="116">
        <v>51.813999999999993</v>
      </c>
      <c r="I3132" s="7"/>
      <c r="L3132" s="112"/>
      <c r="M3132" s="117"/>
      <c r="T3132" s="118"/>
      <c r="AT3132" s="114" t="s">
        <v>176</v>
      </c>
      <c r="AU3132" s="114" t="s">
        <v>82</v>
      </c>
      <c r="AV3132" s="113" t="s">
        <v>82</v>
      </c>
      <c r="AW3132" s="113" t="s">
        <v>30</v>
      </c>
      <c r="AX3132" s="113" t="s">
        <v>73</v>
      </c>
      <c r="AY3132" s="114" t="s">
        <v>165</v>
      </c>
    </row>
    <row r="3133" spans="2:65" s="113" customFormat="1">
      <c r="B3133" s="112"/>
      <c r="D3133" s="102" t="s">
        <v>176</v>
      </c>
      <c r="E3133" s="114" t="s">
        <v>1</v>
      </c>
      <c r="F3133" s="115" t="s">
        <v>11167</v>
      </c>
      <c r="H3133" s="116">
        <v>20.387499999999999</v>
      </c>
      <c r="I3133" s="7"/>
      <c r="L3133" s="112"/>
      <c r="M3133" s="117"/>
      <c r="T3133" s="118"/>
      <c r="AT3133" s="114" t="s">
        <v>176</v>
      </c>
      <c r="AU3133" s="114" t="s">
        <v>82</v>
      </c>
      <c r="AV3133" s="113" t="s">
        <v>82</v>
      </c>
      <c r="AW3133" s="113" t="s">
        <v>30</v>
      </c>
      <c r="AX3133" s="113" t="s">
        <v>73</v>
      </c>
      <c r="AY3133" s="114" t="s">
        <v>165</v>
      </c>
    </row>
    <row r="3134" spans="2:65" s="113" customFormat="1">
      <c r="B3134" s="112"/>
      <c r="D3134" s="102" t="s">
        <v>176</v>
      </c>
      <c r="E3134" s="114" t="s">
        <v>1</v>
      </c>
      <c r="F3134" s="115" t="s">
        <v>11168</v>
      </c>
      <c r="H3134" s="116">
        <v>20.271999999999998</v>
      </c>
      <c r="I3134" s="7"/>
      <c r="L3134" s="112"/>
      <c r="M3134" s="117"/>
      <c r="T3134" s="118"/>
      <c r="AT3134" s="114" t="s">
        <v>176</v>
      </c>
      <c r="AU3134" s="114" t="s">
        <v>82</v>
      </c>
      <c r="AV3134" s="113" t="s">
        <v>82</v>
      </c>
      <c r="AW3134" s="113" t="s">
        <v>30</v>
      </c>
      <c r="AX3134" s="113" t="s">
        <v>73</v>
      </c>
      <c r="AY3134" s="114" t="s">
        <v>165</v>
      </c>
    </row>
    <row r="3135" spans="2:65" s="113" customFormat="1">
      <c r="B3135" s="112"/>
      <c r="D3135" s="102" t="s">
        <v>176</v>
      </c>
      <c r="E3135" s="114" t="s">
        <v>1</v>
      </c>
      <c r="F3135" s="115" t="s">
        <v>11169</v>
      </c>
      <c r="H3135" s="116">
        <v>12.698</v>
      </c>
      <c r="I3135" s="7"/>
      <c r="L3135" s="112"/>
      <c r="M3135" s="117"/>
      <c r="T3135" s="118"/>
      <c r="AT3135" s="114" t="s">
        <v>176</v>
      </c>
      <c r="AU3135" s="114" t="s">
        <v>82</v>
      </c>
      <c r="AV3135" s="113" t="s">
        <v>82</v>
      </c>
      <c r="AW3135" s="113" t="s">
        <v>30</v>
      </c>
      <c r="AX3135" s="113" t="s">
        <v>73</v>
      </c>
      <c r="AY3135" s="114" t="s">
        <v>165</v>
      </c>
    </row>
    <row r="3136" spans="2:65" s="113" customFormat="1">
      <c r="B3136" s="112"/>
      <c r="D3136" s="102" t="s">
        <v>176</v>
      </c>
      <c r="E3136" s="114" t="s">
        <v>1</v>
      </c>
      <c r="F3136" s="115" t="s">
        <v>11170</v>
      </c>
      <c r="H3136" s="116">
        <v>339.35300000000001</v>
      </c>
      <c r="I3136" s="7"/>
      <c r="L3136" s="112"/>
      <c r="M3136" s="117"/>
      <c r="T3136" s="118"/>
      <c r="AT3136" s="114" t="s">
        <v>176</v>
      </c>
      <c r="AU3136" s="114" t="s">
        <v>82</v>
      </c>
      <c r="AV3136" s="113" t="s">
        <v>82</v>
      </c>
      <c r="AW3136" s="113" t="s">
        <v>30</v>
      </c>
      <c r="AX3136" s="113" t="s">
        <v>73</v>
      </c>
      <c r="AY3136" s="114" t="s">
        <v>165</v>
      </c>
    </row>
    <row r="3137" spans="2:65" s="113" customFormat="1">
      <c r="B3137" s="112"/>
      <c r="D3137" s="102" t="s">
        <v>176</v>
      </c>
      <c r="E3137" s="114" t="s">
        <v>1</v>
      </c>
      <c r="F3137" s="115" t="s">
        <v>11171</v>
      </c>
      <c r="H3137" s="116">
        <v>2.0334999999999996</v>
      </c>
      <c r="I3137" s="7"/>
      <c r="L3137" s="112"/>
      <c r="M3137" s="117"/>
      <c r="T3137" s="118"/>
      <c r="AT3137" s="114" t="s">
        <v>176</v>
      </c>
      <c r="AU3137" s="114" t="s">
        <v>82</v>
      </c>
      <c r="AV3137" s="113" t="s">
        <v>82</v>
      </c>
      <c r="AW3137" s="113" t="s">
        <v>30</v>
      </c>
      <c r="AX3137" s="113" t="s">
        <v>73</v>
      </c>
      <c r="AY3137" s="114" t="s">
        <v>165</v>
      </c>
    </row>
    <row r="3138" spans="2:65" s="113" customFormat="1">
      <c r="B3138" s="112"/>
      <c r="D3138" s="102" t="s">
        <v>176</v>
      </c>
      <c r="E3138" s="114" t="s">
        <v>1</v>
      </c>
      <c r="F3138" s="115" t="s">
        <v>9866</v>
      </c>
      <c r="H3138" s="116">
        <v>541.33449999999993</v>
      </c>
      <c r="I3138" s="7"/>
      <c r="L3138" s="112"/>
      <c r="M3138" s="117"/>
      <c r="T3138" s="118"/>
      <c r="AT3138" s="114" t="s">
        <v>176</v>
      </c>
      <c r="AU3138" s="114" t="s">
        <v>82</v>
      </c>
      <c r="AV3138" s="113" t="s">
        <v>82</v>
      </c>
      <c r="AW3138" s="113" t="s">
        <v>30</v>
      </c>
      <c r="AX3138" s="113" t="s">
        <v>73</v>
      </c>
      <c r="AY3138" s="114" t="s">
        <v>165</v>
      </c>
    </row>
    <row r="3139" spans="2:65" s="107" customFormat="1">
      <c r="B3139" s="106"/>
      <c r="D3139" s="102" t="s">
        <v>176</v>
      </c>
      <c r="E3139" s="108" t="s">
        <v>1</v>
      </c>
      <c r="F3139" s="109" t="s">
        <v>11172</v>
      </c>
      <c r="H3139" s="108"/>
      <c r="I3139" s="6"/>
      <c r="L3139" s="106"/>
      <c r="M3139" s="110"/>
      <c r="T3139" s="111"/>
      <c r="AT3139" s="108" t="s">
        <v>176</v>
      </c>
      <c r="AU3139" s="108" t="s">
        <v>82</v>
      </c>
      <c r="AV3139" s="107" t="s">
        <v>82</v>
      </c>
      <c r="AW3139" s="107" t="s">
        <v>30</v>
      </c>
      <c r="AX3139" s="107" t="s">
        <v>73</v>
      </c>
      <c r="AY3139" s="108" t="s">
        <v>165</v>
      </c>
    </row>
    <row r="3140" spans="2:65" s="113" customFormat="1">
      <c r="B3140" s="112"/>
      <c r="D3140" s="102" t="s">
        <v>176</v>
      </c>
      <c r="E3140" s="114" t="s">
        <v>1</v>
      </c>
      <c r="F3140" s="115" t="s">
        <v>11173</v>
      </c>
      <c r="H3140" s="116">
        <v>8.0084160000000004</v>
      </c>
      <c r="I3140" s="7"/>
      <c r="L3140" s="112"/>
      <c r="M3140" s="117"/>
      <c r="T3140" s="118"/>
      <c r="AT3140" s="114" t="s">
        <v>176</v>
      </c>
      <c r="AU3140" s="114" t="s">
        <v>82</v>
      </c>
      <c r="AV3140" s="113" t="s">
        <v>82</v>
      </c>
      <c r="AW3140" s="113" t="s">
        <v>30</v>
      </c>
      <c r="AX3140" s="113" t="s">
        <v>73</v>
      </c>
      <c r="AY3140" s="114" t="s">
        <v>165</v>
      </c>
    </row>
    <row r="3141" spans="2:65" s="120" customFormat="1">
      <c r="B3141" s="119"/>
      <c r="D3141" s="102" t="s">
        <v>176</v>
      </c>
      <c r="E3141" s="121" t="s">
        <v>1</v>
      </c>
      <c r="F3141" s="122" t="s">
        <v>181</v>
      </c>
      <c r="H3141" s="123">
        <v>549.34299999999996</v>
      </c>
      <c r="I3141" s="8"/>
      <c r="L3141" s="119"/>
      <c r="M3141" s="124"/>
      <c r="T3141" s="125"/>
      <c r="AT3141" s="121" t="s">
        <v>176</v>
      </c>
      <c r="AU3141" s="121" t="s">
        <v>82</v>
      </c>
      <c r="AV3141" s="120" t="s">
        <v>172</v>
      </c>
      <c r="AW3141" s="120" t="s">
        <v>30</v>
      </c>
      <c r="AX3141" s="120" t="s">
        <v>80</v>
      </c>
      <c r="AY3141" s="121" t="s">
        <v>165</v>
      </c>
    </row>
    <row r="3142" spans="2:65" s="17" customFormat="1" ht="33" customHeight="1">
      <c r="B3142" s="16"/>
      <c r="C3142" s="88" t="s">
        <v>1553</v>
      </c>
      <c r="D3142" s="88" t="s">
        <v>168</v>
      </c>
      <c r="E3142" s="89" t="s">
        <v>1554</v>
      </c>
      <c r="F3142" s="90" t="s">
        <v>1555</v>
      </c>
      <c r="G3142" s="91" t="s">
        <v>202</v>
      </c>
      <c r="H3142" s="92">
        <v>136.77000000000001</v>
      </c>
      <c r="I3142" s="4"/>
      <c r="J3142" s="94">
        <f>ROUND(I3142*H3142,2)</f>
        <v>0</v>
      </c>
      <c r="K3142" s="95"/>
      <c r="L3142" s="16"/>
      <c r="M3142" s="96" t="s">
        <v>1</v>
      </c>
      <c r="N3142" s="97" t="s">
        <v>38</v>
      </c>
      <c r="P3142" s="98">
        <f>O3142*H3142</f>
        <v>0</v>
      </c>
      <c r="Q3142" s="98">
        <v>4.0000000000000001E-3</v>
      </c>
      <c r="R3142" s="98">
        <f>Q3142*H3142</f>
        <v>0.54708000000000001</v>
      </c>
      <c r="S3142" s="98">
        <v>0</v>
      </c>
      <c r="T3142" s="99">
        <f>S3142*H3142</f>
        <v>0</v>
      </c>
      <c r="AR3142" s="100" t="s">
        <v>172</v>
      </c>
      <c r="AT3142" s="100" t="s">
        <v>168</v>
      </c>
      <c r="AU3142" s="100" t="s">
        <v>82</v>
      </c>
      <c r="AY3142" s="9" t="s">
        <v>165</v>
      </c>
      <c r="BE3142" s="101">
        <f>IF(N3142="základní",J3142,0)</f>
        <v>0</v>
      </c>
      <c r="BF3142" s="101">
        <f>IF(N3142="snížená",J3142,0)</f>
        <v>0</v>
      </c>
      <c r="BG3142" s="101">
        <f>IF(N3142="zákl. přenesená",J3142,0)</f>
        <v>0</v>
      </c>
      <c r="BH3142" s="101">
        <f>IF(N3142="sníž. přenesená",J3142,0)</f>
        <v>0</v>
      </c>
      <c r="BI3142" s="101">
        <f>IF(N3142="nulová",J3142,0)</f>
        <v>0</v>
      </c>
      <c r="BJ3142" s="9" t="s">
        <v>80</v>
      </c>
      <c r="BK3142" s="101">
        <f>ROUND(I3142*H3142,2)</f>
        <v>0</v>
      </c>
      <c r="BL3142" s="9" t="s">
        <v>172</v>
      </c>
      <c r="BM3142" s="100" t="s">
        <v>1556</v>
      </c>
    </row>
    <row r="3143" spans="2:65" s="17" customFormat="1" ht="19.5">
      <c r="B3143" s="16"/>
      <c r="D3143" s="102" t="s">
        <v>173</v>
      </c>
      <c r="F3143" s="103" t="s">
        <v>1557</v>
      </c>
      <c r="I3143" s="5"/>
      <c r="L3143" s="16"/>
      <c r="M3143" s="104"/>
      <c r="T3143" s="105"/>
      <c r="AT3143" s="9" t="s">
        <v>173</v>
      </c>
      <c r="AU3143" s="9" t="s">
        <v>82</v>
      </c>
    </row>
    <row r="3144" spans="2:65" s="113" customFormat="1">
      <c r="B3144" s="112"/>
      <c r="D3144" s="102" t="s">
        <v>176</v>
      </c>
      <c r="E3144" s="114" t="s">
        <v>1</v>
      </c>
      <c r="F3144" s="115" t="s">
        <v>11174</v>
      </c>
      <c r="H3144" s="116">
        <v>94.51</v>
      </c>
      <c r="I3144" s="7"/>
      <c r="L3144" s="112"/>
      <c r="M3144" s="117"/>
      <c r="T3144" s="118"/>
      <c r="AT3144" s="114" t="s">
        <v>176</v>
      </c>
      <c r="AU3144" s="114" t="s">
        <v>82</v>
      </c>
      <c r="AV3144" s="113" t="s">
        <v>82</v>
      </c>
      <c r="AW3144" s="113" t="s">
        <v>30</v>
      </c>
      <c r="AX3144" s="113" t="s">
        <v>73</v>
      </c>
      <c r="AY3144" s="114" t="s">
        <v>165</v>
      </c>
    </row>
    <row r="3145" spans="2:65" s="113" customFormat="1">
      <c r="B3145" s="112"/>
      <c r="D3145" s="102" t="s">
        <v>176</v>
      </c>
      <c r="E3145" s="114" t="s">
        <v>1</v>
      </c>
      <c r="F3145" s="115" t="s">
        <v>11175</v>
      </c>
      <c r="H3145" s="116">
        <v>42.26</v>
      </c>
      <c r="I3145" s="7"/>
      <c r="L3145" s="112"/>
      <c r="M3145" s="117"/>
      <c r="T3145" s="118"/>
      <c r="AT3145" s="114" t="s">
        <v>176</v>
      </c>
      <c r="AU3145" s="114" t="s">
        <v>82</v>
      </c>
      <c r="AV3145" s="113" t="s">
        <v>82</v>
      </c>
      <c r="AW3145" s="113" t="s">
        <v>30</v>
      </c>
      <c r="AX3145" s="113" t="s">
        <v>73</v>
      </c>
      <c r="AY3145" s="114" t="s">
        <v>165</v>
      </c>
    </row>
    <row r="3146" spans="2:65" s="120" customFormat="1">
      <c r="B3146" s="119"/>
      <c r="D3146" s="102" t="s">
        <v>176</v>
      </c>
      <c r="E3146" s="121" t="s">
        <v>1</v>
      </c>
      <c r="F3146" s="122" t="s">
        <v>181</v>
      </c>
      <c r="H3146" s="123">
        <v>136.77000000000001</v>
      </c>
      <c r="I3146" s="8"/>
      <c r="L3146" s="119"/>
      <c r="M3146" s="124"/>
      <c r="T3146" s="125"/>
      <c r="AT3146" s="121" t="s">
        <v>176</v>
      </c>
      <c r="AU3146" s="121" t="s">
        <v>82</v>
      </c>
      <c r="AV3146" s="120" t="s">
        <v>172</v>
      </c>
      <c r="AW3146" s="120" t="s">
        <v>30</v>
      </c>
      <c r="AX3146" s="120" t="s">
        <v>80</v>
      </c>
      <c r="AY3146" s="121" t="s">
        <v>165</v>
      </c>
    </row>
    <row r="3147" spans="2:65" s="17" customFormat="1" ht="16.5" customHeight="1">
      <c r="B3147" s="16"/>
      <c r="C3147" s="88" t="s">
        <v>851</v>
      </c>
      <c r="D3147" s="88" t="s">
        <v>168</v>
      </c>
      <c r="E3147" s="89" t="s">
        <v>1558</v>
      </c>
      <c r="F3147" s="90" t="s">
        <v>1559</v>
      </c>
      <c r="G3147" s="91" t="s">
        <v>259</v>
      </c>
      <c r="H3147" s="92">
        <v>1915</v>
      </c>
      <c r="I3147" s="4"/>
      <c r="J3147" s="94">
        <f>ROUND(I3147*H3147,2)</f>
        <v>0</v>
      </c>
      <c r="K3147" s="95"/>
      <c r="L3147" s="16"/>
      <c r="M3147" s="96" t="s">
        <v>1</v>
      </c>
      <c r="N3147" s="97" t="s">
        <v>38</v>
      </c>
      <c r="P3147" s="98">
        <f>O3147*H3147</f>
        <v>0</v>
      </c>
      <c r="Q3147" s="98">
        <v>0</v>
      </c>
      <c r="R3147" s="98">
        <f>Q3147*H3147</f>
        <v>0</v>
      </c>
      <c r="S3147" s="98">
        <v>0</v>
      </c>
      <c r="T3147" s="99">
        <f>S3147*H3147</f>
        <v>0</v>
      </c>
      <c r="AR3147" s="100" t="s">
        <v>172</v>
      </c>
      <c r="AT3147" s="100" t="s">
        <v>168</v>
      </c>
      <c r="AU3147" s="100" t="s">
        <v>82</v>
      </c>
      <c r="AY3147" s="9" t="s">
        <v>165</v>
      </c>
      <c r="BE3147" s="101">
        <f>IF(N3147="základní",J3147,0)</f>
        <v>0</v>
      </c>
      <c r="BF3147" s="101">
        <f>IF(N3147="snížená",J3147,0)</f>
        <v>0</v>
      </c>
      <c r="BG3147" s="101">
        <f>IF(N3147="zákl. přenesená",J3147,0)</f>
        <v>0</v>
      </c>
      <c r="BH3147" s="101">
        <f>IF(N3147="sníž. přenesená",J3147,0)</f>
        <v>0</v>
      </c>
      <c r="BI3147" s="101">
        <f>IF(N3147="nulová",J3147,0)</f>
        <v>0</v>
      </c>
      <c r="BJ3147" s="9" t="s">
        <v>80</v>
      </c>
      <c r="BK3147" s="101">
        <f>ROUND(I3147*H3147,2)</f>
        <v>0</v>
      </c>
      <c r="BL3147" s="9" t="s">
        <v>172</v>
      </c>
      <c r="BM3147" s="100" t="s">
        <v>1560</v>
      </c>
    </row>
    <row r="3148" spans="2:65" s="17" customFormat="1">
      <c r="B3148" s="16"/>
      <c r="D3148" s="102" t="s">
        <v>173</v>
      </c>
      <c r="F3148" s="103" t="s">
        <v>1559</v>
      </c>
      <c r="I3148" s="5"/>
      <c r="L3148" s="16"/>
      <c r="M3148" s="104"/>
      <c r="T3148" s="105"/>
      <c r="AT3148" s="9" t="s">
        <v>173</v>
      </c>
      <c r="AU3148" s="9" t="s">
        <v>82</v>
      </c>
    </row>
    <row r="3149" spans="2:65" s="107" customFormat="1">
      <c r="B3149" s="106"/>
      <c r="D3149" s="102" t="s">
        <v>176</v>
      </c>
      <c r="E3149" s="108" t="s">
        <v>1</v>
      </c>
      <c r="F3149" s="109" t="s">
        <v>11176</v>
      </c>
      <c r="H3149" s="108"/>
      <c r="I3149" s="6"/>
      <c r="L3149" s="106"/>
      <c r="M3149" s="110"/>
      <c r="T3149" s="111"/>
      <c r="AT3149" s="108" t="s">
        <v>176</v>
      </c>
      <c r="AU3149" s="108" t="s">
        <v>82</v>
      </c>
      <c r="AV3149" s="107" t="s">
        <v>82</v>
      </c>
      <c r="AW3149" s="107" t="s">
        <v>30</v>
      </c>
      <c r="AX3149" s="107" t="s">
        <v>73</v>
      </c>
      <c r="AY3149" s="108" t="s">
        <v>165</v>
      </c>
    </row>
    <row r="3150" spans="2:65" s="113" customFormat="1">
      <c r="B3150" s="112"/>
      <c r="D3150" s="102" t="s">
        <v>176</v>
      </c>
      <c r="E3150" s="114" t="s">
        <v>1</v>
      </c>
      <c r="F3150" s="115" t="s">
        <v>11177</v>
      </c>
      <c r="H3150" s="116">
        <v>1915</v>
      </c>
      <c r="I3150" s="7"/>
      <c r="L3150" s="112"/>
      <c r="M3150" s="117"/>
      <c r="T3150" s="118"/>
      <c r="AT3150" s="114" t="s">
        <v>176</v>
      </c>
      <c r="AU3150" s="114" t="s">
        <v>82</v>
      </c>
      <c r="AV3150" s="113" t="s">
        <v>82</v>
      </c>
      <c r="AW3150" s="113" t="s">
        <v>30</v>
      </c>
      <c r="AX3150" s="113" t="s">
        <v>73</v>
      </c>
      <c r="AY3150" s="114" t="s">
        <v>165</v>
      </c>
    </row>
    <row r="3151" spans="2:65" s="120" customFormat="1">
      <c r="B3151" s="119"/>
      <c r="D3151" s="102" t="s">
        <v>176</v>
      </c>
      <c r="E3151" s="121" t="s">
        <v>1</v>
      </c>
      <c r="F3151" s="122" t="s">
        <v>181</v>
      </c>
      <c r="H3151" s="123">
        <v>1915</v>
      </c>
      <c r="I3151" s="8"/>
      <c r="L3151" s="119"/>
      <c r="M3151" s="124"/>
      <c r="T3151" s="125"/>
      <c r="AT3151" s="121" t="s">
        <v>176</v>
      </c>
      <c r="AU3151" s="121" t="s">
        <v>82</v>
      </c>
      <c r="AV3151" s="120" t="s">
        <v>172</v>
      </c>
      <c r="AW3151" s="120" t="s">
        <v>30</v>
      </c>
      <c r="AX3151" s="120" t="s">
        <v>80</v>
      </c>
      <c r="AY3151" s="121" t="s">
        <v>165</v>
      </c>
    </row>
    <row r="3152" spans="2:65" s="17" customFormat="1" ht="16.5" customHeight="1">
      <c r="B3152" s="16"/>
      <c r="C3152" s="88" t="s">
        <v>1561</v>
      </c>
      <c r="D3152" s="88" t="s">
        <v>168</v>
      </c>
      <c r="E3152" s="89" t="s">
        <v>1562</v>
      </c>
      <c r="F3152" s="90" t="s">
        <v>1563</v>
      </c>
      <c r="G3152" s="91" t="s">
        <v>202</v>
      </c>
      <c r="H3152" s="92">
        <v>46.485999999999997</v>
      </c>
      <c r="I3152" s="4"/>
      <c r="J3152" s="94">
        <f>ROUND(I3152*H3152,2)</f>
        <v>0</v>
      </c>
      <c r="K3152" s="95"/>
      <c r="L3152" s="16"/>
      <c r="M3152" s="96" t="s">
        <v>1</v>
      </c>
      <c r="N3152" s="97" t="s">
        <v>38</v>
      </c>
      <c r="P3152" s="98">
        <f>O3152*H3152</f>
        <v>0</v>
      </c>
      <c r="Q3152" s="98">
        <v>0</v>
      </c>
      <c r="R3152" s="98">
        <f>Q3152*H3152</f>
        <v>0</v>
      </c>
      <c r="S3152" s="98">
        <v>0</v>
      </c>
      <c r="T3152" s="99">
        <f>S3152*H3152</f>
        <v>0</v>
      </c>
      <c r="AR3152" s="100" t="s">
        <v>172</v>
      </c>
      <c r="AT3152" s="100" t="s">
        <v>168</v>
      </c>
      <c r="AU3152" s="100" t="s">
        <v>82</v>
      </c>
      <c r="AY3152" s="9" t="s">
        <v>165</v>
      </c>
      <c r="BE3152" s="101">
        <f>IF(N3152="základní",J3152,0)</f>
        <v>0</v>
      </c>
      <c r="BF3152" s="101">
        <f>IF(N3152="snížená",J3152,0)</f>
        <v>0</v>
      </c>
      <c r="BG3152" s="101">
        <f>IF(N3152="zákl. přenesená",J3152,0)</f>
        <v>0</v>
      </c>
      <c r="BH3152" s="101">
        <f>IF(N3152="sníž. přenesená",J3152,0)</f>
        <v>0</v>
      </c>
      <c r="BI3152" s="101">
        <f>IF(N3152="nulová",J3152,0)</f>
        <v>0</v>
      </c>
      <c r="BJ3152" s="9" t="s">
        <v>80</v>
      </c>
      <c r="BK3152" s="101">
        <f>ROUND(I3152*H3152,2)</f>
        <v>0</v>
      </c>
      <c r="BL3152" s="9" t="s">
        <v>172</v>
      </c>
      <c r="BM3152" s="100" t="s">
        <v>1564</v>
      </c>
    </row>
    <row r="3153" spans="2:65" s="17" customFormat="1">
      <c r="B3153" s="16"/>
      <c r="D3153" s="102" t="s">
        <v>173</v>
      </c>
      <c r="F3153" s="103" t="s">
        <v>1563</v>
      </c>
      <c r="I3153" s="5"/>
      <c r="L3153" s="16"/>
      <c r="M3153" s="104"/>
      <c r="T3153" s="105"/>
      <c r="AT3153" s="9" t="s">
        <v>173</v>
      </c>
      <c r="AU3153" s="9" t="s">
        <v>82</v>
      </c>
    </row>
    <row r="3154" spans="2:65" s="113" customFormat="1">
      <c r="B3154" s="112"/>
      <c r="D3154" s="102" t="s">
        <v>176</v>
      </c>
      <c r="E3154" s="114" t="s">
        <v>1</v>
      </c>
      <c r="F3154" s="115" t="s">
        <v>1565</v>
      </c>
      <c r="H3154" s="116">
        <v>46.485999999999997</v>
      </c>
      <c r="I3154" s="7"/>
      <c r="L3154" s="112"/>
      <c r="M3154" s="117"/>
      <c r="T3154" s="118"/>
      <c r="AT3154" s="114" t="s">
        <v>176</v>
      </c>
      <c r="AU3154" s="114" t="s">
        <v>82</v>
      </c>
      <c r="AV3154" s="113" t="s">
        <v>82</v>
      </c>
      <c r="AW3154" s="113" t="s">
        <v>30</v>
      </c>
      <c r="AX3154" s="113" t="s">
        <v>73</v>
      </c>
      <c r="AY3154" s="114" t="s">
        <v>165</v>
      </c>
    </row>
    <row r="3155" spans="2:65" s="120" customFormat="1">
      <c r="B3155" s="119"/>
      <c r="D3155" s="102" t="s">
        <v>176</v>
      </c>
      <c r="E3155" s="121" t="s">
        <v>1</v>
      </c>
      <c r="F3155" s="122" t="s">
        <v>181</v>
      </c>
      <c r="H3155" s="123">
        <v>46.485999999999997</v>
      </c>
      <c r="I3155" s="8"/>
      <c r="L3155" s="119"/>
      <c r="M3155" s="124"/>
      <c r="T3155" s="125"/>
      <c r="AT3155" s="121" t="s">
        <v>176</v>
      </c>
      <c r="AU3155" s="121" t="s">
        <v>82</v>
      </c>
      <c r="AV3155" s="120" t="s">
        <v>172</v>
      </c>
      <c r="AW3155" s="120" t="s">
        <v>30</v>
      </c>
      <c r="AX3155" s="120" t="s">
        <v>80</v>
      </c>
      <c r="AY3155" s="121" t="s">
        <v>165</v>
      </c>
    </row>
    <row r="3156" spans="2:65" s="17" customFormat="1" ht="24.2" customHeight="1">
      <c r="B3156" s="16"/>
      <c r="C3156" s="88" t="s">
        <v>855</v>
      </c>
      <c r="D3156" s="88" t="s">
        <v>168</v>
      </c>
      <c r="E3156" s="89" t="s">
        <v>1566</v>
      </c>
      <c r="F3156" s="90" t="s">
        <v>1567</v>
      </c>
      <c r="G3156" s="91" t="s">
        <v>202</v>
      </c>
      <c r="H3156" s="92">
        <v>103.961</v>
      </c>
      <c r="I3156" s="4"/>
      <c r="J3156" s="94">
        <f>ROUND(I3156*H3156,2)</f>
        <v>0</v>
      </c>
      <c r="K3156" s="95"/>
      <c r="L3156" s="16"/>
      <c r="M3156" s="96" t="s">
        <v>1</v>
      </c>
      <c r="N3156" s="97" t="s">
        <v>38</v>
      </c>
      <c r="P3156" s="98">
        <f>O3156*H3156</f>
        <v>0</v>
      </c>
      <c r="Q3156" s="98">
        <v>0</v>
      </c>
      <c r="R3156" s="98">
        <f>Q3156*H3156</f>
        <v>0</v>
      </c>
      <c r="S3156" s="98">
        <v>0</v>
      </c>
      <c r="T3156" s="99">
        <f>S3156*H3156</f>
        <v>0</v>
      </c>
      <c r="AR3156" s="100" t="s">
        <v>172</v>
      </c>
      <c r="AT3156" s="100" t="s">
        <v>168</v>
      </c>
      <c r="AU3156" s="100" t="s">
        <v>82</v>
      </c>
      <c r="AY3156" s="9" t="s">
        <v>165</v>
      </c>
      <c r="BE3156" s="101">
        <f>IF(N3156="základní",J3156,0)</f>
        <v>0</v>
      </c>
      <c r="BF3156" s="101">
        <f>IF(N3156="snížená",J3156,0)</f>
        <v>0</v>
      </c>
      <c r="BG3156" s="101">
        <f>IF(N3156="zákl. přenesená",J3156,0)</f>
        <v>0</v>
      </c>
      <c r="BH3156" s="101">
        <f>IF(N3156="sníž. přenesená",J3156,0)</f>
        <v>0</v>
      </c>
      <c r="BI3156" s="101">
        <f>IF(N3156="nulová",J3156,0)</f>
        <v>0</v>
      </c>
      <c r="BJ3156" s="9" t="s">
        <v>80</v>
      </c>
      <c r="BK3156" s="101">
        <f>ROUND(I3156*H3156,2)</f>
        <v>0</v>
      </c>
      <c r="BL3156" s="9" t="s">
        <v>172</v>
      </c>
      <c r="BM3156" s="100" t="s">
        <v>1568</v>
      </c>
    </row>
    <row r="3157" spans="2:65" s="17" customFormat="1">
      <c r="B3157" s="16"/>
      <c r="D3157" s="102" t="s">
        <v>173</v>
      </c>
      <c r="F3157" s="103" t="s">
        <v>1567</v>
      </c>
      <c r="I3157" s="5"/>
      <c r="L3157" s="16"/>
      <c r="M3157" s="104"/>
      <c r="T3157" s="105"/>
      <c r="AT3157" s="9" t="s">
        <v>173</v>
      </c>
      <c r="AU3157" s="9" t="s">
        <v>82</v>
      </c>
    </row>
    <row r="3158" spans="2:65" s="113" customFormat="1">
      <c r="B3158" s="112"/>
      <c r="D3158" s="102" t="s">
        <v>176</v>
      </c>
      <c r="E3158" s="114" t="s">
        <v>1</v>
      </c>
      <c r="F3158" s="115" t="s">
        <v>1569</v>
      </c>
      <c r="H3158" s="116">
        <v>103.961</v>
      </c>
      <c r="I3158" s="7"/>
      <c r="L3158" s="112"/>
      <c r="M3158" s="117"/>
      <c r="T3158" s="118"/>
      <c r="AT3158" s="114" t="s">
        <v>176</v>
      </c>
      <c r="AU3158" s="114" t="s">
        <v>82</v>
      </c>
      <c r="AV3158" s="113" t="s">
        <v>82</v>
      </c>
      <c r="AW3158" s="113" t="s">
        <v>30</v>
      </c>
      <c r="AX3158" s="113" t="s">
        <v>73</v>
      </c>
      <c r="AY3158" s="114" t="s">
        <v>165</v>
      </c>
    </row>
    <row r="3159" spans="2:65" s="120" customFormat="1">
      <c r="B3159" s="119"/>
      <c r="D3159" s="102" t="s">
        <v>176</v>
      </c>
      <c r="E3159" s="121" t="s">
        <v>1</v>
      </c>
      <c r="F3159" s="122" t="s">
        <v>181</v>
      </c>
      <c r="H3159" s="123">
        <v>103.961</v>
      </c>
      <c r="I3159" s="8"/>
      <c r="L3159" s="119"/>
      <c r="M3159" s="124"/>
      <c r="T3159" s="125"/>
      <c r="AT3159" s="121" t="s">
        <v>176</v>
      </c>
      <c r="AU3159" s="121" t="s">
        <v>82</v>
      </c>
      <c r="AV3159" s="120" t="s">
        <v>172</v>
      </c>
      <c r="AW3159" s="120" t="s">
        <v>30</v>
      </c>
      <c r="AX3159" s="120" t="s">
        <v>80</v>
      </c>
      <c r="AY3159" s="121" t="s">
        <v>165</v>
      </c>
    </row>
    <row r="3160" spans="2:65" s="17" customFormat="1" ht="21.75" customHeight="1">
      <c r="B3160" s="16"/>
      <c r="C3160" s="88" t="s">
        <v>1570</v>
      </c>
      <c r="D3160" s="88" t="s">
        <v>168</v>
      </c>
      <c r="E3160" s="89" t="s">
        <v>1571</v>
      </c>
      <c r="F3160" s="90" t="s">
        <v>1572</v>
      </c>
      <c r="G3160" s="91" t="s">
        <v>171</v>
      </c>
      <c r="H3160" s="92">
        <v>178.054</v>
      </c>
      <c r="I3160" s="4"/>
      <c r="J3160" s="94">
        <f>ROUND(I3160*H3160,2)</f>
        <v>0</v>
      </c>
      <c r="K3160" s="95"/>
      <c r="L3160" s="16"/>
      <c r="M3160" s="96" t="s">
        <v>1</v>
      </c>
      <c r="N3160" s="97" t="s">
        <v>38</v>
      </c>
      <c r="P3160" s="98">
        <f>O3160*H3160</f>
        <v>0</v>
      </c>
      <c r="Q3160" s="98">
        <v>0</v>
      </c>
      <c r="R3160" s="98">
        <f>Q3160*H3160</f>
        <v>0</v>
      </c>
      <c r="S3160" s="98">
        <v>0</v>
      </c>
      <c r="T3160" s="99">
        <f>S3160*H3160</f>
        <v>0</v>
      </c>
      <c r="AR3160" s="100" t="s">
        <v>172</v>
      </c>
      <c r="AT3160" s="100" t="s">
        <v>168</v>
      </c>
      <c r="AU3160" s="100" t="s">
        <v>82</v>
      </c>
      <c r="AY3160" s="9" t="s">
        <v>165</v>
      </c>
      <c r="BE3160" s="101">
        <f>IF(N3160="základní",J3160,0)</f>
        <v>0</v>
      </c>
      <c r="BF3160" s="101">
        <f>IF(N3160="snížená",J3160,0)</f>
        <v>0</v>
      </c>
      <c r="BG3160" s="101">
        <f>IF(N3160="zákl. přenesená",J3160,0)</f>
        <v>0</v>
      </c>
      <c r="BH3160" s="101">
        <f>IF(N3160="sníž. přenesená",J3160,0)</f>
        <v>0</v>
      </c>
      <c r="BI3160" s="101">
        <f>IF(N3160="nulová",J3160,0)</f>
        <v>0</v>
      </c>
      <c r="BJ3160" s="9" t="s">
        <v>80</v>
      </c>
      <c r="BK3160" s="101">
        <f>ROUND(I3160*H3160,2)</f>
        <v>0</v>
      </c>
      <c r="BL3160" s="9" t="s">
        <v>172</v>
      </c>
      <c r="BM3160" s="100" t="s">
        <v>1573</v>
      </c>
    </row>
    <row r="3161" spans="2:65" s="17" customFormat="1">
      <c r="B3161" s="16"/>
      <c r="D3161" s="102" t="s">
        <v>173</v>
      </c>
      <c r="F3161" s="103" t="s">
        <v>1572</v>
      </c>
      <c r="I3161" s="5"/>
      <c r="L3161" s="16"/>
      <c r="M3161" s="104"/>
      <c r="T3161" s="105"/>
      <c r="AT3161" s="9" t="s">
        <v>173</v>
      </c>
      <c r="AU3161" s="9" t="s">
        <v>82</v>
      </c>
    </row>
    <row r="3162" spans="2:65" s="107" customFormat="1">
      <c r="B3162" s="106"/>
      <c r="D3162" s="102" t="s">
        <v>176</v>
      </c>
      <c r="E3162" s="108" t="s">
        <v>1</v>
      </c>
      <c r="F3162" s="109" t="s">
        <v>705</v>
      </c>
      <c r="H3162" s="108"/>
      <c r="I3162" s="6"/>
      <c r="L3162" s="106"/>
      <c r="M3162" s="110"/>
      <c r="T3162" s="111"/>
      <c r="AT3162" s="108" t="s">
        <v>176</v>
      </c>
      <c r="AU3162" s="108" t="s">
        <v>82</v>
      </c>
      <c r="AV3162" s="107" t="s">
        <v>82</v>
      </c>
      <c r="AW3162" s="107" t="s">
        <v>30</v>
      </c>
      <c r="AX3162" s="107" t="s">
        <v>73</v>
      </c>
      <c r="AY3162" s="108" t="s">
        <v>165</v>
      </c>
    </row>
    <row r="3163" spans="2:65" s="113" customFormat="1">
      <c r="B3163" s="112"/>
      <c r="D3163" s="102" t="s">
        <v>176</v>
      </c>
      <c r="E3163" s="114" t="s">
        <v>1</v>
      </c>
      <c r="F3163" s="115" t="s">
        <v>11178</v>
      </c>
      <c r="H3163" s="116">
        <v>1.8186000000000002</v>
      </c>
      <c r="I3163" s="7"/>
      <c r="L3163" s="112"/>
      <c r="M3163" s="117"/>
      <c r="T3163" s="118"/>
      <c r="AT3163" s="114" t="s">
        <v>176</v>
      </c>
      <c r="AU3163" s="114" t="s">
        <v>82</v>
      </c>
      <c r="AV3163" s="113" t="s">
        <v>82</v>
      </c>
      <c r="AW3163" s="113" t="s">
        <v>30</v>
      </c>
      <c r="AX3163" s="113" t="s">
        <v>73</v>
      </c>
      <c r="AY3163" s="114" t="s">
        <v>165</v>
      </c>
    </row>
    <row r="3164" spans="2:65" s="113" customFormat="1">
      <c r="B3164" s="112"/>
      <c r="D3164" s="102" t="s">
        <v>176</v>
      </c>
      <c r="E3164" s="114" t="s">
        <v>1</v>
      </c>
      <c r="F3164" s="115" t="s">
        <v>11179</v>
      </c>
      <c r="H3164" s="116">
        <v>8.6613999999999987</v>
      </c>
      <c r="I3164" s="7"/>
      <c r="L3164" s="112"/>
      <c r="M3164" s="117"/>
      <c r="T3164" s="118"/>
      <c r="AT3164" s="114" t="s">
        <v>176</v>
      </c>
      <c r="AU3164" s="114" t="s">
        <v>82</v>
      </c>
      <c r="AV3164" s="113" t="s">
        <v>82</v>
      </c>
      <c r="AW3164" s="113" t="s">
        <v>30</v>
      </c>
      <c r="AX3164" s="113" t="s">
        <v>73</v>
      </c>
      <c r="AY3164" s="114" t="s">
        <v>165</v>
      </c>
    </row>
    <row r="3165" spans="2:65" s="113" customFormat="1">
      <c r="B3165" s="112"/>
      <c r="D3165" s="102" t="s">
        <v>176</v>
      </c>
      <c r="E3165" s="114" t="s">
        <v>1</v>
      </c>
      <c r="F3165" s="115" t="s">
        <v>11180</v>
      </c>
      <c r="H3165" s="116">
        <v>1.4349199999999998</v>
      </c>
      <c r="I3165" s="7"/>
      <c r="L3165" s="112"/>
      <c r="M3165" s="117"/>
      <c r="T3165" s="118"/>
      <c r="AT3165" s="114" t="s">
        <v>176</v>
      </c>
      <c r="AU3165" s="114" t="s">
        <v>82</v>
      </c>
      <c r="AV3165" s="113" t="s">
        <v>82</v>
      </c>
      <c r="AW3165" s="113" t="s">
        <v>30</v>
      </c>
      <c r="AX3165" s="113" t="s">
        <v>73</v>
      </c>
      <c r="AY3165" s="114" t="s">
        <v>165</v>
      </c>
    </row>
    <row r="3166" spans="2:65" s="113" customFormat="1">
      <c r="B3166" s="112"/>
      <c r="D3166" s="102" t="s">
        <v>176</v>
      </c>
      <c r="E3166" s="114" t="s">
        <v>1</v>
      </c>
      <c r="F3166" s="115" t="s">
        <v>11181</v>
      </c>
      <c r="H3166" s="116">
        <v>0.45384000000000002</v>
      </c>
      <c r="I3166" s="7"/>
      <c r="L3166" s="112"/>
      <c r="M3166" s="117"/>
      <c r="T3166" s="118"/>
      <c r="AT3166" s="114" t="s">
        <v>176</v>
      </c>
      <c r="AU3166" s="114" t="s">
        <v>82</v>
      </c>
      <c r="AV3166" s="113" t="s">
        <v>82</v>
      </c>
      <c r="AW3166" s="113" t="s">
        <v>30</v>
      </c>
      <c r="AX3166" s="113" t="s">
        <v>73</v>
      </c>
      <c r="AY3166" s="114" t="s">
        <v>165</v>
      </c>
    </row>
    <row r="3167" spans="2:65" s="113" customFormat="1">
      <c r="B3167" s="112"/>
      <c r="D3167" s="102" t="s">
        <v>176</v>
      </c>
      <c r="E3167" s="114" t="s">
        <v>1</v>
      </c>
      <c r="F3167" s="115" t="s">
        <v>11182</v>
      </c>
      <c r="H3167" s="116">
        <v>1.37344</v>
      </c>
      <c r="I3167" s="7"/>
      <c r="L3167" s="112"/>
      <c r="M3167" s="117"/>
      <c r="T3167" s="118"/>
      <c r="AT3167" s="114" t="s">
        <v>176</v>
      </c>
      <c r="AU3167" s="114" t="s">
        <v>82</v>
      </c>
      <c r="AV3167" s="113" t="s">
        <v>82</v>
      </c>
      <c r="AW3167" s="113" t="s">
        <v>30</v>
      </c>
      <c r="AX3167" s="113" t="s">
        <v>73</v>
      </c>
      <c r="AY3167" s="114" t="s">
        <v>165</v>
      </c>
    </row>
    <row r="3168" spans="2:65" s="113" customFormat="1">
      <c r="B3168" s="112"/>
      <c r="D3168" s="102" t="s">
        <v>176</v>
      </c>
      <c r="E3168" s="114" t="s">
        <v>1</v>
      </c>
      <c r="F3168" s="115" t="s">
        <v>11183</v>
      </c>
      <c r="H3168" s="116">
        <v>0.12701999999999999</v>
      </c>
      <c r="I3168" s="7"/>
      <c r="L3168" s="112"/>
      <c r="M3168" s="117"/>
      <c r="T3168" s="118"/>
      <c r="AT3168" s="114" t="s">
        <v>176</v>
      </c>
      <c r="AU3168" s="114" t="s">
        <v>82</v>
      </c>
      <c r="AV3168" s="113" t="s">
        <v>82</v>
      </c>
      <c r="AW3168" s="113" t="s">
        <v>30</v>
      </c>
      <c r="AX3168" s="113" t="s">
        <v>73</v>
      </c>
      <c r="AY3168" s="114" t="s">
        <v>165</v>
      </c>
    </row>
    <row r="3169" spans="2:51" s="113" customFormat="1">
      <c r="B3169" s="112"/>
      <c r="D3169" s="102" t="s">
        <v>176</v>
      </c>
      <c r="E3169" s="114" t="s">
        <v>1</v>
      </c>
      <c r="F3169" s="115" t="s">
        <v>11184</v>
      </c>
      <c r="H3169" s="116">
        <v>1.3563400000000001</v>
      </c>
      <c r="I3169" s="7"/>
      <c r="L3169" s="112"/>
      <c r="M3169" s="117"/>
      <c r="T3169" s="118"/>
      <c r="AT3169" s="114" t="s">
        <v>176</v>
      </c>
      <c r="AU3169" s="114" t="s">
        <v>82</v>
      </c>
      <c r="AV3169" s="113" t="s">
        <v>82</v>
      </c>
      <c r="AW3169" s="113" t="s">
        <v>30</v>
      </c>
      <c r="AX3169" s="113" t="s">
        <v>73</v>
      </c>
      <c r="AY3169" s="114" t="s">
        <v>165</v>
      </c>
    </row>
    <row r="3170" spans="2:51" s="113" customFormat="1">
      <c r="B3170" s="112"/>
      <c r="D3170" s="102" t="s">
        <v>176</v>
      </c>
      <c r="E3170" s="114" t="s">
        <v>1</v>
      </c>
      <c r="F3170" s="115" t="s">
        <v>11185</v>
      </c>
      <c r="H3170" s="116">
        <v>8.5863199999999988</v>
      </c>
      <c r="I3170" s="7"/>
      <c r="L3170" s="112"/>
      <c r="M3170" s="117"/>
      <c r="T3170" s="118"/>
      <c r="AT3170" s="114" t="s">
        <v>176</v>
      </c>
      <c r="AU3170" s="114" t="s">
        <v>82</v>
      </c>
      <c r="AV3170" s="113" t="s">
        <v>82</v>
      </c>
      <c r="AW3170" s="113" t="s">
        <v>30</v>
      </c>
      <c r="AX3170" s="113" t="s">
        <v>73</v>
      </c>
      <c r="AY3170" s="114" t="s">
        <v>165</v>
      </c>
    </row>
    <row r="3171" spans="2:51" s="113" customFormat="1">
      <c r="B3171" s="112"/>
      <c r="D3171" s="102" t="s">
        <v>176</v>
      </c>
      <c r="E3171" s="114" t="s">
        <v>1</v>
      </c>
      <c r="F3171" s="115" t="s">
        <v>11186</v>
      </c>
      <c r="H3171" s="116">
        <v>4.5434999999999999</v>
      </c>
      <c r="I3171" s="7"/>
      <c r="L3171" s="112"/>
      <c r="M3171" s="117"/>
      <c r="T3171" s="118"/>
      <c r="AT3171" s="114" t="s">
        <v>176</v>
      </c>
      <c r="AU3171" s="114" t="s">
        <v>82</v>
      </c>
      <c r="AV3171" s="113" t="s">
        <v>82</v>
      </c>
      <c r="AW3171" s="113" t="s">
        <v>30</v>
      </c>
      <c r="AX3171" s="113" t="s">
        <v>73</v>
      </c>
      <c r="AY3171" s="114" t="s">
        <v>165</v>
      </c>
    </row>
    <row r="3172" spans="2:51" s="113" customFormat="1">
      <c r="B3172" s="112"/>
      <c r="D3172" s="102" t="s">
        <v>176</v>
      </c>
      <c r="E3172" s="114" t="s">
        <v>1</v>
      </c>
      <c r="F3172" s="115" t="s">
        <v>11187</v>
      </c>
      <c r="H3172" s="116">
        <v>5.32864</v>
      </c>
      <c r="I3172" s="7"/>
      <c r="L3172" s="112"/>
      <c r="M3172" s="117"/>
      <c r="T3172" s="118"/>
      <c r="AT3172" s="114" t="s">
        <v>176</v>
      </c>
      <c r="AU3172" s="114" t="s">
        <v>82</v>
      </c>
      <c r="AV3172" s="113" t="s">
        <v>82</v>
      </c>
      <c r="AW3172" s="113" t="s">
        <v>30</v>
      </c>
      <c r="AX3172" s="113" t="s">
        <v>73</v>
      </c>
      <c r="AY3172" s="114" t="s">
        <v>165</v>
      </c>
    </row>
    <row r="3173" spans="2:51" s="113" customFormat="1">
      <c r="B3173" s="112"/>
      <c r="D3173" s="102" t="s">
        <v>176</v>
      </c>
      <c r="E3173" s="114" t="s">
        <v>1</v>
      </c>
      <c r="F3173" s="115" t="s">
        <v>11188</v>
      </c>
      <c r="H3173" s="116">
        <v>2.8298399999999999</v>
      </c>
      <c r="I3173" s="7"/>
      <c r="L3173" s="112"/>
      <c r="M3173" s="117"/>
      <c r="T3173" s="118"/>
      <c r="AT3173" s="114" t="s">
        <v>176</v>
      </c>
      <c r="AU3173" s="114" t="s">
        <v>82</v>
      </c>
      <c r="AV3173" s="113" t="s">
        <v>82</v>
      </c>
      <c r="AW3173" s="113" t="s">
        <v>30</v>
      </c>
      <c r="AX3173" s="113" t="s">
        <v>73</v>
      </c>
      <c r="AY3173" s="114" t="s">
        <v>165</v>
      </c>
    </row>
    <row r="3174" spans="2:51" s="113" customFormat="1">
      <c r="B3174" s="112"/>
      <c r="D3174" s="102" t="s">
        <v>176</v>
      </c>
      <c r="E3174" s="114" t="s">
        <v>1</v>
      </c>
      <c r="F3174" s="115" t="s">
        <v>11189</v>
      </c>
      <c r="H3174" s="116">
        <v>71.748920000000012</v>
      </c>
      <c r="I3174" s="7"/>
      <c r="L3174" s="112"/>
      <c r="M3174" s="117"/>
      <c r="T3174" s="118"/>
      <c r="AT3174" s="114" t="s">
        <v>176</v>
      </c>
      <c r="AU3174" s="114" t="s">
        <v>82</v>
      </c>
      <c r="AV3174" s="113" t="s">
        <v>82</v>
      </c>
      <c r="AW3174" s="113" t="s">
        <v>30</v>
      </c>
      <c r="AX3174" s="113" t="s">
        <v>73</v>
      </c>
      <c r="AY3174" s="114" t="s">
        <v>165</v>
      </c>
    </row>
    <row r="3175" spans="2:51" s="107" customFormat="1">
      <c r="B3175" s="106"/>
      <c r="D3175" s="102" t="s">
        <v>176</v>
      </c>
      <c r="E3175" s="108" t="s">
        <v>1</v>
      </c>
      <c r="F3175" s="109" t="s">
        <v>707</v>
      </c>
      <c r="H3175" s="108"/>
      <c r="I3175" s="6"/>
      <c r="L3175" s="106"/>
      <c r="M3175" s="110"/>
      <c r="T3175" s="111"/>
      <c r="AT3175" s="108" t="s">
        <v>176</v>
      </c>
      <c r="AU3175" s="108" t="s">
        <v>82</v>
      </c>
      <c r="AV3175" s="107" t="s">
        <v>82</v>
      </c>
      <c r="AW3175" s="107" t="s">
        <v>30</v>
      </c>
      <c r="AX3175" s="107" t="s">
        <v>73</v>
      </c>
      <c r="AY3175" s="108" t="s">
        <v>165</v>
      </c>
    </row>
    <row r="3176" spans="2:51" s="113" customFormat="1">
      <c r="B3176" s="112"/>
      <c r="D3176" s="102" t="s">
        <v>176</v>
      </c>
      <c r="E3176" s="114" t="s">
        <v>1</v>
      </c>
      <c r="F3176" s="115" t="s">
        <v>11190</v>
      </c>
      <c r="H3176" s="116">
        <v>16.327839999999998</v>
      </c>
      <c r="I3176" s="7"/>
      <c r="L3176" s="112"/>
      <c r="M3176" s="117"/>
      <c r="T3176" s="118"/>
      <c r="AT3176" s="114" t="s">
        <v>176</v>
      </c>
      <c r="AU3176" s="114" t="s">
        <v>82</v>
      </c>
      <c r="AV3176" s="113" t="s">
        <v>82</v>
      </c>
      <c r="AW3176" s="113" t="s">
        <v>30</v>
      </c>
      <c r="AX3176" s="113" t="s">
        <v>73</v>
      </c>
      <c r="AY3176" s="114" t="s">
        <v>165</v>
      </c>
    </row>
    <row r="3177" spans="2:51" s="113" customFormat="1">
      <c r="B3177" s="112"/>
      <c r="D3177" s="102" t="s">
        <v>176</v>
      </c>
      <c r="E3177" s="114" t="s">
        <v>1</v>
      </c>
      <c r="F3177" s="115" t="s">
        <v>11191</v>
      </c>
      <c r="H3177" s="116">
        <v>1.2144600000000001</v>
      </c>
      <c r="I3177" s="7"/>
      <c r="L3177" s="112"/>
      <c r="M3177" s="117"/>
      <c r="T3177" s="118"/>
      <c r="AT3177" s="114" t="s">
        <v>176</v>
      </c>
      <c r="AU3177" s="114" t="s">
        <v>82</v>
      </c>
      <c r="AV3177" s="113" t="s">
        <v>82</v>
      </c>
      <c r="AW3177" s="113" t="s">
        <v>30</v>
      </c>
      <c r="AX3177" s="113" t="s">
        <v>73</v>
      </c>
      <c r="AY3177" s="114" t="s">
        <v>165</v>
      </c>
    </row>
    <row r="3178" spans="2:51" s="113" customFormat="1">
      <c r="B3178" s="112"/>
      <c r="D3178" s="102" t="s">
        <v>176</v>
      </c>
      <c r="E3178" s="114" t="s">
        <v>1</v>
      </c>
      <c r="F3178" s="115" t="s">
        <v>11192</v>
      </c>
      <c r="H3178" s="116">
        <v>2.1672050000000005</v>
      </c>
      <c r="I3178" s="7"/>
      <c r="L3178" s="112"/>
      <c r="M3178" s="117"/>
      <c r="T3178" s="118"/>
      <c r="AT3178" s="114" t="s">
        <v>176</v>
      </c>
      <c r="AU3178" s="114" t="s">
        <v>82</v>
      </c>
      <c r="AV3178" s="113" t="s">
        <v>82</v>
      </c>
      <c r="AW3178" s="113" t="s">
        <v>30</v>
      </c>
      <c r="AX3178" s="113" t="s">
        <v>73</v>
      </c>
      <c r="AY3178" s="114" t="s">
        <v>165</v>
      </c>
    </row>
    <row r="3179" spans="2:51" s="113" customFormat="1">
      <c r="B3179" s="112"/>
      <c r="D3179" s="102" t="s">
        <v>176</v>
      </c>
      <c r="E3179" s="114" t="s">
        <v>1</v>
      </c>
      <c r="F3179" s="115" t="s">
        <v>11193</v>
      </c>
      <c r="H3179" s="116">
        <v>1.4282999999999999</v>
      </c>
      <c r="I3179" s="7"/>
      <c r="L3179" s="112"/>
      <c r="M3179" s="117"/>
      <c r="T3179" s="118"/>
      <c r="AT3179" s="114" t="s">
        <v>176</v>
      </c>
      <c r="AU3179" s="114" t="s">
        <v>82</v>
      </c>
      <c r="AV3179" s="113" t="s">
        <v>82</v>
      </c>
      <c r="AW3179" s="113" t="s">
        <v>30</v>
      </c>
      <c r="AX3179" s="113" t="s">
        <v>73</v>
      </c>
      <c r="AY3179" s="114" t="s">
        <v>165</v>
      </c>
    </row>
    <row r="3180" spans="2:51" s="107" customFormat="1">
      <c r="B3180" s="106"/>
      <c r="D3180" s="102" t="s">
        <v>176</v>
      </c>
      <c r="E3180" s="108" t="s">
        <v>1</v>
      </c>
      <c r="F3180" s="109" t="s">
        <v>11194</v>
      </c>
      <c r="H3180" s="108"/>
      <c r="I3180" s="6"/>
      <c r="L3180" s="106"/>
      <c r="M3180" s="110"/>
      <c r="T3180" s="111"/>
      <c r="AT3180" s="108" t="s">
        <v>176</v>
      </c>
      <c r="AU3180" s="108" t="s">
        <v>82</v>
      </c>
      <c r="AV3180" s="107" t="s">
        <v>82</v>
      </c>
      <c r="AW3180" s="107" t="s">
        <v>30</v>
      </c>
      <c r="AX3180" s="107" t="s">
        <v>73</v>
      </c>
      <c r="AY3180" s="108" t="s">
        <v>165</v>
      </c>
    </row>
    <row r="3181" spans="2:51" s="113" customFormat="1" ht="22.5">
      <c r="B3181" s="112"/>
      <c r="D3181" s="102" t="s">
        <v>176</v>
      </c>
      <c r="E3181" s="114" t="s">
        <v>1</v>
      </c>
      <c r="F3181" s="115" t="s">
        <v>11195</v>
      </c>
      <c r="H3181" s="116">
        <v>2.9014499999999992</v>
      </c>
      <c r="I3181" s="7"/>
      <c r="L3181" s="112"/>
      <c r="M3181" s="117"/>
      <c r="T3181" s="118"/>
      <c r="AT3181" s="114" t="s">
        <v>176</v>
      </c>
      <c r="AU3181" s="114" t="s">
        <v>82</v>
      </c>
      <c r="AV3181" s="113" t="s">
        <v>82</v>
      </c>
      <c r="AW3181" s="113" t="s">
        <v>30</v>
      </c>
      <c r="AX3181" s="113" t="s">
        <v>73</v>
      </c>
      <c r="AY3181" s="114" t="s">
        <v>165</v>
      </c>
    </row>
    <row r="3182" spans="2:51" s="113" customFormat="1">
      <c r="B3182" s="112"/>
      <c r="D3182" s="102" t="s">
        <v>176</v>
      </c>
      <c r="E3182" s="114" t="s">
        <v>1</v>
      </c>
      <c r="F3182" s="115" t="s">
        <v>11196</v>
      </c>
      <c r="H3182" s="116">
        <v>3.61416</v>
      </c>
      <c r="I3182" s="7"/>
      <c r="L3182" s="112"/>
      <c r="M3182" s="117"/>
      <c r="T3182" s="118"/>
      <c r="AT3182" s="114" t="s">
        <v>176</v>
      </c>
      <c r="AU3182" s="114" t="s">
        <v>82</v>
      </c>
      <c r="AV3182" s="113" t="s">
        <v>82</v>
      </c>
      <c r="AW3182" s="113" t="s">
        <v>30</v>
      </c>
      <c r="AX3182" s="113" t="s">
        <v>73</v>
      </c>
      <c r="AY3182" s="114" t="s">
        <v>165</v>
      </c>
    </row>
    <row r="3183" spans="2:51" s="113" customFormat="1">
      <c r="B3183" s="112"/>
      <c r="D3183" s="102" t="s">
        <v>176</v>
      </c>
      <c r="E3183" s="114" t="s">
        <v>1</v>
      </c>
      <c r="F3183" s="115" t="s">
        <v>11197</v>
      </c>
      <c r="H3183" s="116">
        <v>1.06436</v>
      </c>
      <c r="I3183" s="7"/>
      <c r="L3183" s="112"/>
      <c r="M3183" s="117"/>
      <c r="T3183" s="118"/>
      <c r="AT3183" s="114" t="s">
        <v>176</v>
      </c>
      <c r="AU3183" s="114" t="s">
        <v>82</v>
      </c>
      <c r="AV3183" s="113" t="s">
        <v>82</v>
      </c>
      <c r="AW3183" s="113" t="s">
        <v>30</v>
      </c>
      <c r="AX3183" s="113" t="s">
        <v>73</v>
      </c>
      <c r="AY3183" s="114" t="s">
        <v>165</v>
      </c>
    </row>
    <row r="3184" spans="2:51" s="113" customFormat="1">
      <c r="B3184" s="112"/>
      <c r="D3184" s="102" t="s">
        <v>176</v>
      </c>
      <c r="E3184" s="114" t="s">
        <v>1</v>
      </c>
      <c r="F3184" s="115" t="s">
        <v>11198</v>
      </c>
      <c r="H3184" s="116">
        <v>2.2346999999999997</v>
      </c>
      <c r="I3184" s="7"/>
      <c r="L3184" s="112"/>
      <c r="M3184" s="117"/>
      <c r="T3184" s="118"/>
      <c r="AT3184" s="114" t="s">
        <v>176</v>
      </c>
      <c r="AU3184" s="114" t="s">
        <v>82</v>
      </c>
      <c r="AV3184" s="113" t="s">
        <v>82</v>
      </c>
      <c r="AW3184" s="113" t="s">
        <v>30</v>
      </c>
      <c r="AX3184" s="113" t="s">
        <v>73</v>
      </c>
      <c r="AY3184" s="114" t="s">
        <v>165</v>
      </c>
    </row>
    <row r="3185" spans="2:65" s="113" customFormat="1">
      <c r="B3185" s="112"/>
      <c r="D3185" s="102" t="s">
        <v>176</v>
      </c>
      <c r="E3185" s="114" t="s">
        <v>1</v>
      </c>
      <c r="F3185" s="115" t="s">
        <v>11199</v>
      </c>
      <c r="H3185" s="116">
        <v>0.47377000000000008</v>
      </c>
      <c r="I3185" s="7"/>
      <c r="L3185" s="112"/>
      <c r="M3185" s="117"/>
      <c r="T3185" s="118"/>
      <c r="AT3185" s="114" t="s">
        <v>176</v>
      </c>
      <c r="AU3185" s="114" t="s">
        <v>82</v>
      </c>
      <c r="AV3185" s="113" t="s">
        <v>82</v>
      </c>
      <c r="AW3185" s="113" t="s">
        <v>30</v>
      </c>
      <c r="AX3185" s="113" t="s">
        <v>73</v>
      </c>
      <c r="AY3185" s="114" t="s">
        <v>165</v>
      </c>
    </row>
    <row r="3186" spans="2:65" s="113" customFormat="1">
      <c r="B3186" s="112"/>
      <c r="D3186" s="102" t="s">
        <v>176</v>
      </c>
      <c r="E3186" s="114" t="s">
        <v>1</v>
      </c>
      <c r="F3186" s="115" t="s">
        <v>11200</v>
      </c>
      <c r="H3186" s="116">
        <v>9.1927500000000002</v>
      </c>
      <c r="I3186" s="7"/>
      <c r="L3186" s="112"/>
      <c r="M3186" s="117"/>
      <c r="T3186" s="118"/>
      <c r="AT3186" s="114" t="s">
        <v>176</v>
      </c>
      <c r="AU3186" s="114" t="s">
        <v>82</v>
      </c>
      <c r="AV3186" s="113" t="s">
        <v>82</v>
      </c>
      <c r="AW3186" s="113" t="s">
        <v>30</v>
      </c>
      <c r="AX3186" s="113" t="s">
        <v>73</v>
      </c>
      <c r="AY3186" s="114" t="s">
        <v>165</v>
      </c>
    </row>
    <row r="3187" spans="2:65" s="113" customFormat="1">
      <c r="B3187" s="112"/>
      <c r="D3187" s="102" t="s">
        <v>176</v>
      </c>
      <c r="E3187" s="114" t="s">
        <v>1</v>
      </c>
      <c r="F3187" s="115" t="s">
        <v>11201</v>
      </c>
      <c r="H3187" s="116">
        <v>6.58155</v>
      </c>
      <c r="I3187" s="7"/>
      <c r="L3187" s="112"/>
      <c r="M3187" s="117"/>
      <c r="T3187" s="118"/>
      <c r="AT3187" s="114" t="s">
        <v>176</v>
      </c>
      <c r="AU3187" s="114" t="s">
        <v>82</v>
      </c>
      <c r="AV3187" s="113" t="s">
        <v>82</v>
      </c>
      <c r="AW3187" s="113" t="s">
        <v>30</v>
      </c>
      <c r="AX3187" s="113" t="s">
        <v>73</v>
      </c>
      <c r="AY3187" s="114" t="s">
        <v>165</v>
      </c>
    </row>
    <row r="3188" spans="2:65" s="113" customFormat="1">
      <c r="B3188" s="112"/>
      <c r="D3188" s="102" t="s">
        <v>176</v>
      </c>
      <c r="E3188" s="114" t="s">
        <v>1</v>
      </c>
      <c r="F3188" s="115" t="s">
        <v>11202</v>
      </c>
      <c r="H3188" s="116">
        <v>0.85375999999999996</v>
      </c>
      <c r="I3188" s="7"/>
      <c r="L3188" s="112"/>
      <c r="M3188" s="117"/>
      <c r="T3188" s="118"/>
      <c r="AT3188" s="114" t="s">
        <v>176</v>
      </c>
      <c r="AU3188" s="114" t="s">
        <v>82</v>
      </c>
      <c r="AV3188" s="113" t="s">
        <v>82</v>
      </c>
      <c r="AW3188" s="113" t="s">
        <v>30</v>
      </c>
      <c r="AX3188" s="113" t="s">
        <v>73</v>
      </c>
      <c r="AY3188" s="114" t="s">
        <v>165</v>
      </c>
    </row>
    <row r="3189" spans="2:65" s="113" customFormat="1">
      <c r="B3189" s="112"/>
      <c r="D3189" s="102" t="s">
        <v>176</v>
      </c>
      <c r="E3189" s="114" t="s">
        <v>1</v>
      </c>
      <c r="F3189" s="115" t="s">
        <v>11203</v>
      </c>
      <c r="H3189" s="116">
        <v>0.76112000000000002</v>
      </c>
      <c r="I3189" s="7"/>
      <c r="L3189" s="112"/>
      <c r="M3189" s="117"/>
      <c r="T3189" s="118"/>
      <c r="AT3189" s="114" t="s">
        <v>176</v>
      </c>
      <c r="AU3189" s="114" t="s">
        <v>82</v>
      </c>
      <c r="AV3189" s="113" t="s">
        <v>82</v>
      </c>
      <c r="AW3189" s="113" t="s">
        <v>30</v>
      </c>
      <c r="AX3189" s="113" t="s">
        <v>73</v>
      </c>
      <c r="AY3189" s="114" t="s">
        <v>165</v>
      </c>
    </row>
    <row r="3190" spans="2:65" s="113" customFormat="1">
      <c r="B3190" s="112"/>
      <c r="D3190" s="102" t="s">
        <v>176</v>
      </c>
      <c r="E3190" s="114" t="s">
        <v>1</v>
      </c>
      <c r="F3190" s="115" t="s">
        <v>11204</v>
      </c>
      <c r="H3190" s="116">
        <v>0.49685999999999997</v>
      </c>
      <c r="I3190" s="7"/>
      <c r="L3190" s="112"/>
      <c r="M3190" s="117"/>
      <c r="T3190" s="118"/>
      <c r="AT3190" s="114" t="s">
        <v>176</v>
      </c>
      <c r="AU3190" s="114" t="s">
        <v>82</v>
      </c>
      <c r="AV3190" s="113" t="s">
        <v>82</v>
      </c>
      <c r="AW3190" s="113" t="s">
        <v>30</v>
      </c>
      <c r="AX3190" s="113" t="s">
        <v>73</v>
      </c>
      <c r="AY3190" s="114" t="s">
        <v>165</v>
      </c>
    </row>
    <row r="3191" spans="2:65" s="113" customFormat="1">
      <c r="B3191" s="112"/>
      <c r="D3191" s="102" t="s">
        <v>176</v>
      </c>
      <c r="E3191" s="114" t="s">
        <v>1</v>
      </c>
      <c r="F3191" s="115" t="s">
        <v>11205</v>
      </c>
      <c r="H3191" s="116">
        <v>0.25205</v>
      </c>
      <c r="I3191" s="7"/>
      <c r="L3191" s="112"/>
      <c r="M3191" s="117"/>
      <c r="T3191" s="118"/>
      <c r="AT3191" s="114" t="s">
        <v>176</v>
      </c>
      <c r="AU3191" s="114" t="s">
        <v>82</v>
      </c>
      <c r="AV3191" s="113" t="s">
        <v>82</v>
      </c>
      <c r="AW3191" s="113" t="s">
        <v>30</v>
      </c>
      <c r="AX3191" s="113" t="s">
        <v>73</v>
      </c>
      <c r="AY3191" s="114" t="s">
        <v>165</v>
      </c>
    </row>
    <row r="3192" spans="2:65" s="113" customFormat="1">
      <c r="B3192" s="112"/>
      <c r="D3192" s="102" t="s">
        <v>176</v>
      </c>
      <c r="E3192" s="114" t="s">
        <v>1</v>
      </c>
      <c r="F3192" s="115" t="s">
        <v>11206</v>
      </c>
      <c r="H3192" s="116">
        <v>0.41251000000000004</v>
      </c>
      <c r="I3192" s="7"/>
      <c r="L3192" s="112"/>
      <c r="M3192" s="117"/>
      <c r="T3192" s="118"/>
      <c r="AT3192" s="114" t="s">
        <v>176</v>
      </c>
      <c r="AU3192" s="114" t="s">
        <v>82</v>
      </c>
      <c r="AV3192" s="113" t="s">
        <v>82</v>
      </c>
      <c r="AW3192" s="113" t="s">
        <v>30</v>
      </c>
      <c r="AX3192" s="113" t="s">
        <v>73</v>
      </c>
      <c r="AY3192" s="114" t="s">
        <v>165</v>
      </c>
    </row>
    <row r="3193" spans="2:65" s="107" customFormat="1">
      <c r="B3193" s="106"/>
      <c r="D3193" s="102" t="s">
        <v>176</v>
      </c>
      <c r="E3193" s="108" t="s">
        <v>1</v>
      </c>
      <c r="F3193" s="109" t="s">
        <v>709</v>
      </c>
      <c r="H3193" s="108"/>
      <c r="I3193" s="6"/>
      <c r="L3193" s="106"/>
      <c r="M3193" s="110"/>
      <c r="T3193" s="111"/>
      <c r="AT3193" s="108" t="s">
        <v>176</v>
      </c>
      <c r="AU3193" s="108" t="s">
        <v>82</v>
      </c>
      <c r="AV3193" s="107" t="s">
        <v>82</v>
      </c>
      <c r="AW3193" s="107" t="s">
        <v>30</v>
      </c>
      <c r="AX3193" s="107" t="s">
        <v>73</v>
      </c>
      <c r="AY3193" s="108" t="s">
        <v>165</v>
      </c>
    </row>
    <row r="3194" spans="2:65" s="113" customFormat="1">
      <c r="B3194" s="112"/>
      <c r="D3194" s="102" t="s">
        <v>176</v>
      </c>
      <c r="E3194" s="114" t="s">
        <v>1</v>
      </c>
      <c r="F3194" s="115" t="s">
        <v>11207</v>
      </c>
      <c r="H3194" s="116">
        <v>2.3074799999999995</v>
      </c>
      <c r="I3194" s="7"/>
      <c r="L3194" s="112"/>
      <c r="M3194" s="117"/>
      <c r="T3194" s="118"/>
      <c r="AT3194" s="114" t="s">
        <v>176</v>
      </c>
      <c r="AU3194" s="114" t="s">
        <v>82</v>
      </c>
      <c r="AV3194" s="113" t="s">
        <v>82</v>
      </c>
      <c r="AW3194" s="113" t="s">
        <v>30</v>
      </c>
      <c r="AX3194" s="113" t="s">
        <v>73</v>
      </c>
      <c r="AY3194" s="114" t="s">
        <v>165</v>
      </c>
    </row>
    <row r="3195" spans="2:65" s="113" customFormat="1">
      <c r="B3195" s="112"/>
      <c r="D3195" s="102" t="s">
        <v>176</v>
      </c>
      <c r="E3195" s="114" t="s">
        <v>1</v>
      </c>
      <c r="F3195" s="115" t="s">
        <v>11208</v>
      </c>
      <c r="H3195" s="116">
        <v>2.0732399999999997</v>
      </c>
      <c r="I3195" s="7"/>
      <c r="L3195" s="112"/>
      <c r="M3195" s="117"/>
      <c r="T3195" s="118"/>
      <c r="AT3195" s="114" t="s">
        <v>176</v>
      </c>
      <c r="AU3195" s="114" t="s">
        <v>82</v>
      </c>
      <c r="AV3195" s="113" t="s">
        <v>82</v>
      </c>
      <c r="AW3195" s="113" t="s">
        <v>30</v>
      </c>
      <c r="AX3195" s="113" t="s">
        <v>73</v>
      </c>
      <c r="AY3195" s="114" t="s">
        <v>165</v>
      </c>
    </row>
    <row r="3196" spans="2:65" s="113" customFormat="1">
      <c r="B3196" s="112"/>
      <c r="D3196" s="102" t="s">
        <v>176</v>
      </c>
      <c r="E3196" s="114" t="s">
        <v>1</v>
      </c>
      <c r="F3196" s="115" t="s">
        <v>11209</v>
      </c>
      <c r="H3196" s="116">
        <v>3.1445999999999996</v>
      </c>
      <c r="I3196" s="7"/>
      <c r="L3196" s="112"/>
      <c r="M3196" s="117"/>
      <c r="T3196" s="118"/>
      <c r="AT3196" s="114" t="s">
        <v>176</v>
      </c>
      <c r="AU3196" s="114" t="s">
        <v>82</v>
      </c>
      <c r="AV3196" s="113" t="s">
        <v>82</v>
      </c>
      <c r="AW3196" s="113" t="s">
        <v>30</v>
      </c>
      <c r="AX3196" s="113" t="s">
        <v>73</v>
      </c>
      <c r="AY3196" s="114" t="s">
        <v>165</v>
      </c>
    </row>
    <row r="3197" spans="2:65" s="113" customFormat="1">
      <c r="B3197" s="112"/>
      <c r="D3197" s="102" t="s">
        <v>176</v>
      </c>
      <c r="E3197" s="114" t="s">
        <v>1</v>
      </c>
      <c r="F3197" s="115" t="s">
        <v>11210</v>
      </c>
      <c r="H3197" s="116">
        <v>5.6297699999999988</v>
      </c>
      <c r="I3197" s="7"/>
      <c r="L3197" s="112"/>
      <c r="M3197" s="117"/>
      <c r="T3197" s="118"/>
      <c r="AT3197" s="114" t="s">
        <v>176</v>
      </c>
      <c r="AU3197" s="114" t="s">
        <v>82</v>
      </c>
      <c r="AV3197" s="113" t="s">
        <v>82</v>
      </c>
      <c r="AW3197" s="113" t="s">
        <v>30</v>
      </c>
      <c r="AX3197" s="113" t="s">
        <v>73</v>
      </c>
      <c r="AY3197" s="114" t="s">
        <v>165</v>
      </c>
    </row>
    <row r="3198" spans="2:65" s="113" customFormat="1">
      <c r="B3198" s="112"/>
      <c r="D3198" s="102" t="s">
        <v>176</v>
      </c>
      <c r="E3198" s="114" t="s">
        <v>1</v>
      </c>
      <c r="F3198" s="115" t="s">
        <v>11211</v>
      </c>
      <c r="H3198" s="116">
        <v>6.6594449999999998</v>
      </c>
      <c r="I3198" s="7"/>
      <c r="L3198" s="112"/>
      <c r="M3198" s="117"/>
      <c r="T3198" s="118"/>
      <c r="AT3198" s="114" t="s">
        <v>176</v>
      </c>
      <c r="AU3198" s="114" t="s">
        <v>82</v>
      </c>
      <c r="AV3198" s="113" t="s">
        <v>82</v>
      </c>
      <c r="AW3198" s="113" t="s">
        <v>30</v>
      </c>
      <c r="AX3198" s="113" t="s">
        <v>73</v>
      </c>
      <c r="AY3198" s="114" t="s">
        <v>165</v>
      </c>
    </row>
    <row r="3199" spans="2:65" s="120" customFormat="1">
      <c r="B3199" s="119"/>
      <c r="D3199" s="102" t="s">
        <v>176</v>
      </c>
      <c r="E3199" s="121" t="s">
        <v>1</v>
      </c>
      <c r="F3199" s="122" t="s">
        <v>181</v>
      </c>
      <c r="H3199" s="123">
        <v>178.054</v>
      </c>
      <c r="I3199" s="8"/>
      <c r="L3199" s="119"/>
      <c r="M3199" s="124"/>
      <c r="T3199" s="125"/>
      <c r="AT3199" s="121" t="s">
        <v>176</v>
      </c>
      <c r="AU3199" s="121" t="s">
        <v>82</v>
      </c>
      <c r="AV3199" s="120" t="s">
        <v>172</v>
      </c>
      <c r="AW3199" s="120" t="s">
        <v>30</v>
      </c>
      <c r="AX3199" s="120" t="s">
        <v>80</v>
      </c>
      <c r="AY3199" s="121" t="s">
        <v>165</v>
      </c>
    </row>
    <row r="3200" spans="2:65" s="17" customFormat="1" ht="24.2" customHeight="1">
      <c r="B3200" s="16"/>
      <c r="C3200" s="88" t="s">
        <v>861</v>
      </c>
      <c r="D3200" s="88" t="s">
        <v>168</v>
      </c>
      <c r="E3200" s="89" t="s">
        <v>1574</v>
      </c>
      <c r="F3200" s="90" t="s">
        <v>1575</v>
      </c>
      <c r="G3200" s="91" t="s">
        <v>171</v>
      </c>
      <c r="H3200" s="92">
        <v>178.054</v>
      </c>
      <c r="I3200" s="4"/>
      <c r="J3200" s="94">
        <f>ROUND(I3200*H3200,2)</f>
        <v>0</v>
      </c>
      <c r="K3200" s="95"/>
      <c r="L3200" s="16"/>
      <c r="M3200" s="96" t="s">
        <v>1</v>
      </c>
      <c r="N3200" s="97" t="s">
        <v>38</v>
      </c>
      <c r="P3200" s="98">
        <f>O3200*H3200</f>
        <v>0</v>
      </c>
      <c r="Q3200" s="98">
        <v>0</v>
      </c>
      <c r="R3200" s="98">
        <f>Q3200*H3200</f>
        <v>0</v>
      </c>
      <c r="S3200" s="98">
        <v>0</v>
      </c>
      <c r="T3200" s="99">
        <f>S3200*H3200</f>
        <v>0</v>
      </c>
      <c r="AR3200" s="100" t="s">
        <v>172</v>
      </c>
      <c r="AT3200" s="100" t="s">
        <v>168</v>
      </c>
      <c r="AU3200" s="100" t="s">
        <v>82</v>
      </c>
      <c r="AY3200" s="9" t="s">
        <v>165</v>
      </c>
      <c r="BE3200" s="101">
        <f>IF(N3200="základní",J3200,0)</f>
        <v>0</v>
      </c>
      <c r="BF3200" s="101">
        <f>IF(N3200="snížená",J3200,0)</f>
        <v>0</v>
      </c>
      <c r="BG3200" s="101">
        <f>IF(N3200="zákl. přenesená",J3200,0)</f>
        <v>0</v>
      </c>
      <c r="BH3200" s="101">
        <f>IF(N3200="sníž. přenesená",J3200,0)</f>
        <v>0</v>
      </c>
      <c r="BI3200" s="101">
        <f>IF(N3200="nulová",J3200,0)</f>
        <v>0</v>
      </c>
      <c r="BJ3200" s="9" t="s">
        <v>80</v>
      </c>
      <c r="BK3200" s="101">
        <f>ROUND(I3200*H3200,2)</f>
        <v>0</v>
      </c>
      <c r="BL3200" s="9" t="s">
        <v>172</v>
      </c>
      <c r="BM3200" s="100" t="s">
        <v>1576</v>
      </c>
    </row>
    <row r="3201" spans="2:65" s="17" customFormat="1" ht="29.25">
      <c r="B3201" s="16"/>
      <c r="D3201" s="102" t="s">
        <v>173</v>
      </c>
      <c r="F3201" s="103" t="s">
        <v>1577</v>
      </c>
      <c r="I3201" s="5"/>
      <c r="L3201" s="16"/>
      <c r="M3201" s="104"/>
      <c r="T3201" s="105"/>
      <c r="AT3201" s="9" t="s">
        <v>173</v>
      </c>
      <c r="AU3201" s="9" t="s">
        <v>82</v>
      </c>
    </row>
    <row r="3202" spans="2:65" s="113" customFormat="1">
      <c r="B3202" s="112"/>
      <c r="D3202" s="102" t="s">
        <v>176</v>
      </c>
      <c r="E3202" s="114" t="s">
        <v>1</v>
      </c>
      <c r="F3202" s="115" t="s">
        <v>11212</v>
      </c>
      <c r="H3202" s="116">
        <v>178.054</v>
      </c>
      <c r="I3202" s="7"/>
      <c r="L3202" s="112"/>
      <c r="M3202" s="117"/>
      <c r="T3202" s="118"/>
      <c r="AT3202" s="114" t="s">
        <v>176</v>
      </c>
      <c r="AU3202" s="114" t="s">
        <v>82</v>
      </c>
      <c r="AV3202" s="113" t="s">
        <v>82</v>
      </c>
      <c r="AW3202" s="113" t="s">
        <v>30</v>
      </c>
      <c r="AX3202" s="113" t="s">
        <v>73</v>
      </c>
      <c r="AY3202" s="114" t="s">
        <v>165</v>
      </c>
    </row>
    <row r="3203" spans="2:65" s="120" customFormat="1">
      <c r="B3203" s="119"/>
      <c r="D3203" s="102" t="s">
        <v>176</v>
      </c>
      <c r="E3203" s="121" t="s">
        <v>1</v>
      </c>
      <c r="F3203" s="122" t="s">
        <v>181</v>
      </c>
      <c r="H3203" s="123">
        <v>178.054</v>
      </c>
      <c r="I3203" s="8"/>
      <c r="L3203" s="119"/>
      <c r="M3203" s="124"/>
      <c r="T3203" s="125"/>
      <c r="AT3203" s="121" t="s">
        <v>176</v>
      </c>
      <c r="AU3203" s="121" t="s">
        <v>82</v>
      </c>
      <c r="AV3203" s="120" t="s">
        <v>172</v>
      </c>
      <c r="AW3203" s="120" t="s">
        <v>30</v>
      </c>
      <c r="AX3203" s="120" t="s">
        <v>80</v>
      </c>
      <c r="AY3203" s="121" t="s">
        <v>165</v>
      </c>
    </row>
    <row r="3204" spans="2:65" s="17" customFormat="1" ht="16.5" customHeight="1">
      <c r="B3204" s="16"/>
      <c r="C3204" s="88" t="s">
        <v>1578</v>
      </c>
      <c r="D3204" s="88" t="s">
        <v>168</v>
      </c>
      <c r="E3204" s="89" t="s">
        <v>479</v>
      </c>
      <c r="F3204" s="90" t="s">
        <v>480</v>
      </c>
      <c r="G3204" s="91" t="s">
        <v>195</v>
      </c>
      <c r="H3204" s="92">
        <v>12.638999999999999</v>
      </c>
      <c r="I3204" s="4"/>
      <c r="J3204" s="94">
        <f>ROUND(I3204*H3204,2)</f>
        <v>0</v>
      </c>
      <c r="K3204" s="95"/>
      <c r="L3204" s="16"/>
      <c r="M3204" s="96" t="s">
        <v>1</v>
      </c>
      <c r="N3204" s="97" t="s">
        <v>38</v>
      </c>
      <c r="P3204" s="98">
        <f>O3204*H3204</f>
        <v>0</v>
      </c>
      <c r="Q3204" s="98">
        <v>1.0627727796999999</v>
      </c>
      <c r="R3204" s="98">
        <f>Q3204*H3204</f>
        <v>13.432385162628298</v>
      </c>
      <c r="S3204" s="98">
        <v>0</v>
      </c>
      <c r="T3204" s="99">
        <f>S3204*H3204</f>
        <v>0</v>
      </c>
      <c r="AR3204" s="100" t="s">
        <v>172</v>
      </c>
      <c r="AT3204" s="100" t="s">
        <v>168</v>
      </c>
      <c r="AU3204" s="100" t="s">
        <v>82</v>
      </c>
      <c r="AY3204" s="9" t="s">
        <v>165</v>
      </c>
      <c r="BE3204" s="101">
        <f>IF(N3204="základní",J3204,0)</f>
        <v>0</v>
      </c>
      <c r="BF3204" s="101">
        <f>IF(N3204="snížená",J3204,0)</f>
        <v>0</v>
      </c>
      <c r="BG3204" s="101">
        <f>IF(N3204="zákl. přenesená",J3204,0)</f>
        <v>0</v>
      </c>
      <c r="BH3204" s="101">
        <f>IF(N3204="sníž. přenesená",J3204,0)</f>
        <v>0</v>
      </c>
      <c r="BI3204" s="101">
        <f>IF(N3204="nulová",J3204,0)</f>
        <v>0</v>
      </c>
      <c r="BJ3204" s="9" t="s">
        <v>80</v>
      </c>
      <c r="BK3204" s="101">
        <f>ROUND(I3204*H3204,2)</f>
        <v>0</v>
      </c>
      <c r="BL3204" s="9" t="s">
        <v>172</v>
      </c>
      <c r="BM3204" s="100" t="s">
        <v>1579</v>
      </c>
    </row>
    <row r="3205" spans="2:65" s="17" customFormat="1">
      <c r="B3205" s="16"/>
      <c r="D3205" s="102" t="s">
        <v>173</v>
      </c>
      <c r="F3205" s="103" t="s">
        <v>482</v>
      </c>
      <c r="I3205" s="5"/>
      <c r="L3205" s="16"/>
      <c r="M3205" s="104"/>
      <c r="T3205" s="105"/>
      <c r="AT3205" s="9" t="s">
        <v>173</v>
      </c>
      <c r="AU3205" s="9" t="s">
        <v>82</v>
      </c>
    </row>
    <row r="3206" spans="2:65" s="107" customFormat="1">
      <c r="B3206" s="106"/>
      <c r="D3206" s="102" t="s">
        <v>176</v>
      </c>
      <c r="E3206" s="108" t="s">
        <v>1</v>
      </c>
      <c r="F3206" s="109" t="s">
        <v>11213</v>
      </c>
      <c r="H3206" s="108"/>
      <c r="I3206" s="6"/>
      <c r="L3206" s="106"/>
      <c r="M3206" s="110"/>
      <c r="T3206" s="111"/>
      <c r="AT3206" s="108" t="s">
        <v>176</v>
      </c>
      <c r="AU3206" s="108" t="s">
        <v>82</v>
      </c>
      <c r="AV3206" s="107" t="s">
        <v>82</v>
      </c>
      <c r="AW3206" s="107" t="s">
        <v>30</v>
      </c>
      <c r="AX3206" s="107" t="s">
        <v>73</v>
      </c>
      <c r="AY3206" s="108" t="s">
        <v>165</v>
      </c>
    </row>
    <row r="3207" spans="2:65" s="107" customFormat="1">
      <c r="B3207" s="106"/>
      <c r="D3207" s="102" t="s">
        <v>176</v>
      </c>
      <c r="E3207" s="108" t="s">
        <v>1</v>
      </c>
      <c r="F3207" s="109" t="s">
        <v>11214</v>
      </c>
      <c r="H3207" s="108"/>
      <c r="I3207" s="6"/>
      <c r="L3207" s="106"/>
      <c r="M3207" s="110"/>
      <c r="T3207" s="111"/>
      <c r="AT3207" s="108" t="s">
        <v>176</v>
      </c>
      <c r="AU3207" s="108" t="s">
        <v>82</v>
      </c>
      <c r="AV3207" s="107" t="s">
        <v>82</v>
      </c>
      <c r="AW3207" s="107" t="s">
        <v>30</v>
      </c>
      <c r="AX3207" s="107" t="s">
        <v>73</v>
      </c>
      <c r="AY3207" s="108" t="s">
        <v>165</v>
      </c>
    </row>
    <row r="3208" spans="2:65" s="113" customFormat="1" ht="45">
      <c r="B3208" s="112"/>
      <c r="D3208" s="102" t="s">
        <v>176</v>
      </c>
      <c r="E3208" s="114" t="s">
        <v>1</v>
      </c>
      <c r="F3208" s="115" t="s">
        <v>11215</v>
      </c>
      <c r="H3208" s="116">
        <v>11.397018240000001</v>
      </c>
      <c r="I3208" s="7"/>
      <c r="L3208" s="112"/>
      <c r="M3208" s="117"/>
      <c r="T3208" s="118"/>
      <c r="AT3208" s="114" t="s">
        <v>176</v>
      </c>
      <c r="AU3208" s="114" t="s">
        <v>82</v>
      </c>
      <c r="AV3208" s="113" t="s">
        <v>82</v>
      </c>
      <c r="AW3208" s="113" t="s">
        <v>30</v>
      </c>
      <c r="AX3208" s="113" t="s">
        <v>73</v>
      </c>
      <c r="AY3208" s="114" t="s">
        <v>165</v>
      </c>
    </row>
    <row r="3209" spans="2:65" s="107" customFormat="1">
      <c r="B3209" s="106"/>
      <c r="D3209" s="102" t="s">
        <v>176</v>
      </c>
      <c r="E3209" s="108" t="s">
        <v>1</v>
      </c>
      <c r="F3209" s="109" t="s">
        <v>709</v>
      </c>
      <c r="H3209" s="108"/>
      <c r="I3209" s="6"/>
      <c r="L3209" s="106"/>
      <c r="M3209" s="110"/>
      <c r="T3209" s="111"/>
      <c r="AT3209" s="108" t="s">
        <v>176</v>
      </c>
      <c r="AU3209" s="108" t="s">
        <v>82</v>
      </c>
      <c r="AV3209" s="107" t="s">
        <v>82</v>
      </c>
      <c r="AW3209" s="107" t="s">
        <v>30</v>
      </c>
      <c r="AX3209" s="107" t="s">
        <v>73</v>
      </c>
      <c r="AY3209" s="108" t="s">
        <v>165</v>
      </c>
    </row>
    <row r="3210" spans="2:65" s="113" customFormat="1">
      <c r="B3210" s="112"/>
      <c r="D3210" s="102" t="s">
        <v>176</v>
      </c>
      <c r="E3210" s="114" t="s">
        <v>1</v>
      </c>
      <c r="F3210" s="115" t="s">
        <v>11216</v>
      </c>
      <c r="H3210" s="116">
        <v>1.2423830400000002</v>
      </c>
      <c r="I3210" s="7"/>
      <c r="L3210" s="112"/>
      <c r="M3210" s="117"/>
      <c r="T3210" s="118"/>
      <c r="AT3210" s="114" t="s">
        <v>176</v>
      </c>
      <c r="AU3210" s="114" t="s">
        <v>82</v>
      </c>
      <c r="AV3210" s="113" t="s">
        <v>82</v>
      </c>
      <c r="AW3210" s="113" t="s">
        <v>30</v>
      </c>
      <c r="AX3210" s="113" t="s">
        <v>73</v>
      </c>
      <c r="AY3210" s="114" t="s">
        <v>165</v>
      </c>
    </row>
    <row r="3211" spans="2:65" s="120" customFormat="1">
      <c r="B3211" s="119"/>
      <c r="D3211" s="102" t="s">
        <v>176</v>
      </c>
      <c r="E3211" s="121" t="s">
        <v>1</v>
      </c>
      <c r="F3211" s="122" t="s">
        <v>181</v>
      </c>
      <c r="H3211" s="123">
        <v>12.638999999999999</v>
      </c>
      <c r="I3211" s="8"/>
      <c r="L3211" s="119"/>
      <c r="M3211" s="124"/>
      <c r="T3211" s="125"/>
      <c r="AT3211" s="121" t="s">
        <v>176</v>
      </c>
      <c r="AU3211" s="121" t="s">
        <v>82</v>
      </c>
      <c r="AV3211" s="120" t="s">
        <v>172</v>
      </c>
      <c r="AW3211" s="120" t="s">
        <v>30</v>
      </c>
      <c r="AX3211" s="120" t="s">
        <v>80</v>
      </c>
      <c r="AY3211" s="121" t="s">
        <v>165</v>
      </c>
    </row>
    <row r="3212" spans="2:65" s="17" customFormat="1" ht="21.75" customHeight="1">
      <c r="B3212" s="16"/>
      <c r="C3212" s="88" t="s">
        <v>865</v>
      </c>
      <c r="D3212" s="88" t="s">
        <v>168</v>
      </c>
      <c r="E3212" s="89" t="s">
        <v>1580</v>
      </c>
      <c r="F3212" s="90" t="s">
        <v>1581</v>
      </c>
      <c r="G3212" s="91" t="s">
        <v>171</v>
      </c>
      <c r="H3212" s="92">
        <v>105.315</v>
      </c>
      <c r="I3212" s="4"/>
      <c r="J3212" s="94">
        <f>ROUND(I3212*H3212,2)</f>
        <v>0</v>
      </c>
      <c r="K3212" s="95"/>
      <c r="L3212" s="16"/>
      <c r="M3212" s="96" t="s">
        <v>1</v>
      </c>
      <c r="N3212" s="97" t="s">
        <v>38</v>
      </c>
      <c r="P3212" s="98">
        <f>O3212*H3212</f>
        <v>0</v>
      </c>
      <c r="Q3212" s="98">
        <v>0</v>
      </c>
      <c r="R3212" s="98">
        <f>Q3212*H3212</f>
        <v>0</v>
      </c>
      <c r="S3212" s="98">
        <v>0</v>
      </c>
      <c r="T3212" s="99">
        <f>S3212*H3212</f>
        <v>0</v>
      </c>
      <c r="AR3212" s="100" t="s">
        <v>172</v>
      </c>
      <c r="AT3212" s="100" t="s">
        <v>168</v>
      </c>
      <c r="AU3212" s="100" t="s">
        <v>82</v>
      </c>
      <c r="AY3212" s="9" t="s">
        <v>165</v>
      </c>
      <c r="BE3212" s="101">
        <f>IF(N3212="základní",J3212,0)</f>
        <v>0</v>
      </c>
      <c r="BF3212" s="101">
        <f>IF(N3212="snížená",J3212,0)</f>
        <v>0</v>
      </c>
      <c r="BG3212" s="101">
        <f>IF(N3212="zákl. přenesená",J3212,0)</f>
        <v>0</v>
      </c>
      <c r="BH3212" s="101">
        <f>IF(N3212="sníž. přenesená",J3212,0)</f>
        <v>0</v>
      </c>
      <c r="BI3212" s="101">
        <f>IF(N3212="nulová",J3212,0)</f>
        <v>0</v>
      </c>
      <c r="BJ3212" s="9" t="s">
        <v>80</v>
      </c>
      <c r="BK3212" s="101">
        <f>ROUND(I3212*H3212,2)</f>
        <v>0</v>
      </c>
      <c r="BL3212" s="9" t="s">
        <v>172</v>
      </c>
      <c r="BM3212" s="100" t="s">
        <v>1582</v>
      </c>
    </row>
    <row r="3213" spans="2:65" s="17" customFormat="1">
      <c r="B3213" s="16"/>
      <c r="D3213" s="102" t="s">
        <v>173</v>
      </c>
      <c r="F3213" s="103" t="s">
        <v>1581</v>
      </c>
      <c r="I3213" s="5"/>
      <c r="L3213" s="16"/>
      <c r="M3213" s="104"/>
      <c r="T3213" s="105"/>
      <c r="AT3213" s="9" t="s">
        <v>173</v>
      </c>
      <c r="AU3213" s="9" t="s">
        <v>82</v>
      </c>
    </row>
    <row r="3214" spans="2:65" s="107" customFormat="1">
      <c r="B3214" s="106"/>
      <c r="D3214" s="102" t="s">
        <v>176</v>
      </c>
      <c r="E3214" s="108" t="s">
        <v>1</v>
      </c>
      <c r="F3214" s="109" t="s">
        <v>11217</v>
      </c>
      <c r="H3214" s="108"/>
      <c r="I3214" s="6"/>
      <c r="L3214" s="106"/>
      <c r="M3214" s="110"/>
      <c r="T3214" s="111"/>
      <c r="AT3214" s="108" t="s">
        <v>176</v>
      </c>
      <c r="AU3214" s="108" t="s">
        <v>82</v>
      </c>
      <c r="AV3214" s="107" t="s">
        <v>82</v>
      </c>
      <c r="AW3214" s="107" t="s">
        <v>30</v>
      </c>
      <c r="AX3214" s="107" t="s">
        <v>73</v>
      </c>
      <c r="AY3214" s="108" t="s">
        <v>165</v>
      </c>
    </row>
    <row r="3215" spans="2:65" s="107" customFormat="1">
      <c r="B3215" s="106"/>
      <c r="D3215" s="102" t="s">
        <v>176</v>
      </c>
      <c r="E3215" s="108" t="s">
        <v>1</v>
      </c>
      <c r="F3215" s="109" t="s">
        <v>707</v>
      </c>
      <c r="H3215" s="108"/>
      <c r="I3215" s="6"/>
      <c r="L3215" s="106"/>
      <c r="M3215" s="110"/>
      <c r="T3215" s="111"/>
      <c r="AT3215" s="108" t="s">
        <v>176</v>
      </c>
      <c r="AU3215" s="108" t="s">
        <v>82</v>
      </c>
      <c r="AV3215" s="107" t="s">
        <v>82</v>
      </c>
      <c r="AW3215" s="107" t="s">
        <v>30</v>
      </c>
      <c r="AX3215" s="107" t="s">
        <v>73</v>
      </c>
      <c r="AY3215" s="108" t="s">
        <v>165</v>
      </c>
    </row>
    <row r="3216" spans="2:65" s="113" customFormat="1">
      <c r="B3216" s="112"/>
      <c r="D3216" s="102" t="s">
        <v>176</v>
      </c>
      <c r="E3216" s="114" t="s">
        <v>1</v>
      </c>
      <c r="F3216" s="115" t="s">
        <v>11218</v>
      </c>
      <c r="H3216" s="116">
        <v>0.82441499999999979</v>
      </c>
      <c r="I3216" s="7"/>
      <c r="L3216" s="112"/>
      <c r="M3216" s="117"/>
      <c r="T3216" s="118"/>
      <c r="AT3216" s="114" t="s">
        <v>176</v>
      </c>
      <c r="AU3216" s="114" t="s">
        <v>82</v>
      </c>
      <c r="AV3216" s="113" t="s">
        <v>82</v>
      </c>
      <c r="AW3216" s="113" t="s">
        <v>30</v>
      </c>
      <c r="AX3216" s="113" t="s">
        <v>73</v>
      </c>
      <c r="AY3216" s="114" t="s">
        <v>165</v>
      </c>
    </row>
    <row r="3217" spans="2:65" s="113" customFormat="1">
      <c r="B3217" s="112"/>
      <c r="D3217" s="102" t="s">
        <v>176</v>
      </c>
      <c r="E3217" s="114" t="s">
        <v>1</v>
      </c>
      <c r="F3217" s="115" t="s">
        <v>11219</v>
      </c>
      <c r="H3217" s="116">
        <v>15.45167</v>
      </c>
      <c r="I3217" s="7"/>
      <c r="L3217" s="112"/>
      <c r="M3217" s="117"/>
      <c r="T3217" s="118"/>
      <c r="AT3217" s="114" t="s">
        <v>176</v>
      </c>
      <c r="AU3217" s="114" t="s">
        <v>82</v>
      </c>
      <c r="AV3217" s="113" t="s">
        <v>82</v>
      </c>
      <c r="AW3217" s="113" t="s">
        <v>30</v>
      </c>
      <c r="AX3217" s="113" t="s">
        <v>73</v>
      </c>
      <c r="AY3217" s="114" t="s">
        <v>165</v>
      </c>
    </row>
    <row r="3218" spans="2:65" s="113" customFormat="1">
      <c r="B3218" s="112"/>
      <c r="D3218" s="102" t="s">
        <v>176</v>
      </c>
      <c r="E3218" s="114" t="s">
        <v>1</v>
      </c>
      <c r="F3218" s="115" t="s">
        <v>11220</v>
      </c>
      <c r="H3218" s="116">
        <v>5.3714500000000003</v>
      </c>
      <c r="I3218" s="7"/>
      <c r="L3218" s="112"/>
      <c r="M3218" s="117"/>
      <c r="T3218" s="118"/>
      <c r="AT3218" s="114" t="s">
        <v>176</v>
      </c>
      <c r="AU3218" s="114" t="s">
        <v>82</v>
      </c>
      <c r="AV3218" s="113" t="s">
        <v>82</v>
      </c>
      <c r="AW3218" s="113" t="s">
        <v>30</v>
      </c>
      <c r="AX3218" s="113" t="s">
        <v>73</v>
      </c>
      <c r="AY3218" s="114" t="s">
        <v>165</v>
      </c>
    </row>
    <row r="3219" spans="2:65" s="113" customFormat="1">
      <c r="B3219" s="112"/>
      <c r="D3219" s="102" t="s">
        <v>176</v>
      </c>
      <c r="E3219" s="114" t="s">
        <v>1</v>
      </c>
      <c r="F3219" s="115" t="s">
        <v>11221</v>
      </c>
      <c r="H3219" s="116">
        <v>0.69061500000000009</v>
      </c>
      <c r="I3219" s="7"/>
      <c r="L3219" s="112"/>
      <c r="M3219" s="117"/>
      <c r="T3219" s="118"/>
      <c r="AT3219" s="114" t="s">
        <v>176</v>
      </c>
      <c r="AU3219" s="114" t="s">
        <v>82</v>
      </c>
      <c r="AV3219" s="113" t="s">
        <v>82</v>
      </c>
      <c r="AW3219" s="113" t="s">
        <v>30</v>
      </c>
      <c r="AX3219" s="113" t="s">
        <v>73</v>
      </c>
      <c r="AY3219" s="114" t="s">
        <v>165</v>
      </c>
    </row>
    <row r="3220" spans="2:65" s="113" customFormat="1">
      <c r="B3220" s="112"/>
      <c r="D3220" s="102" t="s">
        <v>176</v>
      </c>
      <c r="E3220" s="114" t="s">
        <v>1</v>
      </c>
      <c r="F3220" s="115" t="s">
        <v>11222</v>
      </c>
      <c r="H3220" s="116">
        <v>4.5451200000000007</v>
      </c>
      <c r="I3220" s="7"/>
      <c r="L3220" s="112"/>
      <c r="M3220" s="117"/>
      <c r="T3220" s="118"/>
      <c r="AT3220" s="114" t="s">
        <v>176</v>
      </c>
      <c r="AU3220" s="114" t="s">
        <v>82</v>
      </c>
      <c r="AV3220" s="113" t="s">
        <v>82</v>
      </c>
      <c r="AW3220" s="113" t="s">
        <v>30</v>
      </c>
      <c r="AX3220" s="113" t="s">
        <v>73</v>
      </c>
      <c r="AY3220" s="114" t="s">
        <v>165</v>
      </c>
    </row>
    <row r="3221" spans="2:65" s="113" customFormat="1">
      <c r="B3221" s="112"/>
      <c r="D3221" s="102" t="s">
        <v>176</v>
      </c>
      <c r="E3221" s="114" t="s">
        <v>1</v>
      </c>
      <c r="F3221" s="115" t="s">
        <v>11223</v>
      </c>
      <c r="H3221" s="116">
        <v>1.4112</v>
      </c>
      <c r="I3221" s="7"/>
      <c r="L3221" s="112"/>
      <c r="M3221" s="117"/>
      <c r="T3221" s="118"/>
      <c r="AT3221" s="114" t="s">
        <v>176</v>
      </c>
      <c r="AU3221" s="114" t="s">
        <v>82</v>
      </c>
      <c r="AV3221" s="113" t="s">
        <v>82</v>
      </c>
      <c r="AW3221" s="113" t="s">
        <v>30</v>
      </c>
      <c r="AX3221" s="113" t="s">
        <v>73</v>
      </c>
      <c r="AY3221" s="114" t="s">
        <v>165</v>
      </c>
    </row>
    <row r="3222" spans="2:65" s="113" customFormat="1">
      <c r="B3222" s="112"/>
      <c r="D3222" s="102" t="s">
        <v>176</v>
      </c>
      <c r="E3222" s="114" t="s">
        <v>1</v>
      </c>
      <c r="F3222" s="115" t="s">
        <v>11224</v>
      </c>
      <c r="H3222" s="116">
        <v>3.3376050000000004</v>
      </c>
      <c r="I3222" s="7"/>
      <c r="L3222" s="112"/>
      <c r="M3222" s="117"/>
      <c r="T3222" s="118"/>
      <c r="AT3222" s="114" t="s">
        <v>176</v>
      </c>
      <c r="AU3222" s="114" t="s">
        <v>82</v>
      </c>
      <c r="AV3222" s="113" t="s">
        <v>82</v>
      </c>
      <c r="AW3222" s="113" t="s">
        <v>30</v>
      </c>
      <c r="AX3222" s="113" t="s">
        <v>73</v>
      </c>
      <c r="AY3222" s="114" t="s">
        <v>165</v>
      </c>
    </row>
    <row r="3223" spans="2:65" s="113" customFormat="1">
      <c r="B3223" s="112"/>
      <c r="D3223" s="102" t="s">
        <v>176</v>
      </c>
      <c r="E3223" s="114" t="s">
        <v>1</v>
      </c>
      <c r="F3223" s="115" t="s">
        <v>11225</v>
      </c>
      <c r="H3223" s="116">
        <v>48.766120000000001</v>
      </c>
      <c r="I3223" s="7"/>
      <c r="L3223" s="112"/>
      <c r="M3223" s="117"/>
      <c r="T3223" s="118"/>
      <c r="AT3223" s="114" t="s">
        <v>176</v>
      </c>
      <c r="AU3223" s="114" t="s">
        <v>82</v>
      </c>
      <c r="AV3223" s="113" t="s">
        <v>82</v>
      </c>
      <c r="AW3223" s="113" t="s">
        <v>30</v>
      </c>
      <c r="AX3223" s="113" t="s">
        <v>73</v>
      </c>
      <c r="AY3223" s="114" t="s">
        <v>165</v>
      </c>
    </row>
    <row r="3224" spans="2:65" s="107" customFormat="1">
      <c r="B3224" s="106"/>
      <c r="D3224" s="102" t="s">
        <v>176</v>
      </c>
      <c r="E3224" s="108" t="s">
        <v>1</v>
      </c>
      <c r="F3224" s="109" t="s">
        <v>709</v>
      </c>
      <c r="H3224" s="108"/>
      <c r="I3224" s="6"/>
      <c r="L3224" s="106"/>
      <c r="M3224" s="110"/>
      <c r="T3224" s="111"/>
      <c r="AT3224" s="108" t="s">
        <v>176</v>
      </c>
      <c r="AU3224" s="108" t="s">
        <v>82</v>
      </c>
      <c r="AV3224" s="107" t="s">
        <v>82</v>
      </c>
      <c r="AW3224" s="107" t="s">
        <v>30</v>
      </c>
      <c r="AX3224" s="107" t="s">
        <v>73</v>
      </c>
      <c r="AY3224" s="108" t="s">
        <v>165</v>
      </c>
    </row>
    <row r="3225" spans="2:65" s="113" customFormat="1">
      <c r="B3225" s="112"/>
      <c r="D3225" s="102" t="s">
        <v>176</v>
      </c>
      <c r="E3225" s="114" t="s">
        <v>1</v>
      </c>
      <c r="F3225" s="115" t="s">
        <v>11226</v>
      </c>
      <c r="H3225" s="116">
        <v>6.9044949999999989</v>
      </c>
      <c r="I3225" s="7"/>
      <c r="L3225" s="112"/>
      <c r="M3225" s="117"/>
      <c r="T3225" s="118"/>
      <c r="AT3225" s="114" t="s">
        <v>176</v>
      </c>
      <c r="AU3225" s="114" t="s">
        <v>82</v>
      </c>
      <c r="AV3225" s="113" t="s">
        <v>82</v>
      </c>
      <c r="AW3225" s="113" t="s">
        <v>30</v>
      </c>
      <c r="AX3225" s="113" t="s">
        <v>73</v>
      </c>
      <c r="AY3225" s="114" t="s">
        <v>165</v>
      </c>
    </row>
    <row r="3226" spans="2:65" s="113" customFormat="1">
      <c r="B3226" s="112"/>
      <c r="D3226" s="102" t="s">
        <v>176</v>
      </c>
      <c r="E3226" s="114" t="s">
        <v>1</v>
      </c>
      <c r="F3226" s="115" t="s">
        <v>11227</v>
      </c>
      <c r="H3226" s="116">
        <v>15.125735000000002</v>
      </c>
      <c r="I3226" s="7"/>
      <c r="L3226" s="112"/>
      <c r="M3226" s="117"/>
      <c r="T3226" s="118"/>
      <c r="AT3226" s="114" t="s">
        <v>176</v>
      </c>
      <c r="AU3226" s="114" t="s">
        <v>82</v>
      </c>
      <c r="AV3226" s="113" t="s">
        <v>82</v>
      </c>
      <c r="AW3226" s="113" t="s">
        <v>30</v>
      </c>
      <c r="AX3226" s="113" t="s">
        <v>73</v>
      </c>
      <c r="AY3226" s="114" t="s">
        <v>165</v>
      </c>
    </row>
    <row r="3227" spans="2:65" s="113" customFormat="1">
      <c r="B3227" s="112"/>
      <c r="D3227" s="102" t="s">
        <v>176</v>
      </c>
      <c r="E3227" s="114" t="s">
        <v>1</v>
      </c>
      <c r="F3227" s="115" t="s">
        <v>11228</v>
      </c>
      <c r="H3227" s="116">
        <v>1.2882600000000002</v>
      </c>
      <c r="I3227" s="7"/>
      <c r="L3227" s="112"/>
      <c r="M3227" s="117"/>
      <c r="T3227" s="118"/>
      <c r="AT3227" s="114" t="s">
        <v>176</v>
      </c>
      <c r="AU3227" s="114" t="s">
        <v>82</v>
      </c>
      <c r="AV3227" s="113" t="s">
        <v>82</v>
      </c>
      <c r="AW3227" s="113" t="s">
        <v>30</v>
      </c>
      <c r="AX3227" s="113" t="s">
        <v>73</v>
      </c>
      <c r="AY3227" s="114" t="s">
        <v>165</v>
      </c>
    </row>
    <row r="3228" spans="2:65" s="113" customFormat="1">
      <c r="B3228" s="112"/>
      <c r="D3228" s="102" t="s">
        <v>176</v>
      </c>
      <c r="E3228" s="114" t="s">
        <v>1</v>
      </c>
      <c r="F3228" s="115" t="s">
        <v>11229</v>
      </c>
      <c r="H3228" s="116">
        <v>1.5979500000000002</v>
      </c>
      <c r="I3228" s="7"/>
      <c r="L3228" s="112"/>
      <c r="M3228" s="117"/>
      <c r="T3228" s="118"/>
      <c r="AT3228" s="114" t="s">
        <v>176</v>
      </c>
      <c r="AU3228" s="114" t="s">
        <v>82</v>
      </c>
      <c r="AV3228" s="113" t="s">
        <v>82</v>
      </c>
      <c r="AW3228" s="113" t="s">
        <v>30</v>
      </c>
      <c r="AX3228" s="113" t="s">
        <v>73</v>
      </c>
      <c r="AY3228" s="114" t="s">
        <v>165</v>
      </c>
    </row>
    <row r="3229" spans="2:65" s="120" customFormat="1">
      <c r="B3229" s="119"/>
      <c r="D3229" s="102" t="s">
        <v>176</v>
      </c>
      <c r="E3229" s="121" t="s">
        <v>1</v>
      </c>
      <c r="F3229" s="122" t="s">
        <v>181</v>
      </c>
      <c r="H3229" s="123">
        <v>105.315</v>
      </c>
      <c r="I3229" s="8"/>
      <c r="L3229" s="119"/>
      <c r="M3229" s="124"/>
      <c r="T3229" s="125"/>
      <c r="AT3229" s="121" t="s">
        <v>176</v>
      </c>
      <c r="AU3229" s="121" t="s">
        <v>82</v>
      </c>
      <c r="AV3229" s="120" t="s">
        <v>172</v>
      </c>
      <c r="AW3229" s="120" t="s">
        <v>30</v>
      </c>
      <c r="AX3229" s="120" t="s">
        <v>80</v>
      </c>
      <c r="AY3229" s="121" t="s">
        <v>165</v>
      </c>
    </row>
    <row r="3230" spans="2:65" s="17" customFormat="1" ht="33" customHeight="1">
      <c r="B3230" s="16"/>
      <c r="C3230" s="88" t="s">
        <v>1583</v>
      </c>
      <c r="D3230" s="88" t="s">
        <v>168</v>
      </c>
      <c r="E3230" s="89" t="s">
        <v>1584</v>
      </c>
      <c r="F3230" s="90" t="s">
        <v>1585</v>
      </c>
      <c r="G3230" s="91" t="s">
        <v>202</v>
      </c>
      <c r="H3230" s="92">
        <v>1.242</v>
      </c>
      <c r="I3230" s="4"/>
      <c r="J3230" s="94">
        <f>ROUND(I3230*H3230,2)</f>
        <v>0</v>
      </c>
      <c r="K3230" s="95"/>
      <c r="L3230" s="16"/>
      <c r="M3230" s="96" t="s">
        <v>1</v>
      </c>
      <c r="N3230" s="97" t="s">
        <v>38</v>
      </c>
      <c r="P3230" s="98">
        <f>O3230*H3230</f>
        <v>0</v>
      </c>
      <c r="Q3230" s="98">
        <v>0.23935999999999999</v>
      </c>
      <c r="R3230" s="98">
        <f>Q3230*H3230</f>
        <v>0.29728511999999996</v>
      </c>
      <c r="S3230" s="98">
        <v>0</v>
      </c>
      <c r="T3230" s="99">
        <f>S3230*H3230</f>
        <v>0</v>
      </c>
      <c r="AR3230" s="100" t="s">
        <v>172</v>
      </c>
      <c r="AT3230" s="100" t="s">
        <v>168</v>
      </c>
      <c r="AU3230" s="100" t="s">
        <v>82</v>
      </c>
      <c r="AY3230" s="9" t="s">
        <v>165</v>
      </c>
      <c r="BE3230" s="101">
        <f>IF(N3230="základní",J3230,0)</f>
        <v>0</v>
      </c>
      <c r="BF3230" s="101">
        <f>IF(N3230="snížená",J3230,0)</f>
        <v>0</v>
      </c>
      <c r="BG3230" s="101">
        <f>IF(N3230="zákl. přenesená",J3230,0)</f>
        <v>0</v>
      </c>
      <c r="BH3230" s="101">
        <f>IF(N3230="sníž. přenesená",J3230,0)</f>
        <v>0</v>
      </c>
      <c r="BI3230" s="101">
        <f>IF(N3230="nulová",J3230,0)</f>
        <v>0</v>
      </c>
      <c r="BJ3230" s="9" t="s">
        <v>80</v>
      </c>
      <c r="BK3230" s="101">
        <f>ROUND(I3230*H3230,2)</f>
        <v>0</v>
      </c>
      <c r="BL3230" s="9" t="s">
        <v>172</v>
      </c>
      <c r="BM3230" s="100" t="s">
        <v>1586</v>
      </c>
    </row>
    <row r="3231" spans="2:65" s="17" customFormat="1" ht="19.5">
      <c r="B3231" s="16"/>
      <c r="D3231" s="102" t="s">
        <v>173</v>
      </c>
      <c r="F3231" s="103" t="s">
        <v>1587</v>
      </c>
      <c r="I3231" s="5"/>
      <c r="L3231" s="16"/>
      <c r="M3231" s="104"/>
      <c r="T3231" s="105"/>
      <c r="AT3231" s="9" t="s">
        <v>173</v>
      </c>
      <c r="AU3231" s="9" t="s">
        <v>82</v>
      </c>
    </row>
    <row r="3232" spans="2:65" s="113" customFormat="1">
      <c r="B3232" s="112"/>
      <c r="D3232" s="102" t="s">
        <v>176</v>
      </c>
      <c r="E3232" s="114" t="s">
        <v>1</v>
      </c>
      <c r="F3232" s="115" t="s">
        <v>1588</v>
      </c>
      <c r="H3232" s="116">
        <v>1.242</v>
      </c>
      <c r="I3232" s="7"/>
      <c r="L3232" s="112"/>
      <c r="M3232" s="117"/>
      <c r="T3232" s="118"/>
      <c r="AT3232" s="114" t="s">
        <v>176</v>
      </c>
      <c r="AU3232" s="114" t="s">
        <v>82</v>
      </c>
      <c r="AV3232" s="113" t="s">
        <v>82</v>
      </c>
      <c r="AW3232" s="113" t="s">
        <v>30</v>
      </c>
      <c r="AX3232" s="113" t="s">
        <v>73</v>
      </c>
      <c r="AY3232" s="114" t="s">
        <v>165</v>
      </c>
    </row>
    <row r="3233" spans="2:65" s="120" customFormat="1">
      <c r="B3233" s="119"/>
      <c r="D3233" s="102" t="s">
        <v>176</v>
      </c>
      <c r="E3233" s="121" t="s">
        <v>1</v>
      </c>
      <c r="F3233" s="122" t="s">
        <v>181</v>
      </c>
      <c r="H3233" s="123">
        <v>1.242</v>
      </c>
      <c r="I3233" s="8"/>
      <c r="L3233" s="119"/>
      <c r="M3233" s="124"/>
      <c r="T3233" s="125"/>
      <c r="AT3233" s="121" t="s">
        <v>176</v>
      </c>
      <c r="AU3233" s="121" t="s">
        <v>82</v>
      </c>
      <c r="AV3233" s="120" t="s">
        <v>172</v>
      </c>
      <c r="AW3233" s="120" t="s">
        <v>30</v>
      </c>
      <c r="AX3233" s="120" t="s">
        <v>80</v>
      </c>
      <c r="AY3233" s="121" t="s">
        <v>165</v>
      </c>
    </row>
    <row r="3234" spans="2:65" s="17" customFormat="1" ht="21.75" customHeight="1">
      <c r="B3234" s="16"/>
      <c r="C3234" s="88" t="s">
        <v>869</v>
      </c>
      <c r="D3234" s="88" t="s">
        <v>168</v>
      </c>
      <c r="E3234" s="89" t="s">
        <v>1589</v>
      </c>
      <c r="F3234" s="90" t="s">
        <v>1590</v>
      </c>
      <c r="G3234" s="91" t="s">
        <v>202</v>
      </c>
      <c r="H3234" s="92">
        <v>15.365</v>
      </c>
      <c r="I3234" s="4"/>
      <c r="J3234" s="94">
        <f>ROUND(I3234*H3234,2)</f>
        <v>0</v>
      </c>
      <c r="K3234" s="95"/>
      <c r="L3234" s="16"/>
      <c r="M3234" s="96" t="s">
        <v>1</v>
      </c>
      <c r="N3234" s="97" t="s">
        <v>38</v>
      </c>
      <c r="P3234" s="98">
        <f>O3234*H3234</f>
        <v>0</v>
      </c>
      <c r="Q3234" s="98">
        <v>0.27560000000000001</v>
      </c>
      <c r="R3234" s="98">
        <f>Q3234*H3234</f>
        <v>4.2345940000000004</v>
      </c>
      <c r="S3234" s="98">
        <v>0</v>
      </c>
      <c r="T3234" s="99">
        <f>S3234*H3234</f>
        <v>0</v>
      </c>
      <c r="AR3234" s="100" t="s">
        <v>172</v>
      </c>
      <c r="AT3234" s="100" t="s">
        <v>168</v>
      </c>
      <c r="AU3234" s="100" t="s">
        <v>82</v>
      </c>
      <c r="AY3234" s="9" t="s">
        <v>165</v>
      </c>
      <c r="BE3234" s="101">
        <f>IF(N3234="základní",J3234,0)</f>
        <v>0</v>
      </c>
      <c r="BF3234" s="101">
        <f>IF(N3234="snížená",J3234,0)</f>
        <v>0</v>
      </c>
      <c r="BG3234" s="101">
        <f>IF(N3234="zákl. přenesená",J3234,0)</f>
        <v>0</v>
      </c>
      <c r="BH3234" s="101">
        <f>IF(N3234="sníž. přenesená",J3234,0)</f>
        <v>0</v>
      </c>
      <c r="BI3234" s="101">
        <f>IF(N3234="nulová",J3234,0)</f>
        <v>0</v>
      </c>
      <c r="BJ3234" s="9" t="s">
        <v>80</v>
      </c>
      <c r="BK3234" s="101">
        <f>ROUND(I3234*H3234,2)</f>
        <v>0</v>
      </c>
      <c r="BL3234" s="9" t="s">
        <v>172</v>
      </c>
      <c r="BM3234" s="100" t="s">
        <v>1591</v>
      </c>
    </row>
    <row r="3235" spans="2:65" s="17" customFormat="1" ht="19.5">
      <c r="B3235" s="16"/>
      <c r="D3235" s="102" t="s">
        <v>173</v>
      </c>
      <c r="F3235" s="103" t="s">
        <v>1592</v>
      </c>
      <c r="I3235" s="5"/>
      <c r="L3235" s="16"/>
      <c r="M3235" s="104"/>
      <c r="T3235" s="105"/>
      <c r="AT3235" s="9" t="s">
        <v>173</v>
      </c>
      <c r="AU3235" s="9" t="s">
        <v>82</v>
      </c>
    </row>
    <row r="3236" spans="2:65" s="113" customFormat="1">
      <c r="B3236" s="112"/>
      <c r="D3236" s="102" t="s">
        <v>176</v>
      </c>
      <c r="E3236" s="114" t="s">
        <v>1</v>
      </c>
      <c r="F3236" s="115" t="s">
        <v>1593</v>
      </c>
      <c r="H3236" s="116">
        <v>15.365</v>
      </c>
      <c r="I3236" s="7"/>
      <c r="L3236" s="112"/>
      <c r="M3236" s="117"/>
      <c r="T3236" s="118"/>
      <c r="AT3236" s="114" t="s">
        <v>176</v>
      </c>
      <c r="AU3236" s="114" t="s">
        <v>82</v>
      </c>
      <c r="AV3236" s="113" t="s">
        <v>82</v>
      </c>
      <c r="AW3236" s="113" t="s">
        <v>30</v>
      </c>
      <c r="AX3236" s="113" t="s">
        <v>73</v>
      </c>
      <c r="AY3236" s="114" t="s">
        <v>165</v>
      </c>
    </row>
    <row r="3237" spans="2:65" s="120" customFormat="1">
      <c r="B3237" s="119"/>
      <c r="D3237" s="102" t="s">
        <v>176</v>
      </c>
      <c r="E3237" s="121" t="s">
        <v>1</v>
      </c>
      <c r="F3237" s="122" t="s">
        <v>181</v>
      </c>
      <c r="H3237" s="123">
        <v>15.365</v>
      </c>
      <c r="I3237" s="8"/>
      <c r="L3237" s="119"/>
      <c r="M3237" s="124"/>
      <c r="T3237" s="125"/>
      <c r="AT3237" s="121" t="s">
        <v>176</v>
      </c>
      <c r="AU3237" s="121" t="s">
        <v>82</v>
      </c>
      <c r="AV3237" s="120" t="s">
        <v>172</v>
      </c>
      <c r="AW3237" s="120" t="s">
        <v>30</v>
      </c>
      <c r="AX3237" s="120" t="s">
        <v>80</v>
      </c>
      <c r="AY3237" s="121" t="s">
        <v>165</v>
      </c>
    </row>
    <row r="3238" spans="2:65" s="17" customFormat="1" ht="24.2" customHeight="1">
      <c r="B3238" s="16"/>
      <c r="C3238" s="88" t="s">
        <v>1594</v>
      </c>
      <c r="D3238" s="88" t="s">
        <v>168</v>
      </c>
      <c r="E3238" s="89" t="s">
        <v>1595</v>
      </c>
      <c r="F3238" s="90" t="s">
        <v>1596</v>
      </c>
      <c r="G3238" s="91" t="s">
        <v>202</v>
      </c>
      <c r="H3238" s="92">
        <v>24.584</v>
      </c>
      <c r="I3238" s="4"/>
      <c r="J3238" s="94">
        <f>ROUND(I3238*H3238,2)</f>
        <v>0</v>
      </c>
      <c r="K3238" s="95"/>
      <c r="L3238" s="16"/>
      <c r="M3238" s="96" t="s">
        <v>1</v>
      </c>
      <c r="N3238" s="97" t="s">
        <v>38</v>
      </c>
      <c r="P3238" s="98">
        <f>O3238*H3238</f>
        <v>0</v>
      </c>
      <c r="Q3238" s="98">
        <v>6.8749999999999996E-4</v>
      </c>
      <c r="R3238" s="98">
        <f>Q3238*H3238</f>
        <v>1.69015E-2</v>
      </c>
      <c r="S3238" s="98">
        <v>0</v>
      </c>
      <c r="T3238" s="99">
        <f>S3238*H3238</f>
        <v>0</v>
      </c>
      <c r="AR3238" s="100" t="s">
        <v>172</v>
      </c>
      <c r="AT3238" s="100" t="s">
        <v>168</v>
      </c>
      <c r="AU3238" s="100" t="s">
        <v>82</v>
      </c>
      <c r="AY3238" s="9" t="s">
        <v>165</v>
      </c>
      <c r="BE3238" s="101">
        <f>IF(N3238="základní",J3238,0)</f>
        <v>0</v>
      </c>
      <c r="BF3238" s="101">
        <f>IF(N3238="snížená",J3238,0)</f>
        <v>0</v>
      </c>
      <c r="BG3238" s="101">
        <f>IF(N3238="zákl. přenesená",J3238,0)</f>
        <v>0</v>
      </c>
      <c r="BH3238" s="101">
        <f>IF(N3238="sníž. přenesená",J3238,0)</f>
        <v>0</v>
      </c>
      <c r="BI3238" s="101">
        <f>IF(N3238="nulová",J3238,0)</f>
        <v>0</v>
      </c>
      <c r="BJ3238" s="9" t="s">
        <v>80</v>
      </c>
      <c r="BK3238" s="101">
        <f>ROUND(I3238*H3238,2)</f>
        <v>0</v>
      </c>
      <c r="BL3238" s="9" t="s">
        <v>172</v>
      </c>
      <c r="BM3238" s="100" t="s">
        <v>1597</v>
      </c>
    </row>
    <row r="3239" spans="2:65" s="17" customFormat="1" ht="19.5">
      <c r="B3239" s="16"/>
      <c r="D3239" s="102" t="s">
        <v>173</v>
      </c>
      <c r="F3239" s="103" t="s">
        <v>1598</v>
      </c>
      <c r="I3239" s="5"/>
      <c r="L3239" s="16"/>
      <c r="M3239" s="104"/>
      <c r="T3239" s="105"/>
      <c r="AT3239" s="9" t="s">
        <v>173</v>
      </c>
      <c r="AU3239" s="9" t="s">
        <v>82</v>
      </c>
    </row>
    <row r="3240" spans="2:65" s="113" customFormat="1">
      <c r="B3240" s="112"/>
      <c r="D3240" s="102" t="s">
        <v>176</v>
      </c>
      <c r="E3240" s="114" t="s">
        <v>1</v>
      </c>
      <c r="F3240" s="115" t="s">
        <v>1599</v>
      </c>
      <c r="H3240" s="116">
        <v>24.584</v>
      </c>
      <c r="I3240" s="7"/>
      <c r="L3240" s="112"/>
      <c r="M3240" s="117"/>
      <c r="T3240" s="118"/>
      <c r="AT3240" s="114" t="s">
        <v>176</v>
      </c>
      <c r="AU3240" s="114" t="s">
        <v>82</v>
      </c>
      <c r="AV3240" s="113" t="s">
        <v>82</v>
      </c>
      <c r="AW3240" s="113" t="s">
        <v>30</v>
      </c>
      <c r="AX3240" s="113" t="s">
        <v>73</v>
      </c>
      <c r="AY3240" s="114" t="s">
        <v>165</v>
      </c>
    </row>
    <row r="3241" spans="2:65" s="120" customFormat="1">
      <c r="B3241" s="119"/>
      <c r="D3241" s="102" t="s">
        <v>176</v>
      </c>
      <c r="E3241" s="121" t="s">
        <v>1</v>
      </c>
      <c r="F3241" s="122" t="s">
        <v>181</v>
      </c>
      <c r="H3241" s="123">
        <v>24.584</v>
      </c>
      <c r="I3241" s="8"/>
      <c r="L3241" s="119"/>
      <c r="M3241" s="124"/>
      <c r="T3241" s="125"/>
      <c r="AT3241" s="121" t="s">
        <v>176</v>
      </c>
      <c r="AU3241" s="121" t="s">
        <v>82</v>
      </c>
      <c r="AV3241" s="120" t="s">
        <v>172</v>
      </c>
      <c r="AW3241" s="120" t="s">
        <v>30</v>
      </c>
      <c r="AX3241" s="120" t="s">
        <v>80</v>
      </c>
      <c r="AY3241" s="121" t="s">
        <v>165</v>
      </c>
    </row>
    <row r="3242" spans="2:65" s="17" customFormat="1" ht="21.75" customHeight="1">
      <c r="B3242" s="16"/>
      <c r="C3242" s="88" t="s">
        <v>873</v>
      </c>
      <c r="D3242" s="88" t="s">
        <v>168</v>
      </c>
      <c r="E3242" s="89" t="s">
        <v>1600</v>
      </c>
      <c r="F3242" s="90" t="s">
        <v>1601</v>
      </c>
      <c r="G3242" s="91" t="s">
        <v>254</v>
      </c>
      <c r="H3242" s="92">
        <v>50.7</v>
      </c>
      <c r="I3242" s="4"/>
      <c r="J3242" s="94">
        <f>ROUND(I3242*H3242,2)</f>
        <v>0</v>
      </c>
      <c r="K3242" s="95"/>
      <c r="L3242" s="16"/>
      <c r="M3242" s="96" t="s">
        <v>1</v>
      </c>
      <c r="N3242" s="97" t="s">
        <v>38</v>
      </c>
      <c r="P3242" s="98">
        <f>O3242*H3242</f>
        <v>0</v>
      </c>
      <c r="Q3242" s="98">
        <v>0</v>
      </c>
      <c r="R3242" s="98">
        <f>Q3242*H3242</f>
        <v>0</v>
      </c>
      <c r="S3242" s="98">
        <v>0</v>
      </c>
      <c r="T3242" s="99">
        <f>S3242*H3242</f>
        <v>0</v>
      </c>
      <c r="AR3242" s="100" t="s">
        <v>172</v>
      </c>
      <c r="AT3242" s="100" t="s">
        <v>168</v>
      </c>
      <c r="AU3242" s="100" t="s">
        <v>82</v>
      </c>
      <c r="AY3242" s="9" t="s">
        <v>165</v>
      </c>
      <c r="BE3242" s="101">
        <f>IF(N3242="základní",J3242,0)</f>
        <v>0</v>
      </c>
      <c r="BF3242" s="101">
        <f>IF(N3242="snížená",J3242,0)</f>
        <v>0</v>
      </c>
      <c r="BG3242" s="101">
        <f>IF(N3242="zákl. přenesená",J3242,0)</f>
        <v>0</v>
      </c>
      <c r="BH3242" s="101">
        <f>IF(N3242="sníž. přenesená",J3242,0)</f>
        <v>0</v>
      </c>
      <c r="BI3242" s="101">
        <f>IF(N3242="nulová",J3242,0)</f>
        <v>0</v>
      </c>
      <c r="BJ3242" s="9" t="s">
        <v>80</v>
      </c>
      <c r="BK3242" s="101">
        <f>ROUND(I3242*H3242,2)</f>
        <v>0</v>
      </c>
      <c r="BL3242" s="9" t="s">
        <v>172</v>
      </c>
      <c r="BM3242" s="100" t="s">
        <v>1602</v>
      </c>
    </row>
    <row r="3243" spans="2:65" s="17" customFormat="1">
      <c r="B3243" s="16"/>
      <c r="D3243" s="102" t="s">
        <v>173</v>
      </c>
      <c r="F3243" s="103" t="s">
        <v>1601</v>
      </c>
      <c r="I3243" s="5"/>
      <c r="L3243" s="16"/>
      <c r="M3243" s="104"/>
      <c r="T3243" s="105"/>
      <c r="AT3243" s="9" t="s">
        <v>173</v>
      </c>
      <c r="AU3243" s="9" t="s">
        <v>82</v>
      </c>
    </row>
    <row r="3244" spans="2:65" s="113" customFormat="1">
      <c r="B3244" s="112"/>
      <c r="D3244" s="102" t="s">
        <v>176</v>
      </c>
      <c r="E3244" s="114" t="s">
        <v>1</v>
      </c>
      <c r="F3244" s="115" t="s">
        <v>1603</v>
      </c>
      <c r="H3244" s="116">
        <v>50.7</v>
      </c>
      <c r="I3244" s="7"/>
      <c r="L3244" s="112"/>
      <c r="M3244" s="117"/>
      <c r="T3244" s="118"/>
      <c r="AT3244" s="114" t="s">
        <v>176</v>
      </c>
      <c r="AU3244" s="114" t="s">
        <v>82</v>
      </c>
      <c r="AV3244" s="113" t="s">
        <v>82</v>
      </c>
      <c r="AW3244" s="113" t="s">
        <v>30</v>
      </c>
      <c r="AX3244" s="113" t="s">
        <v>73</v>
      </c>
      <c r="AY3244" s="114" t="s">
        <v>165</v>
      </c>
    </row>
    <row r="3245" spans="2:65" s="120" customFormat="1">
      <c r="B3245" s="119"/>
      <c r="D3245" s="102" t="s">
        <v>176</v>
      </c>
      <c r="E3245" s="121" t="s">
        <v>1</v>
      </c>
      <c r="F3245" s="122" t="s">
        <v>181</v>
      </c>
      <c r="H3245" s="123">
        <v>50.7</v>
      </c>
      <c r="I3245" s="8"/>
      <c r="L3245" s="119"/>
      <c r="M3245" s="124"/>
      <c r="T3245" s="125"/>
      <c r="AT3245" s="121" t="s">
        <v>176</v>
      </c>
      <c r="AU3245" s="121" t="s">
        <v>82</v>
      </c>
      <c r="AV3245" s="120" t="s">
        <v>172</v>
      </c>
      <c r="AW3245" s="120" t="s">
        <v>30</v>
      </c>
      <c r="AX3245" s="120" t="s">
        <v>80</v>
      </c>
      <c r="AY3245" s="121" t="s">
        <v>165</v>
      </c>
    </row>
    <row r="3246" spans="2:65" s="77" customFormat="1" ht="22.9" customHeight="1">
      <c r="B3246" s="76"/>
      <c r="D3246" s="78" t="s">
        <v>72</v>
      </c>
      <c r="E3246" s="86" t="s">
        <v>1604</v>
      </c>
      <c r="F3246" s="86" t="s">
        <v>1605</v>
      </c>
      <c r="I3246" s="3"/>
      <c r="J3246" s="87">
        <f>BK3246</f>
        <v>0</v>
      </c>
      <c r="L3246" s="76"/>
      <c r="M3246" s="81"/>
      <c r="P3246" s="82">
        <f>SUM(P3247:P3293)</f>
        <v>0</v>
      </c>
      <c r="R3246" s="82">
        <f>SUM(R3247:R3293)</f>
        <v>8.1330200000000012E-3</v>
      </c>
      <c r="T3246" s="83">
        <f>SUM(T3247:T3293)</f>
        <v>0</v>
      </c>
      <c r="AR3246" s="78" t="s">
        <v>80</v>
      </c>
      <c r="AT3246" s="84" t="s">
        <v>72</v>
      </c>
      <c r="AU3246" s="84" t="s">
        <v>80</v>
      </c>
      <c r="AY3246" s="78" t="s">
        <v>165</v>
      </c>
      <c r="BK3246" s="85">
        <f>SUM(BK3247:BK3293)</f>
        <v>0</v>
      </c>
    </row>
    <row r="3247" spans="2:65" s="17" customFormat="1" ht="24.2" customHeight="1">
      <c r="B3247" s="16"/>
      <c r="C3247" s="88" t="s">
        <v>1606</v>
      </c>
      <c r="D3247" s="88" t="s">
        <v>168</v>
      </c>
      <c r="E3247" s="89" t="s">
        <v>1607</v>
      </c>
      <c r="F3247" s="90" t="s">
        <v>1608</v>
      </c>
      <c r="G3247" s="91" t="s">
        <v>254</v>
      </c>
      <c r="H3247" s="92">
        <v>265</v>
      </c>
      <c r="I3247" s="4"/>
      <c r="J3247" s="94">
        <f>ROUND(I3247*H3247,2)</f>
        <v>0</v>
      </c>
      <c r="K3247" s="95"/>
      <c r="L3247" s="16"/>
      <c r="M3247" s="96" t="s">
        <v>1</v>
      </c>
      <c r="N3247" s="97" t="s">
        <v>38</v>
      </c>
      <c r="P3247" s="98">
        <f>O3247*H3247</f>
        <v>0</v>
      </c>
      <c r="Q3247" s="98">
        <v>0</v>
      </c>
      <c r="R3247" s="98">
        <f>Q3247*H3247</f>
        <v>0</v>
      </c>
      <c r="S3247" s="98">
        <v>0</v>
      </c>
      <c r="T3247" s="99">
        <f>S3247*H3247</f>
        <v>0</v>
      </c>
      <c r="AR3247" s="100" t="s">
        <v>172</v>
      </c>
      <c r="AT3247" s="100" t="s">
        <v>168</v>
      </c>
      <c r="AU3247" s="100" t="s">
        <v>82</v>
      </c>
      <c r="AY3247" s="9" t="s">
        <v>165</v>
      </c>
      <c r="BE3247" s="101">
        <f>IF(N3247="základní",J3247,0)</f>
        <v>0</v>
      </c>
      <c r="BF3247" s="101">
        <f>IF(N3247="snížená",J3247,0)</f>
        <v>0</v>
      </c>
      <c r="BG3247" s="101">
        <f>IF(N3247="zákl. přenesená",J3247,0)</f>
        <v>0</v>
      </c>
      <c r="BH3247" s="101">
        <f>IF(N3247="sníž. přenesená",J3247,0)</f>
        <v>0</v>
      </c>
      <c r="BI3247" s="101">
        <f>IF(N3247="nulová",J3247,0)</f>
        <v>0</v>
      </c>
      <c r="BJ3247" s="9" t="s">
        <v>80</v>
      </c>
      <c r="BK3247" s="101">
        <f>ROUND(I3247*H3247,2)</f>
        <v>0</v>
      </c>
      <c r="BL3247" s="9" t="s">
        <v>172</v>
      </c>
      <c r="BM3247" s="100" t="s">
        <v>1609</v>
      </c>
    </row>
    <row r="3248" spans="2:65" s="17" customFormat="1" ht="19.5">
      <c r="B3248" s="16"/>
      <c r="D3248" s="102" t="s">
        <v>173</v>
      </c>
      <c r="F3248" s="103" t="s">
        <v>1608</v>
      </c>
      <c r="I3248" s="5"/>
      <c r="L3248" s="16"/>
      <c r="M3248" s="104"/>
      <c r="T3248" s="105"/>
      <c r="AT3248" s="9" t="s">
        <v>173</v>
      </c>
      <c r="AU3248" s="9" t="s">
        <v>82</v>
      </c>
    </row>
    <row r="3249" spans="2:65" s="107" customFormat="1">
      <c r="B3249" s="106"/>
      <c r="D3249" s="102" t="s">
        <v>176</v>
      </c>
      <c r="E3249" s="108" t="s">
        <v>1</v>
      </c>
      <c r="F3249" s="109" t="s">
        <v>11230</v>
      </c>
      <c r="H3249" s="108"/>
      <c r="I3249" s="6"/>
      <c r="L3249" s="106"/>
      <c r="M3249" s="110"/>
      <c r="T3249" s="111"/>
      <c r="AT3249" s="108" t="s">
        <v>176</v>
      </c>
      <c r="AU3249" s="108" t="s">
        <v>82</v>
      </c>
      <c r="AV3249" s="107" t="s">
        <v>82</v>
      </c>
      <c r="AW3249" s="107" t="s">
        <v>30</v>
      </c>
      <c r="AX3249" s="107" t="s">
        <v>73</v>
      </c>
      <c r="AY3249" s="108" t="s">
        <v>165</v>
      </c>
    </row>
    <row r="3250" spans="2:65" s="113" customFormat="1">
      <c r="B3250" s="112"/>
      <c r="D3250" s="102" t="s">
        <v>176</v>
      </c>
      <c r="E3250" s="114" t="s">
        <v>1</v>
      </c>
      <c r="F3250" s="115" t="s">
        <v>11231</v>
      </c>
      <c r="H3250" s="116">
        <v>181</v>
      </c>
      <c r="I3250" s="7"/>
      <c r="L3250" s="112"/>
      <c r="M3250" s="117"/>
      <c r="T3250" s="118"/>
      <c r="AT3250" s="114" t="s">
        <v>176</v>
      </c>
      <c r="AU3250" s="114" t="s">
        <v>82</v>
      </c>
      <c r="AV3250" s="113" t="s">
        <v>82</v>
      </c>
      <c r="AW3250" s="113" t="s">
        <v>30</v>
      </c>
      <c r="AX3250" s="113" t="s">
        <v>73</v>
      </c>
      <c r="AY3250" s="114" t="s">
        <v>165</v>
      </c>
    </row>
    <row r="3251" spans="2:65" s="113" customFormat="1">
      <c r="B3251" s="112"/>
      <c r="D3251" s="102" t="s">
        <v>176</v>
      </c>
      <c r="E3251" s="114" t="s">
        <v>1</v>
      </c>
      <c r="F3251" s="115" t="s">
        <v>11232</v>
      </c>
      <c r="H3251" s="116">
        <v>84</v>
      </c>
      <c r="I3251" s="7"/>
      <c r="L3251" s="112"/>
      <c r="M3251" s="117"/>
      <c r="T3251" s="118"/>
      <c r="AT3251" s="114" t="s">
        <v>176</v>
      </c>
      <c r="AU3251" s="114" t="s">
        <v>82</v>
      </c>
      <c r="AV3251" s="113" t="s">
        <v>82</v>
      </c>
      <c r="AW3251" s="113" t="s">
        <v>30</v>
      </c>
      <c r="AX3251" s="113" t="s">
        <v>73</v>
      </c>
      <c r="AY3251" s="114" t="s">
        <v>165</v>
      </c>
    </row>
    <row r="3252" spans="2:65" s="120" customFormat="1">
      <c r="B3252" s="119"/>
      <c r="D3252" s="102" t="s">
        <v>176</v>
      </c>
      <c r="E3252" s="121" t="s">
        <v>1</v>
      </c>
      <c r="F3252" s="122" t="s">
        <v>181</v>
      </c>
      <c r="H3252" s="123">
        <v>265</v>
      </c>
      <c r="I3252" s="8"/>
      <c r="L3252" s="119"/>
      <c r="M3252" s="124"/>
      <c r="T3252" s="125"/>
      <c r="AT3252" s="121" t="s">
        <v>176</v>
      </c>
      <c r="AU3252" s="121" t="s">
        <v>82</v>
      </c>
      <c r="AV3252" s="120" t="s">
        <v>172</v>
      </c>
      <c r="AW3252" s="120" t="s">
        <v>30</v>
      </c>
      <c r="AX3252" s="120" t="s">
        <v>80</v>
      </c>
      <c r="AY3252" s="121" t="s">
        <v>165</v>
      </c>
    </row>
    <row r="3253" spans="2:65" s="17" customFormat="1" ht="24.2" customHeight="1">
      <c r="B3253" s="16"/>
      <c r="C3253" s="88" t="s">
        <v>879</v>
      </c>
      <c r="D3253" s="88" t="s">
        <v>168</v>
      </c>
      <c r="E3253" s="89" t="s">
        <v>1610</v>
      </c>
      <c r="F3253" s="90" t="s">
        <v>1611</v>
      </c>
      <c r="G3253" s="91" t="s">
        <v>254</v>
      </c>
      <c r="H3253" s="92">
        <v>330</v>
      </c>
      <c r="I3253" s="4"/>
      <c r="J3253" s="94">
        <f>ROUND(I3253*H3253,2)</f>
        <v>0</v>
      </c>
      <c r="K3253" s="95"/>
      <c r="L3253" s="16"/>
      <c r="M3253" s="96" t="s">
        <v>1</v>
      </c>
      <c r="N3253" s="97" t="s">
        <v>38</v>
      </c>
      <c r="P3253" s="98">
        <f>O3253*H3253</f>
        <v>0</v>
      </c>
      <c r="Q3253" s="98">
        <v>0</v>
      </c>
      <c r="R3253" s="98">
        <f>Q3253*H3253</f>
        <v>0</v>
      </c>
      <c r="S3253" s="98">
        <v>0</v>
      </c>
      <c r="T3253" s="99">
        <f>S3253*H3253</f>
        <v>0</v>
      </c>
      <c r="AR3253" s="100" t="s">
        <v>172</v>
      </c>
      <c r="AT3253" s="100" t="s">
        <v>168</v>
      </c>
      <c r="AU3253" s="100" t="s">
        <v>82</v>
      </c>
      <c r="AY3253" s="9" t="s">
        <v>165</v>
      </c>
      <c r="BE3253" s="101">
        <f>IF(N3253="základní",J3253,0)</f>
        <v>0</v>
      </c>
      <c r="BF3253" s="101">
        <f>IF(N3253="snížená",J3253,0)</f>
        <v>0</v>
      </c>
      <c r="BG3253" s="101">
        <f>IF(N3253="zákl. přenesená",J3253,0)</f>
        <v>0</v>
      </c>
      <c r="BH3253" s="101">
        <f>IF(N3253="sníž. přenesená",J3253,0)</f>
        <v>0</v>
      </c>
      <c r="BI3253" s="101">
        <f>IF(N3253="nulová",J3253,0)</f>
        <v>0</v>
      </c>
      <c r="BJ3253" s="9" t="s">
        <v>80</v>
      </c>
      <c r="BK3253" s="101">
        <f>ROUND(I3253*H3253,2)</f>
        <v>0</v>
      </c>
      <c r="BL3253" s="9" t="s">
        <v>172</v>
      </c>
      <c r="BM3253" s="100" t="s">
        <v>1612</v>
      </c>
    </row>
    <row r="3254" spans="2:65" s="17" customFormat="1">
      <c r="B3254" s="16"/>
      <c r="D3254" s="102" t="s">
        <v>173</v>
      </c>
      <c r="F3254" s="103" t="s">
        <v>1611</v>
      </c>
      <c r="I3254" s="5"/>
      <c r="L3254" s="16"/>
      <c r="M3254" s="104"/>
      <c r="T3254" s="105"/>
      <c r="AT3254" s="9" t="s">
        <v>173</v>
      </c>
      <c r="AU3254" s="9" t="s">
        <v>82</v>
      </c>
    </row>
    <row r="3255" spans="2:65" s="107" customFormat="1">
      <c r="B3255" s="106"/>
      <c r="D3255" s="102" t="s">
        <v>176</v>
      </c>
      <c r="E3255" s="108" t="s">
        <v>1</v>
      </c>
      <c r="F3255" s="109" t="s">
        <v>11230</v>
      </c>
      <c r="H3255" s="108"/>
      <c r="I3255" s="6"/>
      <c r="L3255" s="106"/>
      <c r="M3255" s="110"/>
      <c r="T3255" s="111"/>
      <c r="AT3255" s="108" t="s">
        <v>176</v>
      </c>
      <c r="AU3255" s="108" t="s">
        <v>82</v>
      </c>
      <c r="AV3255" s="107" t="s">
        <v>82</v>
      </c>
      <c r="AW3255" s="107" t="s">
        <v>30</v>
      </c>
      <c r="AX3255" s="107" t="s">
        <v>73</v>
      </c>
      <c r="AY3255" s="108" t="s">
        <v>165</v>
      </c>
    </row>
    <row r="3256" spans="2:65" s="113" customFormat="1">
      <c r="B3256" s="112"/>
      <c r="D3256" s="102" t="s">
        <v>176</v>
      </c>
      <c r="E3256" s="114" t="s">
        <v>1</v>
      </c>
      <c r="F3256" s="115" t="s">
        <v>11233</v>
      </c>
      <c r="H3256" s="116">
        <v>330</v>
      </c>
      <c r="I3256" s="7"/>
      <c r="L3256" s="112"/>
      <c r="M3256" s="117"/>
      <c r="T3256" s="118"/>
      <c r="AT3256" s="114" t="s">
        <v>176</v>
      </c>
      <c r="AU3256" s="114" t="s">
        <v>82</v>
      </c>
      <c r="AV3256" s="113" t="s">
        <v>82</v>
      </c>
      <c r="AW3256" s="113" t="s">
        <v>30</v>
      </c>
      <c r="AX3256" s="113" t="s">
        <v>73</v>
      </c>
      <c r="AY3256" s="114" t="s">
        <v>165</v>
      </c>
    </row>
    <row r="3257" spans="2:65" s="120" customFormat="1">
      <c r="B3257" s="119"/>
      <c r="D3257" s="102" t="s">
        <v>176</v>
      </c>
      <c r="E3257" s="121" t="s">
        <v>1</v>
      </c>
      <c r="F3257" s="122" t="s">
        <v>181</v>
      </c>
      <c r="H3257" s="123">
        <v>330</v>
      </c>
      <c r="I3257" s="8"/>
      <c r="L3257" s="119"/>
      <c r="M3257" s="124"/>
      <c r="T3257" s="125"/>
      <c r="AT3257" s="121" t="s">
        <v>176</v>
      </c>
      <c r="AU3257" s="121" t="s">
        <v>82</v>
      </c>
      <c r="AV3257" s="120" t="s">
        <v>172</v>
      </c>
      <c r="AW3257" s="120" t="s">
        <v>30</v>
      </c>
      <c r="AX3257" s="120" t="s">
        <v>80</v>
      </c>
      <c r="AY3257" s="121" t="s">
        <v>165</v>
      </c>
    </row>
    <row r="3258" spans="2:65" s="17" customFormat="1" ht="24.2" customHeight="1">
      <c r="B3258" s="16"/>
      <c r="C3258" s="88" t="s">
        <v>1613</v>
      </c>
      <c r="D3258" s="88" t="s">
        <v>168</v>
      </c>
      <c r="E3258" s="89" t="s">
        <v>1614</v>
      </c>
      <c r="F3258" s="90" t="s">
        <v>1615</v>
      </c>
      <c r="G3258" s="91" t="s">
        <v>254</v>
      </c>
      <c r="H3258" s="92">
        <v>70</v>
      </c>
      <c r="I3258" s="4"/>
      <c r="J3258" s="94">
        <f>ROUND(I3258*H3258,2)</f>
        <v>0</v>
      </c>
      <c r="K3258" s="95"/>
      <c r="L3258" s="16"/>
      <c r="M3258" s="96" t="s">
        <v>1</v>
      </c>
      <c r="N3258" s="97" t="s">
        <v>38</v>
      </c>
      <c r="P3258" s="98">
        <f>O3258*H3258</f>
        <v>0</v>
      </c>
      <c r="Q3258" s="98">
        <v>0</v>
      </c>
      <c r="R3258" s="98">
        <f>Q3258*H3258</f>
        <v>0</v>
      </c>
      <c r="S3258" s="98">
        <v>0</v>
      </c>
      <c r="T3258" s="99">
        <f>S3258*H3258</f>
        <v>0</v>
      </c>
      <c r="AR3258" s="100" t="s">
        <v>172</v>
      </c>
      <c r="AT3258" s="100" t="s">
        <v>168</v>
      </c>
      <c r="AU3258" s="100" t="s">
        <v>82</v>
      </c>
      <c r="AY3258" s="9" t="s">
        <v>165</v>
      </c>
      <c r="BE3258" s="101">
        <f>IF(N3258="základní",J3258,0)</f>
        <v>0</v>
      </c>
      <c r="BF3258" s="101">
        <f>IF(N3258="snížená",J3258,0)</f>
        <v>0</v>
      </c>
      <c r="BG3258" s="101">
        <f>IF(N3258="zákl. přenesená",J3258,0)</f>
        <v>0</v>
      </c>
      <c r="BH3258" s="101">
        <f>IF(N3258="sníž. přenesená",J3258,0)</f>
        <v>0</v>
      </c>
      <c r="BI3258" s="101">
        <f>IF(N3258="nulová",J3258,0)</f>
        <v>0</v>
      </c>
      <c r="BJ3258" s="9" t="s">
        <v>80</v>
      </c>
      <c r="BK3258" s="101">
        <f>ROUND(I3258*H3258,2)</f>
        <v>0</v>
      </c>
      <c r="BL3258" s="9" t="s">
        <v>172</v>
      </c>
      <c r="BM3258" s="100" t="s">
        <v>1616</v>
      </c>
    </row>
    <row r="3259" spans="2:65" s="17" customFormat="1" ht="19.5">
      <c r="B3259" s="16"/>
      <c r="D3259" s="102" t="s">
        <v>173</v>
      </c>
      <c r="F3259" s="103" t="s">
        <v>1615</v>
      </c>
      <c r="I3259" s="5"/>
      <c r="L3259" s="16"/>
      <c r="M3259" s="104"/>
      <c r="T3259" s="105"/>
      <c r="AT3259" s="9" t="s">
        <v>173</v>
      </c>
      <c r="AU3259" s="9" t="s">
        <v>82</v>
      </c>
    </row>
    <row r="3260" spans="2:65" s="107" customFormat="1">
      <c r="B3260" s="106"/>
      <c r="D3260" s="102" t="s">
        <v>176</v>
      </c>
      <c r="E3260" s="108" t="s">
        <v>1</v>
      </c>
      <c r="F3260" s="109" t="s">
        <v>11230</v>
      </c>
      <c r="H3260" s="108"/>
      <c r="I3260" s="6"/>
      <c r="L3260" s="106"/>
      <c r="M3260" s="110"/>
      <c r="T3260" s="111"/>
      <c r="AT3260" s="108" t="s">
        <v>176</v>
      </c>
      <c r="AU3260" s="108" t="s">
        <v>82</v>
      </c>
      <c r="AV3260" s="107" t="s">
        <v>82</v>
      </c>
      <c r="AW3260" s="107" t="s">
        <v>30</v>
      </c>
      <c r="AX3260" s="107" t="s">
        <v>73</v>
      </c>
      <c r="AY3260" s="108" t="s">
        <v>165</v>
      </c>
    </row>
    <row r="3261" spans="2:65" s="113" customFormat="1">
      <c r="B3261" s="112"/>
      <c r="D3261" s="102" t="s">
        <v>176</v>
      </c>
      <c r="E3261" s="114" t="s">
        <v>1</v>
      </c>
      <c r="F3261" s="115" t="s">
        <v>11234</v>
      </c>
      <c r="H3261" s="116">
        <v>70</v>
      </c>
      <c r="I3261" s="7"/>
      <c r="L3261" s="112"/>
      <c r="M3261" s="117"/>
      <c r="T3261" s="118"/>
      <c r="AT3261" s="114" t="s">
        <v>176</v>
      </c>
      <c r="AU3261" s="114" t="s">
        <v>82</v>
      </c>
      <c r="AV3261" s="113" t="s">
        <v>82</v>
      </c>
      <c r="AW3261" s="113" t="s">
        <v>30</v>
      </c>
      <c r="AX3261" s="113" t="s">
        <v>73</v>
      </c>
      <c r="AY3261" s="114" t="s">
        <v>165</v>
      </c>
    </row>
    <row r="3262" spans="2:65" s="120" customFormat="1">
      <c r="B3262" s="119"/>
      <c r="D3262" s="102" t="s">
        <v>176</v>
      </c>
      <c r="E3262" s="121" t="s">
        <v>1</v>
      </c>
      <c r="F3262" s="122" t="s">
        <v>181</v>
      </c>
      <c r="H3262" s="123">
        <v>70</v>
      </c>
      <c r="I3262" s="8"/>
      <c r="L3262" s="119"/>
      <c r="M3262" s="124"/>
      <c r="T3262" s="125"/>
      <c r="AT3262" s="121" t="s">
        <v>176</v>
      </c>
      <c r="AU3262" s="121" t="s">
        <v>82</v>
      </c>
      <c r="AV3262" s="120" t="s">
        <v>172</v>
      </c>
      <c r="AW3262" s="120" t="s">
        <v>30</v>
      </c>
      <c r="AX3262" s="120" t="s">
        <v>80</v>
      </c>
      <c r="AY3262" s="121" t="s">
        <v>165</v>
      </c>
    </row>
    <row r="3263" spans="2:65" s="17" customFormat="1" ht="24.2" customHeight="1">
      <c r="B3263" s="16"/>
      <c r="C3263" s="88" t="s">
        <v>885</v>
      </c>
      <c r="D3263" s="88" t="s">
        <v>168</v>
      </c>
      <c r="E3263" s="89" t="s">
        <v>1617</v>
      </c>
      <c r="F3263" s="90" t="s">
        <v>1618</v>
      </c>
      <c r="G3263" s="91" t="s">
        <v>254</v>
      </c>
      <c r="H3263" s="92">
        <v>45</v>
      </c>
      <c r="I3263" s="4"/>
      <c r="J3263" s="94">
        <f>ROUND(I3263*H3263,2)</f>
        <v>0</v>
      </c>
      <c r="K3263" s="95"/>
      <c r="L3263" s="16"/>
      <c r="M3263" s="96" t="s">
        <v>1</v>
      </c>
      <c r="N3263" s="97" t="s">
        <v>38</v>
      </c>
      <c r="P3263" s="98">
        <f>O3263*H3263</f>
        <v>0</v>
      </c>
      <c r="Q3263" s="98">
        <v>0</v>
      </c>
      <c r="R3263" s="98">
        <f>Q3263*H3263</f>
        <v>0</v>
      </c>
      <c r="S3263" s="98">
        <v>0</v>
      </c>
      <c r="T3263" s="99">
        <f>S3263*H3263</f>
        <v>0</v>
      </c>
      <c r="AR3263" s="100" t="s">
        <v>172</v>
      </c>
      <c r="AT3263" s="100" t="s">
        <v>168</v>
      </c>
      <c r="AU3263" s="100" t="s">
        <v>82</v>
      </c>
      <c r="AY3263" s="9" t="s">
        <v>165</v>
      </c>
      <c r="BE3263" s="101">
        <f>IF(N3263="základní",J3263,0)</f>
        <v>0</v>
      </c>
      <c r="BF3263" s="101">
        <f>IF(N3263="snížená",J3263,0)</f>
        <v>0</v>
      </c>
      <c r="BG3263" s="101">
        <f>IF(N3263="zákl. přenesená",J3263,0)</f>
        <v>0</v>
      </c>
      <c r="BH3263" s="101">
        <f>IF(N3263="sníž. přenesená",J3263,0)</f>
        <v>0</v>
      </c>
      <c r="BI3263" s="101">
        <f>IF(N3263="nulová",J3263,0)</f>
        <v>0</v>
      </c>
      <c r="BJ3263" s="9" t="s">
        <v>80</v>
      </c>
      <c r="BK3263" s="101">
        <f>ROUND(I3263*H3263,2)</f>
        <v>0</v>
      </c>
      <c r="BL3263" s="9" t="s">
        <v>172</v>
      </c>
      <c r="BM3263" s="100" t="s">
        <v>1619</v>
      </c>
    </row>
    <row r="3264" spans="2:65" s="17" customFormat="1">
      <c r="B3264" s="16"/>
      <c r="D3264" s="102" t="s">
        <v>173</v>
      </c>
      <c r="F3264" s="103" t="s">
        <v>1618</v>
      </c>
      <c r="I3264" s="5"/>
      <c r="L3264" s="16"/>
      <c r="M3264" s="104"/>
      <c r="T3264" s="105"/>
      <c r="AT3264" s="9" t="s">
        <v>173</v>
      </c>
      <c r="AU3264" s="9" t="s">
        <v>82</v>
      </c>
    </row>
    <row r="3265" spans="2:65" s="107" customFormat="1">
      <c r="B3265" s="106"/>
      <c r="D3265" s="102" t="s">
        <v>176</v>
      </c>
      <c r="E3265" s="108" t="s">
        <v>1</v>
      </c>
      <c r="F3265" s="109" t="s">
        <v>11230</v>
      </c>
      <c r="H3265" s="108"/>
      <c r="I3265" s="6"/>
      <c r="L3265" s="106"/>
      <c r="M3265" s="110"/>
      <c r="T3265" s="111"/>
      <c r="AT3265" s="108" t="s">
        <v>176</v>
      </c>
      <c r="AU3265" s="108" t="s">
        <v>82</v>
      </c>
      <c r="AV3265" s="107" t="s">
        <v>82</v>
      </c>
      <c r="AW3265" s="107" t="s">
        <v>30</v>
      </c>
      <c r="AX3265" s="107" t="s">
        <v>73</v>
      </c>
      <c r="AY3265" s="108" t="s">
        <v>165</v>
      </c>
    </row>
    <row r="3266" spans="2:65" s="113" customFormat="1">
      <c r="B3266" s="112"/>
      <c r="D3266" s="102" t="s">
        <v>176</v>
      </c>
      <c r="E3266" s="114" t="s">
        <v>1</v>
      </c>
      <c r="F3266" s="115" t="s">
        <v>11235</v>
      </c>
      <c r="H3266" s="116">
        <v>45</v>
      </c>
      <c r="I3266" s="7"/>
      <c r="L3266" s="112"/>
      <c r="M3266" s="117"/>
      <c r="T3266" s="118"/>
      <c r="AT3266" s="114" t="s">
        <v>176</v>
      </c>
      <c r="AU3266" s="114" t="s">
        <v>82</v>
      </c>
      <c r="AV3266" s="113" t="s">
        <v>82</v>
      </c>
      <c r="AW3266" s="113" t="s">
        <v>30</v>
      </c>
      <c r="AX3266" s="113" t="s">
        <v>73</v>
      </c>
      <c r="AY3266" s="114" t="s">
        <v>165</v>
      </c>
    </row>
    <row r="3267" spans="2:65" s="120" customFormat="1">
      <c r="B3267" s="119"/>
      <c r="D3267" s="102" t="s">
        <v>176</v>
      </c>
      <c r="E3267" s="121" t="s">
        <v>1</v>
      </c>
      <c r="F3267" s="122" t="s">
        <v>181</v>
      </c>
      <c r="H3267" s="123">
        <v>45</v>
      </c>
      <c r="I3267" s="8"/>
      <c r="L3267" s="119"/>
      <c r="M3267" s="124"/>
      <c r="T3267" s="125"/>
      <c r="AT3267" s="121" t="s">
        <v>176</v>
      </c>
      <c r="AU3267" s="121" t="s">
        <v>82</v>
      </c>
      <c r="AV3267" s="120" t="s">
        <v>172</v>
      </c>
      <c r="AW3267" s="120" t="s">
        <v>30</v>
      </c>
      <c r="AX3267" s="120" t="s">
        <v>80</v>
      </c>
      <c r="AY3267" s="121" t="s">
        <v>165</v>
      </c>
    </row>
    <row r="3268" spans="2:65" s="17" customFormat="1" ht="24.2" customHeight="1">
      <c r="B3268" s="16"/>
      <c r="C3268" s="88" t="s">
        <v>1620</v>
      </c>
      <c r="D3268" s="88" t="s">
        <v>168</v>
      </c>
      <c r="E3268" s="89" t="s">
        <v>1621</v>
      </c>
      <c r="F3268" s="90" t="s">
        <v>1622</v>
      </c>
      <c r="G3268" s="91" t="s">
        <v>254</v>
      </c>
      <c r="H3268" s="92">
        <v>191</v>
      </c>
      <c r="I3268" s="4"/>
      <c r="J3268" s="94">
        <f>ROUND(I3268*H3268,2)</f>
        <v>0</v>
      </c>
      <c r="K3268" s="95"/>
      <c r="L3268" s="16"/>
      <c r="M3268" s="96" t="s">
        <v>1</v>
      </c>
      <c r="N3268" s="97" t="s">
        <v>38</v>
      </c>
      <c r="P3268" s="98">
        <f>O3268*H3268</f>
        <v>0</v>
      </c>
      <c r="Q3268" s="98">
        <v>0</v>
      </c>
      <c r="R3268" s="98">
        <f>Q3268*H3268</f>
        <v>0</v>
      </c>
      <c r="S3268" s="98">
        <v>0</v>
      </c>
      <c r="T3268" s="99">
        <f>S3268*H3268</f>
        <v>0</v>
      </c>
      <c r="AR3268" s="100" t="s">
        <v>172</v>
      </c>
      <c r="AT3268" s="100" t="s">
        <v>168</v>
      </c>
      <c r="AU3268" s="100" t="s">
        <v>82</v>
      </c>
      <c r="AY3268" s="9" t="s">
        <v>165</v>
      </c>
      <c r="BE3268" s="101">
        <f>IF(N3268="základní",J3268,0)</f>
        <v>0</v>
      </c>
      <c r="BF3268" s="101">
        <f>IF(N3268="snížená",J3268,0)</f>
        <v>0</v>
      </c>
      <c r="BG3268" s="101">
        <f>IF(N3268="zákl. přenesená",J3268,0)</f>
        <v>0</v>
      </c>
      <c r="BH3268" s="101">
        <f>IF(N3268="sníž. přenesená",J3268,0)</f>
        <v>0</v>
      </c>
      <c r="BI3268" s="101">
        <f>IF(N3268="nulová",J3268,0)</f>
        <v>0</v>
      </c>
      <c r="BJ3268" s="9" t="s">
        <v>80</v>
      </c>
      <c r="BK3268" s="101">
        <f>ROUND(I3268*H3268,2)</f>
        <v>0</v>
      </c>
      <c r="BL3268" s="9" t="s">
        <v>172</v>
      </c>
      <c r="BM3268" s="100" t="s">
        <v>1623</v>
      </c>
    </row>
    <row r="3269" spans="2:65" s="17" customFormat="1">
      <c r="B3269" s="16"/>
      <c r="D3269" s="102" t="s">
        <v>173</v>
      </c>
      <c r="F3269" s="103" t="s">
        <v>1622</v>
      </c>
      <c r="I3269" s="5"/>
      <c r="L3269" s="16"/>
      <c r="M3269" s="104"/>
      <c r="T3269" s="105"/>
      <c r="AT3269" s="9" t="s">
        <v>173</v>
      </c>
      <c r="AU3269" s="9" t="s">
        <v>82</v>
      </c>
    </row>
    <row r="3270" spans="2:65" s="107" customFormat="1">
      <c r="B3270" s="106"/>
      <c r="D3270" s="102" t="s">
        <v>176</v>
      </c>
      <c r="E3270" s="108" t="s">
        <v>1</v>
      </c>
      <c r="F3270" s="109" t="s">
        <v>11230</v>
      </c>
      <c r="H3270" s="108"/>
      <c r="I3270" s="6"/>
      <c r="L3270" s="106"/>
      <c r="M3270" s="110"/>
      <c r="T3270" s="111"/>
      <c r="AT3270" s="108" t="s">
        <v>176</v>
      </c>
      <c r="AU3270" s="108" t="s">
        <v>82</v>
      </c>
      <c r="AV3270" s="107" t="s">
        <v>82</v>
      </c>
      <c r="AW3270" s="107" t="s">
        <v>30</v>
      </c>
      <c r="AX3270" s="107" t="s">
        <v>73</v>
      </c>
      <c r="AY3270" s="108" t="s">
        <v>165</v>
      </c>
    </row>
    <row r="3271" spans="2:65" s="113" customFormat="1">
      <c r="B3271" s="112"/>
      <c r="D3271" s="102" t="s">
        <v>176</v>
      </c>
      <c r="E3271" s="114" t="s">
        <v>1</v>
      </c>
      <c r="F3271" s="115" t="s">
        <v>11236</v>
      </c>
      <c r="H3271" s="116">
        <v>95</v>
      </c>
      <c r="I3271" s="7"/>
      <c r="L3271" s="112"/>
      <c r="M3271" s="117"/>
      <c r="T3271" s="118"/>
      <c r="AT3271" s="114" t="s">
        <v>176</v>
      </c>
      <c r="AU3271" s="114" t="s">
        <v>82</v>
      </c>
      <c r="AV3271" s="113" t="s">
        <v>82</v>
      </c>
      <c r="AW3271" s="113" t="s">
        <v>30</v>
      </c>
      <c r="AX3271" s="113" t="s">
        <v>73</v>
      </c>
      <c r="AY3271" s="114" t="s">
        <v>165</v>
      </c>
    </row>
    <row r="3272" spans="2:65" s="113" customFormat="1">
      <c r="B3272" s="112"/>
      <c r="D3272" s="102" t="s">
        <v>176</v>
      </c>
      <c r="E3272" s="114" t="s">
        <v>1</v>
      </c>
      <c r="F3272" s="115" t="s">
        <v>11237</v>
      </c>
      <c r="H3272" s="116">
        <v>96</v>
      </c>
      <c r="I3272" s="7"/>
      <c r="L3272" s="112"/>
      <c r="M3272" s="117"/>
      <c r="T3272" s="118"/>
      <c r="AT3272" s="114" t="s">
        <v>176</v>
      </c>
      <c r="AU3272" s="114" t="s">
        <v>82</v>
      </c>
      <c r="AV3272" s="113" t="s">
        <v>82</v>
      </c>
      <c r="AW3272" s="113" t="s">
        <v>30</v>
      </c>
      <c r="AX3272" s="113" t="s">
        <v>73</v>
      </c>
      <c r="AY3272" s="114" t="s">
        <v>165</v>
      </c>
    </row>
    <row r="3273" spans="2:65" s="120" customFormat="1">
      <c r="B3273" s="119"/>
      <c r="D3273" s="102" t="s">
        <v>176</v>
      </c>
      <c r="E3273" s="121" t="s">
        <v>1</v>
      </c>
      <c r="F3273" s="122" t="s">
        <v>181</v>
      </c>
      <c r="H3273" s="123">
        <v>191</v>
      </c>
      <c r="I3273" s="8"/>
      <c r="L3273" s="119"/>
      <c r="M3273" s="124"/>
      <c r="T3273" s="125"/>
      <c r="AT3273" s="121" t="s">
        <v>176</v>
      </c>
      <c r="AU3273" s="121" t="s">
        <v>82</v>
      </c>
      <c r="AV3273" s="120" t="s">
        <v>172</v>
      </c>
      <c r="AW3273" s="120" t="s">
        <v>30</v>
      </c>
      <c r="AX3273" s="120" t="s">
        <v>80</v>
      </c>
      <c r="AY3273" s="121" t="s">
        <v>165</v>
      </c>
    </row>
    <row r="3274" spans="2:65" s="17" customFormat="1" ht="16.5" customHeight="1">
      <c r="B3274" s="16"/>
      <c r="C3274" s="88" t="s">
        <v>890</v>
      </c>
      <c r="D3274" s="88" t="s">
        <v>168</v>
      </c>
      <c r="E3274" s="89" t="s">
        <v>1624</v>
      </c>
      <c r="F3274" s="90" t="s">
        <v>1625</v>
      </c>
      <c r="G3274" s="91" t="s">
        <v>254</v>
      </c>
      <c r="H3274" s="92">
        <v>87</v>
      </c>
      <c r="I3274" s="4"/>
      <c r="J3274" s="94">
        <f>ROUND(I3274*H3274,2)</f>
        <v>0</v>
      </c>
      <c r="K3274" s="95"/>
      <c r="L3274" s="16"/>
      <c r="M3274" s="96" t="s">
        <v>1</v>
      </c>
      <c r="N3274" s="97" t="s">
        <v>38</v>
      </c>
      <c r="P3274" s="98">
        <f>O3274*H3274</f>
        <v>0</v>
      </c>
      <c r="Q3274" s="98">
        <v>0</v>
      </c>
      <c r="R3274" s="98">
        <f>Q3274*H3274</f>
        <v>0</v>
      </c>
      <c r="S3274" s="98">
        <v>0</v>
      </c>
      <c r="T3274" s="99">
        <f>S3274*H3274</f>
        <v>0</v>
      </c>
      <c r="AR3274" s="100" t="s">
        <v>172</v>
      </c>
      <c r="AT3274" s="100" t="s">
        <v>168</v>
      </c>
      <c r="AU3274" s="100" t="s">
        <v>82</v>
      </c>
      <c r="AY3274" s="9" t="s">
        <v>165</v>
      </c>
      <c r="BE3274" s="101">
        <f>IF(N3274="základní",J3274,0)</f>
        <v>0</v>
      </c>
      <c r="BF3274" s="101">
        <f>IF(N3274="snížená",J3274,0)</f>
        <v>0</v>
      </c>
      <c r="BG3274" s="101">
        <f>IF(N3274="zákl. přenesená",J3274,0)</f>
        <v>0</v>
      </c>
      <c r="BH3274" s="101">
        <f>IF(N3274="sníž. přenesená",J3274,0)</f>
        <v>0</v>
      </c>
      <c r="BI3274" s="101">
        <f>IF(N3274="nulová",J3274,0)</f>
        <v>0</v>
      </c>
      <c r="BJ3274" s="9" t="s">
        <v>80</v>
      </c>
      <c r="BK3274" s="101">
        <f>ROUND(I3274*H3274,2)</f>
        <v>0</v>
      </c>
      <c r="BL3274" s="9" t="s">
        <v>172</v>
      </c>
      <c r="BM3274" s="100" t="s">
        <v>1626</v>
      </c>
    </row>
    <row r="3275" spans="2:65" s="17" customFormat="1">
      <c r="B3275" s="16"/>
      <c r="D3275" s="102" t="s">
        <v>173</v>
      </c>
      <c r="F3275" s="103" t="s">
        <v>1625</v>
      </c>
      <c r="I3275" s="5"/>
      <c r="L3275" s="16"/>
      <c r="M3275" s="104"/>
      <c r="T3275" s="105"/>
      <c r="AT3275" s="9" t="s">
        <v>173</v>
      </c>
      <c r="AU3275" s="9" t="s">
        <v>82</v>
      </c>
    </row>
    <row r="3276" spans="2:65" s="107" customFormat="1">
      <c r="B3276" s="106"/>
      <c r="D3276" s="102" t="s">
        <v>176</v>
      </c>
      <c r="E3276" s="108" t="s">
        <v>1</v>
      </c>
      <c r="F3276" s="109" t="s">
        <v>11230</v>
      </c>
      <c r="H3276" s="108"/>
      <c r="I3276" s="6"/>
      <c r="L3276" s="106"/>
      <c r="M3276" s="110"/>
      <c r="T3276" s="111"/>
      <c r="AT3276" s="108" t="s">
        <v>176</v>
      </c>
      <c r="AU3276" s="108" t="s">
        <v>82</v>
      </c>
      <c r="AV3276" s="107" t="s">
        <v>82</v>
      </c>
      <c r="AW3276" s="107" t="s">
        <v>30</v>
      </c>
      <c r="AX3276" s="107" t="s">
        <v>73</v>
      </c>
      <c r="AY3276" s="108" t="s">
        <v>165</v>
      </c>
    </row>
    <row r="3277" spans="2:65" s="113" customFormat="1">
      <c r="B3277" s="112"/>
      <c r="D3277" s="102" t="s">
        <v>176</v>
      </c>
      <c r="E3277" s="114" t="s">
        <v>1</v>
      </c>
      <c r="F3277" s="115" t="s">
        <v>11238</v>
      </c>
      <c r="H3277" s="116">
        <v>87</v>
      </c>
      <c r="I3277" s="7"/>
      <c r="L3277" s="112"/>
      <c r="M3277" s="117"/>
      <c r="T3277" s="118"/>
      <c r="AT3277" s="114" t="s">
        <v>176</v>
      </c>
      <c r="AU3277" s="114" t="s">
        <v>82</v>
      </c>
      <c r="AV3277" s="113" t="s">
        <v>82</v>
      </c>
      <c r="AW3277" s="113" t="s">
        <v>30</v>
      </c>
      <c r="AX3277" s="113" t="s">
        <v>73</v>
      </c>
      <c r="AY3277" s="114" t="s">
        <v>165</v>
      </c>
    </row>
    <row r="3278" spans="2:65" s="120" customFormat="1">
      <c r="B3278" s="119"/>
      <c r="D3278" s="102" t="s">
        <v>176</v>
      </c>
      <c r="E3278" s="121" t="s">
        <v>1</v>
      </c>
      <c r="F3278" s="122" t="s">
        <v>181</v>
      </c>
      <c r="H3278" s="123">
        <v>87</v>
      </c>
      <c r="I3278" s="8"/>
      <c r="L3278" s="119"/>
      <c r="M3278" s="124"/>
      <c r="T3278" s="125"/>
      <c r="AT3278" s="121" t="s">
        <v>176</v>
      </c>
      <c r="AU3278" s="121" t="s">
        <v>82</v>
      </c>
      <c r="AV3278" s="120" t="s">
        <v>172</v>
      </c>
      <c r="AW3278" s="120" t="s">
        <v>30</v>
      </c>
      <c r="AX3278" s="120" t="s">
        <v>80</v>
      </c>
      <c r="AY3278" s="121" t="s">
        <v>165</v>
      </c>
    </row>
    <row r="3279" spans="2:65" s="17" customFormat="1" ht="21.75" customHeight="1">
      <c r="B3279" s="16"/>
      <c r="C3279" s="88" t="s">
        <v>1627</v>
      </c>
      <c r="D3279" s="88" t="s">
        <v>168</v>
      </c>
      <c r="E3279" s="89" t="s">
        <v>1628</v>
      </c>
      <c r="F3279" s="90" t="s">
        <v>1629</v>
      </c>
      <c r="G3279" s="91" t="s">
        <v>171</v>
      </c>
      <c r="H3279" s="92">
        <v>813.30200000000002</v>
      </c>
      <c r="I3279" s="4"/>
      <c r="J3279" s="94">
        <f>ROUND(I3279*H3279,2)</f>
        <v>0</v>
      </c>
      <c r="K3279" s="95"/>
      <c r="L3279" s="16"/>
      <c r="M3279" s="96" t="s">
        <v>1</v>
      </c>
      <c r="N3279" s="97" t="s">
        <v>38</v>
      </c>
      <c r="P3279" s="98">
        <f>O3279*H3279</f>
        <v>0</v>
      </c>
      <c r="Q3279" s="98">
        <v>0</v>
      </c>
      <c r="R3279" s="98">
        <f>Q3279*H3279</f>
        <v>0</v>
      </c>
      <c r="S3279" s="98">
        <v>0</v>
      </c>
      <c r="T3279" s="99">
        <f>S3279*H3279</f>
        <v>0</v>
      </c>
      <c r="AR3279" s="100" t="s">
        <v>172</v>
      </c>
      <c r="AT3279" s="100" t="s">
        <v>168</v>
      </c>
      <c r="AU3279" s="100" t="s">
        <v>82</v>
      </c>
      <c r="AY3279" s="9" t="s">
        <v>165</v>
      </c>
      <c r="BE3279" s="101">
        <f>IF(N3279="základní",J3279,0)</f>
        <v>0</v>
      </c>
      <c r="BF3279" s="101">
        <f>IF(N3279="snížená",J3279,0)</f>
        <v>0</v>
      </c>
      <c r="BG3279" s="101">
        <f>IF(N3279="zákl. přenesená",J3279,0)</f>
        <v>0</v>
      </c>
      <c r="BH3279" s="101">
        <f>IF(N3279="sníž. přenesená",J3279,0)</f>
        <v>0</v>
      </c>
      <c r="BI3279" s="101">
        <f>IF(N3279="nulová",J3279,0)</f>
        <v>0</v>
      </c>
      <c r="BJ3279" s="9" t="s">
        <v>80</v>
      </c>
      <c r="BK3279" s="101">
        <f>ROUND(I3279*H3279,2)</f>
        <v>0</v>
      </c>
      <c r="BL3279" s="9" t="s">
        <v>172</v>
      </c>
      <c r="BM3279" s="100" t="s">
        <v>1630</v>
      </c>
    </row>
    <row r="3280" spans="2:65" s="17" customFormat="1" ht="19.5">
      <c r="B3280" s="16"/>
      <c r="D3280" s="102" t="s">
        <v>173</v>
      </c>
      <c r="F3280" s="103" t="s">
        <v>1631</v>
      </c>
      <c r="I3280" s="5"/>
      <c r="L3280" s="16"/>
      <c r="M3280" s="104"/>
      <c r="T3280" s="105"/>
      <c r="AT3280" s="9" t="s">
        <v>173</v>
      </c>
      <c r="AU3280" s="9" t="s">
        <v>82</v>
      </c>
    </row>
    <row r="3281" spans="2:65" s="113" customFormat="1">
      <c r="B3281" s="112"/>
      <c r="D3281" s="102" t="s">
        <v>176</v>
      </c>
      <c r="E3281" s="114" t="s">
        <v>1</v>
      </c>
      <c r="F3281" s="115" t="s">
        <v>11239</v>
      </c>
      <c r="H3281" s="116">
        <v>17.064</v>
      </c>
      <c r="I3281" s="7"/>
      <c r="L3281" s="112"/>
      <c r="M3281" s="117"/>
      <c r="T3281" s="118"/>
      <c r="AT3281" s="114" t="s">
        <v>176</v>
      </c>
      <c r="AU3281" s="114" t="s">
        <v>82</v>
      </c>
      <c r="AV3281" s="113" t="s">
        <v>82</v>
      </c>
      <c r="AW3281" s="113" t="s">
        <v>30</v>
      </c>
      <c r="AX3281" s="113" t="s">
        <v>73</v>
      </c>
      <c r="AY3281" s="114" t="s">
        <v>165</v>
      </c>
    </row>
    <row r="3282" spans="2:65" s="113" customFormat="1">
      <c r="B3282" s="112"/>
      <c r="D3282" s="102" t="s">
        <v>176</v>
      </c>
      <c r="E3282" s="114" t="s">
        <v>1</v>
      </c>
      <c r="F3282" s="115" t="s">
        <v>11240</v>
      </c>
      <c r="H3282" s="116">
        <v>22.776</v>
      </c>
      <c r="I3282" s="7"/>
      <c r="L3282" s="112"/>
      <c r="M3282" s="117"/>
      <c r="T3282" s="118"/>
      <c r="AT3282" s="114" t="s">
        <v>176</v>
      </c>
      <c r="AU3282" s="114" t="s">
        <v>82</v>
      </c>
      <c r="AV3282" s="113" t="s">
        <v>82</v>
      </c>
      <c r="AW3282" s="113" t="s">
        <v>30</v>
      </c>
      <c r="AX3282" s="113" t="s">
        <v>73</v>
      </c>
      <c r="AY3282" s="114" t="s">
        <v>165</v>
      </c>
    </row>
    <row r="3283" spans="2:65" s="113" customFormat="1">
      <c r="B3283" s="112"/>
      <c r="D3283" s="102" t="s">
        <v>176</v>
      </c>
      <c r="E3283" s="114" t="s">
        <v>1</v>
      </c>
      <c r="F3283" s="115" t="s">
        <v>11241</v>
      </c>
      <c r="H3283" s="116">
        <v>55.163999999999994</v>
      </c>
      <c r="I3283" s="7"/>
      <c r="L3283" s="112"/>
      <c r="M3283" s="117"/>
      <c r="T3283" s="118"/>
      <c r="AT3283" s="114" t="s">
        <v>176</v>
      </c>
      <c r="AU3283" s="114" t="s">
        <v>82</v>
      </c>
      <c r="AV3283" s="113" t="s">
        <v>82</v>
      </c>
      <c r="AW3283" s="113" t="s">
        <v>30</v>
      </c>
      <c r="AX3283" s="113" t="s">
        <v>73</v>
      </c>
      <c r="AY3283" s="114" t="s">
        <v>165</v>
      </c>
    </row>
    <row r="3284" spans="2:65" s="113" customFormat="1">
      <c r="B3284" s="112"/>
      <c r="D3284" s="102" t="s">
        <v>176</v>
      </c>
      <c r="E3284" s="114" t="s">
        <v>1</v>
      </c>
      <c r="F3284" s="115" t="s">
        <v>11242</v>
      </c>
      <c r="H3284" s="116">
        <v>10.764000000000001</v>
      </c>
      <c r="I3284" s="7"/>
      <c r="L3284" s="112"/>
      <c r="M3284" s="117"/>
      <c r="T3284" s="118"/>
      <c r="AT3284" s="114" t="s">
        <v>176</v>
      </c>
      <c r="AU3284" s="114" t="s">
        <v>82</v>
      </c>
      <c r="AV3284" s="113" t="s">
        <v>82</v>
      </c>
      <c r="AW3284" s="113" t="s">
        <v>30</v>
      </c>
      <c r="AX3284" s="113" t="s">
        <v>73</v>
      </c>
      <c r="AY3284" s="114" t="s">
        <v>165</v>
      </c>
    </row>
    <row r="3285" spans="2:65" s="113" customFormat="1">
      <c r="B3285" s="112"/>
      <c r="D3285" s="102" t="s">
        <v>176</v>
      </c>
      <c r="E3285" s="114" t="s">
        <v>1</v>
      </c>
      <c r="F3285" s="115" t="s">
        <v>11243</v>
      </c>
      <c r="H3285" s="116">
        <v>59.69700000000001</v>
      </c>
      <c r="I3285" s="7"/>
      <c r="L3285" s="112"/>
      <c r="M3285" s="117"/>
      <c r="T3285" s="118"/>
      <c r="AT3285" s="114" t="s">
        <v>176</v>
      </c>
      <c r="AU3285" s="114" t="s">
        <v>82</v>
      </c>
      <c r="AV3285" s="113" t="s">
        <v>82</v>
      </c>
      <c r="AW3285" s="113" t="s">
        <v>30</v>
      </c>
      <c r="AX3285" s="113" t="s">
        <v>73</v>
      </c>
      <c r="AY3285" s="114" t="s">
        <v>165</v>
      </c>
    </row>
    <row r="3286" spans="2:65" s="113" customFormat="1">
      <c r="B3286" s="112"/>
      <c r="D3286" s="102" t="s">
        <v>176</v>
      </c>
      <c r="E3286" s="114" t="s">
        <v>1</v>
      </c>
      <c r="F3286" s="115" t="s">
        <v>11244</v>
      </c>
      <c r="H3286" s="116">
        <v>9.43</v>
      </c>
      <c r="I3286" s="7"/>
      <c r="L3286" s="112"/>
      <c r="M3286" s="117"/>
      <c r="T3286" s="118"/>
      <c r="AT3286" s="114" t="s">
        <v>176</v>
      </c>
      <c r="AU3286" s="114" t="s">
        <v>82</v>
      </c>
      <c r="AV3286" s="113" t="s">
        <v>82</v>
      </c>
      <c r="AW3286" s="113" t="s">
        <v>30</v>
      </c>
      <c r="AX3286" s="113" t="s">
        <v>73</v>
      </c>
      <c r="AY3286" s="114" t="s">
        <v>165</v>
      </c>
    </row>
    <row r="3287" spans="2:65" s="113" customFormat="1">
      <c r="B3287" s="112"/>
      <c r="D3287" s="102" t="s">
        <v>176</v>
      </c>
      <c r="E3287" s="114" t="s">
        <v>1</v>
      </c>
      <c r="F3287" s="115" t="s">
        <v>11245</v>
      </c>
      <c r="H3287" s="116">
        <v>97.537000000000006</v>
      </c>
      <c r="I3287" s="7"/>
      <c r="L3287" s="112"/>
      <c r="M3287" s="117"/>
      <c r="T3287" s="118"/>
      <c r="AT3287" s="114" t="s">
        <v>176</v>
      </c>
      <c r="AU3287" s="114" t="s">
        <v>82</v>
      </c>
      <c r="AV3287" s="113" t="s">
        <v>82</v>
      </c>
      <c r="AW3287" s="113" t="s">
        <v>30</v>
      </c>
      <c r="AX3287" s="113" t="s">
        <v>73</v>
      </c>
      <c r="AY3287" s="114" t="s">
        <v>165</v>
      </c>
    </row>
    <row r="3288" spans="2:65" s="113" customFormat="1">
      <c r="B3288" s="112"/>
      <c r="D3288" s="102" t="s">
        <v>176</v>
      </c>
      <c r="E3288" s="114" t="s">
        <v>1</v>
      </c>
      <c r="F3288" s="115" t="s">
        <v>11246</v>
      </c>
      <c r="H3288" s="116">
        <v>527</v>
      </c>
      <c r="I3288" s="7"/>
      <c r="L3288" s="112"/>
      <c r="M3288" s="117"/>
      <c r="T3288" s="118"/>
      <c r="AT3288" s="114" t="s">
        <v>176</v>
      </c>
      <c r="AU3288" s="114" t="s">
        <v>82</v>
      </c>
      <c r="AV3288" s="113" t="s">
        <v>82</v>
      </c>
      <c r="AW3288" s="113" t="s">
        <v>30</v>
      </c>
      <c r="AX3288" s="113" t="s">
        <v>73</v>
      </c>
      <c r="AY3288" s="114" t="s">
        <v>165</v>
      </c>
    </row>
    <row r="3289" spans="2:65" s="113" customFormat="1">
      <c r="B3289" s="112"/>
      <c r="D3289" s="102" t="s">
        <v>176</v>
      </c>
      <c r="E3289" s="114" t="s">
        <v>1</v>
      </c>
      <c r="F3289" s="115" t="s">
        <v>11832</v>
      </c>
      <c r="H3289" s="116">
        <v>10.19</v>
      </c>
      <c r="I3289" s="7"/>
      <c r="L3289" s="112"/>
      <c r="M3289" s="117"/>
      <c r="T3289" s="118"/>
      <c r="AT3289" s="114" t="s">
        <v>176</v>
      </c>
      <c r="AU3289" s="114" t="s">
        <v>82</v>
      </c>
      <c r="AV3289" s="113" t="s">
        <v>82</v>
      </c>
      <c r="AW3289" s="113" t="s">
        <v>30</v>
      </c>
      <c r="AX3289" s="113" t="s">
        <v>73</v>
      </c>
      <c r="AY3289" s="114" t="s">
        <v>165</v>
      </c>
    </row>
    <row r="3290" spans="2:65" s="113" customFormat="1">
      <c r="B3290" s="112"/>
      <c r="D3290" s="102" t="s">
        <v>176</v>
      </c>
      <c r="E3290" s="114" t="s">
        <v>1</v>
      </c>
      <c r="F3290" s="115" t="s">
        <v>11833</v>
      </c>
      <c r="H3290" s="116">
        <v>3.68</v>
      </c>
      <c r="I3290" s="7"/>
      <c r="L3290" s="112"/>
      <c r="M3290" s="117"/>
      <c r="T3290" s="118"/>
      <c r="AT3290" s="114" t="s">
        <v>176</v>
      </c>
      <c r="AU3290" s="114" t="s">
        <v>82</v>
      </c>
      <c r="AV3290" s="113" t="s">
        <v>82</v>
      </c>
      <c r="AW3290" s="113" t="s">
        <v>30</v>
      </c>
      <c r="AX3290" s="113" t="s">
        <v>73</v>
      </c>
      <c r="AY3290" s="114" t="s">
        <v>165</v>
      </c>
    </row>
    <row r="3291" spans="2:65" s="120" customFormat="1">
      <c r="B3291" s="119"/>
      <c r="D3291" s="102" t="s">
        <v>176</v>
      </c>
      <c r="E3291" s="121" t="s">
        <v>1</v>
      </c>
      <c r="F3291" s="122" t="s">
        <v>181</v>
      </c>
      <c r="H3291" s="123">
        <v>813.30200000000002</v>
      </c>
      <c r="I3291" s="8"/>
      <c r="L3291" s="119"/>
      <c r="M3291" s="124"/>
      <c r="T3291" s="125"/>
      <c r="AT3291" s="121" t="s">
        <v>176</v>
      </c>
      <c r="AU3291" s="121" t="s">
        <v>82</v>
      </c>
      <c r="AV3291" s="120" t="s">
        <v>172</v>
      </c>
      <c r="AW3291" s="120" t="s">
        <v>30</v>
      </c>
      <c r="AX3291" s="120" t="s">
        <v>80</v>
      </c>
      <c r="AY3291" s="121" t="s">
        <v>165</v>
      </c>
    </row>
    <row r="3292" spans="2:65" s="17" customFormat="1" ht="16.5" customHeight="1">
      <c r="B3292" s="16"/>
      <c r="C3292" s="88" t="s">
        <v>893</v>
      </c>
      <c r="D3292" s="88" t="s">
        <v>168</v>
      </c>
      <c r="E3292" s="89" t="s">
        <v>1632</v>
      </c>
      <c r="F3292" s="90" t="s">
        <v>1633</v>
      </c>
      <c r="G3292" s="91" t="s">
        <v>171</v>
      </c>
      <c r="H3292" s="92">
        <v>813.30200000000002</v>
      </c>
      <c r="I3292" s="4"/>
      <c r="J3292" s="94">
        <f>ROUND(I3292*H3292,2)</f>
        <v>0</v>
      </c>
      <c r="K3292" s="95"/>
      <c r="L3292" s="16"/>
      <c r="M3292" s="96" t="s">
        <v>1</v>
      </c>
      <c r="N3292" s="97" t="s">
        <v>38</v>
      </c>
      <c r="P3292" s="98">
        <f>O3292*H3292</f>
        <v>0</v>
      </c>
      <c r="Q3292" s="98">
        <v>1.0000000000000001E-5</v>
      </c>
      <c r="R3292" s="98">
        <f>Q3292*H3292</f>
        <v>8.1330200000000012E-3</v>
      </c>
      <c r="S3292" s="98">
        <v>0</v>
      </c>
      <c r="T3292" s="99">
        <f>S3292*H3292</f>
        <v>0</v>
      </c>
      <c r="AR3292" s="100" t="s">
        <v>172</v>
      </c>
      <c r="AT3292" s="100" t="s">
        <v>168</v>
      </c>
      <c r="AU3292" s="100" t="s">
        <v>82</v>
      </c>
      <c r="AY3292" s="9" t="s">
        <v>165</v>
      </c>
      <c r="BE3292" s="101">
        <f>IF(N3292="základní",J3292,0)</f>
        <v>0</v>
      </c>
      <c r="BF3292" s="101">
        <f>IF(N3292="snížená",J3292,0)</f>
        <v>0</v>
      </c>
      <c r="BG3292" s="101">
        <f>IF(N3292="zákl. přenesená",J3292,0)</f>
        <v>0</v>
      </c>
      <c r="BH3292" s="101">
        <f>IF(N3292="sníž. přenesená",J3292,0)</f>
        <v>0</v>
      </c>
      <c r="BI3292" s="101">
        <f>IF(N3292="nulová",J3292,0)</f>
        <v>0</v>
      </c>
      <c r="BJ3292" s="9" t="s">
        <v>80</v>
      </c>
      <c r="BK3292" s="101">
        <f>ROUND(I3292*H3292,2)</f>
        <v>0</v>
      </c>
      <c r="BL3292" s="9" t="s">
        <v>172</v>
      </c>
      <c r="BM3292" s="100" t="s">
        <v>1634</v>
      </c>
    </row>
    <row r="3293" spans="2:65" s="17" customFormat="1">
      <c r="B3293" s="16"/>
      <c r="D3293" s="102" t="s">
        <v>173</v>
      </c>
      <c r="F3293" s="103" t="s">
        <v>1635</v>
      </c>
      <c r="I3293" s="5"/>
      <c r="L3293" s="16"/>
      <c r="M3293" s="104"/>
      <c r="T3293" s="105"/>
      <c r="AT3293" s="9" t="s">
        <v>173</v>
      </c>
      <c r="AU3293" s="9" t="s">
        <v>82</v>
      </c>
    </row>
    <row r="3294" spans="2:65" s="113" customFormat="1">
      <c r="B3294" s="112"/>
      <c r="D3294" s="102" t="s">
        <v>176</v>
      </c>
      <c r="E3294" s="114" t="s">
        <v>1</v>
      </c>
      <c r="F3294" s="115" t="s">
        <v>11834</v>
      </c>
      <c r="H3294" s="116">
        <v>813.30200000000002</v>
      </c>
      <c r="I3294" s="7"/>
      <c r="L3294" s="112"/>
      <c r="M3294" s="117"/>
      <c r="T3294" s="118"/>
      <c r="AT3294" s="114" t="s">
        <v>176</v>
      </c>
      <c r="AU3294" s="114" t="s">
        <v>82</v>
      </c>
      <c r="AV3294" s="113" t="s">
        <v>82</v>
      </c>
      <c r="AW3294" s="113" t="s">
        <v>30</v>
      </c>
      <c r="AX3294" s="113" t="s">
        <v>73</v>
      </c>
      <c r="AY3294" s="114" t="s">
        <v>165</v>
      </c>
    </row>
    <row r="3295" spans="2:65" s="120" customFormat="1">
      <c r="B3295" s="119"/>
      <c r="D3295" s="102" t="s">
        <v>176</v>
      </c>
      <c r="E3295" s="121" t="s">
        <v>1</v>
      </c>
      <c r="F3295" s="122" t="s">
        <v>181</v>
      </c>
      <c r="H3295" s="123">
        <v>813.30200000000002</v>
      </c>
      <c r="I3295" s="8"/>
      <c r="L3295" s="119"/>
      <c r="M3295" s="124"/>
      <c r="T3295" s="125"/>
      <c r="AT3295" s="121" t="s">
        <v>176</v>
      </c>
      <c r="AU3295" s="121" t="s">
        <v>82</v>
      </c>
      <c r="AV3295" s="120" t="s">
        <v>172</v>
      </c>
      <c r="AW3295" s="120" t="s">
        <v>30</v>
      </c>
      <c r="AX3295" s="120" t="s">
        <v>80</v>
      </c>
      <c r="AY3295" s="121" t="s">
        <v>165</v>
      </c>
    </row>
    <row r="3296" spans="2:65" s="77" customFormat="1" ht="22.9" customHeight="1">
      <c r="B3296" s="76"/>
      <c r="D3296" s="78" t="s">
        <v>72</v>
      </c>
      <c r="E3296" s="86" t="s">
        <v>1636</v>
      </c>
      <c r="F3296" s="86" t="s">
        <v>1637</v>
      </c>
      <c r="I3296" s="3"/>
      <c r="J3296" s="87">
        <f>BK3296</f>
        <v>0</v>
      </c>
      <c r="L3296" s="76"/>
      <c r="M3296" s="81"/>
      <c r="P3296" s="82">
        <f>SUM(P3297:P3393)</f>
        <v>0</v>
      </c>
      <c r="R3296" s="82">
        <f>SUM(R3297:R3393)</f>
        <v>0.46819969999999994</v>
      </c>
      <c r="T3296" s="83">
        <f>SUM(T3297:T3393)</f>
        <v>0</v>
      </c>
      <c r="AR3296" s="78" t="s">
        <v>80</v>
      </c>
      <c r="AT3296" s="84" t="s">
        <v>72</v>
      </c>
      <c r="AU3296" s="84" t="s">
        <v>80</v>
      </c>
      <c r="AY3296" s="78" t="s">
        <v>165</v>
      </c>
      <c r="BK3296" s="85">
        <f>SUM(BK3297:BK3393)</f>
        <v>0</v>
      </c>
    </row>
    <row r="3297" spans="2:65" s="17" customFormat="1" ht="33" customHeight="1">
      <c r="B3297" s="16"/>
      <c r="C3297" s="88" t="s">
        <v>1638</v>
      </c>
      <c r="D3297" s="88" t="s">
        <v>168</v>
      </c>
      <c r="E3297" s="89" t="s">
        <v>1639</v>
      </c>
      <c r="F3297" s="90" t="s">
        <v>1640</v>
      </c>
      <c r="G3297" s="91" t="s">
        <v>202</v>
      </c>
      <c r="H3297" s="92">
        <v>2081.2800000000002</v>
      </c>
      <c r="I3297" s="4"/>
      <c r="J3297" s="94">
        <f>ROUND(I3297*H3297,2)</f>
        <v>0</v>
      </c>
      <c r="K3297" s="95"/>
      <c r="L3297" s="16"/>
      <c r="M3297" s="96" t="s">
        <v>1</v>
      </c>
      <c r="N3297" s="97" t="s">
        <v>38</v>
      </c>
      <c r="P3297" s="98">
        <f>O3297*H3297</f>
        <v>0</v>
      </c>
      <c r="Q3297" s="98">
        <v>0</v>
      </c>
      <c r="R3297" s="98">
        <f>Q3297*H3297</f>
        <v>0</v>
      </c>
      <c r="S3297" s="98">
        <v>0</v>
      </c>
      <c r="T3297" s="99">
        <f>S3297*H3297</f>
        <v>0</v>
      </c>
      <c r="AR3297" s="100" t="s">
        <v>172</v>
      </c>
      <c r="AT3297" s="100" t="s">
        <v>168</v>
      </c>
      <c r="AU3297" s="100" t="s">
        <v>82</v>
      </c>
      <c r="AY3297" s="9" t="s">
        <v>165</v>
      </c>
      <c r="BE3297" s="101">
        <f>IF(N3297="základní",J3297,0)</f>
        <v>0</v>
      </c>
      <c r="BF3297" s="101">
        <f>IF(N3297="snížená",J3297,0)</f>
        <v>0</v>
      </c>
      <c r="BG3297" s="101">
        <f>IF(N3297="zákl. přenesená",J3297,0)</f>
        <v>0</v>
      </c>
      <c r="BH3297" s="101">
        <f>IF(N3297="sníž. přenesená",J3297,0)</f>
        <v>0</v>
      </c>
      <c r="BI3297" s="101">
        <f>IF(N3297="nulová",J3297,0)</f>
        <v>0</v>
      </c>
      <c r="BJ3297" s="9" t="s">
        <v>80</v>
      </c>
      <c r="BK3297" s="101">
        <f>ROUND(I3297*H3297,2)</f>
        <v>0</v>
      </c>
      <c r="BL3297" s="9" t="s">
        <v>172</v>
      </c>
      <c r="BM3297" s="100" t="s">
        <v>1641</v>
      </c>
    </row>
    <row r="3298" spans="2:65" s="17" customFormat="1" ht="29.25">
      <c r="B3298" s="16"/>
      <c r="D3298" s="102" t="s">
        <v>173</v>
      </c>
      <c r="F3298" s="103" t="s">
        <v>1642</v>
      </c>
      <c r="I3298" s="5"/>
      <c r="L3298" s="16"/>
      <c r="M3298" s="104"/>
      <c r="T3298" s="105"/>
      <c r="AT3298" s="9" t="s">
        <v>173</v>
      </c>
      <c r="AU3298" s="9" t="s">
        <v>82</v>
      </c>
    </row>
    <row r="3299" spans="2:65" s="107" customFormat="1">
      <c r="B3299" s="106"/>
      <c r="D3299" s="102" t="s">
        <v>176</v>
      </c>
      <c r="E3299" s="108" t="s">
        <v>1</v>
      </c>
      <c r="F3299" s="109" t="s">
        <v>1643</v>
      </c>
      <c r="H3299" s="108" t="s">
        <v>1</v>
      </c>
      <c r="I3299" s="6"/>
      <c r="L3299" s="106"/>
      <c r="M3299" s="110"/>
      <c r="T3299" s="111"/>
      <c r="AT3299" s="108" t="s">
        <v>176</v>
      </c>
      <c r="AU3299" s="108" t="s">
        <v>82</v>
      </c>
      <c r="AV3299" s="107" t="s">
        <v>80</v>
      </c>
      <c r="AW3299" s="107" t="s">
        <v>30</v>
      </c>
      <c r="AX3299" s="107" t="s">
        <v>73</v>
      </c>
      <c r="AY3299" s="108" t="s">
        <v>165</v>
      </c>
    </row>
    <row r="3300" spans="2:65" s="107" customFormat="1">
      <c r="B3300" s="106"/>
      <c r="D3300" s="102" t="s">
        <v>176</v>
      </c>
      <c r="E3300" s="108" t="s">
        <v>1</v>
      </c>
      <c r="F3300" s="109" t="s">
        <v>1644</v>
      </c>
      <c r="H3300" s="108" t="s">
        <v>1</v>
      </c>
      <c r="I3300" s="6"/>
      <c r="L3300" s="106"/>
      <c r="M3300" s="110"/>
      <c r="T3300" s="111"/>
      <c r="AT3300" s="108" t="s">
        <v>176</v>
      </c>
      <c r="AU3300" s="108" t="s">
        <v>82</v>
      </c>
      <c r="AV3300" s="107" t="s">
        <v>80</v>
      </c>
      <c r="AW3300" s="107" t="s">
        <v>30</v>
      </c>
      <c r="AX3300" s="107" t="s">
        <v>73</v>
      </c>
      <c r="AY3300" s="108" t="s">
        <v>165</v>
      </c>
    </row>
    <row r="3301" spans="2:65" s="113" customFormat="1">
      <c r="B3301" s="112"/>
      <c r="D3301" s="102" t="s">
        <v>176</v>
      </c>
      <c r="E3301" s="114" t="s">
        <v>1</v>
      </c>
      <c r="F3301" s="115" t="s">
        <v>1645</v>
      </c>
      <c r="H3301" s="116">
        <v>387.52</v>
      </c>
      <c r="I3301" s="7"/>
      <c r="L3301" s="112"/>
      <c r="M3301" s="117"/>
      <c r="T3301" s="118"/>
      <c r="AT3301" s="114" t="s">
        <v>176</v>
      </c>
      <c r="AU3301" s="114" t="s">
        <v>82</v>
      </c>
      <c r="AV3301" s="113" t="s">
        <v>82</v>
      </c>
      <c r="AW3301" s="113" t="s">
        <v>30</v>
      </c>
      <c r="AX3301" s="113" t="s">
        <v>73</v>
      </c>
      <c r="AY3301" s="114" t="s">
        <v>165</v>
      </c>
    </row>
    <row r="3302" spans="2:65" s="113" customFormat="1">
      <c r="B3302" s="112"/>
      <c r="D3302" s="102" t="s">
        <v>176</v>
      </c>
      <c r="E3302" s="114" t="s">
        <v>1</v>
      </c>
      <c r="F3302" s="115" t="s">
        <v>1646</v>
      </c>
      <c r="H3302" s="116">
        <v>-51.2</v>
      </c>
      <c r="I3302" s="7"/>
      <c r="L3302" s="112"/>
      <c r="M3302" s="117"/>
      <c r="T3302" s="118"/>
      <c r="AT3302" s="114" t="s">
        <v>176</v>
      </c>
      <c r="AU3302" s="114" t="s">
        <v>82</v>
      </c>
      <c r="AV3302" s="113" t="s">
        <v>82</v>
      </c>
      <c r="AW3302" s="113" t="s">
        <v>30</v>
      </c>
      <c r="AX3302" s="113" t="s">
        <v>73</v>
      </c>
      <c r="AY3302" s="114" t="s">
        <v>165</v>
      </c>
    </row>
    <row r="3303" spans="2:65" s="107" customFormat="1">
      <c r="B3303" s="106"/>
      <c r="D3303" s="102" t="s">
        <v>176</v>
      </c>
      <c r="E3303" s="108" t="s">
        <v>1</v>
      </c>
      <c r="F3303" s="109" t="s">
        <v>1647</v>
      </c>
      <c r="H3303" s="108" t="s">
        <v>1</v>
      </c>
      <c r="I3303" s="6"/>
      <c r="L3303" s="106"/>
      <c r="M3303" s="110"/>
      <c r="T3303" s="111"/>
      <c r="AT3303" s="108" t="s">
        <v>176</v>
      </c>
      <c r="AU3303" s="108" t="s">
        <v>82</v>
      </c>
      <c r="AV3303" s="107" t="s">
        <v>80</v>
      </c>
      <c r="AW3303" s="107" t="s">
        <v>30</v>
      </c>
      <c r="AX3303" s="107" t="s">
        <v>73</v>
      </c>
      <c r="AY3303" s="108" t="s">
        <v>165</v>
      </c>
    </row>
    <row r="3304" spans="2:65" s="113" customFormat="1">
      <c r="B3304" s="112"/>
      <c r="D3304" s="102" t="s">
        <v>176</v>
      </c>
      <c r="E3304" s="114" t="s">
        <v>1</v>
      </c>
      <c r="F3304" s="115" t="s">
        <v>1645</v>
      </c>
      <c r="H3304" s="116">
        <v>387.52</v>
      </c>
      <c r="I3304" s="7"/>
      <c r="L3304" s="112"/>
      <c r="M3304" s="117"/>
      <c r="T3304" s="118"/>
      <c r="AT3304" s="114" t="s">
        <v>176</v>
      </c>
      <c r="AU3304" s="114" t="s">
        <v>82</v>
      </c>
      <c r="AV3304" s="113" t="s">
        <v>82</v>
      </c>
      <c r="AW3304" s="113" t="s">
        <v>30</v>
      </c>
      <c r="AX3304" s="113" t="s">
        <v>73</v>
      </c>
      <c r="AY3304" s="114" t="s">
        <v>165</v>
      </c>
    </row>
    <row r="3305" spans="2:65" s="107" customFormat="1">
      <c r="B3305" s="106"/>
      <c r="D3305" s="102" t="s">
        <v>176</v>
      </c>
      <c r="E3305" s="108" t="s">
        <v>1</v>
      </c>
      <c r="F3305" s="109" t="s">
        <v>1648</v>
      </c>
      <c r="H3305" s="108" t="s">
        <v>1</v>
      </c>
      <c r="I3305" s="6"/>
      <c r="L3305" s="106"/>
      <c r="M3305" s="110"/>
      <c r="T3305" s="111"/>
      <c r="AT3305" s="108" t="s">
        <v>176</v>
      </c>
      <c r="AU3305" s="108" t="s">
        <v>82</v>
      </c>
      <c r="AV3305" s="107" t="s">
        <v>80</v>
      </c>
      <c r="AW3305" s="107" t="s">
        <v>30</v>
      </c>
      <c r="AX3305" s="107" t="s">
        <v>73</v>
      </c>
      <c r="AY3305" s="108" t="s">
        <v>165</v>
      </c>
    </row>
    <row r="3306" spans="2:65" s="113" customFormat="1">
      <c r="B3306" s="112"/>
      <c r="D3306" s="102" t="s">
        <v>176</v>
      </c>
      <c r="E3306" s="114" t="s">
        <v>1</v>
      </c>
      <c r="F3306" s="115" t="s">
        <v>1649</v>
      </c>
      <c r="H3306" s="116">
        <v>1357.44</v>
      </c>
      <c r="I3306" s="7"/>
      <c r="L3306" s="112"/>
      <c r="M3306" s="117"/>
      <c r="T3306" s="118"/>
      <c r="AT3306" s="114" t="s">
        <v>176</v>
      </c>
      <c r="AU3306" s="114" t="s">
        <v>82</v>
      </c>
      <c r="AV3306" s="113" t="s">
        <v>82</v>
      </c>
      <c r="AW3306" s="113" t="s">
        <v>30</v>
      </c>
      <c r="AX3306" s="113" t="s">
        <v>73</v>
      </c>
      <c r="AY3306" s="114" t="s">
        <v>165</v>
      </c>
    </row>
    <row r="3307" spans="2:65" s="120" customFormat="1">
      <c r="B3307" s="119"/>
      <c r="D3307" s="102" t="s">
        <v>176</v>
      </c>
      <c r="E3307" s="121" t="s">
        <v>1</v>
      </c>
      <c r="F3307" s="122" t="s">
        <v>181</v>
      </c>
      <c r="H3307" s="123">
        <v>2081.2799999999997</v>
      </c>
      <c r="I3307" s="8"/>
      <c r="L3307" s="119"/>
      <c r="M3307" s="124"/>
      <c r="T3307" s="125"/>
      <c r="AT3307" s="121" t="s">
        <v>176</v>
      </c>
      <c r="AU3307" s="121" t="s">
        <v>82</v>
      </c>
      <c r="AV3307" s="120" t="s">
        <v>172</v>
      </c>
      <c r="AW3307" s="120" t="s">
        <v>30</v>
      </c>
      <c r="AX3307" s="120" t="s">
        <v>80</v>
      </c>
      <c r="AY3307" s="121" t="s">
        <v>165</v>
      </c>
    </row>
    <row r="3308" spans="2:65" s="17" customFormat="1" ht="33" customHeight="1">
      <c r="B3308" s="16"/>
      <c r="C3308" s="88" t="s">
        <v>915</v>
      </c>
      <c r="D3308" s="88" t="s">
        <v>168</v>
      </c>
      <c r="E3308" s="89" t="s">
        <v>1650</v>
      </c>
      <c r="F3308" s="90" t="s">
        <v>1651</v>
      </c>
      <c r="G3308" s="91" t="s">
        <v>202</v>
      </c>
      <c r="H3308" s="92">
        <v>124876.8</v>
      </c>
      <c r="I3308" s="4"/>
      <c r="J3308" s="94">
        <f>ROUND(I3308*H3308,2)</f>
        <v>0</v>
      </c>
      <c r="K3308" s="95"/>
      <c r="L3308" s="16"/>
      <c r="M3308" s="96" t="s">
        <v>1</v>
      </c>
      <c r="N3308" s="97" t="s">
        <v>38</v>
      </c>
      <c r="P3308" s="98">
        <f>O3308*H3308</f>
        <v>0</v>
      </c>
      <c r="Q3308" s="98">
        <v>0</v>
      </c>
      <c r="R3308" s="98">
        <f>Q3308*H3308</f>
        <v>0</v>
      </c>
      <c r="S3308" s="98">
        <v>0</v>
      </c>
      <c r="T3308" s="99">
        <f>S3308*H3308</f>
        <v>0</v>
      </c>
      <c r="AR3308" s="100" t="s">
        <v>172</v>
      </c>
      <c r="AT3308" s="100" t="s">
        <v>168</v>
      </c>
      <c r="AU3308" s="100" t="s">
        <v>82</v>
      </c>
      <c r="AY3308" s="9" t="s">
        <v>165</v>
      </c>
      <c r="BE3308" s="101">
        <f>IF(N3308="základní",J3308,0)</f>
        <v>0</v>
      </c>
      <c r="BF3308" s="101">
        <f>IF(N3308="snížená",J3308,0)</f>
        <v>0</v>
      </c>
      <c r="BG3308" s="101">
        <f>IF(N3308="zákl. přenesená",J3308,0)</f>
        <v>0</v>
      </c>
      <c r="BH3308" s="101">
        <f>IF(N3308="sníž. přenesená",J3308,0)</f>
        <v>0</v>
      </c>
      <c r="BI3308" s="101">
        <f>IF(N3308="nulová",J3308,0)</f>
        <v>0</v>
      </c>
      <c r="BJ3308" s="9" t="s">
        <v>80</v>
      </c>
      <c r="BK3308" s="101">
        <f>ROUND(I3308*H3308,2)</f>
        <v>0</v>
      </c>
      <c r="BL3308" s="9" t="s">
        <v>172</v>
      </c>
      <c r="BM3308" s="100" t="s">
        <v>1652</v>
      </c>
    </row>
    <row r="3309" spans="2:65" s="17" customFormat="1" ht="29.25">
      <c r="B3309" s="16"/>
      <c r="D3309" s="102" t="s">
        <v>173</v>
      </c>
      <c r="F3309" s="103" t="s">
        <v>1653</v>
      </c>
      <c r="I3309" s="5"/>
      <c r="L3309" s="16"/>
      <c r="M3309" s="104"/>
      <c r="T3309" s="105"/>
      <c r="AT3309" s="9" t="s">
        <v>173</v>
      </c>
      <c r="AU3309" s="9" t="s">
        <v>82</v>
      </c>
    </row>
    <row r="3310" spans="2:65" s="113" customFormat="1">
      <c r="B3310" s="112"/>
      <c r="D3310" s="102" t="s">
        <v>176</v>
      </c>
      <c r="E3310" s="114" t="s">
        <v>1</v>
      </c>
      <c r="F3310" s="115" t="s">
        <v>11247</v>
      </c>
      <c r="H3310" s="116">
        <v>124876.80000000002</v>
      </c>
      <c r="I3310" s="7"/>
      <c r="L3310" s="112"/>
      <c r="M3310" s="117"/>
      <c r="T3310" s="118"/>
      <c r="AT3310" s="114" t="s">
        <v>176</v>
      </c>
      <c r="AU3310" s="114" t="s">
        <v>82</v>
      </c>
      <c r="AV3310" s="113" t="s">
        <v>82</v>
      </c>
      <c r="AW3310" s="113" t="s">
        <v>30</v>
      </c>
      <c r="AX3310" s="113" t="s">
        <v>73</v>
      </c>
      <c r="AY3310" s="114" t="s">
        <v>165</v>
      </c>
    </row>
    <row r="3311" spans="2:65" s="120" customFormat="1">
      <c r="B3311" s="119"/>
      <c r="D3311" s="102" t="s">
        <v>176</v>
      </c>
      <c r="E3311" s="121" t="s">
        <v>1</v>
      </c>
      <c r="F3311" s="122" t="s">
        <v>181</v>
      </c>
      <c r="H3311" s="123">
        <v>124876.8</v>
      </c>
      <c r="I3311" s="8"/>
      <c r="L3311" s="119"/>
      <c r="M3311" s="124"/>
      <c r="T3311" s="125"/>
      <c r="AT3311" s="121" t="s">
        <v>176</v>
      </c>
      <c r="AU3311" s="121" t="s">
        <v>82</v>
      </c>
      <c r="AV3311" s="120" t="s">
        <v>172</v>
      </c>
      <c r="AW3311" s="120" t="s">
        <v>30</v>
      </c>
      <c r="AX3311" s="120" t="s">
        <v>80</v>
      </c>
      <c r="AY3311" s="121" t="s">
        <v>165</v>
      </c>
    </row>
    <row r="3312" spans="2:65" s="17" customFormat="1" ht="33" customHeight="1">
      <c r="B3312" s="16"/>
      <c r="C3312" s="88" t="s">
        <v>1654</v>
      </c>
      <c r="D3312" s="88" t="s">
        <v>168</v>
      </c>
      <c r="E3312" s="89" t="s">
        <v>1655</v>
      </c>
      <c r="F3312" s="90" t="s">
        <v>1656</v>
      </c>
      <c r="G3312" s="91" t="s">
        <v>202</v>
      </c>
      <c r="H3312" s="92">
        <v>2081.2800000000002</v>
      </c>
      <c r="I3312" s="4"/>
      <c r="J3312" s="94">
        <f>ROUND(I3312*H3312,2)</f>
        <v>0</v>
      </c>
      <c r="K3312" s="95"/>
      <c r="L3312" s="16"/>
      <c r="M3312" s="96" t="s">
        <v>1</v>
      </c>
      <c r="N3312" s="97" t="s">
        <v>38</v>
      </c>
      <c r="P3312" s="98">
        <f>O3312*H3312</f>
        <v>0</v>
      </c>
      <c r="Q3312" s="98">
        <v>0</v>
      </c>
      <c r="R3312" s="98">
        <f>Q3312*H3312</f>
        <v>0</v>
      </c>
      <c r="S3312" s="98">
        <v>0</v>
      </c>
      <c r="T3312" s="99">
        <f>S3312*H3312</f>
        <v>0</v>
      </c>
      <c r="AR3312" s="100" t="s">
        <v>172</v>
      </c>
      <c r="AT3312" s="100" t="s">
        <v>168</v>
      </c>
      <c r="AU3312" s="100" t="s">
        <v>82</v>
      </c>
      <c r="AY3312" s="9" t="s">
        <v>165</v>
      </c>
      <c r="BE3312" s="101">
        <f>IF(N3312="základní",J3312,0)</f>
        <v>0</v>
      </c>
      <c r="BF3312" s="101">
        <f>IF(N3312="snížená",J3312,0)</f>
        <v>0</v>
      </c>
      <c r="BG3312" s="101">
        <f>IF(N3312="zákl. přenesená",J3312,0)</f>
        <v>0</v>
      </c>
      <c r="BH3312" s="101">
        <f>IF(N3312="sníž. přenesená",J3312,0)</f>
        <v>0</v>
      </c>
      <c r="BI3312" s="101">
        <f>IF(N3312="nulová",J3312,0)</f>
        <v>0</v>
      </c>
      <c r="BJ3312" s="9" t="s">
        <v>80</v>
      </c>
      <c r="BK3312" s="101">
        <f>ROUND(I3312*H3312,2)</f>
        <v>0</v>
      </c>
      <c r="BL3312" s="9" t="s">
        <v>172</v>
      </c>
      <c r="BM3312" s="100" t="s">
        <v>1657</v>
      </c>
    </row>
    <row r="3313" spans="2:65" s="17" customFormat="1" ht="29.25">
      <c r="B3313" s="16"/>
      <c r="D3313" s="102" t="s">
        <v>173</v>
      </c>
      <c r="F3313" s="103" t="s">
        <v>1658</v>
      </c>
      <c r="I3313" s="5"/>
      <c r="L3313" s="16"/>
      <c r="M3313" s="104"/>
      <c r="T3313" s="105"/>
      <c r="AT3313" s="9" t="s">
        <v>173</v>
      </c>
      <c r="AU3313" s="9" t="s">
        <v>82</v>
      </c>
    </row>
    <row r="3314" spans="2:65" s="113" customFormat="1">
      <c r="B3314" s="112"/>
      <c r="D3314" s="102" t="s">
        <v>176</v>
      </c>
      <c r="E3314" s="114" t="s">
        <v>1</v>
      </c>
      <c r="F3314" s="115" t="s">
        <v>11248</v>
      </c>
      <c r="H3314" s="116">
        <v>2081.2800000000002</v>
      </c>
      <c r="I3314" s="7"/>
      <c r="L3314" s="112"/>
      <c r="M3314" s="117"/>
      <c r="T3314" s="118"/>
      <c r="AT3314" s="114" t="s">
        <v>176</v>
      </c>
      <c r="AU3314" s="114" t="s">
        <v>82</v>
      </c>
      <c r="AV3314" s="113" t="s">
        <v>82</v>
      </c>
      <c r="AW3314" s="113" t="s">
        <v>30</v>
      </c>
      <c r="AX3314" s="113" t="s">
        <v>73</v>
      </c>
      <c r="AY3314" s="114" t="s">
        <v>165</v>
      </c>
    </row>
    <row r="3315" spans="2:65" s="120" customFormat="1">
      <c r="B3315" s="119"/>
      <c r="D3315" s="102" t="s">
        <v>176</v>
      </c>
      <c r="E3315" s="121" t="s">
        <v>1</v>
      </c>
      <c r="F3315" s="122" t="s">
        <v>181</v>
      </c>
      <c r="H3315" s="123">
        <v>2081.2799999999997</v>
      </c>
      <c r="I3315" s="8"/>
      <c r="L3315" s="119"/>
      <c r="M3315" s="124"/>
      <c r="T3315" s="125"/>
      <c r="AT3315" s="121" t="s">
        <v>176</v>
      </c>
      <c r="AU3315" s="121" t="s">
        <v>82</v>
      </c>
      <c r="AV3315" s="120" t="s">
        <v>172</v>
      </c>
      <c r="AW3315" s="120" t="s">
        <v>30</v>
      </c>
      <c r="AX3315" s="120" t="s">
        <v>80</v>
      </c>
      <c r="AY3315" s="121" t="s">
        <v>165</v>
      </c>
    </row>
    <row r="3316" spans="2:65" s="17" customFormat="1" ht="16.5" customHeight="1">
      <c r="B3316" s="16"/>
      <c r="C3316" s="88" t="s">
        <v>920</v>
      </c>
      <c r="D3316" s="88" t="s">
        <v>168</v>
      </c>
      <c r="E3316" s="89" t="s">
        <v>1659</v>
      </c>
      <c r="F3316" s="90" t="s">
        <v>1660</v>
      </c>
      <c r="G3316" s="91" t="s">
        <v>202</v>
      </c>
      <c r="H3316" s="92">
        <v>2081.2800000000002</v>
      </c>
      <c r="I3316" s="4"/>
      <c r="J3316" s="94">
        <f>ROUND(I3316*H3316,2)</f>
        <v>0</v>
      </c>
      <c r="K3316" s="95"/>
      <c r="L3316" s="16"/>
      <c r="M3316" s="96" t="s">
        <v>1</v>
      </c>
      <c r="N3316" s="97" t="s">
        <v>38</v>
      </c>
      <c r="P3316" s="98">
        <f>O3316*H3316</f>
        <v>0</v>
      </c>
      <c r="Q3316" s="98">
        <v>0</v>
      </c>
      <c r="R3316" s="98">
        <f>Q3316*H3316</f>
        <v>0</v>
      </c>
      <c r="S3316" s="98">
        <v>0</v>
      </c>
      <c r="T3316" s="99">
        <f>S3316*H3316</f>
        <v>0</v>
      </c>
      <c r="AR3316" s="100" t="s">
        <v>172</v>
      </c>
      <c r="AT3316" s="100" t="s">
        <v>168</v>
      </c>
      <c r="AU3316" s="100" t="s">
        <v>82</v>
      </c>
      <c r="AY3316" s="9" t="s">
        <v>165</v>
      </c>
      <c r="BE3316" s="101">
        <f>IF(N3316="základní",J3316,0)</f>
        <v>0</v>
      </c>
      <c r="BF3316" s="101">
        <f>IF(N3316="snížená",J3316,0)</f>
        <v>0</v>
      </c>
      <c r="BG3316" s="101">
        <f>IF(N3316="zákl. přenesená",J3316,0)</f>
        <v>0</v>
      </c>
      <c r="BH3316" s="101">
        <f>IF(N3316="sníž. přenesená",J3316,0)</f>
        <v>0</v>
      </c>
      <c r="BI3316" s="101">
        <f>IF(N3316="nulová",J3316,0)</f>
        <v>0</v>
      </c>
      <c r="BJ3316" s="9" t="s">
        <v>80</v>
      </c>
      <c r="BK3316" s="101">
        <f>ROUND(I3316*H3316,2)</f>
        <v>0</v>
      </c>
      <c r="BL3316" s="9" t="s">
        <v>172</v>
      </c>
      <c r="BM3316" s="100" t="s">
        <v>1661</v>
      </c>
    </row>
    <row r="3317" spans="2:65" s="17" customFormat="1" ht="19.5">
      <c r="B3317" s="16"/>
      <c r="D3317" s="102" t="s">
        <v>173</v>
      </c>
      <c r="F3317" s="103" t="s">
        <v>1662</v>
      </c>
      <c r="I3317" s="5"/>
      <c r="L3317" s="16"/>
      <c r="M3317" s="104"/>
      <c r="T3317" s="105"/>
      <c r="AT3317" s="9" t="s">
        <v>173</v>
      </c>
      <c r="AU3317" s="9" t="s">
        <v>82</v>
      </c>
    </row>
    <row r="3318" spans="2:65" s="113" customFormat="1">
      <c r="B3318" s="112"/>
      <c r="D3318" s="102" t="s">
        <v>176</v>
      </c>
      <c r="E3318" s="114" t="s">
        <v>1</v>
      </c>
      <c r="F3318" s="115" t="s">
        <v>11248</v>
      </c>
      <c r="H3318" s="116">
        <v>2081.2800000000002</v>
      </c>
      <c r="I3318" s="7"/>
      <c r="L3318" s="112"/>
      <c r="M3318" s="117"/>
      <c r="T3318" s="118"/>
      <c r="AT3318" s="114" t="s">
        <v>176</v>
      </c>
      <c r="AU3318" s="114" t="s">
        <v>82</v>
      </c>
      <c r="AV3318" s="113" t="s">
        <v>82</v>
      </c>
      <c r="AW3318" s="113" t="s">
        <v>30</v>
      </c>
      <c r="AX3318" s="113" t="s">
        <v>73</v>
      </c>
      <c r="AY3318" s="114" t="s">
        <v>165</v>
      </c>
    </row>
    <row r="3319" spans="2:65" s="120" customFormat="1">
      <c r="B3319" s="119"/>
      <c r="D3319" s="102" t="s">
        <v>176</v>
      </c>
      <c r="E3319" s="121" t="s">
        <v>1</v>
      </c>
      <c r="F3319" s="122" t="s">
        <v>181</v>
      </c>
      <c r="H3319" s="123">
        <v>2081.2799999999997</v>
      </c>
      <c r="I3319" s="8"/>
      <c r="L3319" s="119"/>
      <c r="M3319" s="124"/>
      <c r="T3319" s="125"/>
      <c r="AT3319" s="121" t="s">
        <v>176</v>
      </c>
      <c r="AU3319" s="121" t="s">
        <v>82</v>
      </c>
      <c r="AV3319" s="120" t="s">
        <v>172</v>
      </c>
      <c r="AW3319" s="120" t="s">
        <v>30</v>
      </c>
      <c r="AX3319" s="120" t="s">
        <v>80</v>
      </c>
      <c r="AY3319" s="121" t="s">
        <v>165</v>
      </c>
    </row>
    <row r="3320" spans="2:65" s="17" customFormat="1" ht="21.75" customHeight="1">
      <c r="B3320" s="16"/>
      <c r="C3320" s="88" t="s">
        <v>1663</v>
      </c>
      <c r="D3320" s="88" t="s">
        <v>168</v>
      </c>
      <c r="E3320" s="89" t="s">
        <v>1664</v>
      </c>
      <c r="F3320" s="90" t="s">
        <v>1665</v>
      </c>
      <c r="G3320" s="91" t="s">
        <v>202</v>
      </c>
      <c r="H3320" s="92">
        <v>124876.8</v>
      </c>
      <c r="I3320" s="4"/>
      <c r="J3320" s="94">
        <f>ROUND(I3320*H3320,2)</f>
        <v>0</v>
      </c>
      <c r="K3320" s="95"/>
      <c r="L3320" s="16"/>
      <c r="M3320" s="96" t="s">
        <v>1</v>
      </c>
      <c r="N3320" s="97" t="s">
        <v>38</v>
      </c>
      <c r="P3320" s="98">
        <f>O3320*H3320</f>
        <v>0</v>
      </c>
      <c r="Q3320" s="98">
        <v>0</v>
      </c>
      <c r="R3320" s="98">
        <f>Q3320*H3320</f>
        <v>0</v>
      </c>
      <c r="S3320" s="98">
        <v>0</v>
      </c>
      <c r="T3320" s="99">
        <f>S3320*H3320</f>
        <v>0</v>
      </c>
      <c r="AR3320" s="100" t="s">
        <v>172</v>
      </c>
      <c r="AT3320" s="100" t="s">
        <v>168</v>
      </c>
      <c r="AU3320" s="100" t="s">
        <v>82</v>
      </c>
      <c r="AY3320" s="9" t="s">
        <v>165</v>
      </c>
      <c r="BE3320" s="101">
        <f>IF(N3320="základní",J3320,0)</f>
        <v>0</v>
      </c>
      <c r="BF3320" s="101">
        <f>IF(N3320="snížená",J3320,0)</f>
        <v>0</v>
      </c>
      <c r="BG3320" s="101">
        <f>IF(N3320="zákl. přenesená",J3320,0)</f>
        <v>0</v>
      </c>
      <c r="BH3320" s="101">
        <f>IF(N3320="sníž. přenesená",J3320,0)</f>
        <v>0</v>
      </c>
      <c r="BI3320" s="101">
        <f>IF(N3320="nulová",J3320,0)</f>
        <v>0</v>
      </c>
      <c r="BJ3320" s="9" t="s">
        <v>80</v>
      </c>
      <c r="BK3320" s="101">
        <f>ROUND(I3320*H3320,2)</f>
        <v>0</v>
      </c>
      <c r="BL3320" s="9" t="s">
        <v>172</v>
      </c>
      <c r="BM3320" s="100" t="s">
        <v>1666</v>
      </c>
    </row>
    <row r="3321" spans="2:65" s="17" customFormat="1" ht="19.5">
      <c r="B3321" s="16"/>
      <c r="D3321" s="102" t="s">
        <v>173</v>
      </c>
      <c r="F3321" s="103" t="s">
        <v>1667</v>
      </c>
      <c r="I3321" s="5"/>
      <c r="L3321" s="16"/>
      <c r="M3321" s="104"/>
      <c r="T3321" s="105"/>
      <c r="AT3321" s="9" t="s">
        <v>173</v>
      </c>
      <c r="AU3321" s="9" t="s">
        <v>82</v>
      </c>
    </row>
    <row r="3322" spans="2:65" s="113" customFormat="1">
      <c r="B3322" s="112"/>
      <c r="D3322" s="102" t="s">
        <v>176</v>
      </c>
      <c r="E3322" s="114" t="s">
        <v>1</v>
      </c>
      <c r="F3322" s="115" t="s">
        <v>11249</v>
      </c>
      <c r="H3322" s="116">
        <v>124876.80000000002</v>
      </c>
      <c r="I3322" s="7"/>
      <c r="L3322" s="112"/>
      <c r="M3322" s="117"/>
      <c r="T3322" s="118"/>
      <c r="AT3322" s="114" t="s">
        <v>176</v>
      </c>
      <c r="AU3322" s="114" t="s">
        <v>82</v>
      </c>
      <c r="AV3322" s="113" t="s">
        <v>82</v>
      </c>
      <c r="AW3322" s="113" t="s">
        <v>30</v>
      </c>
      <c r="AX3322" s="113" t="s">
        <v>73</v>
      </c>
      <c r="AY3322" s="114" t="s">
        <v>165</v>
      </c>
    </row>
    <row r="3323" spans="2:65" s="120" customFormat="1">
      <c r="B3323" s="119"/>
      <c r="D3323" s="102" t="s">
        <v>176</v>
      </c>
      <c r="E3323" s="121" t="s">
        <v>1</v>
      </c>
      <c r="F3323" s="122" t="s">
        <v>181</v>
      </c>
      <c r="H3323" s="123">
        <v>124876.8</v>
      </c>
      <c r="I3323" s="8"/>
      <c r="L3323" s="119"/>
      <c r="M3323" s="124"/>
      <c r="T3323" s="125"/>
      <c r="AT3323" s="121" t="s">
        <v>176</v>
      </c>
      <c r="AU3323" s="121" t="s">
        <v>82</v>
      </c>
      <c r="AV3323" s="120" t="s">
        <v>172</v>
      </c>
      <c r="AW3323" s="120" t="s">
        <v>30</v>
      </c>
      <c r="AX3323" s="120" t="s">
        <v>80</v>
      </c>
      <c r="AY3323" s="121" t="s">
        <v>165</v>
      </c>
    </row>
    <row r="3324" spans="2:65" s="17" customFormat="1" ht="21.75" customHeight="1">
      <c r="B3324" s="16"/>
      <c r="C3324" s="88" t="s">
        <v>926</v>
      </c>
      <c r="D3324" s="88" t="s">
        <v>168</v>
      </c>
      <c r="E3324" s="89" t="s">
        <v>1668</v>
      </c>
      <c r="F3324" s="90" t="s">
        <v>1669</v>
      </c>
      <c r="G3324" s="91" t="s">
        <v>202</v>
      </c>
      <c r="H3324" s="92">
        <v>2081.2800000000002</v>
      </c>
      <c r="I3324" s="4"/>
      <c r="J3324" s="94">
        <f>ROUND(I3324*H3324,2)</f>
        <v>0</v>
      </c>
      <c r="K3324" s="95"/>
      <c r="L3324" s="16"/>
      <c r="M3324" s="96" t="s">
        <v>1</v>
      </c>
      <c r="N3324" s="97" t="s">
        <v>38</v>
      </c>
      <c r="P3324" s="98">
        <f>O3324*H3324</f>
        <v>0</v>
      </c>
      <c r="Q3324" s="98">
        <v>0</v>
      </c>
      <c r="R3324" s="98">
        <f>Q3324*H3324</f>
        <v>0</v>
      </c>
      <c r="S3324" s="98">
        <v>0</v>
      </c>
      <c r="T3324" s="99">
        <f>S3324*H3324</f>
        <v>0</v>
      </c>
      <c r="AR3324" s="100" t="s">
        <v>172</v>
      </c>
      <c r="AT3324" s="100" t="s">
        <v>168</v>
      </c>
      <c r="AU3324" s="100" t="s">
        <v>82</v>
      </c>
      <c r="AY3324" s="9" t="s">
        <v>165</v>
      </c>
      <c r="BE3324" s="101">
        <f>IF(N3324="základní",J3324,0)</f>
        <v>0</v>
      </c>
      <c r="BF3324" s="101">
        <f>IF(N3324="snížená",J3324,0)</f>
        <v>0</v>
      </c>
      <c r="BG3324" s="101">
        <f>IF(N3324="zákl. přenesená",J3324,0)</f>
        <v>0</v>
      </c>
      <c r="BH3324" s="101">
        <f>IF(N3324="sníž. přenesená",J3324,0)</f>
        <v>0</v>
      </c>
      <c r="BI3324" s="101">
        <f>IF(N3324="nulová",J3324,0)</f>
        <v>0</v>
      </c>
      <c r="BJ3324" s="9" t="s">
        <v>80</v>
      </c>
      <c r="BK3324" s="101">
        <f>ROUND(I3324*H3324,2)</f>
        <v>0</v>
      </c>
      <c r="BL3324" s="9" t="s">
        <v>172</v>
      </c>
      <c r="BM3324" s="100" t="s">
        <v>1670</v>
      </c>
    </row>
    <row r="3325" spans="2:65" s="17" customFormat="1" ht="19.5">
      <c r="B3325" s="16"/>
      <c r="D3325" s="102" t="s">
        <v>173</v>
      </c>
      <c r="F3325" s="103" t="s">
        <v>1671</v>
      </c>
      <c r="I3325" s="5"/>
      <c r="L3325" s="16"/>
      <c r="M3325" s="104"/>
      <c r="T3325" s="105"/>
      <c r="AT3325" s="9" t="s">
        <v>173</v>
      </c>
      <c r="AU3325" s="9" t="s">
        <v>82</v>
      </c>
    </row>
    <row r="3326" spans="2:65" s="113" customFormat="1">
      <c r="B3326" s="112"/>
      <c r="D3326" s="102" t="s">
        <v>176</v>
      </c>
      <c r="E3326" s="114" t="s">
        <v>1</v>
      </c>
      <c r="F3326" s="115" t="s">
        <v>11250</v>
      </c>
      <c r="H3326" s="116">
        <v>2081.2800000000002</v>
      </c>
      <c r="I3326" s="7"/>
      <c r="L3326" s="112"/>
      <c r="M3326" s="117"/>
      <c r="T3326" s="118"/>
      <c r="AT3326" s="114" t="s">
        <v>176</v>
      </c>
      <c r="AU3326" s="114" t="s">
        <v>82</v>
      </c>
      <c r="AV3326" s="113" t="s">
        <v>82</v>
      </c>
      <c r="AW3326" s="113" t="s">
        <v>30</v>
      </c>
      <c r="AX3326" s="113" t="s">
        <v>73</v>
      </c>
      <c r="AY3326" s="114" t="s">
        <v>165</v>
      </c>
    </row>
    <row r="3327" spans="2:65" s="120" customFormat="1">
      <c r="B3327" s="119"/>
      <c r="D3327" s="102" t="s">
        <v>176</v>
      </c>
      <c r="E3327" s="121" t="s">
        <v>1</v>
      </c>
      <c r="F3327" s="122" t="s">
        <v>181</v>
      </c>
      <c r="H3327" s="123">
        <v>2081.2800000000002</v>
      </c>
      <c r="I3327" s="8"/>
      <c r="L3327" s="119"/>
      <c r="M3327" s="124"/>
      <c r="T3327" s="125"/>
      <c r="AT3327" s="121" t="s">
        <v>176</v>
      </c>
      <c r="AU3327" s="121" t="s">
        <v>82</v>
      </c>
      <c r="AV3327" s="120" t="s">
        <v>172</v>
      </c>
      <c r="AW3327" s="120" t="s">
        <v>30</v>
      </c>
      <c r="AX3327" s="120" t="s">
        <v>80</v>
      </c>
      <c r="AY3327" s="121" t="s">
        <v>165</v>
      </c>
    </row>
    <row r="3328" spans="2:65" s="17" customFormat="1" ht="24.2" customHeight="1">
      <c r="B3328" s="16"/>
      <c r="C3328" s="88" t="s">
        <v>1672</v>
      </c>
      <c r="D3328" s="88" t="s">
        <v>168</v>
      </c>
      <c r="E3328" s="89" t="s">
        <v>1673</v>
      </c>
      <c r="F3328" s="90" t="s">
        <v>1674</v>
      </c>
      <c r="G3328" s="91" t="s">
        <v>171</v>
      </c>
      <c r="H3328" s="92">
        <v>5380.2</v>
      </c>
      <c r="I3328" s="4"/>
      <c r="J3328" s="94">
        <f>ROUND(I3328*H3328,2)</f>
        <v>0</v>
      </c>
      <c r="K3328" s="95"/>
      <c r="L3328" s="16"/>
      <c r="M3328" s="96" t="s">
        <v>1</v>
      </c>
      <c r="N3328" s="97" t="s">
        <v>38</v>
      </c>
      <c r="P3328" s="98">
        <f>O3328*H3328</f>
        <v>0</v>
      </c>
      <c r="Q3328" s="98">
        <v>0</v>
      </c>
      <c r="R3328" s="98">
        <f>Q3328*H3328</f>
        <v>0</v>
      </c>
      <c r="S3328" s="98">
        <v>0</v>
      </c>
      <c r="T3328" s="99">
        <f>S3328*H3328</f>
        <v>0</v>
      </c>
      <c r="AR3328" s="100" t="s">
        <v>172</v>
      </c>
      <c r="AT3328" s="100" t="s">
        <v>168</v>
      </c>
      <c r="AU3328" s="100" t="s">
        <v>82</v>
      </c>
      <c r="AY3328" s="9" t="s">
        <v>165</v>
      </c>
      <c r="BE3328" s="101">
        <f>IF(N3328="základní",J3328,0)</f>
        <v>0</v>
      </c>
      <c r="BF3328" s="101">
        <f>IF(N3328="snížená",J3328,0)</f>
        <v>0</v>
      </c>
      <c r="BG3328" s="101">
        <f>IF(N3328="zákl. přenesená",J3328,0)</f>
        <v>0</v>
      </c>
      <c r="BH3328" s="101">
        <f>IF(N3328="sníž. přenesená",J3328,0)</f>
        <v>0</v>
      </c>
      <c r="BI3328" s="101">
        <f>IF(N3328="nulová",J3328,0)</f>
        <v>0</v>
      </c>
      <c r="BJ3328" s="9" t="s">
        <v>80</v>
      </c>
      <c r="BK3328" s="101">
        <f>ROUND(I3328*H3328,2)</f>
        <v>0</v>
      </c>
      <c r="BL3328" s="9" t="s">
        <v>172</v>
      </c>
      <c r="BM3328" s="100" t="s">
        <v>1675</v>
      </c>
    </row>
    <row r="3329" spans="2:65" s="17" customFormat="1" ht="19.5">
      <c r="B3329" s="16"/>
      <c r="D3329" s="102" t="s">
        <v>173</v>
      </c>
      <c r="F3329" s="103" t="s">
        <v>1676</v>
      </c>
      <c r="I3329" s="5"/>
      <c r="L3329" s="16"/>
      <c r="M3329" s="104"/>
      <c r="T3329" s="105"/>
      <c r="AT3329" s="9" t="s">
        <v>173</v>
      </c>
      <c r="AU3329" s="9" t="s">
        <v>82</v>
      </c>
    </row>
    <row r="3330" spans="2:65" s="107" customFormat="1">
      <c r="B3330" s="106"/>
      <c r="D3330" s="102" t="s">
        <v>176</v>
      </c>
      <c r="E3330" s="108" t="s">
        <v>1</v>
      </c>
      <c r="F3330" s="109" t="s">
        <v>1677</v>
      </c>
      <c r="H3330" s="108" t="s">
        <v>1</v>
      </c>
      <c r="I3330" s="6"/>
      <c r="L3330" s="106"/>
      <c r="M3330" s="110"/>
      <c r="T3330" s="111"/>
      <c r="AT3330" s="108" t="s">
        <v>176</v>
      </c>
      <c r="AU3330" s="108" t="s">
        <v>82</v>
      </c>
      <c r="AV3330" s="107" t="s">
        <v>80</v>
      </c>
      <c r="AW3330" s="107" t="s">
        <v>30</v>
      </c>
      <c r="AX3330" s="107" t="s">
        <v>73</v>
      </c>
      <c r="AY3330" s="108" t="s">
        <v>165</v>
      </c>
    </row>
    <row r="3331" spans="2:65" s="113" customFormat="1">
      <c r="B3331" s="112"/>
      <c r="D3331" s="102" t="s">
        <v>176</v>
      </c>
      <c r="E3331" s="114" t="s">
        <v>1</v>
      </c>
      <c r="F3331" s="115" t="s">
        <v>1678</v>
      </c>
      <c r="H3331" s="116">
        <v>4752</v>
      </c>
      <c r="I3331" s="7"/>
      <c r="L3331" s="112"/>
      <c r="M3331" s="117"/>
      <c r="T3331" s="118"/>
      <c r="AT3331" s="114" t="s">
        <v>176</v>
      </c>
      <c r="AU3331" s="114" t="s">
        <v>82</v>
      </c>
      <c r="AV3331" s="113" t="s">
        <v>82</v>
      </c>
      <c r="AW3331" s="113" t="s">
        <v>30</v>
      </c>
      <c r="AX3331" s="113" t="s">
        <v>73</v>
      </c>
      <c r="AY3331" s="114" t="s">
        <v>165</v>
      </c>
    </row>
    <row r="3332" spans="2:65" s="107" customFormat="1">
      <c r="B3332" s="106"/>
      <c r="D3332" s="102" t="s">
        <v>176</v>
      </c>
      <c r="E3332" s="108" t="s">
        <v>1</v>
      </c>
      <c r="F3332" s="109" t="s">
        <v>1679</v>
      </c>
      <c r="H3332" s="108" t="s">
        <v>1</v>
      </c>
      <c r="I3332" s="6"/>
      <c r="L3332" s="106"/>
      <c r="M3332" s="110"/>
      <c r="T3332" s="111"/>
      <c r="AT3332" s="108" t="s">
        <v>176</v>
      </c>
      <c r="AU3332" s="108" t="s">
        <v>82</v>
      </c>
      <c r="AV3332" s="107" t="s">
        <v>80</v>
      </c>
      <c r="AW3332" s="107" t="s">
        <v>30</v>
      </c>
      <c r="AX3332" s="107" t="s">
        <v>73</v>
      </c>
      <c r="AY3332" s="108" t="s">
        <v>165</v>
      </c>
    </row>
    <row r="3333" spans="2:65" s="113" customFormat="1">
      <c r="B3333" s="112"/>
      <c r="D3333" s="102" t="s">
        <v>176</v>
      </c>
      <c r="E3333" s="114" t="s">
        <v>1</v>
      </c>
      <c r="F3333" s="115" t="s">
        <v>1680</v>
      </c>
      <c r="H3333" s="116">
        <v>527</v>
      </c>
      <c r="I3333" s="7"/>
      <c r="L3333" s="112"/>
      <c r="M3333" s="117"/>
      <c r="T3333" s="118"/>
      <c r="AT3333" s="114" t="s">
        <v>176</v>
      </c>
      <c r="AU3333" s="114" t="s">
        <v>82</v>
      </c>
      <c r="AV3333" s="113" t="s">
        <v>82</v>
      </c>
      <c r="AW3333" s="113" t="s">
        <v>30</v>
      </c>
      <c r="AX3333" s="113" t="s">
        <v>73</v>
      </c>
      <c r="AY3333" s="114" t="s">
        <v>165</v>
      </c>
    </row>
    <row r="3334" spans="2:65" s="113" customFormat="1">
      <c r="B3334" s="112"/>
      <c r="D3334" s="102" t="s">
        <v>176</v>
      </c>
      <c r="E3334" s="114" t="s">
        <v>1</v>
      </c>
      <c r="F3334" s="115" t="s">
        <v>1681</v>
      </c>
      <c r="H3334" s="116">
        <v>101.2</v>
      </c>
      <c r="I3334" s="7"/>
      <c r="L3334" s="112"/>
      <c r="M3334" s="117"/>
      <c r="T3334" s="118"/>
      <c r="AT3334" s="114" t="s">
        <v>176</v>
      </c>
      <c r="AU3334" s="114" t="s">
        <v>82</v>
      </c>
      <c r="AV3334" s="113" t="s">
        <v>82</v>
      </c>
      <c r="AW3334" s="113" t="s">
        <v>30</v>
      </c>
      <c r="AX3334" s="113" t="s">
        <v>73</v>
      </c>
      <c r="AY3334" s="114" t="s">
        <v>165</v>
      </c>
    </row>
    <row r="3335" spans="2:65" s="120" customFormat="1">
      <c r="B3335" s="119"/>
      <c r="D3335" s="102" t="s">
        <v>176</v>
      </c>
      <c r="E3335" s="121" t="s">
        <v>1</v>
      </c>
      <c r="F3335" s="122" t="s">
        <v>181</v>
      </c>
      <c r="H3335" s="123">
        <v>5380.2</v>
      </c>
      <c r="I3335" s="8"/>
      <c r="L3335" s="119"/>
      <c r="M3335" s="124"/>
      <c r="T3335" s="125"/>
      <c r="AT3335" s="121" t="s">
        <v>176</v>
      </c>
      <c r="AU3335" s="121" t="s">
        <v>82</v>
      </c>
      <c r="AV3335" s="120" t="s">
        <v>172</v>
      </c>
      <c r="AW3335" s="120" t="s">
        <v>30</v>
      </c>
      <c r="AX3335" s="120" t="s">
        <v>80</v>
      </c>
      <c r="AY3335" s="121" t="s">
        <v>165</v>
      </c>
    </row>
    <row r="3336" spans="2:65" s="17" customFormat="1" ht="33" customHeight="1">
      <c r="B3336" s="16"/>
      <c r="C3336" s="88" t="s">
        <v>931</v>
      </c>
      <c r="D3336" s="88" t="s">
        <v>168</v>
      </c>
      <c r="E3336" s="89" t="s">
        <v>1682</v>
      </c>
      <c r="F3336" s="90" t="s">
        <v>1683</v>
      </c>
      <c r="G3336" s="91" t="s">
        <v>171</v>
      </c>
      <c r="H3336" s="92">
        <v>242109</v>
      </c>
      <c r="I3336" s="4"/>
      <c r="J3336" s="94">
        <f>ROUND(I3336*H3336,2)</f>
        <v>0</v>
      </c>
      <c r="K3336" s="95"/>
      <c r="L3336" s="16"/>
      <c r="M3336" s="96" t="s">
        <v>1</v>
      </c>
      <c r="N3336" s="97" t="s">
        <v>38</v>
      </c>
      <c r="P3336" s="98">
        <f>O3336*H3336</f>
        <v>0</v>
      </c>
      <c r="Q3336" s="98">
        <v>0</v>
      </c>
      <c r="R3336" s="98">
        <f>Q3336*H3336</f>
        <v>0</v>
      </c>
      <c r="S3336" s="98">
        <v>0</v>
      </c>
      <c r="T3336" s="99">
        <f>S3336*H3336</f>
        <v>0</v>
      </c>
      <c r="AR3336" s="100" t="s">
        <v>172</v>
      </c>
      <c r="AT3336" s="100" t="s">
        <v>168</v>
      </c>
      <c r="AU3336" s="100" t="s">
        <v>82</v>
      </c>
      <c r="AY3336" s="9" t="s">
        <v>165</v>
      </c>
      <c r="BE3336" s="101">
        <f>IF(N3336="základní",J3336,0)</f>
        <v>0</v>
      </c>
      <c r="BF3336" s="101">
        <f>IF(N3336="snížená",J3336,0)</f>
        <v>0</v>
      </c>
      <c r="BG3336" s="101">
        <f>IF(N3336="zákl. přenesená",J3336,0)</f>
        <v>0</v>
      </c>
      <c r="BH3336" s="101">
        <f>IF(N3336="sníž. přenesená",J3336,0)</f>
        <v>0</v>
      </c>
      <c r="BI3336" s="101">
        <f>IF(N3336="nulová",J3336,0)</f>
        <v>0</v>
      </c>
      <c r="BJ3336" s="9" t="s">
        <v>80</v>
      </c>
      <c r="BK3336" s="101">
        <f>ROUND(I3336*H3336,2)</f>
        <v>0</v>
      </c>
      <c r="BL3336" s="9" t="s">
        <v>172</v>
      </c>
      <c r="BM3336" s="100" t="s">
        <v>1684</v>
      </c>
    </row>
    <row r="3337" spans="2:65" s="17" customFormat="1" ht="29.25">
      <c r="B3337" s="16"/>
      <c r="D3337" s="102" t="s">
        <v>173</v>
      </c>
      <c r="F3337" s="103" t="s">
        <v>1685</v>
      </c>
      <c r="I3337" s="5"/>
      <c r="L3337" s="16"/>
      <c r="M3337" s="104"/>
      <c r="T3337" s="105"/>
      <c r="AT3337" s="9" t="s">
        <v>173</v>
      </c>
      <c r="AU3337" s="9" t="s">
        <v>82</v>
      </c>
    </row>
    <row r="3338" spans="2:65" s="113" customFormat="1">
      <c r="B3338" s="112"/>
      <c r="D3338" s="102" t="s">
        <v>176</v>
      </c>
      <c r="E3338" s="114" t="s">
        <v>1</v>
      </c>
      <c r="F3338" s="115" t="s">
        <v>11251</v>
      </c>
      <c r="H3338" s="116">
        <v>242109</v>
      </c>
      <c r="I3338" s="7"/>
      <c r="L3338" s="112"/>
      <c r="M3338" s="117"/>
      <c r="T3338" s="118"/>
      <c r="AT3338" s="114" t="s">
        <v>176</v>
      </c>
      <c r="AU3338" s="114" t="s">
        <v>82</v>
      </c>
      <c r="AV3338" s="113" t="s">
        <v>82</v>
      </c>
      <c r="AW3338" s="113" t="s">
        <v>30</v>
      </c>
      <c r="AX3338" s="113" t="s">
        <v>73</v>
      </c>
      <c r="AY3338" s="114" t="s">
        <v>165</v>
      </c>
    </row>
    <row r="3339" spans="2:65" s="120" customFormat="1">
      <c r="B3339" s="119"/>
      <c r="D3339" s="102" t="s">
        <v>176</v>
      </c>
      <c r="E3339" s="121" t="s">
        <v>1</v>
      </c>
      <c r="F3339" s="122" t="s">
        <v>181</v>
      </c>
      <c r="H3339" s="123">
        <v>242109</v>
      </c>
      <c r="I3339" s="8"/>
      <c r="L3339" s="119"/>
      <c r="M3339" s="124"/>
      <c r="T3339" s="125"/>
      <c r="AT3339" s="121" t="s">
        <v>176</v>
      </c>
      <c r="AU3339" s="121" t="s">
        <v>82</v>
      </c>
      <c r="AV3339" s="120" t="s">
        <v>172</v>
      </c>
      <c r="AW3339" s="120" t="s">
        <v>30</v>
      </c>
      <c r="AX3339" s="120" t="s">
        <v>80</v>
      </c>
      <c r="AY3339" s="121" t="s">
        <v>165</v>
      </c>
    </row>
    <row r="3340" spans="2:65" s="17" customFormat="1" ht="33" customHeight="1">
      <c r="B3340" s="16"/>
      <c r="C3340" s="88" t="s">
        <v>1686</v>
      </c>
      <c r="D3340" s="88" t="s">
        <v>168</v>
      </c>
      <c r="E3340" s="89" t="s">
        <v>1687</v>
      </c>
      <c r="F3340" s="90" t="s">
        <v>1688</v>
      </c>
      <c r="G3340" s="91" t="s">
        <v>171</v>
      </c>
      <c r="H3340" s="92">
        <v>5380.2</v>
      </c>
      <c r="I3340" s="4"/>
      <c r="J3340" s="94">
        <f>ROUND(I3340*H3340,2)</f>
        <v>0</v>
      </c>
      <c r="K3340" s="95"/>
      <c r="L3340" s="16"/>
      <c r="M3340" s="96" t="s">
        <v>1</v>
      </c>
      <c r="N3340" s="97" t="s">
        <v>38</v>
      </c>
      <c r="P3340" s="98">
        <f>O3340*H3340</f>
        <v>0</v>
      </c>
      <c r="Q3340" s="98">
        <v>0</v>
      </c>
      <c r="R3340" s="98">
        <f>Q3340*H3340</f>
        <v>0</v>
      </c>
      <c r="S3340" s="98">
        <v>0</v>
      </c>
      <c r="T3340" s="99">
        <f>S3340*H3340</f>
        <v>0</v>
      </c>
      <c r="AR3340" s="100" t="s">
        <v>172</v>
      </c>
      <c r="AT3340" s="100" t="s">
        <v>168</v>
      </c>
      <c r="AU3340" s="100" t="s">
        <v>82</v>
      </c>
      <c r="AY3340" s="9" t="s">
        <v>165</v>
      </c>
      <c r="BE3340" s="101">
        <f>IF(N3340="základní",J3340,0)</f>
        <v>0</v>
      </c>
      <c r="BF3340" s="101">
        <f>IF(N3340="snížená",J3340,0)</f>
        <v>0</v>
      </c>
      <c r="BG3340" s="101">
        <f>IF(N3340="zákl. přenesená",J3340,0)</f>
        <v>0</v>
      </c>
      <c r="BH3340" s="101">
        <f>IF(N3340="sníž. přenesená",J3340,0)</f>
        <v>0</v>
      </c>
      <c r="BI3340" s="101">
        <f>IF(N3340="nulová",J3340,0)</f>
        <v>0</v>
      </c>
      <c r="BJ3340" s="9" t="s">
        <v>80</v>
      </c>
      <c r="BK3340" s="101">
        <f>ROUND(I3340*H3340,2)</f>
        <v>0</v>
      </c>
      <c r="BL3340" s="9" t="s">
        <v>172</v>
      </c>
      <c r="BM3340" s="100" t="s">
        <v>1689</v>
      </c>
    </row>
    <row r="3341" spans="2:65" s="17" customFormat="1" ht="19.5">
      <c r="B3341" s="16"/>
      <c r="D3341" s="102" t="s">
        <v>173</v>
      </c>
      <c r="F3341" s="103" t="s">
        <v>1690</v>
      </c>
      <c r="I3341" s="5"/>
      <c r="L3341" s="16"/>
      <c r="M3341" s="104"/>
      <c r="T3341" s="105"/>
      <c r="AT3341" s="9" t="s">
        <v>173</v>
      </c>
      <c r="AU3341" s="9" t="s">
        <v>82</v>
      </c>
    </row>
    <row r="3342" spans="2:65" s="113" customFormat="1">
      <c r="B3342" s="112"/>
      <c r="D3342" s="102" t="s">
        <v>176</v>
      </c>
      <c r="E3342" s="114" t="s">
        <v>1</v>
      </c>
      <c r="F3342" s="115" t="s">
        <v>11252</v>
      </c>
      <c r="H3342" s="116">
        <v>5380.2</v>
      </c>
      <c r="I3342" s="7"/>
      <c r="L3342" s="112"/>
      <c r="M3342" s="117"/>
      <c r="T3342" s="118"/>
      <c r="AT3342" s="114" t="s">
        <v>176</v>
      </c>
      <c r="AU3342" s="114" t="s">
        <v>82</v>
      </c>
      <c r="AV3342" s="113" t="s">
        <v>82</v>
      </c>
      <c r="AW3342" s="113" t="s">
        <v>30</v>
      </c>
      <c r="AX3342" s="113" t="s">
        <v>73</v>
      </c>
      <c r="AY3342" s="114" t="s">
        <v>165</v>
      </c>
    </row>
    <row r="3343" spans="2:65" s="120" customFormat="1">
      <c r="B3343" s="119"/>
      <c r="D3343" s="102" t="s">
        <v>176</v>
      </c>
      <c r="E3343" s="121" t="s">
        <v>1</v>
      </c>
      <c r="F3343" s="122" t="s">
        <v>181</v>
      </c>
      <c r="H3343" s="123">
        <v>5380.2</v>
      </c>
      <c r="I3343" s="8"/>
      <c r="L3343" s="119"/>
      <c r="M3343" s="124"/>
      <c r="T3343" s="125"/>
      <c r="AT3343" s="121" t="s">
        <v>176</v>
      </c>
      <c r="AU3343" s="121" t="s">
        <v>82</v>
      </c>
      <c r="AV3343" s="120" t="s">
        <v>172</v>
      </c>
      <c r="AW3343" s="120" t="s">
        <v>30</v>
      </c>
      <c r="AX3343" s="120" t="s">
        <v>80</v>
      </c>
      <c r="AY3343" s="121" t="s">
        <v>165</v>
      </c>
    </row>
    <row r="3344" spans="2:65" s="17" customFormat="1" ht="24.2" customHeight="1">
      <c r="B3344" s="16"/>
      <c r="C3344" s="88" t="s">
        <v>936</v>
      </c>
      <c r="D3344" s="88" t="s">
        <v>168</v>
      </c>
      <c r="E3344" s="89" t="s">
        <v>1691</v>
      </c>
      <c r="F3344" s="90" t="s">
        <v>1692</v>
      </c>
      <c r="G3344" s="91" t="s">
        <v>202</v>
      </c>
      <c r="H3344" s="92">
        <v>1584</v>
      </c>
      <c r="I3344" s="4"/>
      <c r="J3344" s="94">
        <f>ROUND(I3344*H3344,2)</f>
        <v>0</v>
      </c>
      <c r="K3344" s="95"/>
      <c r="L3344" s="16"/>
      <c r="M3344" s="96" t="s">
        <v>1</v>
      </c>
      <c r="N3344" s="97" t="s">
        <v>38</v>
      </c>
      <c r="P3344" s="98">
        <f>O3344*H3344</f>
        <v>0</v>
      </c>
      <c r="Q3344" s="98">
        <v>0</v>
      </c>
      <c r="R3344" s="98">
        <f>Q3344*H3344</f>
        <v>0</v>
      </c>
      <c r="S3344" s="98">
        <v>0</v>
      </c>
      <c r="T3344" s="99">
        <f>S3344*H3344</f>
        <v>0</v>
      </c>
      <c r="AR3344" s="100" t="s">
        <v>172</v>
      </c>
      <c r="AT3344" s="100" t="s">
        <v>168</v>
      </c>
      <c r="AU3344" s="100" t="s">
        <v>82</v>
      </c>
      <c r="AY3344" s="9" t="s">
        <v>165</v>
      </c>
      <c r="BE3344" s="101">
        <f>IF(N3344="základní",J3344,0)</f>
        <v>0</v>
      </c>
      <c r="BF3344" s="101">
        <f>IF(N3344="snížená",J3344,0)</f>
        <v>0</v>
      </c>
      <c r="BG3344" s="101">
        <f>IF(N3344="zákl. přenesená",J3344,0)</f>
        <v>0</v>
      </c>
      <c r="BH3344" s="101">
        <f>IF(N3344="sníž. přenesená",J3344,0)</f>
        <v>0</v>
      </c>
      <c r="BI3344" s="101">
        <f>IF(N3344="nulová",J3344,0)</f>
        <v>0</v>
      </c>
      <c r="BJ3344" s="9" t="s">
        <v>80</v>
      </c>
      <c r="BK3344" s="101">
        <f>ROUND(I3344*H3344,2)</f>
        <v>0</v>
      </c>
      <c r="BL3344" s="9" t="s">
        <v>172</v>
      </c>
      <c r="BM3344" s="100" t="s">
        <v>1693</v>
      </c>
    </row>
    <row r="3345" spans="2:65" s="17" customFormat="1" ht="19.5">
      <c r="B3345" s="16"/>
      <c r="D3345" s="102" t="s">
        <v>173</v>
      </c>
      <c r="F3345" s="103" t="s">
        <v>1694</v>
      </c>
      <c r="I3345" s="5"/>
      <c r="L3345" s="16"/>
      <c r="M3345" s="104"/>
      <c r="T3345" s="105"/>
      <c r="AT3345" s="9" t="s">
        <v>173</v>
      </c>
      <c r="AU3345" s="9" t="s">
        <v>82</v>
      </c>
    </row>
    <row r="3346" spans="2:65" s="107" customFormat="1">
      <c r="B3346" s="106"/>
      <c r="D3346" s="102" t="s">
        <v>176</v>
      </c>
      <c r="E3346" s="108" t="s">
        <v>1</v>
      </c>
      <c r="F3346" s="109" t="s">
        <v>1695</v>
      </c>
      <c r="H3346" s="108" t="s">
        <v>1</v>
      </c>
      <c r="I3346" s="6"/>
      <c r="L3346" s="106"/>
      <c r="M3346" s="110"/>
      <c r="T3346" s="111"/>
      <c r="AT3346" s="108" t="s">
        <v>176</v>
      </c>
      <c r="AU3346" s="108" t="s">
        <v>82</v>
      </c>
      <c r="AV3346" s="107" t="s">
        <v>80</v>
      </c>
      <c r="AW3346" s="107" t="s">
        <v>30</v>
      </c>
      <c r="AX3346" s="107" t="s">
        <v>73</v>
      </c>
      <c r="AY3346" s="108" t="s">
        <v>165</v>
      </c>
    </row>
    <row r="3347" spans="2:65" s="113" customFormat="1">
      <c r="B3347" s="112"/>
      <c r="D3347" s="102" t="s">
        <v>176</v>
      </c>
      <c r="E3347" s="114" t="s">
        <v>1</v>
      </c>
      <c r="F3347" s="115" t="s">
        <v>1696</v>
      </c>
      <c r="H3347" s="116">
        <v>1584</v>
      </c>
      <c r="I3347" s="7"/>
      <c r="L3347" s="112"/>
      <c r="M3347" s="117"/>
      <c r="T3347" s="118"/>
      <c r="AT3347" s="114" t="s">
        <v>176</v>
      </c>
      <c r="AU3347" s="114" t="s">
        <v>82</v>
      </c>
      <c r="AV3347" s="113" t="s">
        <v>82</v>
      </c>
      <c r="AW3347" s="113" t="s">
        <v>30</v>
      </c>
      <c r="AX3347" s="113" t="s">
        <v>73</v>
      </c>
      <c r="AY3347" s="114" t="s">
        <v>165</v>
      </c>
    </row>
    <row r="3348" spans="2:65" s="120" customFormat="1">
      <c r="B3348" s="119"/>
      <c r="D3348" s="102" t="s">
        <v>176</v>
      </c>
      <c r="E3348" s="121" t="s">
        <v>1</v>
      </c>
      <c r="F3348" s="122" t="s">
        <v>181</v>
      </c>
      <c r="H3348" s="123">
        <v>1584</v>
      </c>
      <c r="I3348" s="8"/>
      <c r="L3348" s="119"/>
      <c r="M3348" s="124"/>
      <c r="T3348" s="125"/>
      <c r="AT3348" s="121" t="s">
        <v>176</v>
      </c>
      <c r="AU3348" s="121" t="s">
        <v>82</v>
      </c>
      <c r="AV3348" s="120" t="s">
        <v>172</v>
      </c>
      <c r="AW3348" s="120" t="s">
        <v>30</v>
      </c>
      <c r="AX3348" s="120" t="s">
        <v>80</v>
      </c>
      <c r="AY3348" s="121" t="s">
        <v>165</v>
      </c>
    </row>
    <row r="3349" spans="2:65" s="17" customFormat="1" ht="24.2" customHeight="1">
      <c r="B3349" s="16"/>
      <c r="C3349" s="88" t="s">
        <v>1697</v>
      </c>
      <c r="D3349" s="88" t="s">
        <v>168</v>
      </c>
      <c r="E3349" s="89" t="s">
        <v>1698</v>
      </c>
      <c r="F3349" s="90" t="s">
        <v>1699</v>
      </c>
      <c r="G3349" s="91" t="s">
        <v>202</v>
      </c>
      <c r="H3349" s="92">
        <v>71280</v>
      </c>
      <c r="I3349" s="4"/>
      <c r="J3349" s="94">
        <f>ROUND(I3349*H3349,2)</f>
        <v>0</v>
      </c>
      <c r="K3349" s="95"/>
      <c r="L3349" s="16"/>
      <c r="M3349" s="96" t="s">
        <v>1</v>
      </c>
      <c r="N3349" s="97" t="s">
        <v>38</v>
      </c>
      <c r="P3349" s="98">
        <f>O3349*H3349</f>
        <v>0</v>
      </c>
      <c r="Q3349" s="98">
        <v>0</v>
      </c>
      <c r="R3349" s="98">
        <f>Q3349*H3349</f>
        <v>0</v>
      </c>
      <c r="S3349" s="98">
        <v>0</v>
      </c>
      <c r="T3349" s="99">
        <f>S3349*H3349</f>
        <v>0</v>
      </c>
      <c r="AR3349" s="100" t="s">
        <v>172</v>
      </c>
      <c r="AT3349" s="100" t="s">
        <v>168</v>
      </c>
      <c r="AU3349" s="100" t="s">
        <v>82</v>
      </c>
      <c r="AY3349" s="9" t="s">
        <v>165</v>
      </c>
      <c r="BE3349" s="101">
        <f>IF(N3349="základní",J3349,0)</f>
        <v>0</v>
      </c>
      <c r="BF3349" s="101">
        <f>IF(N3349="snížená",J3349,0)</f>
        <v>0</v>
      </c>
      <c r="BG3349" s="101">
        <f>IF(N3349="zákl. přenesená",J3349,0)</f>
        <v>0</v>
      </c>
      <c r="BH3349" s="101">
        <f>IF(N3349="sníž. přenesená",J3349,0)</f>
        <v>0</v>
      </c>
      <c r="BI3349" s="101">
        <f>IF(N3349="nulová",J3349,0)</f>
        <v>0</v>
      </c>
      <c r="BJ3349" s="9" t="s">
        <v>80</v>
      </c>
      <c r="BK3349" s="101">
        <f>ROUND(I3349*H3349,2)</f>
        <v>0</v>
      </c>
      <c r="BL3349" s="9" t="s">
        <v>172</v>
      </c>
      <c r="BM3349" s="100" t="s">
        <v>1700</v>
      </c>
    </row>
    <row r="3350" spans="2:65" s="17" customFormat="1" ht="19.5">
      <c r="B3350" s="16"/>
      <c r="D3350" s="102" t="s">
        <v>173</v>
      </c>
      <c r="F3350" s="103" t="s">
        <v>1701</v>
      </c>
      <c r="I3350" s="5"/>
      <c r="L3350" s="16"/>
      <c r="M3350" s="104"/>
      <c r="T3350" s="105"/>
      <c r="AT3350" s="9" t="s">
        <v>173</v>
      </c>
      <c r="AU3350" s="9" t="s">
        <v>82</v>
      </c>
    </row>
    <row r="3351" spans="2:65" s="113" customFormat="1">
      <c r="B3351" s="112"/>
      <c r="D3351" s="102" t="s">
        <v>176</v>
      </c>
      <c r="E3351" s="114" t="s">
        <v>1</v>
      </c>
      <c r="F3351" s="115" t="s">
        <v>11253</v>
      </c>
      <c r="H3351" s="116">
        <v>71280</v>
      </c>
      <c r="I3351" s="7"/>
      <c r="L3351" s="112"/>
      <c r="M3351" s="117"/>
      <c r="T3351" s="118"/>
      <c r="AT3351" s="114" t="s">
        <v>176</v>
      </c>
      <c r="AU3351" s="114" t="s">
        <v>82</v>
      </c>
      <c r="AV3351" s="113" t="s">
        <v>82</v>
      </c>
      <c r="AW3351" s="113" t="s">
        <v>30</v>
      </c>
      <c r="AX3351" s="113" t="s">
        <v>73</v>
      </c>
      <c r="AY3351" s="114" t="s">
        <v>165</v>
      </c>
    </row>
    <row r="3352" spans="2:65" s="120" customFormat="1">
      <c r="B3352" s="119"/>
      <c r="D3352" s="102" t="s">
        <v>176</v>
      </c>
      <c r="E3352" s="121" t="s">
        <v>1</v>
      </c>
      <c r="F3352" s="122" t="s">
        <v>181</v>
      </c>
      <c r="H3352" s="123">
        <v>71280</v>
      </c>
      <c r="I3352" s="8"/>
      <c r="L3352" s="119"/>
      <c r="M3352" s="124"/>
      <c r="T3352" s="125"/>
      <c r="AT3352" s="121" t="s">
        <v>176</v>
      </c>
      <c r="AU3352" s="121" t="s">
        <v>82</v>
      </c>
      <c r="AV3352" s="120" t="s">
        <v>172</v>
      </c>
      <c r="AW3352" s="120" t="s">
        <v>30</v>
      </c>
      <c r="AX3352" s="120" t="s">
        <v>80</v>
      </c>
      <c r="AY3352" s="121" t="s">
        <v>165</v>
      </c>
    </row>
    <row r="3353" spans="2:65" s="17" customFormat="1" ht="24.2" customHeight="1">
      <c r="B3353" s="16"/>
      <c r="C3353" s="88" t="s">
        <v>941</v>
      </c>
      <c r="D3353" s="88" t="s">
        <v>168</v>
      </c>
      <c r="E3353" s="89" t="s">
        <v>1702</v>
      </c>
      <c r="F3353" s="90" t="s">
        <v>1703</v>
      </c>
      <c r="G3353" s="91" t="s">
        <v>202</v>
      </c>
      <c r="H3353" s="92">
        <v>1584</v>
      </c>
      <c r="I3353" s="4"/>
      <c r="J3353" s="94">
        <f>ROUND(I3353*H3353,2)</f>
        <v>0</v>
      </c>
      <c r="K3353" s="95"/>
      <c r="L3353" s="16"/>
      <c r="M3353" s="96" t="s">
        <v>1</v>
      </c>
      <c r="N3353" s="97" t="s">
        <v>38</v>
      </c>
      <c r="P3353" s="98">
        <f>O3353*H3353</f>
        <v>0</v>
      </c>
      <c r="Q3353" s="98">
        <v>0</v>
      </c>
      <c r="R3353" s="98">
        <f>Q3353*H3353</f>
        <v>0</v>
      </c>
      <c r="S3353" s="98">
        <v>0</v>
      </c>
      <c r="T3353" s="99">
        <f>S3353*H3353</f>
        <v>0</v>
      </c>
      <c r="AR3353" s="100" t="s">
        <v>172</v>
      </c>
      <c r="AT3353" s="100" t="s">
        <v>168</v>
      </c>
      <c r="AU3353" s="100" t="s">
        <v>82</v>
      </c>
      <c r="AY3353" s="9" t="s">
        <v>165</v>
      </c>
      <c r="BE3353" s="101">
        <f>IF(N3353="základní",J3353,0)</f>
        <v>0</v>
      </c>
      <c r="BF3353" s="101">
        <f>IF(N3353="snížená",J3353,0)</f>
        <v>0</v>
      </c>
      <c r="BG3353" s="101">
        <f>IF(N3353="zákl. přenesená",J3353,0)</f>
        <v>0</v>
      </c>
      <c r="BH3353" s="101">
        <f>IF(N3353="sníž. přenesená",J3353,0)</f>
        <v>0</v>
      </c>
      <c r="BI3353" s="101">
        <f>IF(N3353="nulová",J3353,0)</f>
        <v>0</v>
      </c>
      <c r="BJ3353" s="9" t="s">
        <v>80</v>
      </c>
      <c r="BK3353" s="101">
        <f>ROUND(I3353*H3353,2)</f>
        <v>0</v>
      </c>
      <c r="BL3353" s="9" t="s">
        <v>172</v>
      </c>
      <c r="BM3353" s="100" t="s">
        <v>1704</v>
      </c>
    </row>
    <row r="3354" spans="2:65" s="17" customFormat="1" ht="19.5">
      <c r="B3354" s="16"/>
      <c r="D3354" s="102" t="s">
        <v>173</v>
      </c>
      <c r="F3354" s="103" t="s">
        <v>1705</v>
      </c>
      <c r="I3354" s="5"/>
      <c r="L3354" s="16"/>
      <c r="M3354" s="104"/>
      <c r="T3354" s="105"/>
      <c r="AT3354" s="9" t="s">
        <v>173</v>
      </c>
      <c r="AU3354" s="9" t="s">
        <v>82</v>
      </c>
    </row>
    <row r="3355" spans="2:65" s="113" customFormat="1">
      <c r="B3355" s="112"/>
      <c r="D3355" s="102" t="s">
        <v>176</v>
      </c>
      <c r="E3355" s="114" t="s">
        <v>1</v>
      </c>
      <c r="F3355" s="115" t="s">
        <v>11254</v>
      </c>
      <c r="H3355" s="116">
        <v>1584</v>
      </c>
      <c r="I3355" s="7"/>
      <c r="L3355" s="112"/>
      <c r="M3355" s="117"/>
      <c r="T3355" s="118"/>
      <c r="AT3355" s="114" t="s">
        <v>176</v>
      </c>
      <c r="AU3355" s="114" t="s">
        <v>82</v>
      </c>
      <c r="AV3355" s="113" t="s">
        <v>82</v>
      </c>
      <c r="AW3355" s="113" t="s">
        <v>30</v>
      </c>
      <c r="AX3355" s="113" t="s">
        <v>73</v>
      </c>
      <c r="AY3355" s="114" t="s">
        <v>165</v>
      </c>
    </row>
    <row r="3356" spans="2:65" s="120" customFormat="1">
      <c r="B3356" s="119"/>
      <c r="D3356" s="102" t="s">
        <v>176</v>
      </c>
      <c r="E3356" s="121" t="s">
        <v>1</v>
      </c>
      <c r="F3356" s="122" t="s">
        <v>181</v>
      </c>
      <c r="H3356" s="123">
        <v>1584</v>
      </c>
      <c r="I3356" s="8"/>
      <c r="L3356" s="119"/>
      <c r="M3356" s="124"/>
      <c r="T3356" s="125"/>
      <c r="AT3356" s="121" t="s">
        <v>176</v>
      </c>
      <c r="AU3356" s="121" t="s">
        <v>82</v>
      </c>
      <c r="AV3356" s="120" t="s">
        <v>172</v>
      </c>
      <c r="AW3356" s="120" t="s">
        <v>30</v>
      </c>
      <c r="AX3356" s="120" t="s">
        <v>80</v>
      </c>
      <c r="AY3356" s="121" t="s">
        <v>165</v>
      </c>
    </row>
    <row r="3357" spans="2:65" s="17" customFormat="1" ht="33" customHeight="1">
      <c r="B3357" s="16"/>
      <c r="C3357" s="88" t="s">
        <v>1706</v>
      </c>
      <c r="D3357" s="88" t="s">
        <v>168</v>
      </c>
      <c r="E3357" s="89" t="s">
        <v>1707</v>
      </c>
      <c r="F3357" s="90" t="s">
        <v>1708</v>
      </c>
      <c r="G3357" s="91" t="s">
        <v>202</v>
      </c>
      <c r="H3357" s="92">
        <v>3533.27</v>
      </c>
      <c r="I3357" s="4"/>
      <c r="J3357" s="94">
        <f>ROUND(I3357*H3357,2)</f>
        <v>0</v>
      </c>
      <c r="K3357" s="95"/>
      <c r="L3357" s="16"/>
      <c r="M3357" s="96" t="s">
        <v>1</v>
      </c>
      <c r="N3357" s="97" t="s">
        <v>38</v>
      </c>
      <c r="P3357" s="98">
        <f>O3357*H3357</f>
        <v>0</v>
      </c>
      <c r="Q3357" s="98">
        <v>1.2999999999999999E-4</v>
      </c>
      <c r="R3357" s="98">
        <f>Q3357*H3357</f>
        <v>0.45932509999999993</v>
      </c>
      <c r="S3357" s="98">
        <v>0</v>
      </c>
      <c r="T3357" s="99">
        <f>S3357*H3357</f>
        <v>0</v>
      </c>
      <c r="AR3357" s="100" t="s">
        <v>172</v>
      </c>
      <c r="AT3357" s="100" t="s">
        <v>168</v>
      </c>
      <c r="AU3357" s="100" t="s">
        <v>82</v>
      </c>
      <c r="AY3357" s="9" t="s">
        <v>165</v>
      </c>
      <c r="BE3357" s="101">
        <f>IF(N3357="základní",J3357,0)</f>
        <v>0</v>
      </c>
      <c r="BF3357" s="101">
        <f>IF(N3357="snížená",J3357,0)</f>
        <v>0</v>
      </c>
      <c r="BG3357" s="101">
        <f>IF(N3357="zákl. přenesená",J3357,0)</f>
        <v>0</v>
      </c>
      <c r="BH3357" s="101">
        <f>IF(N3357="sníž. přenesená",J3357,0)</f>
        <v>0</v>
      </c>
      <c r="BI3357" s="101">
        <f>IF(N3357="nulová",J3357,0)</f>
        <v>0</v>
      </c>
      <c r="BJ3357" s="9" t="s">
        <v>80</v>
      </c>
      <c r="BK3357" s="101">
        <f>ROUND(I3357*H3357,2)</f>
        <v>0</v>
      </c>
      <c r="BL3357" s="9" t="s">
        <v>172</v>
      </c>
      <c r="BM3357" s="100" t="s">
        <v>1709</v>
      </c>
    </row>
    <row r="3358" spans="2:65" s="17" customFormat="1" ht="19.5">
      <c r="B3358" s="16"/>
      <c r="D3358" s="102" t="s">
        <v>173</v>
      </c>
      <c r="F3358" s="103" t="s">
        <v>1710</v>
      </c>
      <c r="I3358" s="5"/>
      <c r="L3358" s="16"/>
      <c r="M3358" s="104"/>
      <c r="T3358" s="105"/>
      <c r="AT3358" s="9" t="s">
        <v>173</v>
      </c>
      <c r="AU3358" s="9" t="s">
        <v>82</v>
      </c>
    </row>
    <row r="3359" spans="2:65" s="113" customFormat="1">
      <c r="B3359" s="112"/>
      <c r="D3359" s="102" t="s">
        <v>176</v>
      </c>
      <c r="E3359" s="114" t="s">
        <v>1</v>
      </c>
      <c r="F3359" s="115" t="s">
        <v>11255</v>
      </c>
      <c r="H3359" s="116">
        <v>1799.3</v>
      </c>
      <c r="I3359" s="7"/>
      <c r="L3359" s="112"/>
      <c r="M3359" s="117"/>
      <c r="T3359" s="118"/>
      <c r="AT3359" s="114" t="s">
        <v>176</v>
      </c>
      <c r="AU3359" s="114" t="s">
        <v>82</v>
      </c>
      <c r="AV3359" s="113" t="s">
        <v>80</v>
      </c>
      <c r="AW3359" s="113" t="s">
        <v>30</v>
      </c>
      <c r="AX3359" s="113" t="s">
        <v>73</v>
      </c>
      <c r="AY3359" s="114" t="s">
        <v>165</v>
      </c>
    </row>
    <row r="3360" spans="2:65" s="113" customFormat="1">
      <c r="B3360" s="112"/>
      <c r="D3360" s="102" t="s">
        <v>176</v>
      </c>
      <c r="E3360" s="114" t="s">
        <v>1</v>
      </c>
      <c r="F3360" s="115" t="s">
        <v>11256</v>
      </c>
      <c r="H3360" s="116">
        <v>1778.08</v>
      </c>
      <c r="I3360" s="7"/>
      <c r="L3360" s="112"/>
      <c r="M3360" s="117"/>
      <c r="T3360" s="118"/>
      <c r="AT3360" s="114" t="s">
        <v>176</v>
      </c>
      <c r="AU3360" s="114" t="s">
        <v>82</v>
      </c>
      <c r="AV3360" s="113" t="s">
        <v>82</v>
      </c>
      <c r="AW3360" s="113" t="s">
        <v>30</v>
      </c>
      <c r="AX3360" s="113" t="s">
        <v>73</v>
      </c>
      <c r="AY3360" s="114" t="s">
        <v>165</v>
      </c>
    </row>
    <row r="3361" spans="2:65" s="113" customFormat="1">
      <c r="B3361" s="112"/>
      <c r="D3361" s="102" t="s">
        <v>176</v>
      </c>
      <c r="E3361" s="114" t="s">
        <v>1</v>
      </c>
      <c r="F3361" s="115" t="s">
        <v>11257</v>
      </c>
      <c r="H3361" s="116">
        <v>-792</v>
      </c>
      <c r="I3361" s="7"/>
      <c r="L3361" s="112"/>
      <c r="M3361" s="117"/>
      <c r="T3361" s="118"/>
      <c r="AT3361" s="114" t="s">
        <v>176</v>
      </c>
      <c r="AU3361" s="114" t="s">
        <v>82</v>
      </c>
      <c r="AV3361" s="113" t="s">
        <v>80</v>
      </c>
      <c r="AW3361" s="113" t="s">
        <v>30</v>
      </c>
      <c r="AX3361" s="113" t="s">
        <v>73</v>
      </c>
      <c r="AY3361" s="114" t="s">
        <v>165</v>
      </c>
    </row>
    <row r="3362" spans="2:65" s="113" customFormat="1">
      <c r="B3362" s="112"/>
      <c r="D3362" s="102" t="s">
        <v>176</v>
      </c>
      <c r="E3362" s="114" t="s">
        <v>1</v>
      </c>
      <c r="F3362" s="115" t="s">
        <v>11258</v>
      </c>
      <c r="H3362" s="116">
        <v>790.15</v>
      </c>
      <c r="I3362" s="7"/>
      <c r="L3362" s="112"/>
      <c r="M3362" s="117"/>
      <c r="T3362" s="118"/>
      <c r="AT3362" s="114" t="s">
        <v>176</v>
      </c>
      <c r="AU3362" s="114" t="s">
        <v>82</v>
      </c>
      <c r="AV3362" s="113" t="s">
        <v>82</v>
      </c>
      <c r="AW3362" s="113" t="s">
        <v>30</v>
      </c>
      <c r="AX3362" s="113" t="s">
        <v>73</v>
      </c>
      <c r="AY3362" s="114" t="s">
        <v>165</v>
      </c>
    </row>
    <row r="3363" spans="2:65" s="113" customFormat="1">
      <c r="B3363" s="112"/>
      <c r="D3363" s="102" t="s">
        <v>176</v>
      </c>
      <c r="E3363" s="114" t="s">
        <v>1</v>
      </c>
      <c r="F3363" s="115" t="s">
        <v>11259</v>
      </c>
      <c r="H3363" s="116">
        <v>-42.26</v>
      </c>
      <c r="I3363" s="7"/>
      <c r="L3363" s="112"/>
      <c r="M3363" s="117"/>
      <c r="T3363" s="118"/>
      <c r="AT3363" s="114" t="s">
        <v>176</v>
      </c>
      <c r="AU3363" s="114" t="s">
        <v>82</v>
      </c>
      <c r="AV3363" s="113" t="s">
        <v>82</v>
      </c>
      <c r="AW3363" s="113" t="s">
        <v>30</v>
      </c>
      <c r="AX3363" s="113" t="s">
        <v>73</v>
      </c>
      <c r="AY3363" s="114" t="s">
        <v>165</v>
      </c>
    </row>
    <row r="3364" spans="2:65" s="120" customFormat="1">
      <c r="B3364" s="119"/>
      <c r="D3364" s="102" t="s">
        <v>176</v>
      </c>
      <c r="E3364" s="121" t="s">
        <v>1</v>
      </c>
      <c r="F3364" s="122" t="s">
        <v>181</v>
      </c>
      <c r="H3364" s="123">
        <v>3533.27</v>
      </c>
      <c r="I3364" s="8"/>
      <c r="L3364" s="119"/>
      <c r="M3364" s="124"/>
      <c r="T3364" s="125"/>
      <c r="AT3364" s="121" t="s">
        <v>176</v>
      </c>
      <c r="AU3364" s="121" t="s">
        <v>82</v>
      </c>
      <c r="AV3364" s="120" t="s">
        <v>172</v>
      </c>
      <c r="AW3364" s="120" t="s">
        <v>30</v>
      </c>
      <c r="AX3364" s="120" t="s">
        <v>80</v>
      </c>
      <c r="AY3364" s="121" t="s">
        <v>165</v>
      </c>
    </row>
    <row r="3365" spans="2:65" s="17" customFormat="1" ht="33" customHeight="1">
      <c r="B3365" s="16"/>
      <c r="C3365" s="88" t="s">
        <v>1034</v>
      </c>
      <c r="D3365" s="88" t="s">
        <v>168</v>
      </c>
      <c r="E3365" s="89" t="s">
        <v>1711</v>
      </c>
      <c r="F3365" s="90" t="s">
        <v>1712</v>
      </c>
      <c r="G3365" s="91" t="s">
        <v>202</v>
      </c>
      <c r="H3365" s="92">
        <v>42.26</v>
      </c>
      <c r="I3365" s="4"/>
      <c r="J3365" s="94">
        <f>ROUND(I3365*H3365,2)</f>
        <v>0</v>
      </c>
      <c r="K3365" s="95"/>
      <c r="L3365" s="16"/>
      <c r="M3365" s="96" t="s">
        <v>1</v>
      </c>
      <c r="N3365" s="97" t="s">
        <v>38</v>
      </c>
      <c r="P3365" s="98">
        <f>O3365*H3365</f>
        <v>0</v>
      </c>
      <c r="Q3365" s="98">
        <v>2.1000000000000001E-4</v>
      </c>
      <c r="R3365" s="98">
        <f>Q3365*H3365</f>
        <v>8.8745999999999998E-3</v>
      </c>
      <c r="S3365" s="98">
        <v>0</v>
      </c>
      <c r="T3365" s="99">
        <f>S3365*H3365</f>
        <v>0</v>
      </c>
      <c r="AR3365" s="100" t="s">
        <v>172</v>
      </c>
      <c r="AT3365" s="100" t="s">
        <v>168</v>
      </c>
      <c r="AU3365" s="100" t="s">
        <v>82</v>
      </c>
      <c r="AY3365" s="9" t="s">
        <v>165</v>
      </c>
      <c r="BE3365" s="101">
        <f>IF(N3365="základní",J3365,0)</f>
        <v>0</v>
      </c>
      <c r="BF3365" s="101">
        <f>IF(N3365="snížená",J3365,0)</f>
        <v>0</v>
      </c>
      <c r="BG3365" s="101">
        <f>IF(N3365="zákl. přenesená",J3365,0)</f>
        <v>0</v>
      </c>
      <c r="BH3365" s="101">
        <f>IF(N3365="sníž. přenesená",J3365,0)</f>
        <v>0</v>
      </c>
      <c r="BI3365" s="101">
        <f>IF(N3365="nulová",J3365,0)</f>
        <v>0</v>
      </c>
      <c r="BJ3365" s="9" t="s">
        <v>80</v>
      </c>
      <c r="BK3365" s="101">
        <f>ROUND(I3365*H3365,2)</f>
        <v>0</v>
      </c>
      <c r="BL3365" s="9" t="s">
        <v>172</v>
      </c>
      <c r="BM3365" s="100" t="s">
        <v>1713</v>
      </c>
    </row>
    <row r="3366" spans="2:65" s="17" customFormat="1" ht="19.5">
      <c r="B3366" s="16"/>
      <c r="D3366" s="102" t="s">
        <v>173</v>
      </c>
      <c r="F3366" s="103" t="s">
        <v>1714</v>
      </c>
      <c r="I3366" s="5"/>
      <c r="L3366" s="16"/>
      <c r="M3366" s="104"/>
      <c r="T3366" s="105"/>
      <c r="AT3366" s="9" t="s">
        <v>173</v>
      </c>
      <c r="AU3366" s="9" t="s">
        <v>82</v>
      </c>
    </row>
    <row r="3367" spans="2:65" s="107" customFormat="1">
      <c r="B3367" s="106"/>
      <c r="D3367" s="102" t="s">
        <v>176</v>
      </c>
      <c r="E3367" s="108" t="s">
        <v>1</v>
      </c>
      <c r="F3367" s="109" t="s">
        <v>1715</v>
      </c>
      <c r="H3367" s="108" t="s">
        <v>1</v>
      </c>
      <c r="I3367" s="6"/>
      <c r="L3367" s="106"/>
      <c r="M3367" s="110"/>
      <c r="T3367" s="111"/>
      <c r="AT3367" s="108" t="s">
        <v>176</v>
      </c>
      <c r="AU3367" s="108" t="s">
        <v>82</v>
      </c>
      <c r="AV3367" s="107" t="s">
        <v>80</v>
      </c>
      <c r="AW3367" s="107" t="s">
        <v>30</v>
      </c>
      <c r="AX3367" s="107" t="s">
        <v>73</v>
      </c>
      <c r="AY3367" s="108" t="s">
        <v>165</v>
      </c>
    </row>
    <row r="3368" spans="2:65" s="113" customFormat="1">
      <c r="B3368" s="112"/>
      <c r="D3368" s="102" t="s">
        <v>176</v>
      </c>
      <c r="E3368" s="114" t="s">
        <v>1</v>
      </c>
      <c r="F3368" s="115" t="s">
        <v>1716</v>
      </c>
      <c r="H3368" s="116">
        <v>42.26</v>
      </c>
      <c r="I3368" s="7"/>
      <c r="L3368" s="112"/>
      <c r="M3368" s="117"/>
      <c r="T3368" s="118"/>
      <c r="AT3368" s="114" t="s">
        <v>176</v>
      </c>
      <c r="AU3368" s="114" t="s">
        <v>82</v>
      </c>
      <c r="AV3368" s="113" t="s">
        <v>82</v>
      </c>
      <c r="AW3368" s="113" t="s">
        <v>30</v>
      </c>
      <c r="AX3368" s="113" t="s">
        <v>73</v>
      </c>
      <c r="AY3368" s="114" t="s">
        <v>165</v>
      </c>
    </row>
    <row r="3369" spans="2:65" s="120" customFormat="1">
      <c r="B3369" s="119"/>
      <c r="D3369" s="102" t="s">
        <v>176</v>
      </c>
      <c r="E3369" s="121" t="s">
        <v>1</v>
      </c>
      <c r="F3369" s="122" t="s">
        <v>181</v>
      </c>
      <c r="H3369" s="123">
        <v>42.26</v>
      </c>
      <c r="I3369" s="8"/>
      <c r="L3369" s="119"/>
      <c r="M3369" s="124"/>
      <c r="T3369" s="125"/>
      <c r="AT3369" s="121" t="s">
        <v>176</v>
      </c>
      <c r="AU3369" s="121" t="s">
        <v>82</v>
      </c>
      <c r="AV3369" s="120" t="s">
        <v>172</v>
      </c>
      <c r="AW3369" s="120" t="s">
        <v>30</v>
      </c>
      <c r="AX3369" s="120" t="s">
        <v>80</v>
      </c>
      <c r="AY3369" s="121" t="s">
        <v>165</v>
      </c>
    </row>
    <row r="3370" spans="2:65" s="17" customFormat="1" ht="24.2" customHeight="1">
      <c r="B3370" s="16"/>
      <c r="C3370" s="88" t="s">
        <v>1717</v>
      </c>
      <c r="D3370" s="88" t="s">
        <v>168</v>
      </c>
      <c r="E3370" s="89" t="s">
        <v>1718</v>
      </c>
      <c r="F3370" s="90" t="s">
        <v>1719</v>
      </c>
      <c r="G3370" s="91" t="s">
        <v>254</v>
      </c>
      <c r="H3370" s="92">
        <v>10.5</v>
      </c>
      <c r="I3370" s="4"/>
      <c r="J3370" s="94">
        <f>ROUND(I3370*H3370,2)</f>
        <v>0</v>
      </c>
      <c r="K3370" s="95"/>
      <c r="L3370" s="16"/>
      <c r="M3370" s="96" t="s">
        <v>1</v>
      </c>
      <c r="N3370" s="97" t="s">
        <v>38</v>
      </c>
      <c r="P3370" s="98">
        <f>O3370*H3370</f>
        <v>0</v>
      </c>
      <c r="Q3370" s="98">
        <v>0</v>
      </c>
      <c r="R3370" s="98">
        <f>Q3370*H3370</f>
        <v>0</v>
      </c>
      <c r="S3370" s="98">
        <v>0</v>
      </c>
      <c r="T3370" s="99">
        <f>S3370*H3370</f>
        <v>0</v>
      </c>
      <c r="AR3370" s="100" t="s">
        <v>172</v>
      </c>
      <c r="AT3370" s="100" t="s">
        <v>168</v>
      </c>
      <c r="AU3370" s="100" t="s">
        <v>82</v>
      </c>
      <c r="AY3370" s="9" t="s">
        <v>165</v>
      </c>
      <c r="BE3370" s="101">
        <f>IF(N3370="základní",J3370,0)</f>
        <v>0</v>
      </c>
      <c r="BF3370" s="101">
        <f>IF(N3370="snížená",J3370,0)</f>
        <v>0</v>
      </c>
      <c r="BG3370" s="101">
        <f>IF(N3370="zákl. přenesená",J3370,0)</f>
        <v>0</v>
      </c>
      <c r="BH3370" s="101">
        <f>IF(N3370="sníž. přenesená",J3370,0)</f>
        <v>0</v>
      </c>
      <c r="BI3370" s="101">
        <f>IF(N3370="nulová",J3370,0)</f>
        <v>0</v>
      </c>
      <c r="BJ3370" s="9" t="s">
        <v>80</v>
      </c>
      <c r="BK3370" s="101">
        <f>ROUND(I3370*H3370,2)</f>
        <v>0</v>
      </c>
      <c r="BL3370" s="9" t="s">
        <v>172</v>
      </c>
      <c r="BM3370" s="100" t="s">
        <v>1720</v>
      </c>
    </row>
    <row r="3371" spans="2:65" s="17" customFormat="1" ht="19.5">
      <c r="B3371" s="16"/>
      <c r="D3371" s="102" t="s">
        <v>173</v>
      </c>
      <c r="F3371" s="103" t="s">
        <v>1721</v>
      </c>
      <c r="I3371" s="5"/>
      <c r="L3371" s="16"/>
      <c r="M3371" s="104"/>
      <c r="T3371" s="105"/>
      <c r="AT3371" s="9" t="s">
        <v>173</v>
      </c>
      <c r="AU3371" s="9" t="s">
        <v>82</v>
      </c>
    </row>
    <row r="3372" spans="2:65" s="113" customFormat="1">
      <c r="B3372" s="112"/>
      <c r="D3372" s="102" t="s">
        <v>176</v>
      </c>
      <c r="E3372" s="114" t="s">
        <v>1</v>
      </c>
      <c r="F3372" s="115" t="s">
        <v>1722</v>
      </c>
      <c r="H3372" s="116">
        <v>10.5</v>
      </c>
      <c r="I3372" s="7"/>
      <c r="L3372" s="112"/>
      <c r="M3372" s="117"/>
      <c r="T3372" s="118"/>
      <c r="AT3372" s="114" t="s">
        <v>176</v>
      </c>
      <c r="AU3372" s="114" t="s">
        <v>82</v>
      </c>
      <c r="AV3372" s="113" t="s">
        <v>82</v>
      </c>
      <c r="AW3372" s="113" t="s">
        <v>30</v>
      </c>
      <c r="AX3372" s="113" t="s">
        <v>73</v>
      </c>
      <c r="AY3372" s="114" t="s">
        <v>165</v>
      </c>
    </row>
    <row r="3373" spans="2:65" s="120" customFormat="1">
      <c r="B3373" s="119"/>
      <c r="D3373" s="102" t="s">
        <v>176</v>
      </c>
      <c r="E3373" s="121" t="s">
        <v>1</v>
      </c>
      <c r="F3373" s="122" t="s">
        <v>181</v>
      </c>
      <c r="H3373" s="123">
        <v>10.5</v>
      </c>
      <c r="I3373" s="8"/>
      <c r="L3373" s="119"/>
      <c r="M3373" s="124"/>
      <c r="T3373" s="125"/>
      <c r="AT3373" s="121" t="s">
        <v>176</v>
      </c>
      <c r="AU3373" s="121" t="s">
        <v>82</v>
      </c>
      <c r="AV3373" s="120" t="s">
        <v>172</v>
      </c>
      <c r="AW3373" s="120" t="s">
        <v>30</v>
      </c>
      <c r="AX3373" s="120" t="s">
        <v>80</v>
      </c>
      <c r="AY3373" s="121" t="s">
        <v>165</v>
      </c>
    </row>
    <row r="3374" spans="2:65" s="17" customFormat="1" ht="24.2" customHeight="1">
      <c r="B3374" s="16"/>
      <c r="C3374" s="88" t="s">
        <v>1039</v>
      </c>
      <c r="D3374" s="88" t="s">
        <v>168</v>
      </c>
      <c r="E3374" s="89" t="s">
        <v>1723</v>
      </c>
      <c r="F3374" s="90" t="s">
        <v>1724</v>
      </c>
      <c r="G3374" s="91" t="s">
        <v>254</v>
      </c>
      <c r="H3374" s="92">
        <v>315</v>
      </c>
      <c r="I3374" s="4"/>
      <c r="J3374" s="94">
        <f>ROUND(I3374*H3374,2)</f>
        <v>0</v>
      </c>
      <c r="K3374" s="95"/>
      <c r="L3374" s="16"/>
      <c r="M3374" s="96" t="s">
        <v>1</v>
      </c>
      <c r="N3374" s="97" t="s">
        <v>38</v>
      </c>
      <c r="P3374" s="98">
        <f>O3374*H3374</f>
        <v>0</v>
      </c>
      <c r="Q3374" s="98">
        <v>0</v>
      </c>
      <c r="R3374" s="98">
        <f>Q3374*H3374</f>
        <v>0</v>
      </c>
      <c r="S3374" s="98">
        <v>0</v>
      </c>
      <c r="T3374" s="99">
        <f>S3374*H3374</f>
        <v>0</v>
      </c>
      <c r="AR3374" s="100" t="s">
        <v>172</v>
      </c>
      <c r="AT3374" s="100" t="s">
        <v>168</v>
      </c>
      <c r="AU3374" s="100" t="s">
        <v>82</v>
      </c>
      <c r="AY3374" s="9" t="s">
        <v>165</v>
      </c>
      <c r="BE3374" s="101">
        <f>IF(N3374="základní",J3374,0)</f>
        <v>0</v>
      </c>
      <c r="BF3374" s="101">
        <f>IF(N3374="snížená",J3374,0)</f>
        <v>0</v>
      </c>
      <c r="BG3374" s="101">
        <f>IF(N3374="zákl. přenesená",J3374,0)</f>
        <v>0</v>
      </c>
      <c r="BH3374" s="101">
        <f>IF(N3374="sníž. přenesená",J3374,0)</f>
        <v>0</v>
      </c>
      <c r="BI3374" s="101">
        <f>IF(N3374="nulová",J3374,0)</f>
        <v>0</v>
      </c>
      <c r="BJ3374" s="9" t="s">
        <v>80</v>
      </c>
      <c r="BK3374" s="101">
        <f>ROUND(I3374*H3374,2)</f>
        <v>0</v>
      </c>
      <c r="BL3374" s="9" t="s">
        <v>172</v>
      </c>
      <c r="BM3374" s="100" t="s">
        <v>1725</v>
      </c>
    </row>
    <row r="3375" spans="2:65" s="17" customFormat="1" ht="29.25">
      <c r="B3375" s="16"/>
      <c r="D3375" s="102" t="s">
        <v>173</v>
      </c>
      <c r="F3375" s="103" t="s">
        <v>1726</v>
      </c>
      <c r="I3375" s="5"/>
      <c r="L3375" s="16"/>
      <c r="M3375" s="104"/>
      <c r="T3375" s="105"/>
      <c r="AT3375" s="9" t="s">
        <v>173</v>
      </c>
      <c r="AU3375" s="9" t="s">
        <v>82</v>
      </c>
    </row>
    <row r="3376" spans="2:65" s="113" customFormat="1">
      <c r="B3376" s="112"/>
      <c r="D3376" s="102" t="s">
        <v>176</v>
      </c>
      <c r="E3376" s="114" t="s">
        <v>1</v>
      </c>
      <c r="F3376" s="115" t="s">
        <v>1727</v>
      </c>
      <c r="H3376" s="116">
        <v>315</v>
      </c>
      <c r="I3376" s="7"/>
      <c r="L3376" s="112"/>
      <c r="M3376" s="117"/>
      <c r="T3376" s="118"/>
      <c r="AT3376" s="114" t="s">
        <v>176</v>
      </c>
      <c r="AU3376" s="114" t="s">
        <v>82</v>
      </c>
      <c r="AV3376" s="113" t="s">
        <v>82</v>
      </c>
      <c r="AW3376" s="113" t="s">
        <v>30</v>
      </c>
      <c r="AX3376" s="113" t="s">
        <v>73</v>
      </c>
      <c r="AY3376" s="114" t="s">
        <v>165</v>
      </c>
    </row>
    <row r="3377" spans="2:65" s="120" customFormat="1">
      <c r="B3377" s="119"/>
      <c r="D3377" s="102" t="s">
        <v>176</v>
      </c>
      <c r="E3377" s="121" t="s">
        <v>1</v>
      </c>
      <c r="F3377" s="122" t="s">
        <v>181</v>
      </c>
      <c r="H3377" s="123">
        <v>315</v>
      </c>
      <c r="I3377" s="8"/>
      <c r="L3377" s="119"/>
      <c r="M3377" s="124"/>
      <c r="T3377" s="125"/>
      <c r="AT3377" s="121" t="s">
        <v>176</v>
      </c>
      <c r="AU3377" s="121" t="s">
        <v>82</v>
      </c>
      <c r="AV3377" s="120" t="s">
        <v>172</v>
      </c>
      <c r="AW3377" s="120" t="s">
        <v>30</v>
      </c>
      <c r="AX3377" s="120" t="s">
        <v>80</v>
      </c>
      <c r="AY3377" s="121" t="s">
        <v>165</v>
      </c>
    </row>
    <row r="3378" spans="2:65" s="17" customFormat="1" ht="24.2" customHeight="1">
      <c r="B3378" s="16"/>
      <c r="C3378" s="88" t="s">
        <v>1728</v>
      </c>
      <c r="D3378" s="88" t="s">
        <v>168</v>
      </c>
      <c r="E3378" s="89" t="s">
        <v>1729</v>
      </c>
      <c r="F3378" s="90" t="s">
        <v>1730</v>
      </c>
      <c r="G3378" s="91" t="s">
        <v>254</v>
      </c>
      <c r="H3378" s="92">
        <v>10.5</v>
      </c>
      <c r="I3378" s="4"/>
      <c r="J3378" s="94">
        <f>ROUND(I3378*H3378,2)</f>
        <v>0</v>
      </c>
      <c r="K3378" s="95"/>
      <c r="L3378" s="16"/>
      <c r="M3378" s="96" t="s">
        <v>1</v>
      </c>
      <c r="N3378" s="97" t="s">
        <v>38</v>
      </c>
      <c r="P3378" s="98">
        <f>O3378*H3378</f>
        <v>0</v>
      </c>
      <c r="Q3378" s="98">
        <v>0</v>
      </c>
      <c r="R3378" s="98">
        <f>Q3378*H3378</f>
        <v>0</v>
      </c>
      <c r="S3378" s="98">
        <v>0</v>
      </c>
      <c r="T3378" s="99">
        <f>S3378*H3378</f>
        <v>0</v>
      </c>
      <c r="AR3378" s="100" t="s">
        <v>172</v>
      </c>
      <c r="AT3378" s="100" t="s">
        <v>168</v>
      </c>
      <c r="AU3378" s="100" t="s">
        <v>82</v>
      </c>
      <c r="AY3378" s="9" t="s">
        <v>165</v>
      </c>
      <c r="BE3378" s="101">
        <f>IF(N3378="základní",J3378,0)</f>
        <v>0</v>
      </c>
      <c r="BF3378" s="101">
        <f>IF(N3378="snížená",J3378,0)</f>
        <v>0</v>
      </c>
      <c r="BG3378" s="101">
        <f>IF(N3378="zákl. přenesená",J3378,0)</f>
        <v>0</v>
      </c>
      <c r="BH3378" s="101">
        <f>IF(N3378="sníž. přenesená",J3378,0)</f>
        <v>0</v>
      </c>
      <c r="BI3378" s="101">
        <f>IF(N3378="nulová",J3378,0)</f>
        <v>0</v>
      </c>
      <c r="BJ3378" s="9" t="s">
        <v>80</v>
      </c>
      <c r="BK3378" s="101">
        <f>ROUND(I3378*H3378,2)</f>
        <v>0</v>
      </c>
      <c r="BL3378" s="9" t="s">
        <v>172</v>
      </c>
      <c r="BM3378" s="100" t="s">
        <v>1731</v>
      </c>
    </row>
    <row r="3379" spans="2:65" s="17" customFormat="1" ht="19.5">
      <c r="B3379" s="16"/>
      <c r="D3379" s="102" t="s">
        <v>173</v>
      </c>
      <c r="F3379" s="103" t="s">
        <v>1732</v>
      </c>
      <c r="I3379" s="5"/>
      <c r="L3379" s="16"/>
      <c r="M3379" s="104"/>
      <c r="T3379" s="105"/>
      <c r="AT3379" s="9" t="s">
        <v>173</v>
      </c>
      <c r="AU3379" s="9" t="s">
        <v>82</v>
      </c>
    </row>
    <row r="3380" spans="2:65" s="113" customFormat="1">
      <c r="B3380" s="112"/>
      <c r="D3380" s="102" t="s">
        <v>176</v>
      </c>
      <c r="E3380" s="114" t="s">
        <v>1</v>
      </c>
      <c r="F3380" s="115" t="s">
        <v>1722</v>
      </c>
      <c r="H3380" s="116">
        <v>10.5</v>
      </c>
      <c r="I3380" s="7"/>
      <c r="L3380" s="112"/>
      <c r="M3380" s="117"/>
      <c r="T3380" s="118"/>
      <c r="AT3380" s="114" t="s">
        <v>176</v>
      </c>
      <c r="AU3380" s="114" t="s">
        <v>82</v>
      </c>
      <c r="AV3380" s="113" t="s">
        <v>82</v>
      </c>
      <c r="AW3380" s="113" t="s">
        <v>30</v>
      </c>
      <c r="AX3380" s="113" t="s">
        <v>73</v>
      </c>
      <c r="AY3380" s="114" t="s">
        <v>165</v>
      </c>
    </row>
    <row r="3381" spans="2:65" s="120" customFormat="1">
      <c r="B3381" s="119"/>
      <c r="D3381" s="102" t="s">
        <v>176</v>
      </c>
      <c r="E3381" s="121" t="s">
        <v>1</v>
      </c>
      <c r="F3381" s="122" t="s">
        <v>181</v>
      </c>
      <c r="H3381" s="123">
        <v>10.5</v>
      </c>
      <c r="I3381" s="8"/>
      <c r="L3381" s="119"/>
      <c r="M3381" s="124"/>
      <c r="T3381" s="125"/>
      <c r="AT3381" s="121" t="s">
        <v>176</v>
      </c>
      <c r="AU3381" s="121" t="s">
        <v>82</v>
      </c>
      <c r="AV3381" s="120" t="s">
        <v>172</v>
      </c>
      <c r="AW3381" s="120" t="s">
        <v>30</v>
      </c>
      <c r="AX3381" s="120" t="s">
        <v>80</v>
      </c>
      <c r="AY3381" s="121" t="s">
        <v>165</v>
      </c>
    </row>
    <row r="3382" spans="2:65" s="17" customFormat="1" ht="24.2" customHeight="1">
      <c r="B3382" s="16"/>
      <c r="C3382" s="88" t="s">
        <v>1046</v>
      </c>
      <c r="D3382" s="88" t="s">
        <v>168</v>
      </c>
      <c r="E3382" s="89" t="s">
        <v>1733</v>
      </c>
      <c r="F3382" s="90" t="s">
        <v>1734</v>
      </c>
      <c r="G3382" s="91" t="s">
        <v>254</v>
      </c>
      <c r="H3382" s="92">
        <v>18.600000000000001</v>
      </c>
      <c r="I3382" s="4"/>
      <c r="J3382" s="94">
        <f>ROUND(I3382*H3382,2)</f>
        <v>0</v>
      </c>
      <c r="K3382" s="95"/>
      <c r="L3382" s="16"/>
      <c r="M3382" s="96" t="s">
        <v>1</v>
      </c>
      <c r="N3382" s="97" t="s">
        <v>38</v>
      </c>
      <c r="P3382" s="98">
        <f>O3382*H3382</f>
        <v>0</v>
      </c>
      <c r="Q3382" s="98">
        <v>0</v>
      </c>
      <c r="R3382" s="98">
        <f>Q3382*H3382</f>
        <v>0</v>
      </c>
      <c r="S3382" s="98">
        <v>0</v>
      </c>
      <c r="T3382" s="99">
        <f>S3382*H3382</f>
        <v>0</v>
      </c>
      <c r="AR3382" s="100" t="s">
        <v>172</v>
      </c>
      <c r="AT3382" s="100" t="s">
        <v>168</v>
      </c>
      <c r="AU3382" s="100" t="s">
        <v>82</v>
      </c>
      <c r="AY3382" s="9" t="s">
        <v>165</v>
      </c>
      <c r="BE3382" s="101">
        <f>IF(N3382="základní",J3382,0)</f>
        <v>0</v>
      </c>
      <c r="BF3382" s="101">
        <f>IF(N3382="snížená",J3382,0)</f>
        <v>0</v>
      </c>
      <c r="BG3382" s="101">
        <f>IF(N3382="zákl. přenesená",J3382,0)</f>
        <v>0</v>
      </c>
      <c r="BH3382" s="101">
        <f>IF(N3382="sníž. přenesená",J3382,0)</f>
        <v>0</v>
      </c>
      <c r="BI3382" s="101">
        <f>IF(N3382="nulová",J3382,0)</f>
        <v>0</v>
      </c>
      <c r="BJ3382" s="9" t="s">
        <v>80</v>
      </c>
      <c r="BK3382" s="101">
        <f>ROUND(I3382*H3382,2)</f>
        <v>0</v>
      </c>
      <c r="BL3382" s="9" t="s">
        <v>172</v>
      </c>
      <c r="BM3382" s="100" t="s">
        <v>1735</v>
      </c>
    </row>
    <row r="3383" spans="2:65" s="17" customFormat="1" ht="19.5">
      <c r="B3383" s="16"/>
      <c r="D3383" s="102" t="s">
        <v>173</v>
      </c>
      <c r="F3383" s="103" t="s">
        <v>1736</v>
      </c>
      <c r="I3383" s="5"/>
      <c r="L3383" s="16"/>
      <c r="M3383" s="104"/>
      <c r="T3383" s="105"/>
      <c r="AT3383" s="9" t="s">
        <v>173</v>
      </c>
      <c r="AU3383" s="9" t="s">
        <v>82</v>
      </c>
    </row>
    <row r="3384" spans="2:65" s="113" customFormat="1">
      <c r="B3384" s="112"/>
      <c r="D3384" s="102" t="s">
        <v>176</v>
      </c>
      <c r="E3384" s="114" t="s">
        <v>1</v>
      </c>
      <c r="F3384" s="115" t="s">
        <v>1737</v>
      </c>
      <c r="H3384" s="116">
        <v>18.600000000000001</v>
      </c>
      <c r="I3384" s="7"/>
      <c r="L3384" s="112"/>
      <c r="M3384" s="117"/>
      <c r="T3384" s="118"/>
      <c r="AT3384" s="114" t="s">
        <v>176</v>
      </c>
      <c r="AU3384" s="114" t="s">
        <v>82</v>
      </c>
      <c r="AV3384" s="113" t="s">
        <v>82</v>
      </c>
      <c r="AW3384" s="113" t="s">
        <v>30</v>
      </c>
      <c r="AX3384" s="113" t="s">
        <v>73</v>
      </c>
      <c r="AY3384" s="114" t="s">
        <v>165</v>
      </c>
    </row>
    <row r="3385" spans="2:65" s="120" customFormat="1">
      <c r="B3385" s="119"/>
      <c r="D3385" s="102" t="s">
        <v>176</v>
      </c>
      <c r="E3385" s="121" t="s">
        <v>1</v>
      </c>
      <c r="F3385" s="122" t="s">
        <v>181</v>
      </c>
      <c r="H3385" s="123">
        <v>18.600000000000001</v>
      </c>
      <c r="I3385" s="8"/>
      <c r="L3385" s="119"/>
      <c r="M3385" s="124"/>
      <c r="T3385" s="125"/>
      <c r="AT3385" s="121" t="s">
        <v>176</v>
      </c>
      <c r="AU3385" s="121" t="s">
        <v>82</v>
      </c>
      <c r="AV3385" s="120" t="s">
        <v>172</v>
      </c>
      <c r="AW3385" s="120" t="s">
        <v>30</v>
      </c>
      <c r="AX3385" s="120" t="s">
        <v>80</v>
      </c>
      <c r="AY3385" s="121" t="s">
        <v>165</v>
      </c>
    </row>
    <row r="3386" spans="2:65" s="17" customFormat="1" ht="24.2" customHeight="1">
      <c r="B3386" s="16"/>
      <c r="C3386" s="88" t="s">
        <v>1738</v>
      </c>
      <c r="D3386" s="88" t="s">
        <v>168</v>
      </c>
      <c r="E3386" s="89" t="s">
        <v>1739</v>
      </c>
      <c r="F3386" s="90" t="s">
        <v>1740</v>
      </c>
      <c r="G3386" s="91" t="s">
        <v>254</v>
      </c>
      <c r="H3386" s="92">
        <v>558</v>
      </c>
      <c r="I3386" s="4"/>
      <c r="J3386" s="94">
        <f>ROUND(I3386*H3386,2)</f>
        <v>0</v>
      </c>
      <c r="K3386" s="95"/>
      <c r="L3386" s="16"/>
      <c r="M3386" s="96" t="s">
        <v>1</v>
      </c>
      <c r="N3386" s="97" t="s">
        <v>38</v>
      </c>
      <c r="P3386" s="98">
        <f>O3386*H3386</f>
        <v>0</v>
      </c>
      <c r="Q3386" s="98">
        <v>0</v>
      </c>
      <c r="R3386" s="98">
        <f>Q3386*H3386</f>
        <v>0</v>
      </c>
      <c r="S3386" s="98">
        <v>0</v>
      </c>
      <c r="T3386" s="99">
        <f>S3386*H3386</f>
        <v>0</v>
      </c>
      <c r="AR3386" s="100" t="s">
        <v>172</v>
      </c>
      <c r="AT3386" s="100" t="s">
        <v>168</v>
      </c>
      <c r="AU3386" s="100" t="s">
        <v>82</v>
      </c>
      <c r="AY3386" s="9" t="s">
        <v>165</v>
      </c>
      <c r="BE3386" s="101">
        <f>IF(N3386="základní",J3386,0)</f>
        <v>0</v>
      </c>
      <c r="BF3386" s="101">
        <f>IF(N3386="snížená",J3386,0)</f>
        <v>0</v>
      </c>
      <c r="BG3386" s="101">
        <f>IF(N3386="zákl. přenesená",J3386,0)</f>
        <v>0</v>
      </c>
      <c r="BH3386" s="101">
        <f>IF(N3386="sníž. přenesená",J3386,0)</f>
        <v>0</v>
      </c>
      <c r="BI3386" s="101">
        <f>IF(N3386="nulová",J3386,0)</f>
        <v>0</v>
      </c>
      <c r="BJ3386" s="9" t="s">
        <v>80</v>
      </c>
      <c r="BK3386" s="101">
        <f>ROUND(I3386*H3386,2)</f>
        <v>0</v>
      </c>
      <c r="BL3386" s="9" t="s">
        <v>172</v>
      </c>
      <c r="BM3386" s="100" t="s">
        <v>1741</v>
      </c>
    </row>
    <row r="3387" spans="2:65" s="17" customFormat="1" ht="29.25">
      <c r="B3387" s="16"/>
      <c r="D3387" s="102" t="s">
        <v>173</v>
      </c>
      <c r="F3387" s="103" t="s">
        <v>1742</v>
      </c>
      <c r="I3387" s="5"/>
      <c r="L3387" s="16"/>
      <c r="M3387" s="104"/>
      <c r="T3387" s="105"/>
      <c r="AT3387" s="9" t="s">
        <v>173</v>
      </c>
      <c r="AU3387" s="9" t="s">
        <v>82</v>
      </c>
    </row>
    <row r="3388" spans="2:65" s="113" customFormat="1">
      <c r="B3388" s="112"/>
      <c r="D3388" s="102" t="s">
        <v>176</v>
      </c>
      <c r="E3388" s="114" t="s">
        <v>1</v>
      </c>
      <c r="F3388" s="115" t="s">
        <v>1743</v>
      </c>
      <c r="H3388" s="116">
        <v>558</v>
      </c>
      <c r="I3388" s="7"/>
      <c r="L3388" s="112"/>
      <c r="M3388" s="117"/>
      <c r="T3388" s="118"/>
      <c r="AT3388" s="114" t="s">
        <v>176</v>
      </c>
      <c r="AU3388" s="114" t="s">
        <v>82</v>
      </c>
      <c r="AV3388" s="113" t="s">
        <v>82</v>
      </c>
      <c r="AW3388" s="113" t="s">
        <v>30</v>
      </c>
      <c r="AX3388" s="113" t="s">
        <v>73</v>
      </c>
      <c r="AY3388" s="114" t="s">
        <v>165</v>
      </c>
    </row>
    <row r="3389" spans="2:65" s="120" customFormat="1">
      <c r="B3389" s="119"/>
      <c r="D3389" s="102" t="s">
        <v>176</v>
      </c>
      <c r="E3389" s="121" t="s">
        <v>1</v>
      </c>
      <c r="F3389" s="122" t="s">
        <v>181</v>
      </c>
      <c r="H3389" s="123">
        <v>558</v>
      </c>
      <c r="I3389" s="8"/>
      <c r="L3389" s="119"/>
      <c r="M3389" s="124"/>
      <c r="T3389" s="125"/>
      <c r="AT3389" s="121" t="s">
        <v>176</v>
      </c>
      <c r="AU3389" s="121" t="s">
        <v>82</v>
      </c>
      <c r="AV3389" s="120" t="s">
        <v>172</v>
      </c>
      <c r="AW3389" s="120" t="s">
        <v>30</v>
      </c>
      <c r="AX3389" s="120" t="s">
        <v>80</v>
      </c>
      <c r="AY3389" s="121" t="s">
        <v>165</v>
      </c>
    </row>
    <row r="3390" spans="2:65" s="17" customFormat="1" ht="24.2" customHeight="1">
      <c r="B3390" s="16"/>
      <c r="C3390" s="88" t="s">
        <v>1051</v>
      </c>
      <c r="D3390" s="88" t="s">
        <v>168</v>
      </c>
      <c r="E3390" s="89" t="s">
        <v>1744</v>
      </c>
      <c r="F3390" s="90" t="s">
        <v>1745</v>
      </c>
      <c r="G3390" s="91" t="s">
        <v>254</v>
      </c>
      <c r="H3390" s="92">
        <v>18.600000000000001</v>
      </c>
      <c r="I3390" s="4"/>
      <c r="J3390" s="94">
        <f>ROUND(I3390*H3390,2)</f>
        <v>0</v>
      </c>
      <c r="K3390" s="95"/>
      <c r="L3390" s="16"/>
      <c r="M3390" s="96" t="s">
        <v>1</v>
      </c>
      <c r="N3390" s="97" t="s">
        <v>38</v>
      </c>
      <c r="P3390" s="98">
        <f>O3390*H3390</f>
        <v>0</v>
      </c>
      <c r="Q3390" s="98">
        <v>0</v>
      </c>
      <c r="R3390" s="98">
        <f>Q3390*H3390</f>
        <v>0</v>
      </c>
      <c r="S3390" s="98">
        <v>0</v>
      </c>
      <c r="T3390" s="99">
        <f>S3390*H3390</f>
        <v>0</v>
      </c>
      <c r="AR3390" s="100" t="s">
        <v>172</v>
      </c>
      <c r="AT3390" s="100" t="s">
        <v>168</v>
      </c>
      <c r="AU3390" s="100" t="s">
        <v>82</v>
      </c>
      <c r="AY3390" s="9" t="s">
        <v>165</v>
      </c>
      <c r="BE3390" s="101">
        <f>IF(N3390="základní",J3390,0)</f>
        <v>0</v>
      </c>
      <c r="BF3390" s="101">
        <f>IF(N3390="snížená",J3390,0)</f>
        <v>0</v>
      </c>
      <c r="BG3390" s="101">
        <f>IF(N3390="zákl. přenesená",J3390,0)</f>
        <v>0</v>
      </c>
      <c r="BH3390" s="101">
        <f>IF(N3390="sníž. přenesená",J3390,0)</f>
        <v>0</v>
      </c>
      <c r="BI3390" s="101">
        <f>IF(N3390="nulová",J3390,0)</f>
        <v>0</v>
      </c>
      <c r="BJ3390" s="9" t="s">
        <v>80</v>
      </c>
      <c r="BK3390" s="101">
        <f>ROUND(I3390*H3390,2)</f>
        <v>0</v>
      </c>
      <c r="BL3390" s="9" t="s">
        <v>172</v>
      </c>
      <c r="BM3390" s="100" t="s">
        <v>1746</v>
      </c>
    </row>
    <row r="3391" spans="2:65" s="17" customFormat="1" ht="19.5">
      <c r="B3391" s="16"/>
      <c r="D3391" s="102" t="s">
        <v>173</v>
      </c>
      <c r="F3391" s="103" t="s">
        <v>1747</v>
      </c>
      <c r="I3391" s="5"/>
      <c r="L3391" s="16"/>
      <c r="M3391" s="104"/>
      <c r="T3391" s="105"/>
      <c r="AT3391" s="9" t="s">
        <v>173</v>
      </c>
      <c r="AU3391" s="9" t="s">
        <v>82</v>
      </c>
    </row>
    <row r="3392" spans="2:65" s="113" customFormat="1">
      <c r="B3392" s="112"/>
      <c r="D3392" s="102" t="s">
        <v>176</v>
      </c>
      <c r="E3392" s="114" t="s">
        <v>1</v>
      </c>
      <c r="F3392" s="115" t="s">
        <v>1737</v>
      </c>
      <c r="H3392" s="116">
        <v>18.600000000000001</v>
      </c>
      <c r="I3392" s="7"/>
      <c r="L3392" s="112"/>
      <c r="M3392" s="117"/>
      <c r="T3392" s="118"/>
      <c r="AT3392" s="114" t="s">
        <v>176</v>
      </c>
      <c r="AU3392" s="114" t="s">
        <v>82</v>
      </c>
      <c r="AV3392" s="113" t="s">
        <v>82</v>
      </c>
      <c r="AW3392" s="113" t="s">
        <v>30</v>
      </c>
      <c r="AX3392" s="113" t="s">
        <v>73</v>
      </c>
      <c r="AY3392" s="114" t="s">
        <v>165</v>
      </c>
    </row>
    <row r="3393" spans="2:65" s="120" customFormat="1">
      <c r="B3393" s="119"/>
      <c r="D3393" s="102" t="s">
        <v>176</v>
      </c>
      <c r="E3393" s="121" t="s">
        <v>1</v>
      </c>
      <c r="F3393" s="122" t="s">
        <v>181</v>
      </c>
      <c r="H3393" s="123">
        <v>18.600000000000001</v>
      </c>
      <c r="I3393" s="8"/>
      <c r="L3393" s="119"/>
      <c r="M3393" s="124"/>
      <c r="T3393" s="125"/>
      <c r="AT3393" s="121" t="s">
        <v>176</v>
      </c>
      <c r="AU3393" s="121" t="s">
        <v>82</v>
      </c>
      <c r="AV3393" s="120" t="s">
        <v>172</v>
      </c>
      <c r="AW3393" s="120" t="s">
        <v>30</v>
      </c>
      <c r="AX3393" s="120" t="s">
        <v>80</v>
      </c>
      <c r="AY3393" s="121" t="s">
        <v>165</v>
      </c>
    </row>
    <row r="3394" spans="2:65" s="77" customFormat="1" ht="22.9" customHeight="1">
      <c r="B3394" s="76"/>
      <c r="D3394" s="78" t="s">
        <v>72</v>
      </c>
      <c r="E3394" s="86" t="s">
        <v>1748</v>
      </c>
      <c r="F3394" s="86" t="s">
        <v>1749</v>
      </c>
      <c r="I3394" s="3"/>
      <c r="J3394" s="87">
        <f>BK3394</f>
        <v>0</v>
      </c>
      <c r="L3394" s="76"/>
      <c r="M3394" s="81"/>
      <c r="P3394" s="82">
        <f>SUM(P3395:P3439)</f>
        <v>0</v>
      </c>
      <c r="R3394" s="82">
        <f>SUM(R3395:R3439)</f>
        <v>0.24761225749999999</v>
      </c>
      <c r="T3394" s="83">
        <f>SUM(T3395:T3439)</f>
        <v>3.8540000000000001</v>
      </c>
      <c r="AR3394" s="78" t="s">
        <v>80</v>
      </c>
      <c r="AT3394" s="84" t="s">
        <v>72</v>
      </c>
      <c r="AU3394" s="84" t="s">
        <v>80</v>
      </c>
      <c r="AY3394" s="78" t="s">
        <v>165</v>
      </c>
      <c r="BK3394" s="85">
        <f>SUM(BK3395:BK3439)</f>
        <v>0</v>
      </c>
    </row>
    <row r="3395" spans="2:65" s="17" customFormat="1" ht="24.2" customHeight="1">
      <c r="B3395" s="16"/>
      <c r="C3395" s="88" t="s">
        <v>1750</v>
      </c>
      <c r="D3395" s="88" t="s">
        <v>168</v>
      </c>
      <c r="E3395" s="89" t="s">
        <v>1751</v>
      </c>
      <c r="F3395" s="90" t="s">
        <v>1752</v>
      </c>
      <c r="G3395" s="91" t="s">
        <v>202</v>
      </c>
      <c r="H3395" s="92">
        <v>4367.53</v>
      </c>
      <c r="I3395" s="4"/>
      <c r="J3395" s="94">
        <f>ROUND(I3395*H3395,2)</f>
        <v>0</v>
      </c>
      <c r="K3395" s="95"/>
      <c r="L3395" s="16"/>
      <c r="M3395" s="96" t="s">
        <v>1</v>
      </c>
      <c r="N3395" s="97" t="s">
        <v>38</v>
      </c>
      <c r="P3395" s="98">
        <f>O3395*H3395</f>
        <v>0</v>
      </c>
      <c r="Q3395" s="98">
        <v>3.4999999999999997E-5</v>
      </c>
      <c r="R3395" s="98">
        <f>Q3395*H3395</f>
        <v>0.15286354999999999</v>
      </c>
      <c r="S3395" s="98">
        <v>0</v>
      </c>
      <c r="T3395" s="99">
        <f>S3395*H3395</f>
        <v>0</v>
      </c>
      <c r="AR3395" s="100" t="s">
        <v>172</v>
      </c>
      <c r="AT3395" s="100" t="s">
        <v>168</v>
      </c>
      <c r="AU3395" s="100" t="s">
        <v>82</v>
      </c>
      <c r="AY3395" s="9" t="s">
        <v>165</v>
      </c>
      <c r="BE3395" s="101">
        <f>IF(N3395="základní",J3395,0)</f>
        <v>0</v>
      </c>
      <c r="BF3395" s="101">
        <f>IF(N3395="snížená",J3395,0)</f>
        <v>0</v>
      </c>
      <c r="BG3395" s="101">
        <f>IF(N3395="zákl. přenesená",J3395,0)</f>
        <v>0</v>
      </c>
      <c r="BH3395" s="101">
        <f>IF(N3395="sníž. přenesená",J3395,0)</f>
        <v>0</v>
      </c>
      <c r="BI3395" s="101">
        <f>IF(N3395="nulová",J3395,0)</f>
        <v>0</v>
      </c>
      <c r="BJ3395" s="9" t="s">
        <v>80</v>
      </c>
      <c r="BK3395" s="101">
        <f>ROUND(I3395*H3395,2)</f>
        <v>0</v>
      </c>
      <c r="BL3395" s="9" t="s">
        <v>172</v>
      </c>
      <c r="BM3395" s="100" t="s">
        <v>1753</v>
      </c>
    </row>
    <row r="3396" spans="2:65" s="17" customFormat="1" ht="19.5">
      <c r="B3396" s="16"/>
      <c r="D3396" s="102" t="s">
        <v>173</v>
      </c>
      <c r="F3396" s="103" t="s">
        <v>1754</v>
      </c>
      <c r="I3396" s="5"/>
      <c r="L3396" s="16"/>
      <c r="M3396" s="104"/>
      <c r="T3396" s="105"/>
      <c r="AT3396" s="9" t="s">
        <v>173</v>
      </c>
      <c r="AU3396" s="9" t="s">
        <v>82</v>
      </c>
    </row>
    <row r="3397" spans="2:65" s="107" customFormat="1">
      <c r="B3397" s="106"/>
      <c r="D3397" s="102" t="s">
        <v>176</v>
      </c>
      <c r="E3397" s="108" t="s">
        <v>1</v>
      </c>
      <c r="F3397" s="109" t="s">
        <v>1755</v>
      </c>
      <c r="H3397" s="108" t="s">
        <v>1</v>
      </c>
      <c r="I3397" s="6"/>
      <c r="L3397" s="106"/>
      <c r="M3397" s="110"/>
      <c r="T3397" s="111"/>
      <c r="AT3397" s="108" t="s">
        <v>176</v>
      </c>
      <c r="AU3397" s="108" t="s">
        <v>82</v>
      </c>
      <c r="AV3397" s="107" t="s">
        <v>80</v>
      </c>
      <c r="AW3397" s="107" t="s">
        <v>30</v>
      </c>
      <c r="AX3397" s="107" t="s">
        <v>73</v>
      </c>
      <c r="AY3397" s="108" t="s">
        <v>165</v>
      </c>
    </row>
    <row r="3398" spans="2:65" s="113" customFormat="1">
      <c r="B3398" s="112"/>
      <c r="D3398" s="102" t="s">
        <v>176</v>
      </c>
      <c r="E3398" s="114" t="s">
        <v>1</v>
      </c>
      <c r="F3398" s="115" t="s">
        <v>1756</v>
      </c>
      <c r="H3398" s="116">
        <v>4367.53</v>
      </c>
      <c r="I3398" s="7"/>
      <c r="L3398" s="112"/>
      <c r="M3398" s="117"/>
      <c r="T3398" s="118"/>
      <c r="AT3398" s="114" t="s">
        <v>176</v>
      </c>
      <c r="AU3398" s="114" t="s">
        <v>82</v>
      </c>
      <c r="AV3398" s="113" t="s">
        <v>82</v>
      </c>
      <c r="AW3398" s="113" t="s">
        <v>30</v>
      </c>
      <c r="AX3398" s="113" t="s">
        <v>73</v>
      </c>
      <c r="AY3398" s="114" t="s">
        <v>165</v>
      </c>
    </row>
    <row r="3399" spans="2:65" s="120" customFormat="1">
      <c r="B3399" s="119"/>
      <c r="D3399" s="102" t="s">
        <v>176</v>
      </c>
      <c r="E3399" s="121" t="s">
        <v>1</v>
      </c>
      <c r="F3399" s="122" t="s">
        <v>181</v>
      </c>
      <c r="H3399" s="123">
        <v>4367.53</v>
      </c>
      <c r="I3399" s="8"/>
      <c r="L3399" s="119"/>
      <c r="M3399" s="124"/>
      <c r="T3399" s="125"/>
      <c r="AT3399" s="121" t="s">
        <v>176</v>
      </c>
      <c r="AU3399" s="121" t="s">
        <v>82</v>
      </c>
      <c r="AV3399" s="120" t="s">
        <v>172</v>
      </c>
      <c r="AW3399" s="120" t="s">
        <v>30</v>
      </c>
      <c r="AX3399" s="120" t="s">
        <v>80</v>
      </c>
      <c r="AY3399" s="121" t="s">
        <v>165</v>
      </c>
    </row>
    <row r="3400" spans="2:65" s="17" customFormat="1" ht="24.2" customHeight="1">
      <c r="B3400" s="16"/>
      <c r="C3400" s="88" t="s">
        <v>1057</v>
      </c>
      <c r="D3400" s="88" t="s">
        <v>168</v>
      </c>
      <c r="E3400" s="89" t="s">
        <v>1757</v>
      </c>
      <c r="F3400" s="90" t="s">
        <v>1758</v>
      </c>
      <c r="G3400" s="91" t="s">
        <v>202</v>
      </c>
      <c r="H3400" s="92">
        <v>52.584000000000003</v>
      </c>
      <c r="I3400" s="4"/>
      <c r="J3400" s="94">
        <f>ROUND(I3400*H3400,2)</f>
        <v>0</v>
      </c>
      <c r="K3400" s="95"/>
      <c r="L3400" s="16"/>
      <c r="M3400" s="96" t="s">
        <v>1</v>
      </c>
      <c r="N3400" s="97" t="s">
        <v>38</v>
      </c>
      <c r="P3400" s="98">
        <f>O3400*H3400</f>
        <v>0</v>
      </c>
      <c r="Q3400" s="98">
        <v>6.3000000000000003E-4</v>
      </c>
      <c r="R3400" s="98">
        <f>Q3400*H3400</f>
        <v>3.3127920000000005E-2</v>
      </c>
      <c r="S3400" s="98">
        <v>0</v>
      </c>
      <c r="T3400" s="99">
        <f>S3400*H3400</f>
        <v>0</v>
      </c>
      <c r="AR3400" s="100" t="s">
        <v>172</v>
      </c>
      <c r="AT3400" s="100" t="s">
        <v>168</v>
      </c>
      <c r="AU3400" s="100" t="s">
        <v>82</v>
      </c>
      <c r="AY3400" s="9" t="s">
        <v>165</v>
      </c>
      <c r="BE3400" s="101">
        <f>IF(N3400="základní",J3400,0)</f>
        <v>0</v>
      </c>
      <c r="BF3400" s="101">
        <f>IF(N3400="snížená",J3400,0)</f>
        <v>0</v>
      </c>
      <c r="BG3400" s="101">
        <f>IF(N3400="zákl. přenesená",J3400,0)</f>
        <v>0</v>
      </c>
      <c r="BH3400" s="101">
        <f>IF(N3400="sníž. přenesená",J3400,0)</f>
        <v>0</v>
      </c>
      <c r="BI3400" s="101">
        <f>IF(N3400="nulová",J3400,0)</f>
        <v>0</v>
      </c>
      <c r="BJ3400" s="9" t="s">
        <v>80</v>
      </c>
      <c r="BK3400" s="101">
        <f>ROUND(I3400*H3400,2)</f>
        <v>0</v>
      </c>
      <c r="BL3400" s="9" t="s">
        <v>172</v>
      </c>
      <c r="BM3400" s="100" t="s">
        <v>1759</v>
      </c>
    </row>
    <row r="3401" spans="2:65" s="17" customFormat="1" ht="29.25">
      <c r="B3401" s="16"/>
      <c r="D3401" s="102" t="s">
        <v>173</v>
      </c>
      <c r="F3401" s="103" t="s">
        <v>1760</v>
      </c>
      <c r="I3401" s="5"/>
      <c r="L3401" s="16"/>
      <c r="M3401" s="104"/>
      <c r="T3401" s="105"/>
      <c r="AT3401" s="9" t="s">
        <v>173</v>
      </c>
      <c r="AU3401" s="9" t="s">
        <v>82</v>
      </c>
    </row>
    <row r="3402" spans="2:65" s="107" customFormat="1">
      <c r="B3402" s="106"/>
      <c r="D3402" s="102" t="s">
        <v>176</v>
      </c>
      <c r="E3402" s="108" t="s">
        <v>1</v>
      </c>
      <c r="F3402" s="109" t="s">
        <v>11260</v>
      </c>
      <c r="H3402" s="108"/>
      <c r="I3402" s="6"/>
      <c r="L3402" s="106"/>
      <c r="M3402" s="110"/>
      <c r="T3402" s="111"/>
      <c r="AT3402" s="108" t="s">
        <v>176</v>
      </c>
      <c r="AU3402" s="108" t="s">
        <v>82</v>
      </c>
      <c r="AV3402" s="107" t="s">
        <v>82</v>
      </c>
      <c r="AW3402" s="107" t="s">
        <v>30</v>
      </c>
      <c r="AX3402" s="107" t="s">
        <v>73</v>
      </c>
      <c r="AY3402" s="108" t="s">
        <v>165</v>
      </c>
    </row>
    <row r="3403" spans="2:65" s="113" customFormat="1">
      <c r="B3403" s="112"/>
      <c r="D3403" s="102" t="s">
        <v>176</v>
      </c>
      <c r="E3403" s="114" t="s">
        <v>1</v>
      </c>
      <c r="F3403" s="115" t="s">
        <v>11261</v>
      </c>
      <c r="H3403" s="116">
        <v>12.9</v>
      </c>
      <c r="I3403" s="7"/>
      <c r="L3403" s="112"/>
      <c r="M3403" s="117"/>
      <c r="T3403" s="118"/>
      <c r="AT3403" s="114" t="s">
        <v>176</v>
      </c>
      <c r="AU3403" s="114" t="s">
        <v>82</v>
      </c>
      <c r="AV3403" s="113" t="s">
        <v>82</v>
      </c>
      <c r="AW3403" s="113" t="s">
        <v>30</v>
      </c>
      <c r="AX3403" s="113" t="s">
        <v>73</v>
      </c>
      <c r="AY3403" s="114" t="s">
        <v>165</v>
      </c>
    </row>
    <row r="3404" spans="2:65" s="107" customFormat="1">
      <c r="B3404" s="106"/>
      <c r="D3404" s="102" t="s">
        <v>176</v>
      </c>
      <c r="E3404" s="108" t="s">
        <v>1</v>
      </c>
      <c r="F3404" s="109" t="s">
        <v>705</v>
      </c>
      <c r="H3404" s="108"/>
      <c r="I3404" s="6"/>
      <c r="L3404" s="106"/>
      <c r="M3404" s="110"/>
      <c r="T3404" s="111"/>
      <c r="AT3404" s="108" t="s">
        <v>176</v>
      </c>
      <c r="AU3404" s="108" t="s">
        <v>82</v>
      </c>
      <c r="AV3404" s="107" t="s">
        <v>82</v>
      </c>
      <c r="AW3404" s="107" t="s">
        <v>30</v>
      </c>
      <c r="AX3404" s="107" t="s">
        <v>73</v>
      </c>
      <c r="AY3404" s="108" t="s">
        <v>165</v>
      </c>
    </row>
    <row r="3405" spans="2:65" s="113" customFormat="1">
      <c r="B3405" s="112"/>
      <c r="D3405" s="102" t="s">
        <v>176</v>
      </c>
      <c r="E3405" s="114" t="s">
        <v>1</v>
      </c>
      <c r="F3405" s="115" t="s">
        <v>11262</v>
      </c>
      <c r="H3405" s="116">
        <v>8.0625</v>
      </c>
      <c r="I3405" s="7"/>
      <c r="L3405" s="112"/>
      <c r="M3405" s="117"/>
      <c r="T3405" s="118"/>
      <c r="AT3405" s="114" t="s">
        <v>176</v>
      </c>
      <c r="AU3405" s="114" t="s">
        <v>82</v>
      </c>
      <c r="AV3405" s="113" t="s">
        <v>82</v>
      </c>
      <c r="AW3405" s="113" t="s">
        <v>30</v>
      </c>
      <c r="AX3405" s="113" t="s">
        <v>73</v>
      </c>
      <c r="AY3405" s="114" t="s">
        <v>165</v>
      </c>
    </row>
    <row r="3406" spans="2:65" s="113" customFormat="1">
      <c r="B3406" s="112"/>
      <c r="D3406" s="102" t="s">
        <v>176</v>
      </c>
      <c r="E3406" s="114" t="s">
        <v>1</v>
      </c>
      <c r="F3406" s="115" t="s">
        <v>11263</v>
      </c>
      <c r="H3406" s="116">
        <v>6.3000000000000007</v>
      </c>
      <c r="I3406" s="7"/>
      <c r="L3406" s="112"/>
      <c r="M3406" s="117"/>
      <c r="T3406" s="118"/>
      <c r="AT3406" s="114" t="s">
        <v>176</v>
      </c>
      <c r="AU3406" s="114" t="s">
        <v>82</v>
      </c>
      <c r="AV3406" s="113" t="s">
        <v>82</v>
      </c>
      <c r="AW3406" s="113" t="s">
        <v>30</v>
      </c>
      <c r="AX3406" s="113" t="s">
        <v>73</v>
      </c>
      <c r="AY3406" s="114" t="s">
        <v>165</v>
      </c>
    </row>
    <row r="3407" spans="2:65" s="113" customFormat="1">
      <c r="B3407" s="112"/>
      <c r="D3407" s="102" t="s">
        <v>176</v>
      </c>
      <c r="E3407" s="114" t="s">
        <v>1</v>
      </c>
      <c r="F3407" s="115" t="s">
        <v>11264</v>
      </c>
      <c r="H3407" s="116">
        <v>1.9250000000000003</v>
      </c>
      <c r="I3407" s="7"/>
      <c r="L3407" s="112"/>
      <c r="M3407" s="117"/>
      <c r="T3407" s="118"/>
      <c r="AT3407" s="114" t="s">
        <v>176</v>
      </c>
      <c r="AU3407" s="114" t="s">
        <v>82</v>
      </c>
      <c r="AV3407" s="113" t="s">
        <v>82</v>
      </c>
      <c r="AW3407" s="113" t="s">
        <v>30</v>
      </c>
      <c r="AX3407" s="113" t="s">
        <v>73</v>
      </c>
      <c r="AY3407" s="114" t="s">
        <v>165</v>
      </c>
    </row>
    <row r="3408" spans="2:65" s="107" customFormat="1">
      <c r="B3408" s="106"/>
      <c r="D3408" s="102" t="s">
        <v>176</v>
      </c>
      <c r="E3408" s="108" t="s">
        <v>1</v>
      </c>
      <c r="F3408" s="109" t="s">
        <v>707</v>
      </c>
      <c r="H3408" s="108"/>
      <c r="I3408" s="6"/>
      <c r="L3408" s="106"/>
      <c r="M3408" s="110"/>
      <c r="T3408" s="111"/>
      <c r="AT3408" s="108" t="s">
        <v>176</v>
      </c>
      <c r="AU3408" s="108" t="s">
        <v>82</v>
      </c>
      <c r="AV3408" s="107" t="s">
        <v>82</v>
      </c>
      <c r="AW3408" s="107" t="s">
        <v>30</v>
      </c>
      <c r="AX3408" s="107" t="s">
        <v>73</v>
      </c>
      <c r="AY3408" s="108" t="s">
        <v>165</v>
      </c>
    </row>
    <row r="3409" spans="2:65" s="113" customFormat="1">
      <c r="B3409" s="112"/>
      <c r="D3409" s="102" t="s">
        <v>176</v>
      </c>
      <c r="E3409" s="114" t="s">
        <v>1</v>
      </c>
      <c r="F3409" s="115" t="s">
        <v>11265</v>
      </c>
      <c r="H3409" s="116">
        <v>3.4375</v>
      </c>
      <c r="I3409" s="7"/>
      <c r="L3409" s="112"/>
      <c r="M3409" s="117"/>
      <c r="T3409" s="118"/>
      <c r="AT3409" s="114" t="s">
        <v>176</v>
      </c>
      <c r="AU3409" s="114" t="s">
        <v>82</v>
      </c>
      <c r="AV3409" s="113" t="s">
        <v>82</v>
      </c>
      <c r="AW3409" s="113" t="s">
        <v>30</v>
      </c>
      <c r="AX3409" s="113" t="s">
        <v>73</v>
      </c>
      <c r="AY3409" s="114" t="s">
        <v>165</v>
      </c>
    </row>
    <row r="3410" spans="2:65" s="113" customFormat="1">
      <c r="B3410" s="112"/>
      <c r="D3410" s="102" t="s">
        <v>176</v>
      </c>
      <c r="E3410" s="114" t="s">
        <v>1</v>
      </c>
      <c r="F3410" s="115" t="s">
        <v>11266</v>
      </c>
      <c r="H3410" s="116">
        <v>3.06</v>
      </c>
      <c r="I3410" s="7"/>
      <c r="L3410" s="112"/>
      <c r="M3410" s="117"/>
      <c r="T3410" s="118"/>
      <c r="AT3410" s="114" t="s">
        <v>176</v>
      </c>
      <c r="AU3410" s="114" t="s">
        <v>82</v>
      </c>
      <c r="AV3410" s="113" t="s">
        <v>82</v>
      </c>
      <c r="AW3410" s="113" t="s">
        <v>30</v>
      </c>
      <c r="AX3410" s="113" t="s">
        <v>73</v>
      </c>
      <c r="AY3410" s="114" t="s">
        <v>165</v>
      </c>
    </row>
    <row r="3411" spans="2:65" s="113" customFormat="1">
      <c r="B3411" s="112"/>
      <c r="D3411" s="102" t="s">
        <v>176</v>
      </c>
      <c r="E3411" s="114" t="s">
        <v>1</v>
      </c>
      <c r="F3411" s="115" t="s">
        <v>11267</v>
      </c>
      <c r="H3411" s="116">
        <v>0.85</v>
      </c>
      <c r="I3411" s="7"/>
      <c r="L3411" s="112"/>
      <c r="M3411" s="117"/>
      <c r="T3411" s="118"/>
      <c r="AT3411" s="114" t="s">
        <v>176</v>
      </c>
      <c r="AU3411" s="114" t="s">
        <v>82</v>
      </c>
      <c r="AV3411" s="113" t="s">
        <v>82</v>
      </c>
      <c r="AW3411" s="113" t="s">
        <v>30</v>
      </c>
      <c r="AX3411" s="113" t="s">
        <v>73</v>
      </c>
      <c r="AY3411" s="114" t="s">
        <v>165</v>
      </c>
    </row>
    <row r="3412" spans="2:65" s="107" customFormat="1">
      <c r="B3412" s="106"/>
      <c r="D3412" s="102" t="s">
        <v>176</v>
      </c>
      <c r="E3412" s="108" t="s">
        <v>1</v>
      </c>
      <c r="F3412" s="109" t="s">
        <v>709</v>
      </c>
      <c r="H3412" s="108"/>
      <c r="I3412" s="6"/>
      <c r="L3412" s="106"/>
      <c r="M3412" s="110"/>
      <c r="T3412" s="111"/>
      <c r="AT3412" s="108" t="s">
        <v>176</v>
      </c>
      <c r="AU3412" s="108" t="s">
        <v>82</v>
      </c>
      <c r="AV3412" s="107" t="s">
        <v>82</v>
      </c>
      <c r="AW3412" s="107" t="s">
        <v>30</v>
      </c>
      <c r="AX3412" s="107" t="s">
        <v>73</v>
      </c>
      <c r="AY3412" s="108" t="s">
        <v>165</v>
      </c>
    </row>
    <row r="3413" spans="2:65" s="113" customFormat="1">
      <c r="B3413" s="112"/>
      <c r="D3413" s="102" t="s">
        <v>176</v>
      </c>
      <c r="E3413" s="114" t="s">
        <v>1</v>
      </c>
      <c r="F3413" s="115" t="s">
        <v>11268</v>
      </c>
      <c r="H3413" s="116">
        <v>13.92</v>
      </c>
      <c r="I3413" s="7"/>
      <c r="L3413" s="112"/>
      <c r="M3413" s="117"/>
      <c r="T3413" s="118"/>
      <c r="AT3413" s="114" t="s">
        <v>176</v>
      </c>
      <c r="AU3413" s="114" t="s">
        <v>82</v>
      </c>
      <c r="AV3413" s="113" t="s">
        <v>82</v>
      </c>
      <c r="AW3413" s="113" t="s">
        <v>30</v>
      </c>
      <c r="AX3413" s="113" t="s">
        <v>73</v>
      </c>
      <c r="AY3413" s="114" t="s">
        <v>165</v>
      </c>
    </row>
    <row r="3414" spans="2:65" s="113" customFormat="1">
      <c r="B3414" s="112"/>
      <c r="D3414" s="102" t="s">
        <v>176</v>
      </c>
      <c r="E3414" s="114" t="s">
        <v>1</v>
      </c>
      <c r="F3414" s="115" t="s">
        <v>11269</v>
      </c>
      <c r="H3414" s="116">
        <v>1.161</v>
      </c>
      <c r="I3414" s="7"/>
      <c r="L3414" s="112"/>
      <c r="M3414" s="117"/>
      <c r="T3414" s="118"/>
      <c r="AT3414" s="114" t="s">
        <v>176</v>
      </c>
      <c r="AU3414" s="114" t="s">
        <v>82</v>
      </c>
      <c r="AV3414" s="113" t="s">
        <v>82</v>
      </c>
      <c r="AW3414" s="113" t="s">
        <v>30</v>
      </c>
      <c r="AX3414" s="113" t="s">
        <v>73</v>
      </c>
      <c r="AY3414" s="114" t="s">
        <v>165</v>
      </c>
    </row>
    <row r="3415" spans="2:65" s="113" customFormat="1">
      <c r="B3415" s="112"/>
      <c r="D3415" s="102" t="s">
        <v>176</v>
      </c>
      <c r="E3415" s="114" t="s">
        <v>1</v>
      </c>
      <c r="F3415" s="115" t="s">
        <v>11270</v>
      </c>
      <c r="H3415" s="116">
        <v>0.96750000000000003</v>
      </c>
      <c r="I3415" s="7"/>
      <c r="L3415" s="112"/>
      <c r="M3415" s="117"/>
      <c r="T3415" s="118"/>
      <c r="AT3415" s="114" t="s">
        <v>176</v>
      </c>
      <c r="AU3415" s="114" t="s">
        <v>82</v>
      </c>
      <c r="AV3415" s="113" t="s">
        <v>82</v>
      </c>
      <c r="AW3415" s="113" t="s">
        <v>30</v>
      </c>
      <c r="AX3415" s="113" t="s">
        <v>73</v>
      </c>
      <c r="AY3415" s="114" t="s">
        <v>165</v>
      </c>
    </row>
    <row r="3416" spans="2:65" s="120" customFormat="1">
      <c r="B3416" s="119"/>
      <c r="D3416" s="102" t="s">
        <v>176</v>
      </c>
      <c r="E3416" s="121" t="s">
        <v>1</v>
      </c>
      <c r="F3416" s="122" t="s">
        <v>181</v>
      </c>
      <c r="H3416" s="123">
        <v>52.584000000000003</v>
      </c>
      <c r="I3416" s="8"/>
      <c r="L3416" s="119"/>
      <c r="M3416" s="124"/>
      <c r="T3416" s="125"/>
      <c r="AT3416" s="121" t="s">
        <v>176</v>
      </c>
      <c r="AU3416" s="121" t="s">
        <v>82</v>
      </c>
      <c r="AV3416" s="120" t="s">
        <v>172</v>
      </c>
      <c r="AW3416" s="120" t="s">
        <v>30</v>
      </c>
      <c r="AX3416" s="120" t="s">
        <v>80</v>
      </c>
      <c r="AY3416" s="121" t="s">
        <v>165</v>
      </c>
    </row>
    <row r="3417" spans="2:65" s="17" customFormat="1" ht="36" customHeight="1">
      <c r="B3417" s="16"/>
      <c r="C3417" s="88" t="s">
        <v>1761</v>
      </c>
      <c r="D3417" s="88" t="s">
        <v>168</v>
      </c>
      <c r="E3417" s="89" t="s">
        <v>1762</v>
      </c>
      <c r="F3417" s="90" t="s">
        <v>9774</v>
      </c>
      <c r="G3417" s="91" t="s">
        <v>259</v>
      </c>
      <c r="H3417" s="92">
        <v>24.3</v>
      </c>
      <c r="I3417" s="4"/>
      <c r="J3417" s="94">
        <f>ROUND(I3417*H3417,2)</f>
        <v>0</v>
      </c>
      <c r="K3417" s="95"/>
      <c r="L3417" s="16"/>
      <c r="M3417" s="96" t="s">
        <v>1</v>
      </c>
      <c r="N3417" s="97" t="s">
        <v>38</v>
      </c>
      <c r="P3417" s="98">
        <f>O3417*H3417</f>
        <v>0</v>
      </c>
      <c r="Q3417" s="98">
        <v>0</v>
      </c>
      <c r="R3417" s="98">
        <f>Q3417*H3417</f>
        <v>0</v>
      </c>
      <c r="S3417" s="98">
        <v>0</v>
      </c>
      <c r="T3417" s="99">
        <f>S3417*H3417</f>
        <v>0</v>
      </c>
      <c r="AR3417" s="100" t="s">
        <v>172</v>
      </c>
      <c r="AT3417" s="100" t="s">
        <v>168</v>
      </c>
      <c r="AU3417" s="100" t="s">
        <v>82</v>
      </c>
      <c r="AY3417" s="9" t="s">
        <v>165</v>
      </c>
      <c r="BE3417" s="101">
        <f>IF(N3417="základní",J3417,0)</f>
        <v>0</v>
      </c>
      <c r="BF3417" s="101">
        <f>IF(N3417="snížená",J3417,0)</f>
        <v>0</v>
      </c>
      <c r="BG3417" s="101">
        <f>IF(N3417="zákl. přenesená",J3417,0)</f>
        <v>0</v>
      </c>
      <c r="BH3417" s="101">
        <f>IF(N3417="sníž. přenesená",J3417,0)</f>
        <v>0</v>
      </c>
      <c r="BI3417" s="101">
        <f>IF(N3417="nulová",J3417,0)</f>
        <v>0</v>
      </c>
      <c r="BJ3417" s="9" t="s">
        <v>80</v>
      </c>
      <c r="BK3417" s="101">
        <f>ROUND(I3417*H3417,2)</f>
        <v>0</v>
      </c>
      <c r="BL3417" s="9" t="s">
        <v>172</v>
      </c>
      <c r="BM3417" s="100" t="s">
        <v>1764</v>
      </c>
    </row>
    <row r="3418" spans="2:65" s="17" customFormat="1" ht="19.5">
      <c r="B3418" s="16"/>
      <c r="D3418" s="102" t="s">
        <v>173</v>
      </c>
      <c r="F3418" s="103" t="s">
        <v>9774</v>
      </c>
      <c r="I3418" s="5"/>
      <c r="L3418" s="16"/>
      <c r="M3418" s="104"/>
      <c r="T3418" s="105"/>
      <c r="AT3418" s="9" t="s">
        <v>173</v>
      </c>
      <c r="AU3418" s="9" t="s">
        <v>82</v>
      </c>
    </row>
    <row r="3419" spans="2:65" s="113" customFormat="1">
      <c r="B3419" s="112"/>
      <c r="D3419" s="102" t="s">
        <v>176</v>
      </c>
      <c r="E3419" s="114" t="s">
        <v>1</v>
      </c>
      <c r="F3419" s="115" t="s">
        <v>11271</v>
      </c>
      <c r="H3419" s="116">
        <v>22.3</v>
      </c>
      <c r="I3419" s="7"/>
      <c r="L3419" s="112"/>
      <c r="M3419" s="117"/>
      <c r="T3419" s="118"/>
      <c r="AT3419" s="114" t="s">
        <v>176</v>
      </c>
      <c r="AU3419" s="114" t="s">
        <v>82</v>
      </c>
      <c r="AV3419" s="113" t="s">
        <v>82</v>
      </c>
      <c r="AW3419" s="113" t="s">
        <v>30</v>
      </c>
      <c r="AX3419" s="113" t="s">
        <v>73</v>
      </c>
      <c r="AY3419" s="114" t="s">
        <v>165</v>
      </c>
    </row>
    <row r="3420" spans="2:65" s="113" customFormat="1">
      <c r="B3420" s="112"/>
      <c r="D3420" s="102" t="s">
        <v>176</v>
      </c>
      <c r="E3420" s="114" t="s">
        <v>1</v>
      </c>
      <c r="F3420" s="115" t="s">
        <v>11272</v>
      </c>
      <c r="H3420" s="116">
        <v>2</v>
      </c>
      <c r="I3420" s="7"/>
      <c r="L3420" s="112"/>
      <c r="M3420" s="117"/>
      <c r="T3420" s="118"/>
      <c r="AT3420" s="114" t="s">
        <v>176</v>
      </c>
      <c r="AU3420" s="114" t="s">
        <v>82</v>
      </c>
      <c r="AV3420" s="113" t="s">
        <v>82</v>
      </c>
      <c r="AW3420" s="113" t="s">
        <v>30</v>
      </c>
      <c r="AX3420" s="113" t="s">
        <v>73</v>
      </c>
      <c r="AY3420" s="114" t="s">
        <v>165</v>
      </c>
    </row>
    <row r="3421" spans="2:65" s="120" customFormat="1">
      <c r="B3421" s="119"/>
      <c r="D3421" s="102" t="s">
        <v>176</v>
      </c>
      <c r="E3421" s="121" t="s">
        <v>1</v>
      </c>
      <c r="F3421" s="122" t="s">
        <v>181</v>
      </c>
      <c r="H3421" s="123">
        <v>24.3</v>
      </c>
      <c r="I3421" s="8"/>
      <c r="L3421" s="119"/>
      <c r="M3421" s="124"/>
      <c r="T3421" s="125"/>
      <c r="AT3421" s="121" t="s">
        <v>176</v>
      </c>
      <c r="AU3421" s="121" t="s">
        <v>82</v>
      </c>
      <c r="AV3421" s="120" t="s">
        <v>172</v>
      </c>
      <c r="AW3421" s="120" t="s">
        <v>30</v>
      </c>
      <c r="AX3421" s="120" t="s">
        <v>80</v>
      </c>
      <c r="AY3421" s="121" t="s">
        <v>165</v>
      </c>
    </row>
    <row r="3422" spans="2:65" s="17" customFormat="1" ht="24.2" customHeight="1">
      <c r="B3422" s="16"/>
      <c r="C3422" s="88" t="s">
        <v>9740</v>
      </c>
      <c r="D3422" s="88" t="s">
        <v>168</v>
      </c>
      <c r="E3422" s="89" t="s">
        <v>9741</v>
      </c>
      <c r="F3422" s="90" t="s">
        <v>9742</v>
      </c>
      <c r="G3422" s="91" t="s">
        <v>259</v>
      </c>
      <c r="H3422" s="92">
        <v>9</v>
      </c>
      <c r="I3422" s="4"/>
      <c r="J3422" s="94">
        <f>ROUND(I3422*H3422,2)</f>
        <v>0</v>
      </c>
      <c r="K3422" s="95"/>
      <c r="L3422" s="16"/>
      <c r="M3422" s="96" t="s">
        <v>1</v>
      </c>
      <c r="N3422" s="97" t="s">
        <v>38</v>
      </c>
      <c r="P3422" s="98">
        <f>O3422*H3422</f>
        <v>0</v>
      </c>
      <c r="Q3422" s="98">
        <v>0</v>
      </c>
      <c r="R3422" s="98">
        <f>Q3422*H3422</f>
        <v>0</v>
      </c>
      <c r="S3422" s="98">
        <v>0</v>
      </c>
      <c r="T3422" s="99">
        <f>S3422*H3422</f>
        <v>0</v>
      </c>
      <c r="AR3422" s="100" t="s">
        <v>172</v>
      </c>
      <c r="AT3422" s="100" t="s">
        <v>168</v>
      </c>
      <c r="AU3422" s="100" t="s">
        <v>82</v>
      </c>
      <c r="AY3422" s="9" t="s">
        <v>165</v>
      </c>
      <c r="BE3422" s="101">
        <f>IF(N3422="základní",J3422,0)</f>
        <v>0</v>
      </c>
      <c r="BF3422" s="101">
        <f>IF(N3422="snížená",J3422,0)</f>
        <v>0</v>
      </c>
      <c r="BG3422" s="101">
        <f>IF(N3422="zákl. přenesená",J3422,0)</f>
        <v>0</v>
      </c>
      <c r="BH3422" s="101">
        <f>IF(N3422="sníž. přenesená",J3422,0)</f>
        <v>0</v>
      </c>
      <c r="BI3422" s="101">
        <f>IF(N3422="nulová",J3422,0)</f>
        <v>0</v>
      </c>
      <c r="BJ3422" s="9" t="s">
        <v>80</v>
      </c>
      <c r="BK3422" s="101">
        <f>ROUND(I3422*H3422,2)</f>
        <v>0</v>
      </c>
      <c r="BL3422" s="9" t="s">
        <v>172</v>
      </c>
      <c r="BM3422" s="100" t="s">
        <v>1764</v>
      </c>
    </row>
    <row r="3423" spans="2:65" s="17" customFormat="1" ht="19.5">
      <c r="B3423" s="16"/>
      <c r="D3423" s="102" t="s">
        <v>173</v>
      </c>
      <c r="F3423" s="103" t="s">
        <v>1763</v>
      </c>
      <c r="L3423" s="16"/>
      <c r="M3423" s="104"/>
      <c r="T3423" s="105"/>
      <c r="AT3423" s="9" t="s">
        <v>173</v>
      </c>
      <c r="AU3423" s="9" t="s">
        <v>82</v>
      </c>
    </row>
    <row r="3424" spans="2:65" s="17" customFormat="1" ht="24.2" customHeight="1">
      <c r="B3424" s="16"/>
      <c r="C3424" s="88" t="s">
        <v>1065</v>
      </c>
      <c r="D3424" s="88" t="s">
        <v>168</v>
      </c>
      <c r="E3424" s="89" t="s">
        <v>1765</v>
      </c>
      <c r="F3424" s="90" t="s">
        <v>1766</v>
      </c>
      <c r="G3424" s="91" t="s">
        <v>259</v>
      </c>
      <c r="H3424" s="92">
        <v>250</v>
      </c>
      <c r="I3424" s="4"/>
      <c r="J3424" s="94">
        <f>ROUND(I3424*H3424,2)</f>
        <v>0</v>
      </c>
      <c r="K3424" s="95"/>
      <c r="L3424" s="16"/>
      <c r="M3424" s="96" t="s">
        <v>1</v>
      </c>
      <c r="N3424" s="97" t="s">
        <v>38</v>
      </c>
      <c r="P3424" s="98">
        <f>O3424*H3424</f>
        <v>0</v>
      </c>
      <c r="Q3424" s="98">
        <v>0</v>
      </c>
      <c r="R3424" s="98">
        <f>Q3424*H3424</f>
        <v>0</v>
      </c>
      <c r="S3424" s="98">
        <v>0</v>
      </c>
      <c r="T3424" s="99">
        <f>S3424*H3424</f>
        <v>0</v>
      </c>
      <c r="AR3424" s="100" t="s">
        <v>172</v>
      </c>
      <c r="AT3424" s="100" t="s">
        <v>168</v>
      </c>
      <c r="AU3424" s="100" t="s">
        <v>82</v>
      </c>
      <c r="AY3424" s="9" t="s">
        <v>165</v>
      </c>
      <c r="BE3424" s="101">
        <f>IF(N3424="základní",J3424,0)</f>
        <v>0</v>
      </c>
      <c r="BF3424" s="101">
        <f>IF(N3424="snížená",J3424,0)</f>
        <v>0</v>
      </c>
      <c r="BG3424" s="101">
        <f>IF(N3424="zákl. přenesená",J3424,0)</f>
        <v>0</v>
      </c>
      <c r="BH3424" s="101">
        <f>IF(N3424="sníž. přenesená",J3424,0)</f>
        <v>0</v>
      </c>
      <c r="BI3424" s="101">
        <f>IF(N3424="nulová",J3424,0)</f>
        <v>0</v>
      </c>
      <c r="BJ3424" s="9" t="s">
        <v>80</v>
      </c>
      <c r="BK3424" s="101">
        <f>ROUND(I3424*H3424,2)</f>
        <v>0</v>
      </c>
      <c r="BL3424" s="9" t="s">
        <v>172</v>
      </c>
      <c r="BM3424" s="100" t="s">
        <v>1767</v>
      </c>
    </row>
    <row r="3425" spans="2:65" s="17" customFormat="1">
      <c r="B3425" s="16"/>
      <c r="D3425" s="102" t="s">
        <v>173</v>
      </c>
      <c r="F3425" s="103" t="s">
        <v>1766</v>
      </c>
      <c r="I3425" s="5"/>
      <c r="L3425" s="16"/>
      <c r="M3425" s="104"/>
      <c r="T3425" s="105"/>
      <c r="AT3425" s="9" t="s">
        <v>173</v>
      </c>
      <c r="AU3425" s="9" t="s">
        <v>82</v>
      </c>
    </row>
    <row r="3426" spans="2:65" s="17" customFormat="1" ht="33" customHeight="1">
      <c r="B3426" s="16"/>
      <c r="C3426" s="88" t="s">
        <v>11273</v>
      </c>
      <c r="D3426" s="88" t="s">
        <v>168</v>
      </c>
      <c r="E3426" s="89" t="s">
        <v>1768</v>
      </c>
      <c r="F3426" s="90" t="s">
        <v>1769</v>
      </c>
      <c r="G3426" s="91" t="s">
        <v>254</v>
      </c>
      <c r="H3426" s="92">
        <v>16</v>
      </c>
      <c r="I3426" s="4"/>
      <c r="J3426" s="94">
        <f>ROUND(I3426*H3426,2)</f>
        <v>0</v>
      </c>
      <c r="K3426" s="95"/>
      <c r="L3426" s="16"/>
      <c r="M3426" s="96" t="s">
        <v>1</v>
      </c>
      <c r="N3426" s="97" t="s">
        <v>38</v>
      </c>
      <c r="P3426" s="98">
        <f>O3426*H3426</f>
        <v>0</v>
      </c>
      <c r="Q3426" s="98">
        <v>6.69E-4</v>
      </c>
      <c r="R3426" s="98">
        <f>Q3426*H3426</f>
        <v>1.0704E-2</v>
      </c>
      <c r="S3426" s="98">
        <v>3.1E-2</v>
      </c>
      <c r="T3426" s="99">
        <f>S3426*H3426</f>
        <v>0.496</v>
      </c>
      <c r="AR3426" s="100" t="s">
        <v>172</v>
      </c>
      <c r="AT3426" s="100" t="s">
        <v>168</v>
      </c>
      <c r="AU3426" s="100" t="s">
        <v>82</v>
      </c>
      <c r="AY3426" s="9" t="s">
        <v>165</v>
      </c>
      <c r="BE3426" s="101">
        <f>IF(N3426="základní",J3426,0)</f>
        <v>0</v>
      </c>
      <c r="BF3426" s="101">
        <f>IF(N3426="snížená",J3426,0)</f>
        <v>0</v>
      </c>
      <c r="BG3426" s="101">
        <f>IF(N3426="zákl. přenesená",J3426,0)</f>
        <v>0</v>
      </c>
      <c r="BH3426" s="101">
        <f>IF(N3426="sníž. přenesená",J3426,0)</f>
        <v>0</v>
      </c>
      <c r="BI3426" s="101">
        <f>IF(N3426="nulová",J3426,0)</f>
        <v>0</v>
      </c>
      <c r="BJ3426" s="9" t="s">
        <v>80</v>
      </c>
      <c r="BK3426" s="101">
        <f>ROUND(I3426*H3426,2)</f>
        <v>0</v>
      </c>
      <c r="BL3426" s="9" t="s">
        <v>172</v>
      </c>
      <c r="BM3426" s="100" t="s">
        <v>1770</v>
      </c>
    </row>
    <row r="3427" spans="2:65" s="17" customFormat="1" ht="29.25">
      <c r="B3427" s="16"/>
      <c r="D3427" s="102" t="s">
        <v>173</v>
      </c>
      <c r="F3427" s="103" t="s">
        <v>1771</v>
      </c>
      <c r="I3427" s="5"/>
      <c r="L3427" s="16"/>
      <c r="M3427" s="104"/>
      <c r="T3427" s="105"/>
      <c r="AT3427" s="9" t="s">
        <v>173</v>
      </c>
      <c r="AU3427" s="9" t="s">
        <v>82</v>
      </c>
    </row>
    <row r="3428" spans="2:65" s="17" customFormat="1" ht="33" customHeight="1">
      <c r="B3428" s="16"/>
      <c r="C3428" s="88" t="s">
        <v>11274</v>
      </c>
      <c r="D3428" s="88" t="s">
        <v>168</v>
      </c>
      <c r="E3428" s="89" t="s">
        <v>1772</v>
      </c>
      <c r="F3428" s="90" t="s">
        <v>1773</v>
      </c>
      <c r="G3428" s="91" t="s">
        <v>254</v>
      </c>
      <c r="H3428" s="92">
        <v>19.75</v>
      </c>
      <c r="I3428" s="4"/>
      <c r="J3428" s="94">
        <f>ROUND(I3428*H3428,2)</f>
        <v>0</v>
      </c>
      <c r="K3428" s="95"/>
      <c r="L3428" s="16"/>
      <c r="M3428" s="96" t="s">
        <v>1</v>
      </c>
      <c r="N3428" s="97" t="s">
        <v>38</v>
      </c>
      <c r="P3428" s="98">
        <f>O3428*H3428</f>
        <v>0</v>
      </c>
      <c r="Q3428" s="98">
        <v>9.3055000000000004E-4</v>
      </c>
      <c r="R3428" s="98">
        <f>Q3428*H3428</f>
        <v>1.8378362500000002E-2</v>
      </c>
      <c r="S3428" s="98">
        <v>7.0000000000000007E-2</v>
      </c>
      <c r="T3428" s="99">
        <f>S3428*H3428</f>
        <v>1.3825000000000001</v>
      </c>
      <c r="AR3428" s="100" t="s">
        <v>172</v>
      </c>
      <c r="AT3428" s="100" t="s">
        <v>168</v>
      </c>
      <c r="AU3428" s="100" t="s">
        <v>82</v>
      </c>
      <c r="AY3428" s="9" t="s">
        <v>165</v>
      </c>
      <c r="BE3428" s="101">
        <f>IF(N3428="základní",J3428,0)</f>
        <v>0</v>
      </c>
      <c r="BF3428" s="101">
        <f>IF(N3428="snížená",J3428,0)</f>
        <v>0</v>
      </c>
      <c r="BG3428" s="101">
        <f>IF(N3428="zákl. přenesená",J3428,0)</f>
        <v>0</v>
      </c>
      <c r="BH3428" s="101">
        <f>IF(N3428="sníž. přenesená",J3428,0)</f>
        <v>0</v>
      </c>
      <c r="BI3428" s="101">
        <f>IF(N3428="nulová",J3428,0)</f>
        <v>0</v>
      </c>
      <c r="BJ3428" s="9" t="s">
        <v>80</v>
      </c>
      <c r="BK3428" s="101">
        <f>ROUND(I3428*H3428,2)</f>
        <v>0</v>
      </c>
      <c r="BL3428" s="9" t="s">
        <v>172</v>
      </c>
      <c r="BM3428" s="100" t="s">
        <v>1774</v>
      </c>
    </row>
    <row r="3429" spans="2:65" s="17" customFormat="1" ht="29.25">
      <c r="B3429" s="16"/>
      <c r="D3429" s="102" t="s">
        <v>173</v>
      </c>
      <c r="F3429" s="103" t="s">
        <v>1775</v>
      </c>
      <c r="I3429" s="5"/>
      <c r="L3429" s="16"/>
      <c r="M3429" s="104"/>
      <c r="T3429" s="105"/>
      <c r="AT3429" s="9" t="s">
        <v>173</v>
      </c>
      <c r="AU3429" s="9" t="s">
        <v>82</v>
      </c>
    </row>
    <row r="3430" spans="2:65" s="17" customFormat="1" ht="33" customHeight="1">
      <c r="B3430" s="16"/>
      <c r="C3430" s="88" t="s">
        <v>11275</v>
      </c>
      <c r="D3430" s="88" t="s">
        <v>168</v>
      </c>
      <c r="E3430" s="89" t="s">
        <v>1776</v>
      </c>
      <c r="F3430" s="90" t="s">
        <v>1777</v>
      </c>
      <c r="G3430" s="91" t="s">
        <v>254</v>
      </c>
      <c r="H3430" s="92">
        <v>4</v>
      </c>
      <c r="I3430" s="4"/>
      <c r="J3430" s="94">
        <f>ROUND(I3430*H3430,2)</f>
        <v>0</v>
      </c>
      <c r="K3430" s="95"/>
      <c r="L3430" s="16"/>
      <c r="M3430" s="96" t="s">
        <v>1</v>
      </c>
      <c r="N3430" s="97" t="s">
        <v>38</v>
      </c>
      <c r="P3430" s="98">
        <f>O3430*H3430</f>
        <v>0</v>
      </c>
      <c r="Q3430" s="98">
        <v>2.32E-3</v>
      </c>
      <c r="R3430" s="98">
        <f>Q3430*H3430</f>
        <v>9.2800000000000001E-3</v>
      </c>
      <c r="S3430" s="98">
        <v>0.10100000000000001</v>
      </c>
      <c r="T3430" s="99">
        <f>S3430*H3430</f>
        <v>0.40400000000000003</v>
      </c>
      <c r="AR3430" s="100" t="s">
        <v>172</v>
      </c>
      <c r="AT3430" s="100" t="s">
        <v>168</v>
      </c>
      <c r="AU3430" s="100" t="s">
        <v>82</v>
      </c>
      <c r="AY3430" s="9" t="s">
        <v>165</v>
      </c>
      <c r="BE3430" s="101">
        <f>IF(N3430="základní",J3430,0)</f>
        <v>0</v>
      </c>
      <c r="BF3430" s="101">
        <f>IF(N3430="snížená",J3430,0)</f>
        <v>0</v>
      </c>
      <c r="BG3430" s="101">
        <f>IF(N3430="zákl. přenesená",J3430,0)</f>
        <v>0</v>
      </c>
      <c r="BH3430" s="101">
        <f>IF(N3430="sníž. přenesená",J3430,0)</f>
        <v>0</v>
      </c>
      <c r="BI3430" s="101">
        <f>IF(N3430="nulová",J3430,0)</f>
        <v>0</v>
      </c>
      <c r="BJ3430" s="9" t="s">
        <v>80</v>
      </c>
      <c r="BK3430" s="101">
        <f>ROUND(I3430*H3430,2)</f>
        <v>0</v>
      </c>
      <c r="BL3430" s="9" t="s">
        <v>172</v>
      </c>
      <c r="BM3430" s="100" t="s">
        <v>1778</v>
      </c>
    </row>
    <row r="3431" spans="2:65" s="17" customFormat="1" ht="29.25">
      <c r="B3431" s="16"/>
      <c r="D3431" s="102" t="s">
        <v>173</v>
      </c>
      <c r="F3431" s="103" t="s">
        <v>1779</v>
      </c>
      <c r="I3431" s="5"/>
      <c r="L3431" s="16"/>
      <c r="M3431" s="104"/>
      <c r="T3431" s="105"/>
      <c r="AT3431" s="9" t="s">
        <v>173</v>
      </c>
      <c r="AU3431" s="9" t="s">
        <v>82</v>
      </c>
    </row>
    <row r="3432" spans="2:65" s="17" customFormat="1" ht="33" customHeight="1">
      <c r="B3432" s="16"/>
      <c r="C3432" s="88" t="s">
        <v>11276</v>
      </c>
      <c r="D3432" s="88" t="s">
        <v>168</v>
      </c>
      <c r="E3432" s="89" t="s">
        <v>1780</v>
      </c>
      <c r="F3432" s="90" t="s">
        <v>1781</v>
      </c>
      <c r="G3432" s="91" t="s">
        <v>254</v>
      </c>
      <c r="H3432" s="92">
        <v>2</v>
      </c>
      <c r="I3432" s="4"/>
      <c r="J3432" s="94">
        <f>ROUND(I3432*H3432,2)</f>
        <v>0</v>
      </c>
      <c r="K3432" s="95"/>
      <c r="L3432" s="16"/>
      <c r="M3432" s="96" t="s">
        <v>1</v>
      </c>
      <c r="N3432" s="97" t="s">
        <v>38</v>
      </c>
      <c r="P3432" s="98">
        <f>O3432*H3432</f>
        <v>0</v>
      </c>
      <c r="Q3432" s="98">
        <v>2.836E-3</v>
      </c>
      <c r="R3432" s="98">
        <f>Q3432*H3432</f>
        <v>5.672E-3</v>
      </c>
      <c r="S3432" s="98">
        <v>0.159</v>
      </c>
      <c r="T3432" s="99">
        <f>S3432*H3432</f>
        <v>0.318</v>
      </c>
      <c r="AR3432" s="100" t="s">
        <v>172</v>
      </c>
      <c r="AT3432" s="100" t="s">
        <v>168</v>
      </c>
      <c r="AU3432" s="100" t="s">
        <v>82</v>
      </c>
      <c r="AY3432" s="9" t="s">
        <v>165</v>
      </c>
      <c r="BE3432" s="101">
        <f>IF(N3432="základní",J3432,0)</f>
        <v>0</v>
      </c>
      <c r="BF3432" s="101">
        <f>IF(N3432="snížená",J3432,0)</f>
        <v>0</v>
      </c>
      <c r="BG3432" s="101">
        <f>IF(N3432="zákl. přenesená",J3432,0)</f>
        <v>0</v>
      </c>
      <c r="BH3432" s="101">
        <f>IF(N3432="sníž. přenesená",J3432,0)</f>
        <v>0</v>
      </c>
      <c r="BI3432" s="101">
        <f>IF(N3432="nulová",J3432,0)</f>
        <v>0</v>
      </c>
      <c r="BJ3432" s="9" t="s">
        <v>80</v>
      </c>
      <c r="BK3432" s="101">
        <f>ROUND(I3432*H3432,2)</f>
        <v>0</v>
      </c>
      <c r="BL3432" s="9" t="s">
        <v>172</v>
      </c>
      <c r="BM3432" s="100" t="s">
        <v>1782</v>
      </c>
    </row>
    <row r="3433" spans="2:65" s="17" customFormat="1" ht="29.25">
      <c r="B3433" s="16"/>
      <c r="D3433" s="102" t="s">
        <v>173</v>
      </c>
      <c r="F3433" s="103" t="s">
        <v>1783</v>
      </c>
      <c r="I3433" s="5"/>
      <c r="L3433" s="16"/>
      <c r="M3433" s="104"/>
      <c r="T3433" s="105"/>
      <c r="AT3433" s="9" t="s">
        <v>173</v>
      </c>
      <c r="AU3433" s="9" t="s">
        <v>82</v>
      </c>
    </row>
    <row r="3434" spans="2:65" s="17" customFormat="1" ht="33" customHeight="1">
      <c r="B3434" s="16"/>
      <c r="C3434" s="88" t="s">
        <v>11277</v>
      </c>
      <c r="D3434" s="88" t="s">
        <v>168</v>
      </c>
      <c r="E3434" s="89" t="s">
        <v>1784</v>
      </c>
      <c r="F3434" s="90" t="s">
        <v>1785</v>
      </c>
      <c r="G3434" s="91" t="s">
        <v>254</v>
      </c>
      <c r="H3434" s="92">
        <v>1.75</v>
      </c>
      <c r="I3434" s="4"/>
      <c r="J3434" s="94">
        <f>ROUND(I3434*H3434,2)</f>
        <v>0</v>
      </c>
      <c r="K3434" s="95"/>
      <c r="L3434" s="16"/>
      <c r="M3434" s="96" t="s">
        <v>1</v>
      </c>
      <c r="N3434" s="97" t="s">
        <v>38</v>
      </c>
      <c r="P3434" s="98">
        <f>O3434*H3434</f>
        <v>0</v>
      </c>
      <c r="Q3434" s="98">
        <v>3.1275000000000001E-3</v>
      </c>
      <c r="R3434" s="98">
        <f>Q3434*H3434</f>
        <v>5.4731250000000006E-3</v>
      </c>
      <c r="S3434" s="98">
        <v>0.19600000000000001</v>
      </c>
      <c r="T3434" s="99">
        <f>S3434*H3434</f>
        <v>0.34300000000000003</v>
      </c>
      <c r="AR3434" s="100" t="s">
        <v>172</v>
      </c>
      <c r="AT3434" s="100" t="s">
        <v>168</v>
      </c>
      <c r="AU3434" s="100" t="s">
        <v>82</v>
      </c>
      <c r="AY3434" s="9" t="s">
        <v>165</v>
      </c>
      <c r="BE3434" s="101">
        <f>IF(N3434="základní",J3434,0)</f>
        <v>0</v>
      </c>
      <c r="BF3434" s="101">
        <f>IF(N3434="snížená",J3434,0)</f>
        <v>0</v>
      </c>
      <c r="BG3434" s="101">
        <f>IF(N3434="zákl. přenesená",J3434,0)</f>
        <v>0</v>
      </c>
      <c r="BH3434" s="101">
        <f>IF(N3434="sníž. přenesená",J3434,0)</f>
        <v>0</v>
      </c>
      <c r="BI3434" s="101">
        <f>IF(N3434="nulová",J3434,0)</f>
        <v>0</v>
      </c>
      <c r="BJ3434" s="9" t="s">
        <v>80</v>
      </c>
      <c r="BK3434" s="101">
        <f>ROUND(I3434*H3434,2)</f>
        <v>0</v>
      </c>
      <c r="BL3434" s="9" t="s">
        <v>172</v>
      </c>
      <c r="BM3434" s="100" t="s">
        <v>1786</v>
      </c>
    </row>
    <row r="3435" spans="2:65" s="17" customFormat="1" ht="29.25">
      <c r="B3435" s="16"/>
      <c r="D3435" s="102" t="s">
        <v>173</v>
      </c>
      <c r="F3435" s="103" t="s">
        <v>1787</v>
      </c>
      <c r="I3435" s="5"/>
      <c r="L3435" s="16"/>
      <c r="M3435" s="104"/>
      <c r="T3435" s="105"/>
      <c r="AT3435" s="9" t="s">
        <v>173</v>
      </c>
      <c r="AU3435" s="9" t="s">
        <v>82</v>
      </c>
    </row>
    <row r="3436" spans="2:65" s="17" customFormat="1" ht="33" customHeight="1">
      <c r="B3436" s="16"/>
      <c r="C3436" s="88" t="s">
        <v>11278</v>
      </c>
      <c r="D3436" s="88" t="s">
        <v>168</v>
      </c>
      <c r="E3436" s="89" t="s">
        <v>1788</v>
      </c>
      <c r="F3436" s="90" t="s">
        <v>1789</v>
      </c>
      <c r="G3436" s="91" t="s">
        <v>254</v>
      </c>
      <c r="H3436" s="92">
        <v>1</v>
      </c>
      <c r="I3436" s="4"/>
      <c r="J3436" s="94">
        <f>ROUND(I3436*H3436,2)</f>
        <v>0</v>
      </c>
      <c r="K3436" s="95"/>
      <c r="L3436" s="16"/>
      <c r="M3436" s="96" t="s">
        <v>1</v>
      </c>
      <c r="N3436" s="97" t="s">
        <v>38</v>
      </c>
      <c r="P3436" s="98">
        <f>O3436*H3436</f>
        <v>0</v>
      </c>
      <c r="Q3436" s="98">
        <v>4.3382999999999998E-3</v>
      </c>
      <c r="R3436" s="98">
        <f>Q3436*H3436</f>
        <v>4.3382999999999998E-3</v>
      </c>
      <c r="S3436" s="98">
        <v>0.28299999999999997</v>
      </c>
      <c r="T3436" s="99">
        <f>S3436*H3436</f>
        <v>0.28299999999999997</v>
      </c>
      <c r="AR3436" s="100" t="s">
        <v>172</v>
      </c>
      <c r="AT3436" s="100" t="s">
        <v>168</v>
      </c>
      <c r="AU3436" s="100" t="s">
        <v>82</v>
      </c>
      <c r="AY3436" s="9" t="s">
        <v>165</v>
      </c>
      <c r="BE3436" s="101">
        <f>IF(N3436="základní",J3436,0)</f>
        <v>0</v>
      </c>
      <c r="BF3436" s="101">
        <f>IF(N3436="snížená",J3436,0)</f>
        <v>0</v>
      </c>
      <c r="BG3436" s="101">
        <f>IF(N3436="zákl. přenesená",J3436,0)</f>
        <v>0</v>
      </c>
      <c r="BH3436" s="101">
        <f>IF(N3436="sníž. přenesená",J3436,0)</f>
        <v>0</v>
      </c>
      <c r="BI3436" s="101">
        <f>IF(N3436="nulová",J3436,0)</f>
        <v>0</v>
      </c>
      <c r="BJ3436" s="9" t="s">
        <v>80</v>
      </c>
      <c r="BK3436" s="101">
        <f>ROUND(I3436*H3436,2)</f>
        <v>0</v>
      </c>
      <c r="BL3436" s="9" t="s">
        <v>172</v>
      </c>
      <c r="BM3436" s="100" t="s">
        <v>1790</v>
      </c>
    </row>
    <row r="3437" spans="2:65" s="17" customFormat="1" ht="29.25">
      <c r="B3437" s="16"/>
      <c r="D3437" s="102" t="s">
        <v>173</v>
      </c>
      <c r="F3437" s="103" t="s">
        <v>1791</v>
      </c>
      <c r="I3437" s="5"/>
      <c r="L3437" s="16"/>
      <c r="M3437" s="104"/>
      <c r="T3437" s="105"/>
      <c r="AT3437" s="9" t="s">
        <v>173</v>
      </c>
      <c r="AU3437" s="9" t="s">
        <v>82</v>
      </c>
    </row>
    <row r="3438" spans="2:65" s="17" customFormat="1" ht="33" customHeight="1">
      <c r="B3438" s="16"/>
      <c r="C3438" s="88" t="s">
        <v>11279</v>
      </c>
      <c r="D3438" s="88" t="s">
        <v>168</v>
      </c>
      <c r="E3438" s="89" t="s">
        <v>1792</v>
      </c>
      <c r="F3438" s="90" t="s">
        <v>1793</v>
      </c>
      <c r="G3438" s="91" t="s">
        <v>254</v>
      </c>
      <c r="H3438" s="92">
        <v>1.25</v>
      </c>
      <c r="I3438" s="4"/>
      <c r="J3438" s="94">
        <f>ROUND(I3438*H3438,2)</f>
        <v>0</v>
      </c>
      <c r="K3438" s="95"/>
      <c r="L3438" s="16"/>
      <c r="M3438" s="96" t="s">
        <v>1</v>
      </c>
      <c r="N3438" s="97" t="s">
        <v>38</v>
      </c>
      <c r="P3438" s="98">
        <f>O3438*H3438</f>
        <v>0</v>
      </c>
      <c r="Q3438" s="98">
        <v>6.2199999999999998E-3</v>
      </c>
      <c r="R3438" s="98">
        <f>Q3438*H3438</f>
        <v>7.7749999999999998E-3</v>
      </c>
      <c r="S3438" s="98">
        <v>0.502</v>
      </c>
      <c r="T3438" s="99">
        <f>S3438*H3438</f>
        <v>0.62749999999999995</v>
      </c>
      <c r="AR3438" s="100" t="s">
        <v>172</v>
      </c>
      <c r="AT3438" s="100" t="s">
        <v>168</v>
      </c>
      <c r="AU3438" s="100" t="s">
        <v>82</v>
      </c>
      <c r="AY3438" s="9" t="s">
        <v>165</v>
      </c>
      <c r="BE3438" s="101">
        <f>IF(N3438="základní",J3438,0)</f>
        <v>0</v>
      </c>
      <c r="BF3438" s="101">
        <f>IF(N3438="snížená",J3438,0)</f>
        <v>0</v>
      </c>
      <c r="BG3438" s="101">
        <f>IF(N3438="zákl. přenesená",J3438,0)</f>
        <v>0</v>
      </c>
      <c r="BH3438" s="101">
        <f>IF(N3438="sníž. přenesená",J3438,0)</f>
        <v>0</v>
      </c>
      <c r="BI3438" s="101">
        <f>IF(N3438="nulová",J3438,0)</f>
        <v>0</v>
      </c>
      <c r="BJ3438" s="9" t="s">
        <v>80</v>
      </c>
      <c r="BK3438" s="101">
        <f>ROUND(I3438*H3438,2)</f>
        <v>0</v>
      </c>
      <c r="BL3438" s="9" t="s">
        <v>172</v>
      </c>
      <c r="BM3438" s="100" t="s">
        <v>1794</v>
      </c>
    </row>
    <row r="3439" spans="2:65" s="17" customFormat="1" ht="29.25">
      <c r="B3439" s="16"/>
      <c r="D3439" s="102" t="s">
        <v>173</v>
      </c>
      <c r="F3439" s="103" t="s">
        <v>1795</v>
      </c>
      <c r="I3439" s="5"/>
      <c r="L3439" s="16"/>
      <c r="M3439" s="104"/>
      <c r="T3439" s="105"/>
      <c r="AT3439" s="9" t="s">
        <v>173</v>
      </c>
      <c r="AU3439" s="9" t="s">
        <v>82</v>
      </c>
    </row>
    <row r="3440" spans="2:65" s="77" customFormat="1" ht="22.9" customHeight="1">
      <c r="B3440" s="76"/>
      <c r="D3440" s="78" t="s">
        <v>72</v>
      </c>
      <c r="E3440" s="86" t="s">
        <v>1796</v>
      </c>
      <c r="F3440" s="86" t="s">
        <v>1797</v>
      </c>
      <c r="I3440" s="3"/>
      <c r="J3440" s="87">
        <f>BK3440</f>
        <v>0</v>
      </c>
      <c r="L3440" s="76"/>
      <c r="M3440" s="81"/>
      <c r="P3440" s="82">
        <f>SUM(P3441:P3451)</f>
        <v>0</v>
      </c>
      <c r="R3440" s="82">
        <f>SUM(R3441:R3451)</f>
        <v>10.422312700000003</v>
      </c>
      <c r="T3440" s="83">
        <f>SUM(T3441:T3451)</f>
        <v>6.0454250000000007</v>
      </c>
      <c r="AR3440" s="78" t="s">
        <v>80</v>
      </c>
      <c r="AT3440" s="84" t="s">
        <v>72</v>
      </c>
      <c r="AU3440" s="84" t="s">
        <v>80</v>
      </c>
      <c r="AY3440" s="78" t="s">
        <v>165</v>
      </c>
      <c r="BK3440" s="85">
        <f>SUM(BK3441:BK3451)</f>
        <v>0</v>
      </c>
    </row>
    <row r="3441" spans="2:65" s="17" customFormat="1" ht="37.9" customHeight="1">
      <c r="B3441" s="16"/>
      <c r="C3441" s="88" t="s">
        <v>1070</v>
      </c>
      <c r="D3441" s="88" t="s">
        <v>168</v>
      </c>
      <c r="E3441" s="89" t="s">
        <v>1798</v>
      </c>
      <c r="F3441" s="90" t="s">
        <v>1799</v>
      </c>
      <c r="G3441" s="91" t="s">
        <v>202</v>
      </c>
      <c r="H3441" s="92">
        <v>1209.085</v>
      </c>
      <c r="I3441" s="4"/>
      <c r="J3441" s="94">
        <f>ROUND(I3441*H3441,2)</f>
        <v>0</v>
      </c>
      <c r="K3441" s="95"/>
      <c r="L3441" s="16"/>
      <c r="M3441" s="96" t="s">
        <v>1</v>
      </c>
      <c r="N3441" s="97" t="s">
        <v>38</v>
      </c>
      <c r="P3441" s="98">
        <f>O3441*H3441</f>
        <v>0</v>
      </c>
      <c r="Q3441" s="98">
        <v>5.0600000000000003E-3</v>
      </c>
      <c r="R3441" s="98">
        <f>Q3441*H3441</f>
        <v>6.1179701000000009</v>
      </c>
      <c r="S3441" s="98">
        <v>5.0000000000000001E-3</v>
      </c>
      <c r="T3441" s="99">
        <f>S3441*H3441</f>
        <v>6.0454250000000007</v>
      </c>
      <c r="AR3441" s="100" t="s">
        <v>172</v>
      </c>
      <c r="AT3441" s="100" t="s">
        <v>168</v>
      </c>
      <c r="AU3441" s="100" t="s">
        <v>82</v>
      </c>
      <c r="AY3441" s="9" t="s">
        <v>165</v>
      </c>
      <c r="BE3441" s="101">
        <f>IF(N3441="základní",J3441,0)</f>
        <v>0</v>
      </c>
      <c r="BF3441" s="101">
        <f>IF(N3441="snížená",J3441,0)</f>
        <v>0</v>
      </c>
      <c r="BG3441" s="101">
        <f>IF(N3441="zákl. přenesená",J3441,0)</f>
        <v>0</v>
      </c>
      <c r="BH3441" s="101">
        <f>IF(N3441="sníž. přenesená",J3441,0)</f>
        <v>0</v>
      </c>
      <c r="BI3441" s="101">
        <f>IF(N3441="nulová",J3441,0)</f>
        <v>0</v>
      </c>
      <c r="BJ3441" s="9" t="s">
        <v>80</v>
      </c>
      <c r="BK3441" s="101">
        <f>ROUND(I3441*H3441,2)</f>
        <v>0</v>
      </c>
      <c r="BL3441" s="9" t="s">
        <v>172</v>
      </c>
      <c r="BM3441" s="100" t="s">
        <v>1800</v>
      </c>
    </row>
    <row r="3442" spans="2:65" s="17" customFormat="1" ht="19.5">
      <c r="B3442" s="16"/>
      <c r="D3442" s="102" t="s">
        <v>173</v>
      </c>
      <c r="F3442" s="103" t="s">
        <v>1801</v>
      </c>
      <c r="I3442" s="5"/>
      <c r="L3442" s="16"/>
      <c r="M3442" s="104"/>
      <c r="T3442" s="105"/>
      <c r="AT3442" s="9" t="s">
        <v>173</v>
      </c>
      <c r="AU3442" s="9" t="s">
        <v>82</v>
      </c>
    </row>
    <row r="3443" spans="2:65" s="113" customFormat="1">
      <c r="B3443" s="112"/>
      <c r="D3443" s="102" t="s">
        <v>176</v>
      </c>
      <c r="E3443" s="114" t="s">
        <v>1</v>
      </c>
      <c r="F3443" s="115" t="s">
        <v>11280</v>
      </c>
      <c r="H3443" s="116">
        <v>627.97</v>
      </c>
      <c r="I3443" s="7"/>
      <c r="L3443" s="112"/>
      <c r="M3443" s="117"/>
      <c r="T3443" s="118"/>
      <c r="AT3443" s="114" t="s">
        <v>176</v>
      </c>
      <c r="AU3443" s="114" t="s">
        <v>82</v>
      </c>
      <c r="AV3443" s="113" t="s">
        <v>82</v>
      </c>
      <c r="AW3443" s="113" t="s">
        <v>30</v>
      </c>
      <c r="AX3443" s="113" t="s">
        <v>73</v>
      </c>
      <c r="AY3443" s="114" t="s">
        <v>165</v>
      </c>
    </row>
    <row r="3444" spans="2:65" s="113" customFormat="1">
      <c r="B3444" s="112"/>
      <c r="D3444" s="102" t="s">
        <v>176</v>
      </c>
      <c r="E3444" s="114" t="s">
        <v>1</v>
      </c>
      <c r="F3444" s="115" t="s">
        <v>11281</v>
      </c>
      <c r="H3444" s="116">
        <v>581.11500000000001</v>
      </c>
      <c r="I3444" s="7"/>
      <c r="L3444" s="112"/>
      <c r="M3444" s="117"/>
      <c r="T3444" s="118"/>
      <c r="AT3444" s="114" t="s">
        <v>176</v>
      </c>
      <c r="AU3444" s="114" t="s">
        <v>82</v>
      </c>
      <c r="AV3444" s="113" t="s">
        <v>82</v>
      </c>
      <c r="AW3444" s="113" t="s">
        <v>30</v>
      </c>
      <c r="AX3444" s="113" t="s">
        <v>73</v>
      </c>
      <c r="AY3444" s="114" t="s">
        <v>165</v>
      </c>
    </row>
    <row r="3445" spans="2:65" s="120" customFormat="1">
      <c r="B3445" s="119"/>
      <c r="D3445" s="102" t="s">
        <v>176</v>
      </c>
      <c r="E3445" s="121" t="s">
        <v>1</v>
      </c>
      <c r="F3445" s="122" t="s">
        <v>181</v>
      </c>
      <c r="H3445" s="123">
        <v>1209.085</v>
      </c>
      <c r="I3445" s="8"/>
      <c r="L3445" s="119"/>
      <c r="M3445" s="124"/>
      <c r="T3445" s="125"/>
      <c r="AT3445" s="121" t="s">
        <v>176</v>
      </c>
      <c r="AU3445" s="121" t="s">
        <v>82</v>
      </c>
      <c r="AV3445" s="120" t="s">
        <v>172</v>
      </c>
      <c r="AW3445" s="120" t="s">
        <v>30</v>
      </c>
      <c r="AX3445" s="120" t="s">
        <v>80</v>
      </c>
      <c r="AY3445" s="121" t="s">
        <v>165</v>
      </c>
    </row>
    <row r="3446" spans="2:65" s="17" customFormat="1" ht="16.5" customHeight="1">
      <c r="B3446" s="16"/>
      <c r="C3446" s="88" t="s">
        <v>1802</v>
      </c>
      <c r="D3446" s="88" t="s">
        <v>168</v>
      </c>
      <c r="E3446" s="89" t="s">
        <v>1803</v>
      </c>
      <c r="F3446" s="90" t="s">
        <v>1804</v>
      </c>
      <c r="G3446" s="91" t="s">
        <v>202</v>
      </c>
      <c r="H3446" s="92">
        <v>581.11500000000001</v>
      </c>
      <c r="I3446" s="4"/>
      <c r="J3446" s="94">
        <f>ROUND(I3446*H3446,2)</f>
        <v>0</v>
      </c>
      <c r="K3446" s="95"/>
      <c r="L3446" s="16"/>
      <c r="M3446" s="96" t="s">
        <v>1</v>
      </c>
      <c r="N3446" s="97" t="s">
        <v>38</v>
      </c>
      <c r="P3446" s="98">
        <f>O3446*H3446</f>
        <v>0</v>
      </c>
      <c r="Q3446" s="98">
        <v>3.5599999999999998E-3</v>
      </c>
      <c r="R3446" s="98">
        <f>Q3446*H3446</f>
        <v>2.0687693999999999</v>
      </c>
      <c r="S3446" s="98">
        <v>0</v>
      </c>
      <c r="T3446" s="99">
        <f>S3446*H3446</f>
        <v>0</v>
      </c>
      <c r="AR3446" s="100" t="s">
        <v>172</v>
      </c>
      <c r="AT3446" s="100" t="s">
        <v>168</v>
      </c>
      <c r="AU3446" s="100" t="s">
        <v>82</v>
      </c>
      <c r="AY3446" s="9" t="s">
        <v>165</v>
      </c>
      <c r="BE3446" s="101">
        <f>IF(N3446="základní",J3446,0)</f>
        <v>0</v>
      </c>
      <c r="BF3446" s="101">
        <f>IF(N3446="snížená",J3446,0)</f>
        <v>0</v>
      </c>
      <c r="BG3446" s="101">
        <f>IF(N3446="zákl. přenesená",J3446,0)</f>
        <v>0</v>
      </c>
      <c r="BH3446" s="101">
        <f>IF(N3446="sníž. přenesená",J3446,0)</f>
        <v>0</v>
      </c>
      <c r="BI3446" s="101">
        <f>IF(N3446="nulová",J3446,0)</f>
        <v>0</v>
      </c>
      <c r="BJ3446" s="9" t="s">
        <v>80</v>
      </c>
      <c r="BK3446" s="101">
        <f>ROUND(I3446*H3446,2)</f>
        <v>0</v>
      </c>
      <c r="BL3446" s="9" t="s">
        <v>172</v>
      </c>
      <c r="BM3446" s="100" t="s">
        <v>1805</v>
      </c>
    </row>
    <row r="3447" spans="2:65" s="17" customFormat="1" ht="19.5">
      <c r="B3447" s="16"/>
      <c r="D3447" s="102" t="s">
        <v>173</v>
      </c>
      <c r="F3447" s="103" t="s">
        <v>1806</v>
      </c>
      <c r="I3447" s="5"/>
      <c r="L3447" s="16"/>
      <c r="M3447" s="104"/>
      <c r="T3447" s="105"/>
      <c r="AT3447" s="9" t="s">
        <v>173</v>
      </c>
      <c r="AU3447" s="9" t="s">
        <v>82</v>
      </c>
    </row>
    <row r="3448" spans="2:65" s="113" customFormat="1">
      <c r="B3448" s="112"/>
      <c r="D3448" s="102" t="s">
        <v>176</v>
      </c>
      <c r="E3448" s="114" t="s">
        <v>1</v>
      </c>
      <c r="F3448" s="115" t="s">
        <v>11281</v>
      </c>
      <c r="H3448" s="116">
        <v>581.11500000000001</v>
      </c>
      <c r="I3448" s="7"/>
      <c r="L3448" s="112"/>
      <c r="M3448" s="117"/>
      <c r="T3448" s="118"/>
      <c r="AT3448" s="114" t="s">
        <v>176</v>
      </c>
      <c r="AU3448" s="114" t="s">
        <v>82</v>
      </c>
      <c r="AV3448" s="113" t="s">
        <v>82</v>
      </c>
      <c r="AW3448" s="113" t="s">
        <v>30</v>
      </c>
      <c r="AX3448" s="113" t="s">
        <v>73</v>
      </c>
      <c r="AY3448" s="114" t="s">
        <v>165</v>
      </c>
    </row>
    <row r="3449" spans="2:65" s="120" customFormat="1">
      <c r="B3449" s="119"/>
      <c r="D3449" s="102" t="s">
        <v>176</v>
      </c>
      <c r="E3449" s="121" t="s">
        <v>1</v>
      </c>
      <c r="F3449" s="122" t="s">
        <v>181</v>
      </c>
      <c r="H3449" s="123">
        <v>581.11500000000001</v>
      </c>
      <c r="I3449" s="8"/>
      <c r="L3449" s="119"/>
      <c r="M3449" s="124"/>
      <c r="T3449" s="125"/>
      <c r="AT3449" s="121" t="s">
        <v>176</v>
      </c>
      <c r="AU3449" s="121" t="s">
        <v>82</v>
      </c>
      <c r="AV3449" s="120" t="s">
        <v>172</v>
      </c>
      <c r="AW3449" s="120" t="s">
        <v>30</v>
      </c>
      <c r="AX3449" s="120" t="s">
        <v>80</v>
      </c>
      <c r="AY3449" s="121" t="s">
        <v>165</v>
      </c>
    </row>
    <row r="3450" spans="2:65" s="17" customFormat="1" ht="16.5" customHeight="1">
      <c r="B3450" s="16"/>
      <c r="C3450" s="88" t="s">
        <v>1074</v>
      </c>
      <c r="D3450" s="88" t="s">
        <v>168</v>
      </c>
      <c r="E3450" s="89" t="s">
        <v>1807</v>
      </c>
      <c r="F3450" s="90" t="s">
        <v>1808</v>
      </c>
      <c r="G3450" s="91" t="s">
        <v>202</v>
      </c>
      <c r="H3450" s="92">
        <v>627.97</v>
      </c>
      <c r="I3450" s="4"/>
      <c r="J3450" s="94">
        <f>ROUND(I3450*H3450,2)</f>
        <v>0</v>
      </c>
      <c r="K3450" s="95"/>
      <c r="L3450" s="16"/>
      <c r="M3450" s="96" t="s">
        <v>1</v>
      </c>
      <c r="N3450" s="97" t="s">
        <v>38</v>
      </c>
      <c r="P3450" s="98">
        <f>O3450*H3450</f>
        <v>0</v>
      </c>
      <c r="Q3450" s="98">
        <v>3.5599999999999998E-3</v>
      </c>
      <c r="R3450" s="98">
        <f>Q3450*H3450</f>
        <v>2.2355732000000001</v>
      </c>
      <c r="S3450" s="98">
        <v>0</v>
      </c>
      <c r="T3450" s="99">
        <f>S3450*H3450</f>
        <v>0</v>
      </c>
      <c r="AR3450" s="100" t="s">
        <v>172</v>
      </c>
      <c r="AT3450" s="100" t="s">
        <v>168</v>
      </c>
      <c r="AU3450" s="100" t="s">
        <v>82</v>
      </c>
      <c r="AY3450" s="9" t="s">
        <v>165</v>
      </c>
      <c r="BE3450" s="101">
        <f>IF(N3450="základní",J3450,0)</f>
        <v>0</v>
      </c>
      <c r="BF3450" s="101">
        <f>IF(N3450="snížená",J3450,0)</f>
        <v>0</v>
      </c>
      <c r="BG3450" s="101">
        <f>IF(N3450="zákl. přenesená",J3450,0)</f>
        <v>0</v>
      </c>
      <c r="BH3450" s="101">
        <f>IF(N3450="sníž. přenesená",J3450,0)</f>
        <v>0</v>
      </c>
      <c r="BI3450" s="101">
        <f>IF(N3450="nulová",J3450,0)</f>
        <v>0</v>
      </c>
      <c r="BJ3450" s="9" t="s">
        <v>80</v>
      </c>
      <c r="BK3450" s="101">
        <f>ROUND(I3450*H3450,2)</f>
        <v>0</v>
      </c>
      <c r="BL3450" s="9" t="s">
        <v>172</v>
      </c>
      <c r="BM3450" s="100" t="s">
        <v>1809</v>
      </c>
    </row>
    <row r="3451" spans="2:65" s="17" customFormat="1" ht="19.5">
      <c r="B3451" s="16"/>
      <c r="D3451" s="102" t="s">
        <v>173</v>
      </c>
      <c r="F3451" s="103" t="s">
        <v>1810</v>
      </c>
      <c r="I3451" s="5"/>
      <c r="L3451" s="16"/>
      <c r="M3451" s="104"/>
      <c r="T3451" s="105"/>
      <c r="AT3451" s="9" t="s">
        <v>173</v>
      </c>
      <c r="AU3451" s="9" t="s">
        <v>82</v>
      </c>
    </row>
    <row r="3452" spans="2:65" s="113" customFormat="1">
      <c r="B3452" s="112"/>
      <c r="D3452" s="102" t="s">
        <v>176</v>
      </c>
      <c r="E3452" s="114" t="s">
        <v>1</v>
      </c>
      <c r="F3452" s="115" t="s">
        <v>11280</v>
      </c>
      <c r="H3452" s="116">
        <v>627.97</v>
      </c>
      <c r="I3452" s="7"/>
      <c r="L3452" s="112"/>
      <c r="M3452" s="117"/>
      <c r="T3452" s="118"/>
      <c r="AT3452" s="114" t="s">
        <v>176</v>
      </c>
      <c r="AU3452" s="114" t="s">
        <v>82</v>
      </c>
      <c r="AV3452" s="113" t="s">
        <v>82</v>
      </c>
      <c r="AW3452" s="113" t="s">
        <v>30</v>
      </c>
      <c r="AX3452" s="113" t="s">
        <v>73</v>
      </c>
      <c r="AY3452" s="114" t="s">
        <v>165</v>
      </c>
    </row>
    <row r="3453" spans="2:65" s="120" customFormat="1">
      <c r="B3453" s="119"/>
      <c r="D3453" s="102" t="s">
        <v>176</v>
      </c>
      <c r="E3453" s="121" t="s">
        <v>1</v>
      </c>
      <c r="F3453" s="122" t="s">
        <v>181</v>
      </c>
      <c r="H3453" s="123">
        <v>627.97</v>
      </c>
      <c r="I3453" s="8"/>
      <c r="L3453" s="119"/>
      <c r="M3453" s="124"/>
      <c r="T3453" s="125"/>
      <c r="AT3453" s="121" t="s">
        <v>176</v>
      </c>
      <c r="AU3453" s="121" t="s">
        <v>82</v>
      </c>
      <c r="AV3453" s="120" t="s">
        <v>172</v>
      </c>
      <c r="AW3453" s="120" t="s">
        <v>30</v>
      </c>
      <c r="AX3453" s="120" t="s">
        <v>80</v>
      </c>
      <c r="AY3453" s="121" t="s">
        <v>165</v>
      </c>
    </row>
    <row r="3454" spans="2:65" s="77" customFormat="1" ht="22.9" customHeight="1">
      <c r="B3454" s="76"/>
      <c r="D3454" s="78" t="s">
        <v>72</v>
      </c>
      <c r="E3454" s="86" t="s">
        <v>1811</v>
      </c>
      <c r="F3454" s="86" t="s">
        <v>1812</v>
      </c>
      <c r="I3454" s="3"/>
      <c r="J3454" s="87">
        <f>BK3454</f>
        <v>0</v>
      </c>
      <c r="L3454" s="76"/>
      <c r="M3454" s="81"/>
      <c r="P3454" s="82">
        <f>SUM(P3455:P3477)</f>
        <v>0</v>
      </c>
      <c r="R3454" s="82">
        <f>SUM(R3455:R3477)</f>
        <v>0</v>
      </c>
      <c r="T3454" s="83">
        <f>SUM(T3455:T3477)</f>
        <v>0</v>
      </c>
      <c r="AR3454" s="78" t="s">
        <v>80</v>
      </c>
      <c r="AT3454" s="84" t="s">
        <v>72</v>
      </c>
      <c r="AU3454" s="84" t="s">
        <v>80</v>
      </c>
      <c r="AY3454" s="78" t="s">
        <v>165</v>
      </c>
      <c r="BK3454" s="85">
        <f>SUM(BK3455:BK3477)</f>
        <v>0</v>
      </c>
    </row>
    <row r="3455" spans="2:65" s="17" customFormat="1" ht="16.5" customHeight="1">
      <c r="B3455" s="16"/>
      <c r="C3455" s="88" t="s">
        <v>1813</v>
      </c>
      <c r="D3455" s="88" t="s">
        <v>168</v>
      </c>
      <c r="E3455" s="89" t="s">
        <v>1814</v>
      </c>
      <c r="F3455" s="90" t="s">
        <v>1815</v>
      </c>
      <c r="G3455" s="91" t="s">
        <v>195</v>
      </c>
      <c r="H3455" s="92">
        <v>156.37100000000001</v>
      </c>
      <c r="I3455" s="4"/>
      <c r="J3455" s="94">
        <f>ROUND(I3455*H3455,2)</f>
        <v>0</v>
      </c>
      <c r="K3455" s="95"/>
      <c r="L3455" s="16"/>
      <c r="M3455" s="96" t="s">
        <v>1</v>
      </c>
      <c r="N3455" s="97" t="s">
        <v>38</v>
      </c>
      <c r="P3455" s="98">
        <f>O3455*H3455</f>
        <v>0</v>
      </c>
      <c r="Q3455" s="98">
        <v>0</v>
      </c>
      <c r="R3455" s="98">
        <f>Q3455*H3455</f>
        <v>0</v>
      </c>
      <c r="S3455" s="98">
        <v>0</v>
      </c>
      <c r="T3455" s="99">
        <f>S3455*H3455</f>
        <v>0</v>
      </c>
      <c r="AR3455" s="100" t="s">
        <v>172</v>
      </c>
      <c r="AT3455" s="100" t="s">
        <v>168</v>
      </c>
      <c r="AU3455" s="100" t="s">
        <v>82</v>
      </c>
      <c r="AY3455" s="9" t="s">
        <v>165</v>
      </c>
      <c r="BE3455" s="101">
        <f>IF(N3455="základní",J3455,0)</f>
        <v>0</v>
      </c>
      <c r="BF3455" s="101">
        <f>IF(N3455="snížená",J3455,0)</f>
        <v>0</v>
      </c>
      <c r="BG3455" s="101">
        <f>IF(N3455="zákl. přenesená",J3455,0)</f>
        <v>0</v>
      </c>
      <c r="BH3455" s="101">
        <f>IF(N3455="sníž. přenesená",J3455,0)</f>
        <v>0</v>
      </c>
      <c r="BI3455" s="101">
        <f>IF(N3455="nulová",J3455,0)</f>
        <v>0</v>
      </c>
      <c r="BJ3455" s="9" t="s">
        <v>80</v>
      </c>
      <c r="BK3455" s="101">
        <f>ROUND(I3455*H3455,2)</f>
        <v>0</v>
      </c>
      <c r="BL3455" s="9" t="s">
        <v>172</v>
      </c>
      <c r="BM3455" s="100" t="s">
        <v>1816</v>
      </c>
    </row>
    <row r="3456" spans="2:65" s="17" customFormat="1" ht="19.5">
      <c r="B3456" s="16"/>
      <c r="D3456" s="102" t="s">
        <v>173</v>
      </c>
      <c r="F3456" s="103" t="s">
        <v>1817</v>
      </c>
      <c r="I3456" s="5"/>
      <c r="L3456" s="16"/>
      <c r="M3456" s="104"/>
      <c r="T3456" s="105"/>
      <c r="AT3456" s="9" t="s">
        <v>173</v>
      </c>
      <c r="AU3456" s="9" t="s">
        <v>82</v>
      </c>
    </row>
    <row r="3457" spans="2:65" s="107" customFormat="1">
      <c r="B3457" s="106"/>
      <c r="D3457" s="102" t="s">
        <v>176</v>
      </c>
      <c r="E3457" s="108" t="s">
        <v>1</v>
      </c>
      <c r="F3457" s="109" t="s">
        <v>11282</v>
      </c>
      <c r="H3457" s="108"/>
      <c r="I3457" s="6"/>
      <c r="L3457" s="106"/>
      <c r="M3457" s="110"/>
      <c r="T3457" s="111"/>
      <c r="AT3457" s="108" t="s">
        <v>176</v>
      </c>
      <c r="AU3457" s="108" t="s">
        <v>82</v>
      </c>
      <c r="AV3457" s="107" t="s">
        <v>82</v>
      </c>
      <c r="AW3457" s="107" t="s">
        <v>30</v>
      </c>
      <c r="AX3457" s="107" t="s">
        <v>73</v>
      </c>
      <c r="AY3457" s="108" t="s">
        <v>165</v>
      </c>
    </row>
    <row r="3458" spans="2:65" s="113" customFormat="1">
      <c r="B3458" s="112"/>
      <c r="D3458" s="102" t="s">
        <v>176</v>
      </c>
      <c r="E3458" s="114" t="s">
        <v>1</v>
      </c>
      <c r="F3458" s="115" t="s">
        <v>11283</v>
      </c>
      <c r="H3458" s="116">
        <v>20.965867920000004</v>
      </c>
      <c r="I3458" s="7"/>
      <c r="L3458" s="112"/>
      <c r="M3458" s="117"/>
      <c r="T3458" s="118"/>
      <c r="AT3458" s="114" t="s">
        <v>176</v>
      </c>
      <c r="AU3458" s="114" t="s">
        <v>82</v>
      </c>
      <c r="AV3458" s="113" t="s">
        <v>82</v>
      </c>
      <c r="AW3458" s="113" t="s">
        <v>30</v>
      </c>
      <c r="AX3458" s="113" t="s">
        <v>73</v>
      </c>
      <c r="AY3458" s="114" t="s">
        <v>165</v>
      </c>
    </row>
    <row r="3459" spans="2:65" s="107" customFormat="1">
      <c r="B3459" s="106"/>
      <c r="D3459" s="102" t="s">
        <v>176</v>
      </c>
      <c r="E3459" s="108" t="s">
        <v>1</v>
      </c>
      <c r="F3459" s="109" t="s">
        <v>11284</v>
      </c>
      <c r="H3459" s="108"/>
      <c r="I3459" s="6"/>
      <c r="L3459" s="106"/>
      <c r="M3459" s="110"/>
      <c r="T3459" s="111"/>
      <c r="AT3459" s="108" t="s">
        <v>176</v>
      </c>
      <c r="AU3459" s="108" t="s">
        <v>82</v>
      </c>
      <c r="AV3459" s="107" t="s">
        <v>82</v>
      </c>
      <c r="AW3459" s="107" t="s">
        <v>30</v>
      </c>
      <c r="AX3459" s="107" t="s">
        <v>73</v>
      </c>
      <c r="AY3459" s="108" t="s">
        <v>165</v>
      </c>
    </row>
    <row r="3460" spans="2:65" s="113" customFormat="1">
      <c r="B3460" s="112"/>
      <c r="D3460" s="102" t="s">
        <v>176</v>
      </c>
      <c r="E3460" s="114" t="s">
        <v>1</v>
      </c>
      <c r="F3460" s="115" t="s">
        <v>11285</v>
      </c>
      <c r="H3460" s="116">
        <v>129.36000000000001</v>
      </c>
      <c r="I3460" s="7"/>
      <c r="L3460" s="112"/>
      <c r="M3460" s="117"/>
      <c r="T3460" s="118"/>
      <c r="AT3460" s="114" t="s">
        <v>176</v>
      </c>
      <c r="AU3460" s="114" t="s">
        <v>82</v>
      </c>
      <c r="AV3460" s="113" t="s">
        <v>82</v>
      </c>
      <c r="AW3460" s="113" t="s">
        <v>30</v>
      </c>
      <c r="AX3460" s="113" t="s">
        <v>73</v>
      </c>
      <c r="AY3460" s="114" t="s">
        <v>165</v>
      </c>
    </row>
    <row r="3461" spans="2:65" s="107" customFormat="1">
      <c r="B3461" s="106"/>
      <c r="D3461" s="102" t="s">
        <v>176</v>
      </c>
      <c r="E3461" s="108" t="s">
        <v>1</v>
      </c>
      <c r="F3461" s="109" t="s">
        <v>11286</v>
      </c>
      <c r="H3461" s="108"/>
      <c r="I3461" s="6"/>
      <c r="L3461" s="106"/>
      <c r="M3461" s="110"/>
      <c r="T3461" s="111"/>
      <c r="AT3461" s="108" t="s">
        <v>176</v>
      </c>
      <c r="AU3461" s="108" t="s">
        <v>82</v>
      </c>
      <c r="AV3461" s="107" t="s">
        <v>82</v>
      </c>
      <c r="AW3461" s="107" t="s">
        <v>30</v>
      </c>
      <c r="AX3461" s="107" t="s">
        <v>73</v>
      </c>
      <c r="AY3461" s="108" t="s">
        <v>165</v>
      </c>
    </row>
    <row r="3462" spans="2:65" s="113" customFormat="1">
      <c r="B3462" s="112"/>
      <c r="D3462" s="102" t="s">
        <v>176</v>
      </c>
      <c r="E3462" s="114" t="s">
        <v>1</v>
      </c>
      <c r="F3462" s="115" t="s">
        <v>11287</v>
      </c>
      <c r="H3462" s="116">
        <v>6.0449999999999999</v>
      </c>
      <c r="I3462" s="7"/>
      <c r="L3462" s="112"/>
      <c r="M3462" s="117"/>
      <c r="T3462" s="118"/>
      <c r="AT3462" s="114" t="s">
        <v>176</v>
      </c>
      <c r="AU3462" s="114" t="s">
        <v>82</v>
      </c>
      <c r="AV3462" s="113" t="s">
        <v>82</v>
      </c>
      <c r="AW3462" s="113" t="s">
        <v>30</v>
      </c>
      <c r="AX3462" s="113" t="s">
        <v>73</v>
      </c>
      <c r="AY3462" s="114" t="s">
        <v>165</v>
      </c>
    </row>
    <row r="3463" spans="2:65" s="120" customFormat="1">
      <c r="B3463" s="119"/>
      <c r="D3463" s="102" t="s">
        <v>176</v>
      </c>
      <c r="E3463" s="121" t="s">
        <v>1</v>
      </c>
      <c r="F3463" s="122" t="s">
        <v>181</v>
      </c>
      <c r="H3463" s="123">
        <v>156.37100000000001</v>
      </c>
      <c r="I3463" s="8"/>
      <c r="L3463" s="119"/>
      <c r="M3463" s="124"/>
      <c r="T3463" s="125"/>
      <c r="AT3463" s="121" t="s">
        <v>176</v>
      </c>
      <c r="AU3463" s="121" t="s">
        <v>82</v>
      </c>
      <c r="AV3463" s="120" t="s">
        <v>172</v>
      </c>
      <c r="AW3463" s="120" t="s">
        <v>30</v>
      </c>
      <c r="AX3463" s="120" t="s">
        <v>80</v>
      </c>
      <c r="AY3463" s="121" t="s">
        <v>165</v>
      </c>
    </row>
    <row r="3464" spans="2:65" s="17" customFormat="1" ht="33" customHeight="1">
      <c r="B3464" s="16"/>
      <c r="C3464" s="88" t="s">
        <v>1078</v>
      </c>
      <c r="D3464" s="88" t="s">
        <v>168</v>
      </c>
      <c r="E3464" s="89" t="s">
        <v>1818</v>
      </c>
      <c r="F3464" s="90" t="s">
        <v>1819</v>
      </c>
      <c r="G3464" s="91" t="s">
        <v>195</v>
      </c>
      <c r="H3464" s="92">
        <v>156.37100000000001</v>
      </c>
      <c r="I3464" s="4"/>
      <c r="J3464" s="94">
        <f>ROUND(I3464*H3464,2)</f>
        <v>0</v>
      </c>
      <c r="K3464" s="95"/>
      <c r="L3464" s="16"/>
      <c r="M3464" s="96" t="s">
        <v>1</v>
      </c>
      <c r="N3464" s="97" t="s">
        <v>38</v>
      </c>
      <c r="P3464" s="98">
        <f>O3464*H3464</f>
        <v>0</v>
      </c>
      <c r="Q3464" s="98">
        <v>0</v>
      </c>
      <c r="R3464" s="98">
        <f>Q3464*H3464</f>
        <v>0</v>
      </c>
      <c r="S3464" s="98">
        <v>0</v>
      </c>
      <c r="T3464" s="99">
        <f>S3464*H3464</f>
        <v>0</v>
      </c>
      <c r="AR3464" s="100" t="s">
        <v>172</v>
      </c>
      <c r="AT3464" s="100" t="s">
        <v>168</v>
      </c>
      <c r="AU3464" s="100" t="s">
        <v>82</v>
      </c>
      <c r="AY3464" s="9" t="s">
        <v>165</v>
      </c>
      <c r="BE3464" s="101">
        <f>IF(N3464="základní",J3464,0)</f>
        <v>0</v>
      </c>
      <c r="BF3464" s="101">
        <f>IF(N3464="snížená",J3464,0)</f>
        <v>0</v>
      </c>
      <c r="BG3464" s="101">
        <f>IF(N3464="zákl. přenesená",J3464,0)</f>
        <v>0</v>
      </c>
      <c r="BH3464" s="101">
        <f>IF(N3464="sníž. přenesená",J3464,0)</f>
        <v>0</v>
      </c>
      <c r="BI3464" s="101">
        <f>IF(N3464="nulová",J3464,0)</f>
        <v>0</v>
      </c>
      <c r="BJ3464" s="9" t="s">
        <v>80</v>
      </c>
      <c r="BK3464" s="101">
        <f>ROUND(I3464*H3464,2)</f>
        <v>0</v>
      </c>
      <c r="BL3464" s="9" t="s">
        <v>172</v>
      </c>
      <c r="BM3464" s="100" t="s">
        <v>1820</v>
      </c>
    </row>
    <row r="3465" spans="2:65" s="17" customFormat="1" ht="19.5">
      <c r="B3465" s="16"/>
      <c r="D3465" s="102" t="s">
        <v>173</v>
      </c>
      <c r="F3465" s="103" t="s">
        <v>1821</v>
      </c>
      <c r="I3465" s="5"/>
      <c r="L3465" s="16"/>
      <c r="M3465" s="104"/>
      <c r="T3465" s="105"/>
      <c r="AT3465" s="9" t="s">
        <v>173</v>
      </c>
      <c r="AU3465" s="9" t="s">
        <v>82</v>
      </c>
    </row>
    <row r="3466" spans="2:65" s="113" customFormat="1">
      <c r="B3466" s="112"/>
      <c r="D3466" s="102" t="s">
        <v>176</v>
      </c>
      <c r="E3466" s="114" t="s">
        <v>1</v>
      </c>
      <c r="F3466" s="115" t="s">
        <v>11288</v>
      </c>
      <c r="H3466" s="116">
        <v>156.37100000000001</v>
      </c>
      <c r="I3466" s="7"/>
      <c r="L3466" s="112"/>
      <c r="M3466" s="117"/>
      <c r="T3466" s="118"/>
      <c r="AT3466" s="114" t="s">
        <v>176</v>
      </c>
      <c r="AU3466" s="114" t="s">
        <v>82</v>
      </c>
      <c r="AV3466" s="113" t="s">
        <v>82</v>
      </c>
      <c r="AW3466" s="113" t="s">
        <v>30</v>
      </c>
      <c r="AX3466" s="113" t="s">
        <v>73</v>
      </c>
      <c r="AY3466" s="114" t="s">
        <v>165</v>
      </c>
    </row>
    <row r="3467" spans="2:65" s="120" customFormat="1">
      <c r="B3467" s="119"/>
      <c r="D3467" s="102" t="s">
        <v>176</v>
      </c>
      <c r="E3467" s="121" t="s">
        <v>1</v>
      </c>
      <c r="F3467" s="122" t="s">
        <v>181</v>
      </c>
      <c r="H3467" s="123">
        <v>156.37100000000001</v>
      </c>
      <c r="I3467" s="8"/>
      <c r="L3467" s="119"/>
      <c r="M3467" s="124"/>
      <c r="T3467" s="125"/>
      <c r="AT3467" s="121" t="s">
        <v>176</v>
      </c>
      <c r="AU3467" s="121" t="s">
        <v>82</v>
      </c>
      <c r="AV3467" s="120" t="s">
        <v>172</v>
      </c>
      <c r="AW3467" s="120" t="s">
        <v>30</v>
      </c>
      <c r="AX3467" s="120" t="s">
        <v>80</v>
      </c>
      <c r="AY3467" s="121" t="s">
        <v>165</v>
      </c>
    </row>
    <row r="3468" spans="2:65" s="17" customFormat="1" ht="21.75" customHeight="1">
      <c r="B3468" s="16"/>
      <c r="C3468" s="88" t="s">
        <v>1822</v>
      </c>
      <c r="D3468" s="88" t="s">
        <v>168</v>
      </c>
      <c r="E3468" s="89" t="s">
        <v>307</v>
      </c>
      <c r="F3468" s="90" t="s">
        <v>308</v>
      </c>
      <c r="G3468" s="91" t="s">
        <v>195</v>
      </c>
      <c r="H3468" s="92">
        <v>2971.049</v>
      </c>
      <c r="I3468" s="4"/>
      <c r="J3468" s="94">
        <f>ROUND(I3468*H3468,2)</f>
        <v>0</v>
      </c>
      <c r="K3468" s="95"/>
      <c r="L3468" s="16"/>
      <c r="M3468" s="96" t="s">
        <v>1</v>
      </c>
      <c r="N3468" s="97" t="s">
        <v>38</v>
      </c>
      <c r="P3468" s="98">
        <f>O3468*H3468</f>
        <v>0</v>
      </c>
      <c r="Q3468" s="98">
        <v>0</v>
      </c>
      <c r="R3468" s="98">
        <f>Q3468*H3468</f>
        <v>0</v>
      </c>
      <c r="S3468" s="98">
        <v>0</v>
      </c>
      <c r="T3468" s="99">
        <f>S3468*H3468</f>
        <v>0</v>
      </c>
      <c r="AR3468" s="100" t="s">
        <v>172</v>
      </c>
      <c r="AT3468" s="100" t="s">
        <v>168</v>
      </c>
      <c r="AU3468" s="100" t="s">
        <v>82</v>
      </c>
      <c r="AY3468" s="9" t="s">
        <v>165</v>
      </c>
      <c r="BE3468" s="101">
        <f>IF(N3468="základní",J3468,0)</f>
        <v>0</v>
      </c>
      <c r="BF3468" s="101">
        <f>IF(N3468="snížená",J3468,0)</f>
        <v>0</v>
      </c>
      <c r="BG3468" s="101">
        <f>IF(N3468="zákl. přenesená",J3468,0)</f>
        <v>0</v>
      </c>
      <c r="BH3468" s="101">
        <f>IF(N3468="sníž. přenesená",J3468,0)</f>
        <v>0</v>
      </c>
      <c r="BI3468" s="101">
        <f>IF(N3468="nulová",J3468,0)</f>
        <v>0</v>
      </c>
      <c r="BJ3468" s="9" t="s">
        <v>80</v>
      </c>
      <c r="BK3468" s="101">
        <f>ROUND(I3468*H3468,2)</f>
        <v>0</v>
      </c>
      <c r="BL3468" s="9" t="s">
        <v>172</v>
      </c>
      <c r="BM3468" s="100" t="s">
        <v>1823</v>
      </c>
    </row>
    <row r="3469" spans="2:65" s="17" customFormat="1" ht="29.25">
      <c r="B3469" s="16"/>
      <c r="D3469" s="102" t="s">
        <v>173</v>
      </c>
      <c r="F3469" s="103" t="s">
        <v>310</v>
      </c>
      <c r="I3469" s="5"/>
      <c r="L3469" s="16"/>
      <c r="M3469" s="104"/>
      <c r="T3469" s="105"/>
      <c r="AT3469" s="9" t="s">
        <v>173</v>
      </c>
      <c r="AU3469" s="9" t="s">
        <v>82</v>
      </c>
    </row>
    <row r="3470" spans="2:65" s="113" customFormat="1">
      <c r="B3470" s="112"/>
      <c r="D3470" s="102" t="s">
        <v>176</v>
      </c>
      <c r="E3470" s="114" t="s">
        <v>1</v>
      </c>
      <c r="F3470" s="115" t="s">
        <v>11289</v>
      </c>
      <c r="H3470" s="116">
        <v>2971.049</v>
      </c>
      <c r="I3470" s="7"/>
      <c r="L3470" s="112"/>
      <c r="M3470" s="117"/>
      <c r="T3470" s="118"/>
      <c r="AT3470" s="114" t="s">
        <v>176</v>
      </c>
      <c r="AU3470" s="114" t="s">
        <v>82</v>
      </c>
      <c r="AV3470" s="113" t="s">
        <v>82</v>
      </c>
      <c r="AW3470" s="113" t="s">
        <v>30</v>
      </c>
      <c r="AX3470" s="113" t="s">
        <v>73</v>
      </c>
      <c r="AY3470" s="114" t="s">
        <v>165</v>
      </c>
    </row>
    <row r="3471" spans="2:65" s="120" customFormat="1">
      <c r="B3471" s="119"/>
      <c r="D3471" s="102" t="s">
        <v>176</v>
      </c>
      <c r="E3471" s="121" t="s">
        <v>1</v>
      </c>
      <c r="F3471" s="122" t="s">
        <v>181</v>
      </c>
      <c r="H3471" s="123">
        <v>2971.049</v>
      </c>
      <c r="I3471" s="8"/>
      <c r="L3471" s="119"/>
      <c r="M3471" s="124"/>
      <c r="T3471" s="125"/>
      <c r="AT3471" s="121" t="s">
        <v>176</v>
      </c>
      <c r="AU3471" s="121" t="s">
        <v>82</v>
      </c>
      <c r="AV3471" s="120" t="s">
        <v>172</v>
      </c>
      <c r="AW3471" s="120" t="s">
        <v>30</v>
      </c>
      <c r="AX3471" s="120" t="s">
        <v>80</v>
      </c>
      <c r="AY3471" s="121" t="s">
        <v>165</v>
      </c>
    </row>
    <row r="3472" spans="2:65" s="17" customFormat="1" ht="33" customHeight="1">
      <c r="B3472" s="16"/>
      <c r="C3472" s="88" t="s">
        <v>1081</v>
      </c>
      <c r="D3472" s="88" t="s">
        <v>168</v>
      </c>
      <c r="E3472" s="89" t="s">
        <v>1824</v>
      </c>
      <c r="F3472" s="90" t="s">
        <v>1825</v>
      </c>
      <c r="G3472" s="91" t="s">
        <v>195</v>
      </c>
      <c r="H3472" s="92">
        <v>156.37100000000001</v>
      </c>
      <c r="I3472" s="4"/>
      <c r="J3472" s="94">
        <f>ROUND(I3472*H3472,2)</f>
        <v>0</v>
      </c>
      <c r="K3472" s="95"/>
      <c r="L3472" s="16"/>
      <c r="M3472" s="96" t="s">
        <v>1</v>
      </c>
      <c r="N3472" s="97" t="s">
        <v>38</v>
      </c>
      <c r="P3472" s="98">
        <f>O3472*H3472</f>
        <v>0</v>
      </c>
      <c r="Q3472" s="98">
        <v>0</v>
      </c>
      <c r="R3472" s="98">
        <f>Q3472*H3472</f>
        <v>0</v>
      </c>
      <c r="S3472" s="98">
        <v>0</v>
      </c>
      <c r="T3472" s="99">
        <f>S3472*H3472</f>
        <v>0</v>
      </c>
      <c r="AR3472" s="100" t="s">
        <v>172</v>
      </c>
      <c r="AT3472" s="100" t="s">
        <v>168</v>
      </c>
      <c r="AU3472" s="100" t="s">
        <v>82</v>
      </c>
      <c r="AY3472" s="9" t="s">
        <v>165</v>
      </c>
      <c r="BE3472" s="101">
        <f>IF(N3472="základní",J3472,0)</f>
        <v>0</v>
      </c>
      <c r="BF3472" s="101">
        <f>IF(N3472="snížená",J3472,0)</f>
        <v>0</v>
      </c>
      <c r="BG3472" s="101">
        <f>IF(N3472="zákl. přenesená",J3472,0)</f>
        <v>0</v>
      </c>
      <c r="BH3472" s="101">
        <f>IF(N3472="sníž. přenesená",J3472,0)</f>
        <v>0</v>
      </c>
      <c r="BI3472" s="101">
        <f>IF(N3472="nulová",J3472,0)</f>
        <v>0</v>
      </c>
      <c r="BJ3472" s="9" t="s">
        <v>80</v>
      </c>
      <c r="BK3472" s="101">
        <f>ROUND(I3472*H3472,2)</f>
        <v>0</v>
      </c>
      <c r="BL3472" s="9" t="s">
        <v>172</v>
      </c>
      <c r="BM3472" s="100" t="s">
        <v>1826</v>
      </c>
    </row>
    <row r="3473" spans="2:65" s="17" customFormat="1" ht="19.5">
      <c r="B3473" s="16"/>
      <c r="D3473" s="102" t="s">
        <v>173</v>
      </c>
      <c r="F3473" s="103" t="s">
        <v>1825</v>
      </c>
      <c r="I3473" s="5"/>
      <c r="L3473" s="16"/>
      <c r="M3473" s="104"/>
      <c r="T3473" s="105"/>
      <c r="AT3473" s="9" t="s">
        <v>173</v>
      </c>
      <c r="AU3473" s="9" t="s">
        <v>82</v>
      </c>
    </row>
    <row r="3474" spans="2:65" s="113" customFormat="1">
      <c r="B3474" s="112"/>
      <c r="D3474" s="102" t="s">
        <v>176</v>
      </c>
      <c r="E3474" s="114" t="s">
        <v>1</v>
      </c>
      <c r="F3474" s="115" t="s">
        <v>11290</v>
      </c>
      <c r="H3474" s="116">
        <v>156.37100000000001</v>
      </c>
      <c r="I3474" s="7"/>
      <c r="L3474" s="112"/>
      <c r="M3474" s="117"/>
      <c r="T3474" s="118"/>
      <c r="AT3474" s="114" t="s">
        <v>176</v>
      </c>
      <c r="AU3474" s="114" t="s">
        <v>82</v>
      </c>
      <c r="AV3474" s="113" t="s">
        <v>82</v>
      </c>
      <c r="AW3474" s="113" t="s">
        <v>30</v>
      </c>
      <c r="AX3474" s="113" t="s">
        <v>73</v>
      </c>
      <c r="AY3474" s="114" t="s">
        <v>165</v>
      </c>
    </row>
    <row r="3475" spans="2:65" s="120" customFormat="1">
      <c r="B3475" s="119"/>
      <c r="D3475" s="102" t="s">
        <v>176</v>
      </c>
      <c r="E3475" s="121" t="s">
        <v>1</v>
      </c>
      <c r="F3475" s="122" t="s">
        <v>181</v>
      </c>
      <c r="H3475" s="123">
        <v>156.37100000000001</v>
      </c>
      <c r="I3475" s="8"/>
      <c r="L3475" s="119"/>
      <c r="M3475" s="124"/>
      <c r="T3475" s="125"/>
      <c r="AT3475" s="121" t="s">
        <v>176</v>
      </c>
      <c r="AU3475" s="121" t="s">
        <v>82</v>
      </c>
      <c r="AV3475" s="120" t="s">
        <v>172</v>
      </c>
      <c r="AW3475" s="120" t="s">
        <v>30</v>
      </c>
      <c r="AX3475" s="120" t="s">
        <v>80</v>
      </c>
      <c r="AY3475" s="121" t="s">
        <v>165</v>
      </c>
    </row>
    <row r="3476" spans="2:65" s="17" customFormat="1" ht="16.5" customHeight="1">
      <c r="B3476" s="16"/>
      <c r="C3476" s="88" t="s">
        <v>1827</v>
      </c>
      <c r="D3476" s="88" t="s">
        <v>168</v>
      </c>
      <c r="E3476" s="89" t="s">
        <v>1828</v>
      </c>
      <c r="F3476" s="90" t="s">
        <v>1829</v>
      </c>
      <c r="G3476" s="91" t="s">
        <v>195</v>
      </c>
      <c r="H3476" s="92">
        <v>10812.870999999999</v>
      </c>
      <c r="I3476" s="4"/>
      <c r="J3476" s="94">
        <f>ROUND(I3476*H3476,2)</f>
        <v>0</v>
      </c>
      <c r="K3476" s="95"/>
      <c r="L3476" s="16"/>
      <c r="M3476" s="96" t="s">
        <v>1</v>
      </c>
      <c r="N3476" s="97" t="s">
        <v>38</v>
      </c>
      <c r="P3476" s="98">
        <f>O3476*H3476</f>
        <v>0</v>
      </c>
      <c r="Q3476" s="98">
        <v>0</v>
      </c>
      <c r="R3476" s="98">
        <f>Q3476*H3476</f>
        <v>0</v>
      </c>
      <c r="S3476" s="98">
        <v>0</v>
      </c>
      <c r="T3476" s="99">
        <f>S3476*H3476</f>
        <v>0</v>
      </c>
      <c r="AR3476" s="100" t="s">
        <v>172</v>
      </c>
      <c r="AT3476" s="100" t="s">
        <v>168</v>
      </c>
      <c r="AU3476" s="100" t="s">
        <v>82</v>
      </c>
      <c r="AY3476" s="9" t="s">
        <v>165</v>
      </c>
      <c r="BE3476" s="101">
        <f>IF(N3476="základní",J3476,0)</f>
        <v>0</v>
      </c>
      <c r="BF3476" s="101">
        <f>IF(N3476="snížená",J3476,0)</f>
        <v>0</v>
      </c>
      <c r="BG3476" s="101">
        <f>IF(N3476="zákl. přenesená",J3476,0)</f>
        <v>0</v>
      </c>
      <c r="BH3476" s="101">
        <f>IF(N3476="sníž. přenesená",J3476,0)</f>
        <v>0</v>
      </c>
      <c r="BI3476" s="101">
        <f>IF(N3476="nulová",J3476,0)</f>
        <v>0</v>
      </c>
      <c r="BJ3476" s="9" t="s">
        <v>80</v>
      </c>
      <c r="BK3476" s="101">
        <f>ROUND(I3476*H3476,2)</f>
        <v>0</v>
      </c>
      <c r="BL3476" s="9" t="s">
        <v>172</v>
      </c>
      <c r="BM3476" s="100" t="s">
        <v>1830</v>
      </c>
    </row>
    <row r="3477" spans="2:65" s="17" customFormat="1" ht="39">
      <c r="B3477" s="16"/>
      <c r="D3477" s="102" t="s">
        <v>173</v>
      </c>
      <c r="F3477" s="103" t="s">
        <v>1831</v>
      </c>
      <c r="I3477" s="5"/>
      <c r="L3477" s="16"/>
      <c r="M3477" s="104"/>
      <c r="T3477" s="105"/>
      <c r="AT3477" s="9" t="s">
        <v>173</v>
      </c>
      <c r="AU3477" s="9" t="s">
        <v>82</v>
      </c>
    </row>
    <row r="3478" spans="2:65" s="77" customFormat="1" ht="22.9" customHeight="1">
      <c r="B3478" s="76"/>
      <c r="D3478" s="78" t="s">
        <v>72</v>
      </c>
      <c r="E3478" s="86" t="s">
        <v>1832</v>
      </c>
      <c r="F3478" s="86" t="s">
        <v>1833</v>
      </c>
      <c r="I3478" s="3"/>
      <c r="J3478" s="87">
        <f>BK3478</f>
        <v>0</v>
      </c>
      <c r="L3478" s="76"/>
      <c r="M3478" s="81"/>
      <c r="P3478" s="82">
        <f>SUM(P3479:P3924)</f>
        <v>0</v>
      </c>
      <c r="R3478" s="82">
        <f>SUM(R3479:R3924)</f>
        <v>4.3179715179000002</v>
      </c>
      <c r="T3478" s="83">
        <f>SUM(T3479:T3924)</f>
        <v>0</v>
      </c>
      <c r="AR3478" s="78" t="s">
        <v>80</v>
      </c>
      <c r="AT3478" s="84" t="s">
        <v>72</v>
      </c>
      <c r="AU3478" s="84" t="s">
        <v>80</v>
      </c>
      <c r="AY3478" s="78" t="s">
        <v>165</v>
      </c>
      <c r="BK3478" s="85">
        <f>SUM(BK3479:BK3924)</f>
        <v>0</v>
      </c>
    </row>
    <row r="3479" spans="2:65" s="17" customFormat="1" ht="24.2" customHeight="1">
      <c r="B3479" s="16"/>
      <c r="C3479" s="88" t="s">
        <v>1089</v>
      </c>
      <c r="D3479" s="88" t="s">
        <v>168</v>
      </c>
      <c r="E3479" s="89" t="s">
        <v>1834</v>
      </c>
      <c r="F3479" s="90" t="s">
        <v>1835</v>
      </c>
      <c r="G3479" s="91" t="s">
        <v>202</v>
      </c>
      <c r="H3479" s="92">
        <v>3029.0610000000001</v>
      </c>
      <c r="I3479" s="4"/>
      <c r="J3479" s="94">
        <f>ROUND(I3479*H3479,2)</f>
        <v>0</v>
      </c>
      <c r="K3479" s="95"/>
      <c r="L3479" s="16"/>
      <c r="M3479" s="96" t="s">
        <v>1</v>
      </c>
      <c r="N3479" s="97" t="s">
        <v>38</v>
      </c>
      <c r="P3479" s="98">
        <f>O3479*H3479</f>
        <v>0</v>
      </c>
      <c r="Q3479" s="98">
        <v>0</v>
      </c>
      <c r="R3479" s="98">
        <f>Q3479*H3479</f>
        <v>0</v>
      </c>
      <c r="S3479" s="98">
        <v>0</v>
      </c>
      <c r="T3479" s="99">
        <f>S3479*H3479</f>
        <v>0</v>
      </c>
      <c r="AR3479" s="100" t="s">
        <v>172</v>
      </c>
      <c r="AT3479" s="100" t="s">
        <v>168</v>
      </c>
      <c r="AU3479" s="100" t="s">
        <v>82</v>
      </c>
      <c r="AY3479" s="9" t="s">
        <v>165</v>
      </c>
      <c r="BE3479" s="101">
        <f>IF(N3479="základní",J3479,0)</f>
        <v>0</v>
      </c>
      <c r="BF3479" s="101">
        <f>IF(N3479="snížená",J3479,0)</f>
        <v>0</v>
      </c>
      <c r="BG3479" s="101">
        <f>IF(N3479="zákl. přenesená",J3479,0)</f>
        <v>0</v>
      </c>
      <c r="BH3479" s="101">
        <f>IF(N3479="sníž. přenesená",J3479,0)</f>
        <v>0</v>
      </c>
      <c r="BI3479" s="101">
        <f>IF(N3479="nulová",J3479,0)</f>
        <v>0</v>
      </c>
      <c r="BJ3479" s="9" t="s">
        <v>80</v>
      </c>
      <c r="BK3479" s="101">
        <f>ROUND(I3479*H3479,2)</f>
        <v>0</v>
      </c>
      <c r="BL3479" s="9" t="s">
        <v>172</v>
      </c>
      <c r="BM3479" s="100" t="s">
        <v>1836</v>
      </c>
    </row>
    <row r="3480" spans="2:65" s="17" customFormat="1" ht="19.5">
      <c r="B3480" s="16"/>
      <c r="D3480" s="102" t="s">
        <v>173</v>
      </c>
      <c r="F3480" s="103" t="s">
        <v>1837</v>
      </c>
      <c r="I3480" s="5"/>
      <c r="L3480" s="16"/>
      <c r="M3480" s="104"/>
      <c r="T3480" s="105"/>
      <c r="AT3480" s="9" t="s">
        <v>173</v>
      </c>
      <c r="AU3480" s="9" t="s">
        <v>82</v>
      </c>
    </row>
    <row r="3481" spans="2:65" s="107" customFormat="1">
      <c r="B3481" s="106"/>
      <c r="D3481" s="102" t="s">
        <v>176</v>
      </c>
      <c r="E3481" s="108" t="s">
        <v>1</v>
      </c>
      <c r="F3481" s="109" t="s">
        <v>11291</v>
      </c>
      <c r="H3481" s="108"/>
      <c r="I3481" s="6"/>
      <c r="L3481" s="106"/>
      <c r="M3481" s="110"/>
      <c r="T3481" s="111"/>
      <c r="AT3481" s="108" t="s">
        <v>176</v>
      </c>
      <c r="AU3481" s="108" t="s">
        <v>82</v>
      </c>
      <c r="AV3481" s="107" t="s">
        <v>80</v>
      </c>
      <c r="AW3481" s="107" t="s">
        <v>30</v>
      </c>
      <c r="AX3481" s="107" t="s">
        <v>73</v>
      </c>
      <c r="AY3481" s="108" t="s">
        <v>165</v>
      </c>
    </row>
    <row r="3482" spans="2:65" s="113" customFormat="1">
      <c r="B3482" s="112"/>
      <c r="D3482" s="102" t="s">
        <v>176</v>
      </c>
      <c r="E3482" s="114" t="s">
        <v>1</v>
      </c>
      <c r="F3482" s="115" t="s">
        <v>11292</v>
      </c>
      <c r="H3482" s="116">
        <v>1876.8910000000001</v>
      </c>
      <c r="I3482" s="7"/>
      <c r="L3482" s="112"/>
      <c r="M3482" s="117"/>
      <c r="T3482" s="118"/>
      <c r="AT3482" s="114" t="s">
        <v>176</v>
      </c>
      <c r="AU3482" s="114" t="s">
        <v>82</v>
      </c>
      <c r="AV3482" s="113" t="s">
        <v>82</v>
      </c>
      <c r="AW3482" s="113" t="s">
        <v>30</v>
      </c>
      <c r="AX3482" s="113" t="s">
        <v>73</v>
      </c>
      <c r="AY3482" s="114" t="s">
        <v>165</v>
      </c>
    </row>
    <row r="3483" spans="2:65" s="113" customFormat="1">
      <c r="B3483" s="112"/>
      <c r="D3483" s="102" t="s">
        <v>176</v>
      </c>
      <c r="E3483" s="114" t="s">
        <v>1</v>
      </c>
      <c r="F3483" s="115" t="s">
        <v>9866</v>
      </c>
      <c r="H3483" s="116">
        <v>1876.8910000000001</v>
      </c>
      <c r="I3483" s="7"/>
      <c r="L3483" s="112"/>
      <c r="M3483" s="117"/>
      <c r="T3483" s="118"/>
      <c r="AT3483" s="114" t="s">
        <v>176</v>
      </c>
      <c r="AU3483" s="114" t="s">
        <v>82</v>
      </c>
      <c r="AV3483" s="113" t="s">
        <v>80</v>
      </c>
      <c r="AW3483" s="113" t="s">
        <v>30</v>
      </c>
      <c r="AX3483" s="113" t="s">
        <v>73</v>
      </c>
      <c r="AY3483" s="114" t="s">
        <v>165</v>
      </c>
    </row>
    <row r="3484" spans="2:65" s="107" customFormat="1">
      <c r="B3484" s="106"/>
      <c r="D3484" s="102" t="s">
        <v>176</v>
      </c>
      <c r="E3484" s="108" t="s">
        <v>1</v>
      </c>
      <c r="F3484" s="109" t="s">
        <v>11293</v>
      </c>
      <c r="H3484" s="108"/>
      <c r="I3484" s="6"/>
      <c r="L3484" s="106"/>
      <c r="M3484" s="110"/>
      <c r="T3484" s="111"/>
      <c r="AT3484" s="108" t="s">
        <v>176</v>
      </c>
      <c r="AU3484" s="108" t="s">
        <v>82</v>
      </c>
      <c r="AV3484" s="107" t="s">
        <v>82</v>
      </c>
      <c r="AW3484" s="107" t="s">
        <v>30</v>
      </c>
      <c r="AX3484" s="107" t="s">
        <v>73</v>
      </c>
      <c r="AY3484" s="108" t="s">
        <v>165</v>
      </c>
    </row>
    <row r="3485" spans="2:65" s="107" customFormat="1">
      <c r="B3485" s="106"/>
      <c r="D3485" s="102" t="s">
        <v>176</v>
      </c>
      <c r="E3485" s="108" t="s">
        <v>1</v>
      </c>
      <c r="F3485" s="109" t="s">
        <v>707</v>
      </c>
      <c r="H3485" s="108"/>
      <c r="I3485" s="6"/>
      <c r="L3485" s="106"/>
      <c r="M3485" s="110"/>
      <c r="T3485" s="111"/>
      <c r="AT3485" s="108" t="s">
        <v>176</v>
      </c>
      <c r="AU3485" s="108" t="s">
        <v>82</v>
      </c>
      <c r="AV3485" s="107" t="s">
        <v>80</v>
      </c>
      <c r="AW3485" s="107" t="s">
        <v>30</v>
      </c>
      <c r="AX3485" s="107" t="s">
        <v>73</v>
      </c>
      <c r="AY3485" s="108" t="s">
        <v>165</v>
      </c>
    </row>
    <row r="3486" spans="2:65" s="113" customFormat="1">
      <c r="B3486" s="112"/>
      <c r="D3486" s="102" t="s">
        <v>176</v>
      </c>
      <c r="E3486" s="114" t="s">
        <v>1</v>
      </c>
      <c r="F3486" s="115" t="s">
        <v>11294</v>
      </c>
      <c r="H3486" s="116">
        <v>10.37</v>
      </c>
      <c r="I3486" s="7"/>
      <c r="L3486" s="112"/>
      <c r="M3486" s="117"/>
      <c r="T3486" s="118"/>
      <c r="AT3486" s="114" t="s">
        <v>176</v>
      </c>
      <c r="AU3486" s="114" t="s">
        <v>82</v>
      </c>
      <c r="AV3486" s="113" t="s">
        <v>82</v>
      </c>
      <c r="AW3486" s="113" t="s">
        <v>30</v>
      </c>
      <c r="AX3486" s="113" t="s">
        <v>73</v>
      </c>
      <c r="AY3486" s="114" t="s">
        <v>165</v>
      </c>
    </row>
    <row r="3487" spans="2:65" s="113" customFormat="1">
      <c r="B3487" s="112"/>
      <c r="D3487" s="102" t="s">
        <v>176</v>
      </c>
      <c r="E3487" s="114" t="s">
        <v>1</v>
      </c>
      <c r="F3487" s="115" t="s">
        <v>11295</v>
      </c>
      <c r="H3487" s="116">
        <v>29.09</v>
      </c>
      <c r="I3487" s="7"/>
      <c r="L3487" s="112"/>
      <c r="M3487" s="117"/>
      <c r="T3487" s="118"/>
      <c r="AT3487" s="114" t="s">
        <v>176</v>
      </c>
      <c r="AU3487" s="114" t="s">
        <v>82</v>
      </c>
      <c r="AV3487" s="113" t="s">
        <v>80</v>
      </c>
      <c r="AW3487" s="113" t="s">
        <v>30</v>
      </c>
      <c r="AX3487" s="113" t="s">
        <v>73</v>
      </c>
      <c r="AY3487" s="114" t="s">
        <v>165</v>
      </c>
    </row>
    <row r="3488" spans="2:65" s="113" customFormat="1">
      <c r="B3488" s="112"/>
      <c r="D3488" s="102" t="s">
        <v>176</v>
      </c>
      <c r="E3488" s="114" t="s">
        <v>1</v>
      </c>
      <c r="F3488" s="115" t="s">
        <v>11296</v>
      </c>
      <c r="H3488" s="116">
        <v>52.15</v>
      </c>
      <c r="I3488" s="7"/>
      <c r="L3488" s="112"/>
      <c r="M3488" s="117"/>
      <c r="T3488" s="118"/>
      <c r="AT3488" s="114" t="s">
        <v>176</v>
      </c>
      <c r="AU3488" s="114" t="s">
        <v>82</v>
      </c>
      <c r="AV3488" s="113" t="s">
        <v>82</v>
      </c>
      <c r="AW3488" s="113" t="s">
        <v>30</v>
      </c>
      <c r="AX3488" s="113" t="s">
        <v>73</v>
      </c>
      <c r="AY3488" s="114" t="s">
        <v>165</v>
      </c>
    </row>
    <row r="3489" spans="2:51" s="113" customFormat="1">
      <c r="B3489" s="112"/>
      <c r="D3489" s="102" t="s">
        <v>176</v>
      </c>
      <c r="E3489" s="114" t="s">
        <v>1</v>
      </c>
      <c r="F3489" s="115" t="s">
        <v>11297</v>
      </c>
      <c r="H3489" s="116">
        <v>9.27</v>
      </c>
      <c r="I3489" s="7"/>
      <c r="L3489" s="112"/>
      <c r="M3489" s="117"/>
      <c r="T3489" s="118"/>
      <c r="AT3489" s="114" t="s">
        <v>176</v>
      </c>
      <c r="AU3489" s="114" t="s">
        <v>82</v>
      </c>
      <c r="AV3489" s="113" t="s">
        <v>80</v>
      </c>
      <c r="AW3489" s="113" t="s">
        <v>30</v>
      </c>
      <c r="AX3489" s="113" t="s">
        <v>73</v>
      </c>
      <c r="AY3489" s="114" t="s">
        <v>165</v>
      </c>
    </row>
    <row r="3490" spans="2:51" s="113" customFormat="1">
      <c r="B3490" s="112"/>
      <c r="D3490" s="102" t="s">
        <v>176</v>
      </c>
      <c r="E3490" s="114" t="s">
        <v>1</v>
      </c>
      <c r="F3490" s="115" t="s">
        <v>11298</v>
      </c>
      <c r="H3490" s="116">
        <v>44.56</v>
      </c>
      <c r="I3490" s="7"/>
      <c r="L3490" s="112"/>
      <c r="M3490" s="117"/>
      <c r="T3490" s="118"/>
      <c r="AT3490" s="114" t="s">
        <v>176</v>
      </c>
      <c r="AU3490" s="114" t="s">
        <v>82</v>
      </c>
      <c r="AV3490" s="113" t="s">
        <v>82</v>
      </c>
      <c r="AW3490" s="113" t="s">
        <v>30</v>
      </c>
      <c r="AX3490" s="113" t="s">
        <v>73</v>
      </c>
      <c r="AY3490" s="114" t="s">
        <v>165</v>
      </c>
    </row>
    <row r="3491" spans="2:51" s="113" customFormat="1">
      <c r="B3491" s="112"/>
      <c r="D3491" s="102" t="s">
        <v>176</v>
      </c>
      <c r="E3491" s="114" t="s">
        <v>1</v>
      </c>
      <c r="F3491" s="115" t="s">
        <v>11299</v>
      </c>
      <c r="H3491" s="116">
        <v>17.28</v>
      </c>
      <c r="I3491" s="7"/>
      <c r="L3491" s="112"/>
      <c r="M3491" s="117"/>
      <c r="T3491" s="118"/>
      <c r="AT3491" s="114" t="s">
        <v>176</v>
      </c>
      <c r="AU3491" s="114" t="s">
        <v>82</v>
      </c>
      <c r="AV3491" s="113" t="s">
        <v>80</v>
      </c>
      <c r="AW3491" s="113" t="s">
        <v>30</v>
      </c>
      <c r="AX3491" s="113" t="s">
        <v>73</v>
      </c>
      <c r="AY3491" s="114" t="s">
        <v>165</v>
      </c>
    </row>
    <row r="3492" spans="2:51" s="113" customFormat="1">
      <c r="B3492" s="112"/>
      <c r="D3492" s="102" t="s">
        <v>176</v>
      </c>
      <c r="E3492" s="114" t="s">
        <v>1</v>
      </c>
      <c r="F3492" s="115" t="s">
        <v>11300</v>
      </c>
      <c r="H3492" s="116">
        <v>15.68</v>
      </c>
      <c r="I3492" s="7"/>
      <c r="L3492" s="112"/>
      <c r="M3492" s="117"/>
      <c r="T3492" s="118"/>
      <c r="AT3492" s="114" t="s">
        <v>176</v>
      </c>
      <c r="AU3492" s="114" t="s">
        <v>82</v>
      </c>
      <c r="AV3492" s="113" t="s">
        <v>80</v>
      </c>
      <c r="AW3492" s="113" t="s">
        <v>30</v>
      </c>
      <c r="AX3492" s="113" t="s">
        <v>73</v>
      </c>
      <c r="AY3492" s="114" t="s">
        <v>165</v>
      </c>
    </row>
    <row r="3493" spans="2:51" s="113" customFormat="1">
      <c r="B3493" s="112"/>
      <c r="D3493" s="102" t="s">
        <v>176</v>
      </c>
      <c r="E3493" s="114" t="s">
        <v>1</v>
      </c>
      <c r="F3493" s="115" t="s">
        <v>11301</v>
      </c>
      <c r="H3493" s="116">
        <v>510.64</v>
      </c>
      <c r="I3493" s="7"/>
      <c r="L3493" s="112"/>
      <c r="M3493" s="117"/>
      <c r="T3493" s="118"/>
      <c r="AT3493" s="114" t="s">
        <v>176</v>
      </c>
      <c r="AU3493" s="114" t="s">
        <v>82</v>
      </c>
      <c r="AV3493" s="113" t="s">
        <v>80</v>
      </c>
      <c r="AW3493" s="113" t="s">
        <v>30</v>
      </c>
      <c r="AX3493" s="113" t="s">
        <v>73</v>
      </c>
      <c r="AY3493" s="114" t="s">
        <v>165</v>
      </c>
    </row>
    <row r="3494" spans="2:51" s="113" customFormat="1">
      <c r="B3494" s="112"/>
      <c r="D3494" s="102" t="s">
        <v>176</v>
      </c>
      <c r="E3494" s="114" t="s">
        <v>1</v>
      </c>
      <c r="F3494" s="115" t="s">
        <v>11302</v>
      </c>
      <c r="H3494" s="116">
        <v>11.36</v>
      </c>
      <c r="I3494" s="7"/>
      <c r="L3494" s="112"/>
      <c r="M3494" s="117"/>
      <c r="T3494" s="118"/>
      <c r="AT3494" s="114" t="s">
        <v>176</v>
      </c>
      <c r="AU3494" s="114" t="s">
        <v>82</v>
      </c>
      <c r="AV3494" s="113" t="s">
        <v>80</v>
      </c>
      <c r="AW3494" s="113" t="s">
        <v>30</v>
      </c>
      <c r="AX3494" s="113" t="s">
        <v>73</v>
      </c>
      <c r="AY3494" s="114" t="s">
        <v>165</v>
      </c>
    </row>
    <row r="3495" spans="2:51" s="113" customFormat="1">
      <c r="B3495" s="112"/>
      <c r="D3495" s="102" t="s">
        <v>176</v>
      </c>
      <c r="E3495" s="114" t="s">
        <v>1</v>
      </c>
      <c r="F3495" s="115" t="s">
        <v>11303</v>
      </c>
      <c r="H3495" s="116">
        <v>5.88</v>
      </c>
      <c r="I3495" s="7"/>
      <c r="L3495" s="112"/>
      <c r="M3495" s="117"/>
      <c r="T3495" s="118"/>
      <c r="AT3495" s="114" t="s">
        <v>176</v>
      </c>
      <c r="AU3495" s="114" t="s">
        <v>82</v>
      </c>
      <c r="AV3495" s="113" t="s">
        <v>82</v>
      </c>
      <c r="AW3495" s="113" t="s">
        <v>30</v>
      </c>
      <c r="AX3495" s="113" t="s">
        <v>73</v>
      </c>
      <c r="AY3495" s="114" t="s">
        <v>165</v>
      </c>
    </row>
    <row r="3496" spans="2:51" s="107" customFormat="1">
      <c r="B3496" s="106"/>
      <c r="D3496" s="102" t="s">
        <v>176</v>
      </c>
      <c r="E3496" s="108" t="s">
        <v>1</v>
      </c>
      <c r="F3496" s="109" t="s">
        <v>709</v>
      </c>
      <c r="H3496" s="108"/>
      <c r="I3496" s="6"/>
      <c r="L3496" s="106"/>
      <c r="M3496" s="110"/>
      <c r="T3496" s="111"/>
      <c r="AT3496" s="108" t="s">
        <v>176</v>
      </c>
      <c r="AU3496" s="108" t="s">
        <v>82</v>
      </c>
      <c r="AV3496" s="107" t="s">
        <v>82</v>
      </c>
      <c r="AW3496" s="107" t="s">
        <v>30</v>
      </c>
      <c r="AX3496" s="107" t="s">
        <v>73</v>
      </c>
      <c r="AY3496" s="108" t="s">
        <v>165</v>
      </c>
    </row>
    <row r="3497" spans="2:51" s="113" customFormat="1">
      <c r="B3497" s="112"/>
      <c r="D3497" s="102" t="s">
        <v>176</v>
      </c>
      <c r="E3497" s="114" t="s">
        <v>1</v>
      </c>
      <c r="F3497" s="115" t="s">
        <v>11304</v>
      </c>
      <c r="H3497" s="116">
        <v>203.03</v>
      </c>
      <c r="I3497" s="7"/>
      <c r="L3497" s="112"/>
      <c r="M3497" s="117"/>
      <c r="T3497" s="118"/>
      <c r="AT3497" s="114" t="s">
        <v>176</v>
      </c>
      <c r="AU3497" s="114" t="s">
        <v>82</v>
      </c>
      <c r="AV3497" s="113" t="s">
        <v>80</v>
      </c>
      <c r="AW3497" s="113" t="s">
        <v>30</v>
      </c>
      <c r="AX3497" s="113" t="s">
        <v>73</v>
      </c>
      <c r="AY3497" s="114" t="s">
        <v>165</v>
      </c>
    </row>
    <row r="3498" spans="2:51" s="113" customFormat="1">
      <c r="B3498" s="112"/>
      <c r="D3498" s="102" t="s">
        <v>176</v>
      </c>
      <c r="E3498" s="114" t="s">
        <v>1</v>
      </c>
      <c r="F3498" s="115" t="s">
        <v>11305</v>
      </c>
      <c r="H3498" s="116">
        <v>12.63</v>
      </c>
      <c r="I3498" s="7"/>
      <c r="L3498" s="112"/>
      <c r="M3498" s="117"/>
      <c r="T3498" s="118"/>
      <c r="AT3498" s="114" t="s">
        <v>176</v>
      </c>
      <c r="AU3498" s="114" t="s">
        <v>82</v>
      </c>
      <c r="AV3498" s="113" t="s">
        <v>82</v>
      </c>
      <c r="AW3498" s="113" t="s">
        <v>30</v>
      </c>
      <c r="AX3498" s="113" t="s">
        <v>73</v>
      </c>
      <c r="AY3498" s="114" t="s">
        <v>165</v>
      </c>
    </row>
    <row r="3499" spans="2:51" s="113" customFormat="1">
      <c r="B3499" s="112"/>
      <c r="D3499" s="102" t="s">
        <v>176</v>
      </c>
      <c r="E3499" s="114" t="s">
        <v>1</v>
      </c>
      <c r="F3499" s="115" t="s">
        <v>11306</v>
      </c>
      <c r="H3499" s="116">
        <v>64.709999999999994</v>
      </c>
      <c r="I3499" s="7"/>
      <c r="L3499" s="112"/>
      <c r="M3499" s="117"/>
      <c r="T3499" s="118"/>
      <c r="AT3499" s="114" t="s">
        <v>176</v>
      </c>
      <c r="AU3499" s="114" t="s">
        <v>82</v>
      </c>
      <c r="AV3499" s="113" t="s">
        <v>80</v>
      </c>
      <c r="AW3499" s="113" t="s">
        <v>30</v>
      </c>
      <c r="AX3499" s="113" t="s">
        <v>73</v>
      </c>
      <c r="AY3499" s="114" t="s">
        <v>165</v>
      </c>
    </row>
    <row r="3500" spans="2:51" s="113" customFormat="1">
      <c r="B3500" s="112"/>
      <c r="D3500" s="102" t="s">
        <v>176</v>
      </c>
      <c r="E3500" s="114" t="s">
        <v>1</v>
      </c>
      <c r="F3500" s="115" t="s">
        <v>11307</v>
      </c>
      <c r="H3500" s="116">
        <v>77.430000000000007</v>
      </c>
      <c r="I3500" s="7"/>
      <c r="L3500" s="112"/>
      <c r="M3500" s="117"/>
      <c r="T3500" s="118"/>
      <c r="AT3500" s="114" t="s">
        <v>176</v>
      </c>
      <c r="AU3500" s="114" t="s">
        <v>82</v>
      </c>
      <c r="AV3500" s="113" t="s">
        <v>80</v>
      </c>
      <c r="AW3500" s="113" t="s">
        <v>30</v>
      </c>
      <c r="AX3500" s="113" t="s">
        <v>73</v>
      </c>
      <c r="AY3500" s="114" t="s">
        <v>165</v>
      </c>
    </row>
    <row r="3501" spans="2:51" s="113" customFormat="1">
      <c r="B3501" s="112"/>
      <c r="D3501" s="102" t="s">
        <v>176</v>
      </c>
      <c r="E3501" s="114" t="s">
        <v>1</v>
      </c>
      <c r="F3501" s="115" t="s">
        <v>11308</v>
      </c>
      <c r="H3501" s="116">
        <v>9.2799999999999994</v>
      </c>
      <c r="I3501" s="7"/>
      <c r="L3501" s="112"/>
      <c r="M3501" s="117"/>
      <c r="T3501" s="118"/>
      <c r="AT3501" s="114" t="s">
        <v>176</v>
      </c>
      <c r="AU3501" s="114" t="s">
        <v>82</v>
      </c>
      <c r="AV3501" s="113" t="s">
        <v>82</v>
      </c>
      <c r="AW3501" s="113" t="s">
        <v>30</v>
      </c>
      <c r="AX3501" s="113" t="s">
        <v>73</v>
      </c>
      <c r="AY3501" s="114" t="s">
        <v>165</v>
      </c>
    </row>
    <row r="3502" spans="2:51" s="113" customFormat="1">
      <c r="B3502" s="112"/>
      <c r="D3502" s="102" t="s">
        <v>176</v>
      </c>
      <c r="E3502" s="114" t="s">
        <v>1</v>
      </c>
      <c r="F3502" s="115" t="s">
        <v>11309</v>
      </c>
      <c r="H3502" s="116">
        <v>78.81</v>
      </c>
      <c r="I3502" s="7"/>
      <c r="L3502" s="112"/>
      <c r="M3502" s="117"/>
      <c r="T3502" s="118"/>
      <c r="AT3502" s="114" t="s">
        <v>176</v>
      </c>
      <c r="AU3502" s="114" t="s">
        <v>82</v>
      </c>
      <c r="AV3502" s="113" t="s">
        <v>80</v>
      </c>
      <c r="AW3502" s="113" t="s">
        <v>30</v>
      </c>
      <c r="AX3502" s="113" t="s">
        <v>73</v>
      </c>
      <c r="AY3502" s="114" t="s">
        <v>165</v>
      </c>
    </row>
    <row r="3503" spans="2:51" s="113" customFormat="1">
      <c r="B3503" s="112"/>
      <c r="D3503" s="102" t="s">
        <v>176</v>
      </c>
      <c r="E3503" s="114" t="s">
        <v>1</v>
      </c>
      <c r="F3503" s="115" t="s">
        <v>9892</v>
      </c>
      <c r="H3503" s="116">
        <v>1152.1699999999998</v>
      </c>
      <c r="I3503" s="7"/>
      <c r="L3503" s="112"/>
      <c r="M3503" s="117"/>
      <c r="T3503" s="118"/>
      <c r="AT3503" s="114" t="s">
        <v>176</v>
      </c>
      <c r="AU3503" s="114" t="s">
        <v>82</v>
      </c>
      <c r="AV3503" s="113" t="s">
        <v>82</v>
      </c>
      <c r="AW3503" s="113" t="s">
        <v>30</v>
      </c>
      <c r="AX3503" s="113" t="s">
        <v>73</v>
      </c>
      <c r="AY3503" s="114" t="s">
        <v>165</v>
      </c>
    </row>
    <row r="3504" spans="2:51" s="120" customFormat="1">
      <c r="B3504" s="119"/>
      <c r="D3504" s="102" t="s">
        <v>176</v>
      </c>
      <c r="E3504" s="121" t="s">
        <v>1</v>
      </c>
      <c r="F3504" s="122" t="s">
        <v>181</v>
      </c>
      <c r="H3504" s="123">
        <v>3029.0610000000001</v>
      </c>
      <c r="I3504" s="8"/>
      <c r="L3504" s="119"/>
      <c r="M3504" s="124"/>
      <c r="T3504" s="125"/>
      <c r="AT3504" s="121" t="s">
        <v>176</v>
      </c>
      <c r="AU3504" s="121" t="s">
        <v>82</v>
      </c>
      <c r="AV3504" s="120" t="s">
        <v>172</v>
      </c>
      <c r="AW3504" s="120" t="s">
        <v>30</v>
      </c>
      <c r="AX3504" s="120" t="s">
        <v>80</v>
      </c>
      <c r="AY3504" s="121" t="s">
        <v>165</v>
      </c>
    </row>
    <row r="3505" spans="2:65" s="17" customFormat="1" ht="24.2" customHeight="1">
      <c r="B3505" s="16"/>
      <c r="C3505" s="88" t="s">
        <v>1838</v>
      </c>
      <c r="D3505" s="88" t="s">
        <v>168</v>
      </c>
      <c r="E3505" s="89" t="s">
        <v>1839</v>
      </c>
      <c r="F3505" s="90" t="s">
        <v>1840</v>
      </c>
      <c r="G3505" s="91" t="s">
        <v>202</v>
      </c>
      <c r="H3505" s="92">
        <v>366.91500000000002</v>
      </c>
      <c r="I3505" s="4"/>
      <c r="J3505" s="94">
        <f>ROUND(I3505*H3505,2)</f>
        <v>0</v>
      </c>
      <c r="K3505" s="95"/>
      <c r="L3505" s="16"/>
      <c r="M3505" s="96" t="s">
        <v>1</v>
      </c>
      <c r="N3505" s="97" t="s">
        <v>38</v>
      </c>
      <c r="P3505" s="98">
        <f>O3505*H3505</f>
        <v>0</v>
      </c>
      <c r="Q3505" s="98">
        <v>0</v>
      </c>
      <c r="R3505" s="98">
        <f>Q3505*H3505</f>
        <v>0</v>
      </c>
      <c r="S3505" s="98">
        <v>0</v>
      </c>
      <c r="T3505" s="99">
        <f>S3505*H3505</f>
        <v>0</v>
      </c>
      <c r="AR3505" s="100" t="s">
        <v>172</v>
      </c>
      <c r="AT3505" s="100" t="s">
        <v>168</v>
      </c>
      <c r="AU3505" s="100" t="s">
        <v>82</v>
      </c>
      <c r="AY3505" s="9" t="s">
        <v>165</v>
      </c>
      <c r="BE3505" s="101">
        <f>IF(N3505="základní",J3505,0)</f>
        <v>0</v>
      </c>
      <c r="BF3505" s="101">
        <f>IF(N3505="snížená",J3505,0)</f>
        <v>0</v>
      </c>
      <c r="BG3505" s="101">
        <f>IF(N3505="zákl. přenesená",J3505,0)</f>
        <v>0</v>
      </c>
      <c r="BH3505" s="101">
        <f>IF(N3505="sníž. přenesená",J3505,0)</f>
        <v>0</v>
      </c>
      <c r="BI3505" s="101">
        <f>IF(N3505="nulová",J3505,0)</f>
        <v>0</v>
      </c>
      <c r="BJ3505" s="9" t="s">
        <v>80</v>
      </c>
      <c r="BK3505" s="101">
        <f>ROUND(I3505*H3505,2)</f>
        <v>0</v>
      </c>
      <c r="BL3505" s="9" t="s">
        <v>172</v>
      </c>
      <c r="BM3505" s="100" t="s">
        <v>1841</v>
      </c>
    </row>
    <row r="3506" spans="2:65" s="17" customFormat="1" ht="19.5">
      <c r="B3506" s="16"/>
      <c r="D3506" s="102" t="s">
        <v>173</v>
      </c>
      <c r="F3506" s="103" t="s">
        <v>1842</v>
      </c>
      <c r="I3506" s="5"/>
      <c r="L3506" s="16"/>
      <c r="M3506" s="104"/>
      <c r="T3506" s="105"/>
      <c r="AT3506" s="9" t="s">
        <v>173</v>
      </c>
      <c r="AU3506" s="9" t="s">
        <v>82</v>
      </c>
    </row>
    <row r="3507" spans="2:65" s="107" customFormat="1">
      <c r="B3507" s="106"/>
      <c r="D3507" s="102" t="s">
        <v>176</v>
      </c>
      <c r="E3507" s="108" t="s">
        <v>1</v>
      </c>
      <c r="F3507" s="109" t="s">
        <v>1843</v>
      </c>
      <c r="H3507" s="108"/>
      <c r="I3507" s="6"/>
      <c r="L3507" s="106"/>
      <c r="M3507" s="110"/>
      <c r="T3507" s="111"/>
      <c r="AT3507" s="108" t="s">
        <v>176</v>
      </c>
      <c r="AU3507" s="108" t="s">
        <v>82</v>
      </c>
      <c r="AV3507" s="107" t="s">
        <v>80</v>
      </c>
      <c r="AW3507" s="107" t="s">
        <v>30</v>
      </c>
      <c r="AX3507" s="107" t="s">
        <v>73</v>
      </c>
      <c r="AY3507" s="108" t="s">
        <v>165</v>
      </c>
    </row>
    <row r="3508" spans="2:65" s="113" customFormat="1">
      <c r="B3508" s="112"/>
      <c r="D3508" s="102" t="s">
        <v>176</v>
      </c>
      <c r="E3508" s="114" t="s">
        <v>1</v>
      </c>
      <c r="F3508" s="115" t="s">
        <v>625</v>
      </c>
      <c r="H3508" s="116">
        <v>4.992</v>
      </c>
      <c r="I3508" s="7"/>
      <c r="L3508" s="112"/>
      <c r="M3508" s="117"/>
      <c r="T3508" s="118"/>
      <c r="AT3508" s="114" t="s">
        <v>176</v>
      </c>
      <c r="AU3508" s="114" t="s">
        <v>82</v>
      </c>
      <c r="AV3508" s="113" t="s">
        <v>82</v>
      </c>
      <c r="AW3508" s="113" t="s">
        <v>30</v>
      </c>
      <c r="AX3508" s="113" t="s">
        <v>73</v>
      </c>
      <c r="AY3508" s="114" t="s">
        <v>165</v>
      </c>
    </row>
    <row r="3509" spans="2:65" s="107" customFormat="1">
      <c r="B3509" s="106"/>
      <c r="D3509" s="102" t="s">
        <v>176</v>
      </c>
      <c r="E3509" s="108" t="s">
        <v>1</v>
      </c>
      <c r="F3509" s="109" t="s">
        <v>1844</v>
      </c>
      <c r="H3509" s="108"/>
      <c r="I3509" s="6"/>
      <c r="L3509" s="106"/>
      <c r="M3509" s="110"/>
      <c r="T3509" s="111"/>
      <c r="AT3509" s="108" t="s">
        <v>176</v>
      </c>
      <c r="AU3509" s="108" t="s">
        <v>82</v>
      </c>
      <c r="AV3509" s="107" t="s">
        <v>80</v>
      </c>
      <c r="AW3509" s="107" t="s">
        <v>30</v>
      </c>
      <c r="AX3509" s="107" t="s">
        <v>73</v>
      </c>
      <c r="AY3509" s="108" t="s">
        <v>165</v>
      </c>
    </row>
    <row r="3510" spans="2:65" s="113" customFormat="1">
      <c r="B3510" s="112"/>
      <c r="D3510" s="102" t="s">
        <v>176</v>
      </c>
      <c r="E3510" s="114" t="s">
        <v>1</v>
      </c>
      <c r="F3510" s="115" t="s">
        <v>1845</v>
      </c>
      <c r="H3510" s="116">
        <v>3.5</v>
      </c>
      <c r="I3510" s="7"/>
      <c r="L3510" s="112"/>
      <c r="M3510" s="117"/>
      <c r="T3510" s="118"/>
      <c r="AT3510" s="114" t="s">
        <v>176</v>
      </c>
      <c r="AU3510" s="114" t="s">
        <v>82</v>
      </c>
      <c r="AV3510" s="113" t="s">
        <v>82</v>
      </c>
      <c r="AW3510" s="113" t="s">
        <v>30</v>
      </c>
      <c r="AX3510" s="113" t="s">
        <v>73</v>
      </c>
      <c r="AY3510" s="114" t="s">
        <v>165</v>
      </c>
    </row>
    <row r="3511" spans="2:65" s="107" customFormat="1">
      <c r="B3511" s="106"/>
      <c r="D3511" s="102" t="s">
        <v>176</v>
      </c>
      <c r="E3511" s="108" t="s">
        <v>1</v>
      </c>
      <c r="F3511" s="109" t="s">
        <v>1846</v>
      </c>
      <c r="H3511" s="108"/>
      <c r="I3511" s="6"/>
      <c r="L3511" s="106"/>
      <c r="M3511" s="110"/>
      <c r="T3511" s="111"/>
      <c r="AT3511" s="108" t="s">
        <v>176</v>
      </c>
      <c r="AU3511" s="108" t="s">
        <v>82</v>
      </c>
      <c r="AV3511" s="107" t="s">
        <v>80</v>
      </c>
      <c r="AW3511" s="107" t="s">
        <v>30</v>
      </c>
      <c r="AX3511" s="107" t="s">
        <v>73</v>
      </c>
      <c r="AY3511" s="108" t="s">
        <v>165</v>
      </c>
    </row>
    <row r="3512" spans="2:65" s="113" customFormat="1">
      <c r="B3512" s="112"/>
      <c r="D3512" s="102" t="s">
        <v>176</v>
      </c>
      <c r="E3512" s="114" t="s">
        <v>1</v>
      </c>
      <c r="F3512" s="115" t="s">
        <v>1847</v>
      </c>
      <c r="H3512" s="116">
        <v>16.632000000000001</v>
      </c>
      <c r="I3512" s="7"/>
      <c r="L3512" s="112"/>
      <c r="M3512" s="117"/>
      <c r="T3512" s="118"/>
      <c r="AT3512" s="114" t="s">
        <v>176</v>
      </c>
      <c r="AU3512" s="114" t="s">
        <v>82</v>
      </c>
      <c r="AV3512" s="113" t="s">
        <v>82</v>
      </c>
      <c r="AW3512" s="113" t="s">
        <v>30</v>
      </c>
      <c r="AX3512" s="113" t="s">
        <v>73</v>
      </c>
      <c r="AY3512" s="114" t="s">
        <v>165</v>
      </c>
    </row>
    <row r="3513" spans="2:65" s="107" customFormat="1">
      <c r="B3513" s="106"/>
      <c r="D3513" s="102" t="s">
        <v>176</v>
      </c>
      <c r="E3513" s="108" t="s">
        <v>1</v>
      </c>
      <c r="F3513" s="109" t="s">
        <v>1848</v>
      </c>
      <c r="H3513" s="108"/>
      <c r="I3513" s="6"/>
      <c r="L3513" s="106"/>
      <c r="M3513" s="110"/>
      <c r="T3513" s="111"/>
      <c r="AT3513" s="108" t="s">
        <v>176</v>
      </c>
      <c r="AU3513" s="108" t="s">
        <v>82</v>
      </c>
      <c r="AV3513" s="107" t="s">
        <v>80</v>
      </c>
      <c r="AW3513" s="107" t="s">
        <v>30</v>
      </c>
      <c r="AX3513" s="107" t="s">
        <v>73</v>
      </c>
      <c r="AY3513" s="108" t="s">
        <v>165</v>
      </c>
    </row>
    <row r="3514" spans="2:65" s="113" customFormat="1">
      <c r="B3514" s="112"/>
      <c r="D3514" s="102" t="s">
        <v>176</v>
      </c>
      <c r="E3514" s="114" t="s">
        <v>1</v>
      </c>
      <c r="F3514" s="115" t="s">
        <v>1849</v>
      </c>
      <c r="H3514" s="116">
        <v>34.299999999999997</v>
      </c>
      <c r="I3514" s="7"/>
      <c r="L3514" s="112"/>
      <c r="M3514" s="117"/>
      <c r="T3514" s="118"/>
      <c r="AT3514" s="114" t="s">
        <v>176</v>
      </c>
      <c r="AU3514" s="114" t="s">
        <v>82</v>
      </c>
      <c r="AV3514" s="113" t="s">
        <v>82</v>
      </c>
      <c r="AW3514" s="113" t="s">
        <v>30</v>
      </c>
      <c r="AX3514" s="113" t="s">
        <v>73</v>
      </c>
      <c r="AY3514" s="114" t="s">
        <v>165</v>
      </c>
    </row>
    <row r="3515" spans="2:65" s="107" customFormat="1">
      <c r="B3515" s="106"/>
      <c r="D3515" s="102" t="s">
        <v>176</v>
      </c>
      <c r="E3515" s="108" t="s">
        <v>1</v>
      </c>
      <c r="F3515" s="109" t="s">
        <v>1850</v>
      </c>
      <c r="H3515" s="108"/>
      <c r="I3515" s="6"/>
      <c r="L3515" s="106"/>
      <c r="M3515" s="110"/>
      <c r="T3515" s="111"/>
      <c r="AT3515" s="108" t="s">
        <v>176</v>
      </c>
      <c r="AU3515" s="108" t="s">
        <v>82</v>
      </c>
      <c r="AV3515" s="107" t="s">
        <v>80</v>
      </c>
      <c r="AW3515" s="107" t="s">
        <v>30</v>
      </c>
      <c r="AX3515" s="107" t="s">
        <v>73</v>
      </c>
      <c r="AY3515" s="108" t="s">
        <v>165</v>
      </c>
    </row>
    <row r="3516" spans="2:65" s="113" customFormat="1">
      <c r="B3516" s="112"/>
      <c r="D3516" s="102" t="s">
        <v>176</v>
      </c>
      <c r="E3516" s="114" t="s">
        <v>1</v>
      </c>
      <c r="F3516" s="115" t="s">
        <v>1851</v>
      </c>
      <c r="H3516" s="116">
        <v>53.189800000000012</v>
      </c>
      <c r="I3516" s="7"/>
      <c r="L3516" s="112"/>
      <c r="M3516" s="117"/>
      <c r="T3516" s="118"/>
      <c r="AT3516" s="114" t="s">
        <v>176</v>
      </c>
      <c r="AU3516" s="114" t="s">
        <v>82</v>
      </c>
      <c r="AV3516" s="113" t="s">
        <v>82</v>
      </c>
      <c r="AW3516" s="113" t="s">
        <v>30</v>
      </c>
      <c r="AX3516" s="113" t="s">
        <v>73</v>
      </c>
      <c r="AY3516" s="114" t="s">
        <v>165</v>
      </c>
    </row>
    <row r="3517" spans="2:65" s="113" customFormat="1">
      <c r="B3517" s="112"/>
      <c r="D3517" s="102" t="s">
        <v>176</v>
      </c>
      <c r="E3517" s="114" t="s">
        <v>1</v>
      </c>
      <c r="F3517" s="115" t="s">
        <v>9866</v>
      </c>
      <c r="H3517" s="116">
        <v>112.61380000000001</v>
      </c>
      <c r="I3517" s="7"/>
      <c r="L3517" s="112"/>
      <c r="M3517" s="117"/>
      <c r="T3517" s="118"/>
      <c r="AT3517" s="114" t="s">
        <v>176</v>
      </c>
      <c r="AU3517" s="114" t="s">
        <v>82</v>
      </c>
      <c r="AV3517" s="113" t="s">
        <v>80</v>
      </c>
      <c r="AW3517" s="113" t="s">
        <v>30</v>
      </c>
      <c r="AX3517" s="113" t="s">
        <v>73</v>
      </c>
      <c r="AY3517" s="114" t="s">
        <v>165</v>
      </c>
    </row>
    <row r="3518" spans="2:65" s="107" customFormat="1">
      <c r="B3518" s="106"/>
      <c r="D3518" s="102" t="s">
        <v>176</v>
      </c>
      <c r="E3518" s="108" t="s">
        <v>1</v>
      </c>
      <c r="F3518" s="109" t="s">
        <v>1852</v>
      </c>
      <c r="H3518" s="108"/>
      <c r="I3518" s="6"/>
      <c r="L3518" s="106"/>
      <c r="M3518" s="110"/>
      <c r="T3518" s="111"/>
      <c r="AT3518" s="108" t="s">
        <v>176</v>
      </c>
      <c r="AU3518" s="108" t="s">
        <v>82</v>
      </c>
      <c r="AV3518" s="107" t="s">
        <v>80</v>
      </c>
      <c r="AW3518" s="107" t="s">
        <v>30</v>
      </c>
      <c r="AX3518" s="107" t="s">
        <v>73</v>
      </c>
      <c r="AY3518" s="108" t="s">
        <v>165</v>
      </c>
    </row>
    <row r="3519" spans="2:65" s="107" customFormat="1">
      <c r="B3519" s="106"/>
      <c r="D3519" s="102" t="s">
        <v>176</v>
      </c>
      <c r="E3519" s="108" t="s">
        <v>1</v>
      </c>
      <c r="F3519" s="109" t="s">
        <v>1644</v>
      </c>
      <c r="H3519" s="108"/>
      <c r="I3519" s="6"/>
      <c r="L3519" s="106"/>
      <c r="M3519" s="110"/>
      <c r="T3519" s="111"/>
      <c r="AT3519" s="108" t="s">
        <v>176</v>
      </c>
      <c r="AU3519" s="108" t="s">
        <v>82</v>
      </c>
      <c r="AV3519" s="107" t="s">
        <v>80</v>
      </c>
      <c r="AW3519" s="107" t="s">
        <v>30</v>
      </c>
      <c r="AX3519" s="107" t="s">
        <v>73</v>
      </c>
      <c r="AY3519" s="108" t="s">
        <v>165</v>
      </c>
    </row>
    <row r="3520" spans="2:65" s="107" customFormat="1">
      <c r="B3520" s="106"/>
      <c r="D3520" s="102" t="s">
        <v>176</v>
      </c>
      <c r="E3520" s="108" t="s">
        <v>1</v>
      </c>
      <c r="F3520" s="109" t="s">
        <v>1853</v>
      </c>
      <c r="H3520" s="108"/>
      <c r="I3520" s="6"/>
      <c r="L3520" s="106"/>
      <c r="M3520" s="110"/>
      <c r="T3520" s="111"/>
      <c r="AT3520" s="108" t="s">
        <v>176</v>
      </c>
      <c r="AU3520" s="108" t="s">
        <v>82</v>
      </c>
      <c r="AV3520" s="107" t="s">
        <v>80</v>
      </c>
      <c r="AW3520" s="107" t="s">
        <v>30</v>
      </c>
      <c r="AX3520" s="107" t="s">
        <v>73</v>
      </c>
      <c r="AY3520" s="108" t="s">
        <v>165</v>
      </c>
    </row>
    <row r="3521" spans="2:51" s="113" customFormat="1">
      <c r="B3521" s="112"/>
      <c r="D3521" s="102" t="s">
        <v>176</v>
      </c>
      <c r="E3521" s="114" t="s">
        <v>1</v>
      </c>
      <c r="F3521" s="115" t="s">
        <v>1854</v>
      </c>
      <c r="H3521" s="116">
        <v>107.09099999999999</v>
      </c>
      <c r="I3521" s="7"/>
      <c r="L3521" s="112"/>
      <c r="M3521" s="117"/>
      <c r="T3521" s="118"/>
      <c r="AT3521" s="114" t="s">
        <v>176</v>
      </c>
      <c r="AU3521" s="114" t="s">
        <v>82</v>
      </c>
      <c r="AV3521" s="113" t="s">
        <v>82</v>
      </c>
      <c r="AW3521" s="113" t="s">
        <v>30</v>
      </c>
      <c r="AX3521" s="113" t="s">
        <v>73</v>
      </c>
      <c r="AY3521" s="114" t="s">
        <v>165</v>
      </c>
    </row>
    <row r="3522" spans="2:51" s="113" customFormat="1">
      <c r="B3522" s="112"/>
      <c r="D3522" s="102" t="s">
        <v>176</v>
      </c>
      <c r="E3522" s="114" t="s">
        <v>1</v>
      </c>
      <c r="F3522" s="115" t="s">
        <v>1855</v>
      </c>
      <c r="H3522" s="116">
        <v>-4.620000000000001</v>
      </c>
      <c r="I3522" s="7"/>
      <c r="L3522" s="112"/>
      <c r="M3522" s="117"/>
      <c r="T3522" s="118"/>
      <c r="AT3522" s="114" t="s">
        <v>176</v>
      </c>
      <c r="AU3522" s="114" t="s">
        <v>82</v>
      </c>
      <c r="AV3522" s="113" t="s">
        <v>82</v>
      </c>
      <c r="AW3522" s="113" t="s">
        <v>30</v>
      </c>
      <c r="AX3522" s="113" t="s">
        <v>73</v>
      </c>
      <c r="AY3522" s="114" t="s">
        <v>165</v>
      </c>
    </row>
    <row r="3523" spans="2:51" s="113" customFormat="1">
      <c r="B3523" s="112"/>
      <c r="D3523" s="102" t="s">
        <v>176</v>
      </c>
      <c r="E3523" s="114" t="s">
        <v>1</v>
      </c>
      <c r="F3523" s="115" t="s">
        <v>1856</v>
      </c>
      <c r="H3523" s="116">
        <v>0</v>
      </c>
      <c r="I3523" s="7"/>
      <c r="L3523" s="112"/>
      <c r="M3523" s="117"/>
      <c r="T3523" s="118"/>
      <c r="AT3523" s="114" t="s">
        <v>176</v>
      </c>
      <c r="AU3523" s="114" t="s">
        <v>82</v>
      </c>
      <c r="AV3523" s="113" t="s">
        <v>80</v>
      </c>
      <c r="AW3523" s="113" t="s">
        <v>30</v>
      </c>
      <c r="AX3523" s="113" t="s">
        <v>73</v>
      </c>
      <c r="AY3523" s="114" t="s">
        <v>165</v>
      </c>
    </row>
    <row r="3524" spans="2:51" s="113" customFormat="1">
      <c r="B3524" s="112"/>
      <c r="D3524" s="102" t="s">
        <v>176</v>
      </c>
      <c r="E3524" s="114" t="s">
        <v>1</v>
      </c>
      <c r="F3524" s="115" t="s">
        <v>1857</v>
      </c>
      <c r="H3524" s="116">
        <v>1.54</v>
      </c>
      <c r="I3524" s="7"/>
      <c r="L3524" s="112"/>
      <c r="M3524" s="117"/>
      <c r="T3524" s="118"/>
      <c r="AT3524" s="114" t="s">
        <v>176</v>
      </c>
      <c r="AU3524" s="114" t="s">
        <v>82</v>
      </c>
      <c r="AV3524" s="113" t="s">
        <v>82</v>
      </c>
      <c r="AW3524" s="113" t="s">
        <v>30</v>
      </c>
      <c r="AX3524" s="113" t="s">
        <v>73</v>
      </c>
      <c r="AY3524" s="114" t="s">
        <v>165</v>
      </c>
    </row>
    <row r="3525" spans="2:51" s="107" customFormat="1">
      <c r="B3525" s="106"/>
      <c r="D3525" s="102" t="s">
        <v>176</v>
      </c>
      <c r="E3525" s="108" t="s">
        <v>1</v>
      </c>
      <c r="F3525" s="109" t="s">
        <v>1647</v>
      </c>
      <c r="H3525" s="108"/>
      <c r="I3525" s="6"/>
      <c r="L3525" s="106"/>
      <c r="M3525" s="110"/>
      <c r="T3525" s="111"/>
      <c r="AT3525" s="108" t="s">
        <v>176</v>
      </c>
      <c r="AU3525" s="108" t="s">
        <v>82</v>
      </c>
      <c r="AV3525" s="107" t="s">
        <v>80</v>
      </c>
      <c r="AW3525" s="107" t="s">
        <v>30</v>
      </c>
      <c r="AX3525" s="107" t="s">
        <v>73</v>
      </c>
      <c r="AY3525" s="108" t="s">
        <v>165</v>
      </c>
    </row>
    <row r="3526" spans="2:51" s="107" customFormat="1">
      <c r="B3526" s="106"/>
      <c r="D3526" s="102" t="s">
        <v>176</v>
      </c>
      <c r="E3526" s="108" t="s">
        <v>1</v>
      </c>
      <c r="F3526" s="109" t="s">
        <v>1856</v>
      </c>
      <c r="H3526" s="108"/>
      <c r="I3526" s="6"/>
      <c r="L3526" s="106"/>
      <c r="M3526" s="110"/>
      <c r="T3526" s="111"/>
      <c r="AT3526" s="108" t="s">
        <v>176</v>
      </c>
      <c r="AU3526" s="108" t="s">
        <v>82</v>
      </c>
      <c r="AV3526" s="107" t="s">
        <v>80</v>
      </c>
      <c r="AW3526" s="107" t="s">
        <v>30</v>
      </c>
      <c r="AX3526" s="107" t="s">
        <v>73</v>
      </c>
      <c r="AY3526" s="108" t="s">
        <v>165</v>
      </c>
    </row>
    <row r="3527" spans="2:51" s="113" customFormat="1">
      <c r="B3527" s="112"/>
      <c r="D3527" s="102" t="s">
        <v>176</v>
      </c>
      <c r="E3527" s="114" t="s">
        <v>1</v>
      </c>
      <c r="F3527" s="115" t="s">
        <v>1858</v>
      </c>
      <c r="H3527" s="116">
        <v>28.846400000000003</v>
      </c>
      <c r="I3527" s="7"/>
      <c r="L3527" s="112"/>
      <c r="M3527" s="117"/>
      <c r="T3527" s="118"/>
      <c r="AT3527" s="114" t="s">
        <v>176</v>
      </c>
      <c r="AU3527" s="114" t="s">
        <v>82</v>
      </c>
      <c r="AV3527" s="113" t="s">
        <v>82</v>
      </c>
      <c r="AW3527" s="113" t="s">
        <v>30</v>
      </c>
      <c r="AX3527" s="113" t="s">
        <v>73</v>
      </c>
      <c r="AY3527" s="114" t="s">
        <v>165</v>
      </c>
    </row>
    <row r="3528" spans="2:51" s="113" customFormat="1">
      <c r="B3528" s="112"/>
      <c r="D3528" s="102" t="s">
        <v>176</v>
      </c>
      <c r="E3528" s="114" t="s">
        <v>1</v>
      </c>
      <c r="F3528" s="115" t="s">
        <v>1859</v>
      </c>
      <c r="H3528" s="116">
        <v>0</v>
      </c>
      <c r="I3528" s="7"/>
      <c r="L3528" s="112"/>
      <c r="M3528" s="117"/>
      <c r="T3528" s="118"/>
      <c r="AT3528" s="114" t="s">
        <v>176</v>
      </c>
      <c r="AU3528" s="114" t="s">
        <v>82</v>
      </c>
      <c r="AV3528" s="113" t="s">
        <v>80</v>
      </c>
      <c r="AW3528" s="113" t="s">
        <v>30</v>
      </c>
      <c r="AX3528" s="113" t="s">
        <v>73</v>
      </c>
      <c r="AY3528" s="114" t="s">
        <v>165</v>
      </c>
    </row>
    <row r="3529" spans="2:51" s="113" customFormat="1">
      <c r="B3529" s="112"/>
      <c r="D3529" s="102" t="s">
        <v>176</v>
      </c>
      <c r="E3529" s="114" t="s">
        <v>1</v>
      </c>
      <c r="F3529" s="115" t="s">
        <v>1860</v>
      </c>
      <c r="H3529" s="116">
        <v>10.907000000000002</v>
      </c>
      <c r="I3529" s="7"/>
      <c r="L3529" s="112"/>
      <c r="M3529" s="117"/>
      <c r="T3529" s="118"/>
      <c r="AT3529" s="114" t="s">
        <v>176</v>
      </c>
      <c r="AU3529" s="114" t="s">
        <v>82</v>
      </c>
      <c r="AV3529" s="113" t="s">
        <v>82</v>
      </c>
      <c r="AW3529" s="113" t="s">
        <v>30</v>
      </c>
      <c r="AX3529" s="113" t="s">
        <v>73</v>
      </c>
      <c r="AY3529" s="114" t="s">
        <v>165</v>
      </c>
    </row>
    <row r="3530" spans="2:51" s="107" customFormat="1">
      <c r="B3530" s="106"/>
      <c r="D3530" s="102" t="s">
        <v>176</v>
      </c>
      <c r="E3530" s="108" t="s">
        <v>1</v>
      </c>
      <c r="F3530" s="109" t="s">
        <v>1861</v>
      </c>
      <c r="H3530" s="108"/>
      <c r="I3530" s="6"/>
      <c r="L3530" s="106"/>
      <c r="M3530" s="110"/>
      <c r="T3530" s="111"/>
      <c r="AT3530" s="108" t="s">
        <v>176</v>
      </c>
      <c r="AU3530" s="108" t="s">
        <v>82</v>
      </c>
      <c r="AV3530" s="107" t="s">
        <v>80</v>
      </c>
      <c r="AW3530" s="107" t="s">
        <v>30</v>
      </c>
      <c r="AX3530" s="107" t="s">
        <v>73</v>
      </c>
      <c r="AY3530" s="108" t="s">
        <v>165</v>
      </c>
    </row>
    <row r="3531" spans="2:51" s="107" customFormat="1">
      <c r="B3531" s="106"/>
      <c r="D3531" s="102" t="s">
        <v>176</v>
      </c>
      <c r="E3531" s="108" t="s">
        <v>1</v>
      </c>
      <c r="F3531" s="109" t="s">
        <v>1856</v>
      </c>
      <c r="H3531" s="108"/>
      <c r="I3531" s="6"/>
      <c r="L3531" s="106"/>
      <c r="M3531" s="110"/>
      <c r="T3531" s="111"/>
      <c r="AT3531" s="108" t="s">
        <v>176</v>
      </c>
      <c r="AU3531" s="108" t="s">
        <v>82</v>
      </c>
      <c r="AV3531" s="107" t="s">
        <v>80</v>
      </c>
      <c r="AW3531" s="107" t="s">
        <v>30</v>
      </c>
      <c r="AX3531" s="107" t="s">
        <v>73</v>
      </c>
      <c r="AY3531" s="108" t="s">
        <v>165</v>
      </c>
    </row>
    <row r="3532" spans="2:51" s="113" customFormat="1">
      <c r="B3532" s="112"/>
      <c r="D3532" s="102" t="s">
        <v>176</v>
      </c>
      <c r="E3532" s="114" t="s">
        <v>1</v>
      </c>
      <c r="F3532" s="115" t="s">
        <v>1862</v>
      </c>
      <c r="H3532" s="116">
        <v>36.432000000000002</v>
      </c>
      <c r="I3532" s="7"/>
      <c r="L3532" s="112"/>
      <c r="M3532" s="117"/>
      <c r="T3532" s="118"/>
      <c r="AT3532" s="114" t="s">
        <v>176</v>
      </c>
      <c r="AU3532" s="114" t="s">
        <v>82</v>
      </c>
      <c r="AV3532" s="113" t="s">
        <v>82</v>
      </c>
      <c r="AW3532" s="113" t="s">
        <v>30</v>
      </c>
      <c r="AX3532" s="113" t="s">
        <v>73</v>
      </c>
      <c r="AY3532" s="114" t="s">
        <v>165</v>
      </c>
    </row>
    <row r="3533" spans="2:51" s="113" customFormat="1">
      <c r="B3533" s="112"/>
      <c r="D3533" s="102" t="s">
        <v>176</v>
      </c>
      <c r="E3533" s="114" t="s">
        <v>1</v>
      </c>
      <c r="F3533" s="115" t="s">
        <v>1863</v>
      </c>
      <c r="H3533" s="116">
        <v>0</v>
      </c>
      <c r="I3533" s="7"/>
      <c r="L3533" s="112"/>
      <c r="M3533" s="117"/>
      <c r="T3533" s="118"/>
      <c r="AT3533" s="114" t="s">
        <v>176</v>
      </c>
      <c r="AU3533" s="114" t="s">
        <v>82</v>
      </c>
      <c r="AV3533" s="113" t="s">
        <v>80</v>
      </c>
      <c r="AW3533" s="113" t="s">
        <v>30</v>
      </c>
      <c r="AX3533" s="113" t="s">
        <v>73</v>
      </c>
      <c r="AY3533" s="114" t="s">
        <v>165</v>
      </c>
    </row>
    <row r="3534" spans="2:51" s="113" customFormat="1">
      <c r="B3534" s="112"/>
      <c r="D3534" s="102" t="s">
        <v>176</v>
      </c>
      <c r="E3534" s="114" t="s">
        <v>1</v>
      </c>
      <c r="F3534" s="115" t="s">
        <v>1864</v>
      </c>
      <c r="H3534" s="116">
        <v>6.1626500000000011</v>
      </c>
      <c r="I3534" s="7"/>
      <c r="L3534" s="112"/>
      <c r="M3534" s="117"/>
      <c r="T3534" s="118"/>
      <c r="AT3534" s="114" t="s">
        <v>176</v>
      </c>
      <c r="AU3534" s="114" t="s">
        <v>82</v>
      </c>
      <c r="AV3534" s="113" t="s">
        <v>82</v>
      </c>
      <c r="AW3534" s="113" t="s">
        <v>30</v>
      </c>
      <c r="AX3534" s="113" t="s">
        <v>73</v>
      </c>
      <c r="AY3534" s="114" t="s">
        <v>165</v>
      </c>
    </row>
    <row r="3535" spans="2:51" s="113" customFormat="1">
      <c r="B3535" s="112"/>
      <c r="D3535" s="102" t="s">
        <v>176</v>
      </c>
      <c r="E3535" s="114" t="s">
        <v>1</v>
      </c>
      <c r="F3535" s="115" t="s">
        <v>1859</v>
      </c>
      <c r="H3535" s="116">
        <v>0</v>
      </c>
      <c r="I3535" s="7"/>
      <c r="L3535" s="112"/>
      <c r="M3535" s="117"/>
      <c r="T3535" s="118"/>
      <c r="AT3535" s="114" t="s">
        <v>176</v>
      </c>
      <c r="AU3535" s="114" t="s">
        <v>82</v>
      </c>
      <c r="AV3535" s="113" t="s">
        <v>80</v>
      </c>
      <c r="AW3535" s="113" t="s">
        <v>30</v>
      </c>
      <c r="AX3535" s="113" t="s">
        <v>73</v>
      </c>
      <c r="AY3535" s="114" t="s">
        <v>165</v>
      </c>
    </row>
    <row r="3536" spans="2:51" s="113" customFormat="1">
      <c r="B3536" s="112"/>
      <c r="D3536" s="102" t="s">
        <v>176</v>
      </c>
      <c r="E3536" s="114" t="s">
        <v>1</v>
      </c>
      <c r="F3536" s="115" t="s">
        <v>1865</v>
      </c>
      <c r="H3536" s="116">
        <v>16.172000000000001</v>
      </c>
      <c r="I3536" s="7"/>
      <c r="L3536" s="112"/>
      <c r="M3536" s="117"/>
      <c r="T3536" s="118"/>
      <c r="AT3536" s="114" t="s">
        <v>176</v>
      </c>
      <c r="AU3536" s="114" t="s">
        <v>82</v>
      </c>
      <c r="AV3536" s="113" t="s">
        <v>82</v>
      </c>
      <c r="AW3536" s="113" t="s">
        <v>30</v>
      </c>
      <c r="AX3536" s="113" t="s">
        <v>73</v>
      </c>
      <c r="AY3536" s="114" t="s">
        <v>165</v>
      </c>
    </row>
    <row r="3537" spans="2:65" s="107" customFormat="1">
      <c r="B3537" s="106"/>
      <c r="D3537" s="102" t="s">
        <v>176</v>
      </c>
      <c r="E3537" s="108" t="s">
        <v>1</v>
      </c>
      <c r="F3537" s="109" t="s">
        <v>1866</v>
      </c>
      <c r="H3537" s="108"/>
      <c r="I3537" s="6"/>
      <c r="L3537" s="106"/>
      <c r="M3537" s="110"/>
      <c r="T3537" s="111"/>
      <c r="AT3537" s="108" t="s">
        <v>176</v>
      </c>
      <c r="AU3537" s="108" t="s">
        <v>82</v>
      </c>
      <c r="AV3537" s="107" t="s">
        <v>80</v>
      </c>
      <c r="AW3537" s="107" t="s">
        <v>30</v>
      </c>
      <c r="AX3537" s="107" t="s">
        <v>73</v>
      </c>
      <c r="AY3537" s="108" t="s">
        <v>165</v>
      </c>
    </row>
    <row r="3538" spans="2:65" s="107" customFormat="1">
      <c r="B3538" s="106"/>
      <c r="D3538" s="102" t="s">
        <v>176</v>
      </c>
      <c r="E3538" s="108" t="s">
        <v>1</v>
      </c>
      <c r="F3538" s="109" t="s">
        <v>1856</v>
      </c>
      <c r="H3538" s="108"/>
      <c r="I3538" s="6"/>
      <c r="L3538" s="106"/>
      <c r="M3538" s="110"/>
      <c r="T3538" s="111"/>
      <c r="AT3538" s="108" t="s">
        <v>176</v>
      </c>
      <c r="AU3538" s="108" t="s">
        <v>82</v>
      </c>
      <c r="AV3538" s="107" t="s">
        <v>80</v>
      </c>
      <c r="AW3538" s="107" t="s">
        <v>30</v>
      </c>
      <c r="AX3538" s="107" t="s">
        <v>73</v>
      </c>
      <c r="AY3538" s="108" t="s">
        <v>165</v>
      </c>
    </row>
    <row r="3539" spans="2:65" s="113" customFormat="1">
      <c r="B3539" s="112"/>
      <c r="D3539" s="102" t="s">
        <v>176</v>
      </c>
      <c r="E3539" s="114" t="s">
        <v>1</v>
      </c>
      <c r="F3539" s="115" t="s">
        <v>1867</v>
      </c>
      <c r="H3539" s="116">
        <v>51.770400000000002</v>
      </c>
      <c r="I3539" s="7"/>
      <c r="L3539" s="112"/>
      <c r="M3539" s="117"/>
      <c r="T3539" s="118"/>
      <c r="AT3539" s="114" t="s">
        <v>176</v>
      </c>
      <c r="AU3539" s="114" t="s">
        <v>82</v>
      </c>
      <c r="AV3539" s="113" t="s">
        <v>82</v>
      </c>
      <c r="AW3539" s="113" t="s">
        <v>30</v>
      </c>
      <c r="AX3539" s="113" t="s">
        <v>73</v>
      </c>
      <c r="AY3539" s="114" t="s">
        <v>165</v>
      </c>
    </row>
    <row r="3540" spans="2:65" s="113" customFormat="1">
      <c r="B3540" s="112"/>
      <c r="D3540" s="102" t="s">
        <v>176</v>
      </c>
      <c r="E3540" s="114" t="s">
        <v>1</v>
      </c>
      <c r="F3540" s="115" t="s">
        <v>9892</v>
      </c>
      <c r="H3540" s="116">
        <v>254.30144999999999</v>
      </c>
      <c r="I3540" s="7"/>
      <c r="L3540" s="112"/>
      <c r="M3540" s="117"/>
      <c r="T3540" s="118"/>
      <c r="AT3540" s="114" t="s">
        <v>176</v>
      </c>
      <c r="AU3540" s="114" t="s">
        <v>82</v>
      </c>
      <c r="AV3540" s="113" t="s">
        <v>80</v>
      </c>
      <c r="AW3540" s="113" t="s">
        <v>30</v>
      </c>
      <c r="AX3540" s="113" t="s">
        <v>73</v>
      </c>
      <c r="AY3540" s="114" t="s">
        <v>165</v>
      </c>
    </row>
    <row r="3541" spans="2:65" s="120" customFormat="1">
      <c r="B3541" s="119"/>
      <c r="D3541" s="102" t="s">
        <v>176</v>
      </c>
      <c r="E3541" s="121" t="s">
        <v>1</v>
      </c>
      <c r="F3541" s="122" t="s">
        <v>181</v>
      </c>
      <c r="H3541" s="123">
        <v>366.91500000000002</v>
      </c>
      <c r="I3541" s="8"/>
      <c r="L3541" s="119"/>
      <c r="M3541" s="124"/>
      <c r="T3541" s="125"/>
      <c r="AT3541" s="121" t="s">
        <v>176</v>
      </c>
      <c r="AU3541" s="121" t="s">
        <v>82</v>
      </c>
      <c r="AV3541" s="120" t="s">
        <v>172</v>
      </c>
      <c r="AW3541" s="120" t="s">
        <v>30</v>
      </c>
      <c r="AX3541" s="120" t="s">
        <v>80</v>
      </c>
      <c r="AY3541" s="121" t="s">
        <v>165</v>
      </c>
    </row>
    <row r="3542" spans="2:65" s="17" customFormat="1" ht="16.5" customHeight="1">
      <c r="B3542" s="16"/>
      <c r="C3542" s="88" t="s">
        <v>1095</v>
      </c>
      <c r="D3542" s="88" t="s">
        <v>168</v>
      </c>
      <c r="E3542" s="89" t="s">
        <v>1868</v>
      </c>
      <c r="F3542" s="90" t="s">
        <v>1869</v>
      </c>
      <c r="G3542" s="91" t="s">
        <v>195</v>
      </c>
      <c r="H3542" s="92">
        <v>1.0369999999999999</v>
      </c>
      <c r="I3542" s="4"/>
      <c r="J3542" s="94">
        <f>ROUND(I3542*H3542,2)</f>
        <v>0</v>
      </c>
      <c r="K3542" s="95"/>
      <c r="L3542" s="16"/>
      <c r="M3542" s="96" t="s">
        <v>1</v>
      </c>
      <c r="N3542" s="97" t="s">
        <v>38</v>
      </c>
      <c r="P3542" s="98">
        <f>O3542*H3542</f>
        <v>0</v>
      </c>
      <c r="Q3542" s="98">
        <v>0</v>
      </c>
      <c r="R3542" s="98">
        <f>Q3542*H3542</f>
        <v>0</v>
      </c>
      <c r="S3542" s="98">
        <v>0</v>
      </c>
      <c r="T3542" s="99">
        <f>S3542*H3542</f>
        <v>0</v>
      </c>
      <c r="AR3542" s="100" t="s">
        <v>172</v>
      </c>
      <c r="AT3542" s="100" t="s">
        <v>168</v>
      </c>
      <c r="AU3542" s="100" t="s">
        <v>82</v>
      </c>
      <c r="AY3542" s="9" t="s">
        <v>165</v>
      </c>
      <c r="BE3542" s="101">
        <f>IF(N3542="základní",J3542,0)</f>
        <v>0</v>
      </c>
      <c r="BF3542" s="101">
        <f>IF(N3542="snížená",J3542,0)</f>
        <v>0</v>
      </c>
      <c r="BG3542" s="101">
        <f>IF(N3542="zákl. přenesená",J3542,0)</f>
        <v>0</v>
      </c>
      <c r="BH3542" s="101">
        <f>IF(N3542="sníž. přenesená",J3542,0)</f>
        <v>0</v>
      </c>
      <c r="BI3542" s="101">
        <f>IF(N3542="nulová",J3542,0)</f>
        <v>0</v>
      </c>
      <c r="BJ3542" s="9" t="s">
        <v>80</v>
      </c>
      <c r="BK3542" s="101">
        <f>ROUND(I3542*H3542,2)</f>
        <v>0</v>
      </c>
      <c r="BL3542" s="9" t="s">
        <v>172</v>
      </c>
      <c r="BM3542" s="100" t="s">
        <v>1870</v>
      </c>
    </row>
    <row r="3543" spans="2:65" s="17" customFormat="1">
      <c r="B3543" s="16"/>
      <c r="D3543" s="102" t="s">
        <v>173</v>
      </c>
      <c r="F3543" s="103" t="s">
        <v>1869</v>
      </c>
      <c r="I3543" s="5"/>
      <c r="L3543" s="16"/>
      <c r="M3543" s="104"/>
      <c r="T3543" s="105"/>
      <c r="AT3543" s="9" t="s">
        <v>173</v>
      </c>
      <c r="AU3543" s="9" t="s">
        <v>82</v>
      </c>
    </row>
    <row r="3544" spans="2:65" s="113" customFormat="1">
      <c r="B3544" s="112"/>
      <c r="D3544" s="102" t="s">
        <v>176</v>
      </c>
      <c r="E3544" s="114" t="s">
        <v>1</v>
      </c>
      <c r="F3544" s="115" t="s">
        <v>11310</v>
      </c>
      <c r="H3544" s="116">
        <v>0.90871829999999998</v>
      </c>
      <c r="I3544" s="7"/>
      <c r="L3544" s="112"/>
      <c r="M3544" s="117"/>
      <c r="T3544" s="118"/>
      <c r="AT3544" s="114" t="s">
        <v>176</v>
      </c>
      <c r="AU3544" s="114" t="s">
        <v>82</v>
      </c>
      <c r="AV3544" s="113" t="s">
        <v>82</v>
      </c>
      <c r="AW3544" s="113" t="s">
        <v>30</v>
      </c>
      <c r="AX3544" s="113" t="s">
        <v>73</v>
      </c>
      <c r="AY3544" s="114" t="s">
        <v>165</v>
      </c>
    </row>
    <row r="3545" spans="2:65" s="113" customFormat="1">
      <c r="B3545" s="112"/>
      <c r="D3545" s="102" t="s">
        <v>176</v>
      </c>
      <c r="E3545" s="114" t="s">
        <v>1</v>
      </c>
      <c r="F3545" s="115" t="s">
        <v>11311</v>
      </c>
      <c r="H3545" s="116">
        <v>0.12842025000000001</v>
      </c>
      <c r="I3545" s="7"/>
      <c r="L3545" s="112"/>
      <c r="M3545" s="117"/>
      <c r="T3545" s="118"/>
      <c r="AT3545" s="114" t="s">
        <v>176</v>
      </c>
      <c r="AU3545" s="114" t="s">
        <v>82</v>
      </c>
      <c r="AV3545" s="113" t="s">
        <v>80</v>
      </c>
      <c r="AW3545" s="113" t="s">
        <v>30</v>
      </c>
      <c r="AX3545" s="113" t="s">
        <v>73</v>
      </c>
      <c r="AY3545" s="114" t="s">
        <v>165</v>
      </c>
    </row>
    <row r="3546" spans="2:65" s="120" customFormat="1">
      <c r="B3546" s="119"/>
      <c r="D3546" s="102" t="s">
        <v>176</v>
      </c>
      <c r="E3546" s="121" t="s">
        <v>1</v>
      </c>
      <c r="F3546" s="122" t="s">
        <v>181</v>
      </c>
      <c r="H3546" s="123">
        <v>1.0369999999999999</v>
      </c>
      <c r="I3546" s="8"/>
      <c r="L3546" s="119"/>
      <c r="M3546" s="124"/>
      <c r="T3546" s="125"/>
      <c r="AT3546" s="121" t="s">
        <v>176</v>
      </c>
      <c r="AU3546" s="121" t="s">
        <v>82</v>
      </c>
      <c r="AV3546" s="120" t="s">
        <v>172</v>
      </c>
      <c r="AW3546" s="120" t="s">
        <v>30</v>
      </c>
      <c r="AX3546" s="120" t="s">
        <v>80</v>
      </c>
      <c r="AY3546" s="121" t="s">
        <v>165</v>
      </c>
    </row>
    <row r="3547" spans="2:65" s="17" customFormat="1" ht="24.2" customHeight="1">
      <c r="B3547" s="16"/>
      <c r="C3547" s="88" t="s">
        <v>1871</v>
      </c>
      <c r="D3547" s="88" t="s">
        <v>168</v>
      </c>
      <c r="E3547" s="89" t="s">
        <v>1872</v>
      </c>
      <c r="F3547" s="90" t="s">
        <v>1873</v>
      </c>
      <c r="G3547" s="91" t="s">
        <v>202</v>
      </c>
      <c r="H3547" s="92">
        <v>4905.9520000000002</v>
      </c>
      <c r="I3547" s="4"/>
      <c r="J3547" s="94">
        <f>ROUND(I3547*H3547,2)</f>
        <v>0</v>
      </c>
      <c r="K3547" s="95"/>
      <c r="L3547" s="16"/>
      <c r="M3547" s="96" t="s">
        <v>1</v>
      </c>
      <c r="N3547" s="97" t="s">
        <v>38</v>
      </c>
      <c r="P3547" s="98">
        <f>O3547*H3547</f>
        <v>0</v>
      </c>
      <c r="Q3547" s="98">
        <v>3.9825E-4</v>
      </c>
      <c r="R3547" s="98">
        <f>Q3547*H3547</f>
        <v>1.9537953840000002</v>
      </c>
      <c r="S3547" s="98">
        <v>0</v>
      </c>
      <c r="T3547" s="99">
        <f>S3547*H3547</f>
        <v>0</v>
      </c>
      <c r="AR3547" s="100" t="s">
        <v>172</v>
      </c>
      <c r="AT3547" s="100" t="s">
        <v>168</v>
      </c>
      <c r="AU3547" s="100" t="s">
        <v>82</v>
      </c>
      <c r="AY3547" s="9" t="s">
        <v>165</v>
      </c>
      <c r="BE3547" s="101">
        <f>IF(N3547="základní",J3547,0)</f>
        <v>0</v>
      </c>
      <c r="BF3547" s="101">
        <f>IF(N3547="snížená",J3547,0)</f>
        <v>0</v>
      </c>
      <c r="BG3547" s="101">
        <f>IF(N3547="zákl. přenesená",J3547,0)</f>
        <v>0</v>
      </c>
      <c r="BH3547" s="101">
        <f>IF(N3547="sníž. přenesená",J3547,0)</f>
        <v>0</v>
      </c>
      <c r="BI3547" s="101">
        <f>IF(N3547="nulová",J3547,0)</f>
        <v>0</v>
      </c>
      <c r="BJ3547" s="9" t="s">
        <v>80</v>
      </c>
      <c r="BK3547" s="101">
        <f>ROUND(I3547*H3547,2)</f>
        <v>0</v>
      </c>
      <c r="BL3547" s="9" t="s">
        <v>172</v>
      </c>
      <c r="BM3547" s="100" t="s">
        <v>1874</v>
      </c>
    </row>
    <row r="3548" spans="2:65" s="17" customFormat="1" ht="19.5">
      <c r="B3548" s="16"/>
      <c r="D3548" s="102" t="s">
        <v>173</v>
      </c>
      <c r="F3548" s="103" t="s">
        <v>1875</v>
      </c>
      <c r="I3548" s="5"/>
      <c r="L3548" s="16"/>
      <c r="M3548" s="104"/>
      <c r="T3548" s="105"/>
      <c r="AT3548" s="9" t="s">
        <v>173</v>
      </c>
      <c r="AU3548" s="9" t="s">
        <v>82</v>
      </c>
    </row>
    <row r="3549" spans="2:65" s="107" customFormat="1">
      <c r="B3549" s="106"/>
      <c r="D3549" s="102" t="s">
        <v>176</v>
      </c>
      <c r="E3549" s="108" t="s">
        <v>1</v>
      </c>
      <c r="F3549" s="109" t="s">
        <v>11312</v>
      </c>
      <c r="H3549" s="108"/>
      <c r="I3549" s="6"/>
      <c r="L3549" s="106"/>
      <c r="M3549" s="110"/>
      <c r="T3549" s="111"/>
      <c r="AT3549" s="108" t="s">
        <v>176</v>
      </c>
      <c r="AU3549" s="108" t="s">
        <v>82</v>
      </c>
      <c r="AV3549" s="107" t="s">
        <v>80</v>
      </c>
      <c r="AW3549" s="107" t="s">
        <v>30</v>
      </c>
      <c r="AX3549" s="107" t="s">
        <v>73</v>
      </c>
      <c r="AY3549" s="108" t="s">
        <v>165</v>
      </c>
    </row>
    <row r="3550" spans="2:65" s="113" customFormat="1">
      <c r="B3550" s="112"/>
      <c r="D3550" s="102" t="s">
        <v>176</v>
      </c>
      <c r="E3550" s="114" t="s">
        <v>1</v>
      </c>
      <c r="F3550" s="115" t="s">
        <v>11313</v>
      </c>
      <c r="H3550" s="116">
        <v>1152.17</v>
      </c>
      <c r="I3550" s="7"/>
      <c r="L3550" s="112"/>
      <c r="M3550" s="117"/>
      <c r="T3550" s="118"/>
      <c r="AT3550" s="114" t="s">
        <v>176</v>
      </c>
      <c r="AU3550" s="114" t="s">
        <v>82</v>
      </c>
      <c r="AV3550" s="113" t="s">
        <v>82</v>
      </c>
      <c r="AW3550" s="113" t="s">
        <v>30</v>
      </c>
      <c r="AX3550" s="113" t="s">
        <v>73</v>
      </c>
      <c r="AY3550" s="114" t="s">
        <v>165</v>
      </c>
    </row>
    <row r="3551" spans="2:65" s="107" customFormat="1">
      <c r="B3551" s="106"/>
      <c r="D3551" s="102" t="s">
        <v>176</v>
      </c>
      <c r="E3551" s="108" t="s">
        <v>1</v>
      </c>
      <c r="F3551" s="109" t="s">
        <v>11314</v>
      </c>
      <c r="H3551" s="108"/>
      <c r="I3551" s="6"/>
      <c r="L3551" s="106"/>
      <c r="M3551" s="110"/>
      <c r="T3551" s="111"/>
      <c r="AT3551" s="108" t="s">
        <v>176</v>
      </c>
      <c r="AU3551" s="108" t="s">
        <v>82</v>
      </c>
      <c r="AV3551" s="107" t="s">
        <v>80</v>
      </c>
      <c r="AW3551" s="107" t="s">
        <v>30</v>
      </c>
      <c r="AX3551" s="107" t="s">
        <v>73</v>
      </c>
      <c r="AY3551" s="108" t="s">
        <v>165</v>
      </c>
    </row>
    <row r="3552" spans="2:65" s="113" customFormat="1">
      <c r="B3552" s="112"/>
      <c r="D3552" s="102" t="s">
        <v>176</v>
      </c>
      <c r="E3552" s="114" t="s">
        <v>1</v>
      </c>
      <c r="F3552" s="115" t="s">
        <v>11315</v>
      </c>
      <c r="H3552" s="116">
        <v>1876.8910000000001</v>
      </c>
      <c r="I3552" s="7"/>
      <c r="L3552" s="112"/>
      <c r="M3552" s="117"/>
      <c r="T3552" s="118"/>
      <c r="AT3552" s="114" t="s">
        <v>176</v>
      </c>
      <c r="AU3552" s="114" t="s">
        <v>82</v>
      </c>
      <c r="AV3552" s="113" t="s">
        <v>82</v>
      </c>
      <c r="AW3552" s="113" t="s">
        <v>30</v>
      </c>
      <c r="AX3552" s="113" t="s">
        <v>73</v>
      </c>
      <c r="AY3552" s="114" t="s">
        <v>165</v>
      </c>
    </row>
    <row r="3553" spans="2:65" s="113" customFormat="1">
      <c r="B3553" s="112"/>
      <c r="D3553" s="102" t="s">
        <v>176</v>
      </c>
      <c r="E3553" s="114" t="s">
        <v>1</v>
      </c>
      <c r="F3553" s="115" t="s">
        <v>9866</v>
      </c>
      <c r="H3553" s="116">
        <v>3029.0610000000001</v>
      </c>
      <c r="I3553" s="7"/>
      <c r="L3553" s="112"/>
      <c r="M3553" s="117"/>
      <c r="T3553" s="118"/>
      <c r="AT3553" s="114" t="s">
        <v>176</v>
      </c>
      <c r="AU3553" s="114" t="s">
        <v>82</v>
      </c>
      <c r="AV3553" s="113" t="s">
        <v>80</v>
      </c>
      <c r="AW3553" s="113" t="s">
        <v>30</v>
      </c>
      <c r="AX3553" s="113" t="s">
        <v>73</v>
      </c>
      <c r="AY3553" s="114" t="s">
        <v>165</v>
      </c>
    </row>
    <row r="3554" spans="2:65" s="107" customFormat="1">
      <c r="B3554" s="106"/>
      <c r="D3554" s="102" t="s">
        <v>176</v>
      </c>
      <c r="E3554" s="108" t="s">
        <v>1</v>
      </c>
      <c r="F3554" s="109" t="s">
        <v>11316</v>
      </c>
      <c r="H3554" s="108"/>
      <c r="I3554" s="6"/>
      <c r="L3554" s="106"/>
      <c r="M3554" s="110"/>
      <c r="T3554" s="111"/>
      <c r="AT3554" s="108" t="s">
        <v>176</v>
      </c>
      <c r="AU3554" s="108" t="s">
        <v>82</v>
      </c>
      <c r="AV3554" s="107" t="s">
        <v>80</v>
      </c>
      <c r="AW3554" s="107" t="s">
        <v>30</v>
      </c>
      <c r="AX3554" s="107" t="s">
        <v>73</v>
      </c>
      <c r="AY3554" s="108" t="s">
        <v>165</v>
      </c>
    </row>
    <row r="3555" spans="2:65" s="113" customFormat="1">
      <c r="B3555" s="112"/>
      <c r="D3555" s="102" t="s">
        <v>176</v>
      </c>
      <c r="E3555" s="114" t="s">
        <v>1</v>
      </c>
      <c r="F3555" s="115" t="s">
        <v>11315</v>
      </c>
      <c r="H3555" s="116">
        <v>1876.8910000000001</v>
      </c>
      <c r="I3555" s="7"/>
      <c r="L3555" s="112"/>
      <c r="M3555" s="117"/>
      <c r="T3555" s="118"/>
      <c r="AT3555" s="114" t="s">
        <v>176</v>
      </c>
      <c r="AU3555" s="114" t="s">
        <v>82</v>
      </c>
      <c r="AV3555" s="113" t="s">
        <v>82</v>
      </c>
      <c r="AW3555" s="113" t="s">
        <v>30</v>
      </c>
      <c r="AX3555" s="113" t="s">
        <v>73</v>
      </c>
      <c r="AY3555" s="114" t="s">
        <v>165</v>
      </c>
    </row>
    <row r="3556" spans="2:65" s="113" customFormat="1">
      <c r="B3556" s="112"/>
      <c r="D3556" s="102" t="s">
        <v>176</v>
      </c>
      <c r="E3556" s="114" t="s">
        <v>1</v>
      </c>
      <c r="F3556" s="115" t="s">
        <v>9892</v>
      </c>
      <c r="H3556" s="116">
        <v>1876.8910000000001</v>
      </c>
      <c r="I3556" s="7"/>
      <c r="L3556" s="112"/>
      <c r="M3556" s="117"/>
      <c r="T3556" s="118"/>
      <c r="AT3556" s="114" t="s">
        <v>176</v>
      </c>
      <c r="AU3556" s="114" t="s">
        <v>82</v>
      </c>
      <c r="AV3556" s="113" t="s">
        <v>80</v>
      </c>
      <c r="AW3556" s="113" t="s">
        <v>30</v>
      </c>
      <c r="AX3556" s="113" t="s">
        <v>73</v>
      </c>
      <c r="AY3556" s="114" t="s">
        <v>165</v>
      </c>
    </row>
    <row r="3557" spans="2:65" s="120" customFormat="1">
      <c r="B3557" s="119"/>
      <c r="D3557" s="102" t="s">
        <v>176</v>
      </c>
      <c r="E3557" s="121" t="s">
        <v>1</v>
      </c>
      <c r="F3557" s="122" t="s">
        <v>181</v>
      </c>
      <c r="H3557" s="123">
        <v>4905.9520000000002</v>
      </c>
      <c r="I3557" s="8"/>
      <c r="L3557" s="119"/>
      <c r="M3557" s="124"/>
      <c r="T3557" s="125"/>
      <c r="AT3557" s="121" t="s">
        <v>176</v>
      </c>
      <c r="AU3557" s="121" t="s">
        <v>82</v>
      </c>
      <c r="AV3557" s="120" t="s">
        <v>172</v>
      </c>
      <c r="AW3557" s="120" t="s">
        <v>30</v>
      </c>
      <c r="AX3557" s="120" t="s">
        <v>80</v>
      </c>
      <c r="AY3557" s="121" t="s">
        <v>165</v>
      </c>
    </row>
    <row r="3558" spans="2:65" s="17" customFormat="1" ht="24.2" customHeight="1">
      <c r="B3558" s="16"/>
      <c r="C3558" s="88" t="s">
        <v>1099</v>
      </c>
      <c r="D3558" s="88" t="s">
        <v>168</v>
      </c>
      <c r="E3558" s="89" t="s">
        <v>1876</v>
      </c>
      <c r="F3558" s="90" t="s">
        <v>1877</v>
      </c>
      <c r="G3558" s="91" t="s">
        <v>202</v>
      </c>
      <c r="H3558" s="92">
        <v>733.83</v>
      </c>
      <c r="I3558" s="4"/>
      <c r="J3558" s="94">
        <f>ROUND(I3558*H3558,2)</f>
        <v>0</v>
      </c>
      <c r="K3558" s="95"/>
      <c r="L3558" s="16"/>
      <c r="M3558" s="96" t="s">
        <v>1</v>
      </c>
      <c r="N3558" s="97" t="s">
        <v>38</v>
      </c>
      <c r="P3558" s="98">
        <f>O3558*H3558</f>
        <v>0</v>
      </c>
      <c r="Q3558" s="98">
        <v>3.9825E-4</v>
      </c>
      <c r="R3558" s="98">
        <f>Q3558*H3558</f>
        <v>0.29224779750000002</v>
      </c>
      <c r="S3558" s="98">
        <v>0</v>
      </c>
      <c r="T3558" s="99">
        <f>S3558*H3558</f>
        <v>0</v>
      </c>
      <c r="AR3558" s="100" t="s">
        <v>172</v>
      </c>
      <c r="AT3558" s="100" t="s">
        <v>168</v>
      </c>
      <c r="AU3558" s="100" t="s">
        <v>82</v>
      </c>
      <c r="AY3558" s="9" t="s">
        <v>165</v>
      </c>
      <c r="BE3558" s="101">
        <f>IF(N3558="základní",J3558,0)</f>
        <v>0</v>
      </c>
      <c r="BF3558" s="101">
        <f>IF(N3558="snížená",J3558,0)</f>
        <v>0</v>
      </c>
      <c r="BG3558" s="101">
        <f>IF(N3558="zákl. přenesená",J3558,0)</f>
        <v>0</v>
      </c>
      <c r="BH3558" s="101">
        <f>IF(N3558="sníž. přenesená",J3558,0)</f>
        <v>0</v>
      </c>
      <c r="BI3558" s="101">
        <f>IF(N3558="nulová",J3558,0)</f>
        <v>0</v>
      </c>
      <c r="BJ3558" s="9" t="s">
        <v>80</v>
      </c>
      <c r="BK3558" s="101">
        <f>ROUND(I3558*H3558,2)</f>
        <v>0</v>
      </c>
      <c r="BL3558" s="9" t="s">
        <v>172</v>
      </c>
      <c r="BM3558" s="100" t="s">
        <v>1878</v>
      </c>
    </row>
    <row r="3559" spans="2:65" s="17" customFormat="1" ht="19.5">
      <c r="B3559" s="16"/>
      <c r="D3559" s="102" t="s">
        <v>173</v>
      </c>
      <c r="F3559" s="103" t="s">
        <v>1879</v>
      </c>
      <c r="I3559" s="5"/>
      <c r="L3559" s="16"/>
      <c r="M3559" s="104"/>
      <c r="T3559" s="105"/>
      <c r="AT3559" s="9" t="s">
        <v>173</v>
      </c>
      <c r="AU3559" s="9" t="s">
        <v>82</v>
      </c>
    </row>
    <row r="3560" spans="2:65" s="107" customFormat="1">
      <c r="B3560" s="106"/>
      <c r="D3560" s="102" t="s">
        <v>176</v>
      </c>
      <c r="E3560" s="108" t="s">
        <v>1</v>
      </c>
      <c r="F3560" s="109" t="s">
        <v>11314</v>
      </c>
      <c r="H3560" s="108"/>
      <c r="I3560" s="6"/>
      <c r="L3560" s="106"/>
      <c r="M3560" s="110"/>
      <c r="T3560" s="111"/>
      <c r="AT3560" s="108" t="s">
        <v>176</v>
      </c>
      <c r="AU3560" s="108" t="s">
        <v>82</v>
      </c>
      <c r="AV3560" s="107" t="s">
        <v>80</v>
      </c>
      <c r="AW3560" s="107" t="s">
        <v>30</v>
      </c>
      <c r="AX3560" s="107" t="s">
        <v>73</v>
      </c>
      <c r="AY3560" s="108" t="s">
        <v>165</v>
      </c>
    </row>
    <row r="3561" spans="2:65" s="113" customFormat="1">
      <c r="B3561" s="112"/>
      <c r="D3561" s="102" t="s">
        <v>176</v>
      </c>
      <c r="E3561" s="114" t="s">
        <v>1</v>
      </c>
      <c r="F3561" s="115" t="s">
        <v>11317</v>
      </c>
      <c r="H3561" s="116">
        <v>366.91500000000002</v>
      </c>
      <c r="I3561" s="7"/>
      <c r="L3561" s="112"/>
      <c r="M3561" s="117"/>
      <c r="T3561" s="118"/>
      <c r="AT3561" s="114" t="s">
        <v>176</v>
      </c>
      <c r="AU3561" s="114" t="s">
        <v>82</v>
      </c>
      <c r="AV3561" s="113" t="s">
        <v>82</v>
      </c>
      <c r="AW3561" s="113" t="s">
        <v>30</v>
      </c>
      <c r="AX3561" s="113" t="s">
        <v>73</v>
      </c>
      <c r="AY3561" s="114" t="s">
        <v>165</v>
      </c>
    </row>
    <row r="3562" spans="2:65" s="113" customFormat="1">
      <c r="B3562" s="112"/>
      <c r="D3562" s="102" t="s">
        <v>176</v>
      </c>
      <c r="E3562" s="114" t="s">
        <v>1</v>
      </c>
      <c r="F3562" s="115" t="s">
        <v>9866</v>
      </c>
      <c r="H3562" s="116">
        <v>366.91500000000002</v>
      </c>
      <c r="I3562" s="7"/>
      <c r="L3562" s="112"/>
      <c r="M3562" s="117"/>
      <c r="T3562" s="118"/>
      <c r="AT3562" s="114" t="s">
        <v>176</v>
      </c>
      <c r="AU3562" s="114" t="s">
        <v>82</v>
      </c>
      <c r="AV3562" s="113" t="s">
        <v>80</v>
      </c>
      <c r="AW3562" s="113" t="s">
        <v>30</v>
      </c>
      <c r="AX3562" s="113" t="s">
        <v>73</v>
      </c>
      <c r="AY3562" s="114" t="s">
        <v>165</v>
      </c>
    </row>
    <row r="3563" spans="2:65" s="107" customFormat="1">
      <c r="B3563" s="106"/>
      <c r="D3563" s="102" t="s">
        <v>176</v>
      </c>
      <c r="E3563" s="108" t="s">
        <v>1</v>
      </c>
      <c r="F3563" s="109" t="s">
        <v>11318</v>
      </c>
      <c r="H3563" s="108"/>
      <c r="I3563" s="6"/>
      <c r="L3563" s="106"/>
      <c r="M3563" s="110"/>
      <c r="T3563" s="111"/>
      <c r="AT3563" s="108" t="s">
        <v>176</v>
      </c>
      <c r="AU3563" s="108" t="s">
        <v>82</v>
      </c>
      <c r="AV3563" s="107" t="s">
        <v>82</v>
      </c>
      <c r="AW3563" s="107" t="s">
        <v>30</v>
      </c>
      <c r="AX3563" s="107" t="s">
        <v>73</v>
      </c>
      <c r="AY3563" s="108" t="s">
        <v>165</v>
      </c>
    </row>
    <row r="3564" spans="2:65" s="113" customFormat="1">
      <c r="B3564" s="112"/>
      <c r="D3564" s="102" t="s">
        <v>176</v>
      </c>
      <c r="E3564" s="114" t="s">
        <v>1</v>
      </c>
      <c r="F3564" s="115" t="s">
        <v>11317</v>
      </c>
      <c r="H3564" s="116">
        <v>366.91500000000002</v>
      </c>
      <c r="I3564" s="7"/>
      <c r="L3564" s="112"/>
      <c r="M3564" s="117"/>
      <c r="T3564" s="118"/>
      <c r="AT3564" s="114" t="s">
        <v>176</v>
      </c>
      <c r="AU3564" s="114" t="s">
        <v>82</v>
      </c>
      <c r="AV3564" s="113" t="s">
        <v>80</v>
      </c>
      <c r="AW3564" s="113" t="s">
        <v>30</v>
      </c>
      <c r="AX3564" s="113" t="s">
        <v>73</v>
      </c>
      <c r="AY3564" s="114" t="s">
        <v>165</v>
      </c>
    </row>
    <row r="3565" spans="2:65" s="113" customFormat="1">
      <c r="B3565" s="112"/>
      <c r="D3565" s="102" t="s">
        <v>176</v>
      </c>
      <c r="E3565" s="114" t="s">
        <v>1</v>
      </c>
      <c r="F3565" s="115" t="s">
        <v>9892</v>
      </c>
      <c r="H3565" s="116">
        <v>366.91500000000002</v>
      </c>
      <c r="I3565" s="7"/>
      <c r="L3565" s="112"/>
      <c r="M3565" s="117"/>
      <c r="T3565" s="118"/>
      <c r="AT3565" s="114" t="s">
        <v>176</v>
      </c>
      <c r="AU3565" s="114" t="s">
        <v>82</v>
      </c>
      <c r="AV3565" s="113" t="s">
        <v>80</v>
      </c>
      <c r="AW3565" s="113" t="s">
        <v>30</v>
      </c>
      <c r="AX3565" s="113" t="s">
        <v>73</v>
      </c>
      <c r="AY3565" s="114" t="s">
        <v>165</v>
      </c>
    </row>
    <row r="3566" spans="2:65" s="120" customFormat="1">
      <c r="B3566" s="119"/>
      <c r="D3566" s="102" t="s">
        <v>176</v>
      </c>
      <c r="E3566" s="121" t="s">
        <v>1</v>
      </c>
      <c r="F3566" s="122" t="s">
        <v>181</v>
      </c>
      <c r="H3566" s="123">
        <v>733.83</v>
      </c>
      <c r="I3566" s="8"/>
      <c r="L3566" s="119"/>
      <c r="M3566" s="124"/>
      <c r="T3566" s="125"/>
      <c r="AT3566" s="121" t="s">
        <v>176</v>
      </c>
      <c r="AU3566" s="121" t="s">
        <v>82</v>
      </c>
      <c r="AV3566" s="120" t="s">
        <v>172</v>
      </c>
      <c r="AW3566" s="120" t="s">
        <v>30</v>
      </c>
      <c r="AX3566" s="120" t="s">
        <v>80</v>
      </c>
      <c r="AY3566" s="121" t="s">
        <v>165</v>
      </c>
    </row>
    <row r="3567" spans="2:65" s="17" customFormat="1" ht="24.2" customHeight="1">
      <c r="B3567" s="16"/>
      <c r="C3567" s="88" t="s">
        <v>1880</v>
      </c>
      <c r="D3567" s="88" t="s">
        <v>168</v>
      </c>
      <c r="E3567" s="89" t="s">
        <v>1881</v>
      </c>
      <c r="F3567" s="90" t="s">
        <v>1882</v>
      </c>
      <c r="G3567" s="91" t="s">
        <v>202</v>
      </c>
      <c r="H3567" s="92">
        <v>3923.7179999999998</v>
      </c>
      <c r="I3567" s="4"/>
      <c r="J3567" s="94">
        <f>ROUND(I3567*H3567,2)</f>
        <v>0</v>
      </c>
      <c r="K3567" s="95"/>
      <c r="L3567" s="16"/>
      <c r="M3567" s="96" t="s">
        <v>1</v>
      </c>
      <c r="N3567" s="97" t="s">
        <v>38</v>
      </c>
      <c r="P3567" s="98">
        <f>O3567*H3567</f>
        <v>0</v>
      </c>
      <c r="Q3567" s="98">
        <v>0</v>
      </c>
      <c r="R3567" s="98">
        <f>Q3567*H3567</f>
        <v>0</v>
      </c>
      <c r="S3567" s="98">
        <v>0</v>
      </c>
      <c r="T3567" s="99">
        <f>S3567*H3567</f>
        <v>0</v>
      </c>
      <c r="AR3567" s="100" t="s">
        <v>172</v>
      </c>
      <c r="AT3567" s="100" t="s">
        <v>168</v>
      </c>
      <c r="AU3567" s="100" t="s">
        <v>82</v>
      </c>
      <c r="AY3567" s="9" t="s">
        <v>165</v>
      </c>
      <c r="BE3567" s="101">
        <f>IF(N3567="základní",J3567,0)</f>
        <v>0</v>
      </c>
      <c r="BF3567" s="101">
        <f>IF(N3567="snížená",J3567,0)</f>
        <v>0</v>
      </c>
      <c r="BG3567" s="101">
        <f>IF(N3567="zákl. přenesená",J3567,0)</f>
        <v>0</v>
      </c>
      <c r="BH3567" s="101">
        <f>IF(N3567="sníž. přenesená",J3567,0)</f>
        <v>0</v>
      </c>
      <c r="BI3567" s="101">
        <f>IF(N3567="nulová",J3567,0)</f>
        <v>0</v>
      </c>
      <c r="BJ3567" s="9" t="s">
        <v>80</v>
      </c>
      <c r="BK3567" s="101">
        <f>ROUND(I3567*H3567,2)</f>
        <v>0</v>
      </c>
      <c r="BL3567" s="9" t="s">
        <v>172</v>
      </c>
      <c r="BM3567" s="100" t="s">
        <v>1883</v>
      </c>
    </row>
    <row r="3568" spans="2:65" s="17" customFormat="1" ht="19.5">
      <c r="B3568" s="16"/>
      <c r="D3568" s="102" t="s">
        <v>173</v>
      </c>
      <c r="F3568" s="103" t="s">
        <v>1882</v>
      </c>
      <c r="I3568" s="5"/>
      <c r="L3568" s="16"/>
      <c r="M3568" s="104"/>
      <c r="T3568" s="105"/>
      <c r="AT3568" s="9" t="s">
        <v>173</v>
      </c>
      <c r="AU3568" s="9" t="s">
        <v>82</v>
      </c>
    </row>
    <row r="3569" spans="2:65" s="107" customFormat="1">
      <c r="B3569" s="106"/>
      <c r="D3569" s="102" t="s">
        <v>176</v>
      </c>
      <c r="E3569" s="108" t="s">
        <v>1</v>
      </c>
      <c r="F3569" s="109" t="s">
        <v>2145</v>
      </c>
      <c r="H3569" s="108"/>
      <c r="I3569" s="6"/>
      <c r="L3569" s="106"/>
      <c r="M3569" s="110"/>
      <c r="T3569" s="111"/>
      <c r="AT3569" s="108" t="s">
        <v>176</v>
      </c>
      <c r="AU3569" s="108" t="s">
        <v>82</v>
      </c>
      <c r="AV3569" s="107" t="s">
        <v>82</v>
      </c>
      <c r="AW3569" s="107" t="s">
        <v>30</v>
      </c>
      <c r="AX3569" s="107" t="s">
        <v>73</v>
      </c>
      <c r="AY3569" s="108" t="s">
        <v>165</v>
      </c>
    </row>
    <row r="3570" spans="2:65" s="113" customFormat="1">
      <c r="B3570" s="112"/>
      <c r="D3570" s="102" t="s">
        <v>176</v>
      </c>
      <c r="E3570" s="114" t="s">
        <v>1</v>
      </c>
      <c r="F3570" s="115" t="s">
        <v>11319</v>
      </c>
      <c r="H3570" s="116">
        <v>3483.4201499999999</v>
      </c>
      <c r="I3570" s="7"/>
      <c r="L3570" s="112"/>
      <c r="M3570" s="117"/>
      <c r="T3570" s="118"/>
      <c r="AT3570" s="114" t="s">
        <v>176</v>
      </c>
      <c r="AU3570" s="114" t="s">
        <v>82</v>
      </c>
      <c r="AV3570" s="113" t="s">
        <v>80</v>
      </c>
      <c r="AW3570" s="113" t="s">
        <v>30</v>
      </c>
      <c r="AX3570" s="113" t="s">
        <v>73</v>
      </c>
      <c r="AY3570" s="114" t="s">
        <v>165</v>
      </c>
    </row>
    <row r="3571" spans="2:65" s="113" customFormat="1">
      <c r="B3571" s="112"/>
      <c r="D3571" s="102" t="s">
        <v>176</v>
      </c>
      <c r="E3571" s="114" t="s">
        <v>1</v>
      </c>
      <c r="F3571" s="115" t="s">
        <v>11320</v>
      </c>
      <c r="H3571" s="116">
        <v>440.298</v>
      </c>
      <c r="I3571" s="7"/>
      <c r="L3571" s="112"/>
      <c r="M3571" s="117"/>
      <c r="T3571" s="118"/>
      <c r="AT3571" s="114" t="s">
        <v>176</v>
      </c>
      <c r="AU3571" s="114" t="s">
        <v>82</v>
      </c>
      <c r="AV3571" s="113" t="s">
        <v>80</v>
      </c>
      <c r="AW3571" s="113" t="s">
        <v>30</v>
      </c>
      <c r="AX3571" s="113" t="s">
        <v>73</v>
      </c>
      <c r="AY3571" s="114" t="s">
        <v>165</v>
      </c>
    </row>
    <row r="3572" spans="2:65" s="120" customFormat="1">
      <c r="B3572" s="119"/>
      <c r="D3572" s="102" t="s">
        <v>176</v>
      </c>
      <c r="E3572" s="121" t="s">
        <v>1</v>
      </c>
      <c r="F3572" s="122" t="s">
        <v>181</v>
      </c>
      <c r="H3572" s="123">
        <v>3923.7179999999998</v>
      </c>
      <c r="I3572" s="8"/>
      <c r="L3572" s="119"/>
      <c r="M3572" s="124"/>
      <c r="T3572" s="125"/>
      <c r="AT3572" s="121" t="s">
        <v>176</v>
      </c>
      <c r="AU3572" s="121" t="s">
        <v>82</v>
      </c>
      <c r="AV3572" s="120" t="s">
        <v>172</v>
      </c>
      <c r="AW3572" s="120" t="s">
        <v>30</v>
      </c>
      <c r="AX3572" s="120" t="s">
        <v>80</v>
      </c>
      <c r="AY3572" s="121" t="s">
        <v>165</v>
      </c>
    </row>
    <row r="3573" spans="2:65" s="17" customFormat="1" ht="33" customHeight="1">
      <c r="B3573" s="16"/>
      <c r="C3573" s="88" t="s">
        <v>1102</v>
      </c>
      <c r="D3573" s="88" t="s">
        <v>168</v>
      </c>
      <c r="E3573" s="89" t="s">
        <v>1884</v>
      </c>
      <c r="F3573" s="90" t="s">
        <v>1885</v>
      </c>
      <c r="G3573" s="91" t="s">
        <v>202</v>
      </c>
      <c r="H3573" s="92">
        <v>2598.723</v>
      </c>
      <c r="I3573" s="4"/>
      <c r="J3573" s="94">
        <f>ROUND(I3573*H3573,2)</f>
        <v>0</v>
      </c>
      <c r="K3573" s="95"/>
      <c r="L3573" s="16"/>
      <c r="M3573" s="96" t="s">
        <v>1</v>
      </c>
      <c r="N3573" s="97" t="s">
        <v>38</v>
      </c>
      <c r="P3573" s="98">
        <f>O3573*H3573</f>
        <v>0</v>
      </c>
      <c r="Q3573" s="98">
        <v>0</v>
      </c>
      <c r="R3573" s="98">
        <f>Q3573*H3573</f>
        <v>0</v>
      </c>
      <c r="S3573" s="98">
        <v>0</v>
      </c>
      <c r="T3573" s="99">
        <f>S3573*H3573</f>
        <v>0</v>
      </c>
      <c r="AR3573" s="100" t="s">
        <v>172</v>
      </c>
      <c r="AT3573" s="100" t="s">
        <v>168</v>
      </c>
      <c r="AU3573" s="100" t="s">
        <v>82</v>
      </c>
      <c r="AY3573" s="9" t="s">
        <v>165</v>
      </c>
      <c r="BE3573" s="101">
        <f>IF(N3573="základní",J3573,0)</f>
        <v>0</v>
      </c>
      <c r="BF3573" s="101">
        <f>IF(N3573="snížená",J3573,0)</f>
        <v>0</v>
      </c>
      <c r="BG3573" s="101">
        <f>IF(N3573="zákl. přenesená",J3573,0)</f>
        <v>0</v>
      </c>
      <c r="BH3573" s="101">
        <f>IF(N3573="sníž. přenesená",J3573,0)</f>
        <v>0</v>
      </c>
      <c r="BI3573" s="101">
        <f>IF(N3573="nulová",J3573,0)</f>
        <v>0</v>
      </c>
      <c r="BJ3573" s="9" t="s">
        <v>80</v>
      </c>
      <c r="BK3573" s="101">
        <f>ROUND(I3573*H3573,2)</f>
        <v>0</v>
      </c>
      <c r="BL3573" s="9" t="s">
        <v>172</v>
      </c>
      <c r="BM3573" s="100" t="s">
        <v>1886</v>
      </c>
    </row>
    <row r="3574" spans="2:65" s="17" customFormat="1" ht="19.5">
      <c r="B3574" s="16"/>
      <c r="D3574" s="102" t="s">
        <v>173</v>
      </c>
      <c r="F3574" s="103" t="s">
        <v>1885</v>
      </c>
      <c r="I3574" s="5"/>
      <c r="L3574" s="16"/>
      <c r="M3574" s="104"/>
      <c r="T3574" s="105"/>
      <c r="AT3574" s="9" t="s">
        <v>173</v>
      </c>
      <c r="AU3574" s="9" t="s">
        <v>82</v>
      </c>
    </row>
    <row r="3575" spans="2:65" s="107" customFormat="1">
      <c r="B3575" s="106"/>
      <c r="D3575" s="102" t="s">
        <v>176</v>
      </c>
      <c r="E3575" s="108" t="s">
        <v>1</v>
      </c>
      <c r="F3575" s="109" t="s">
        <v>11321</v>
      </c>
      <c r="H3575" s="108"/>
      <c r="I3575" s="6"/>
      <c r="L3575" s="106"/>
      <c r="M3575" s="110"/>
      <c r="T3575" s="111"/>
      <c r="AT3575" s="108" t="s">
        <v>176</v>
      </c>
      <c r="AU3575" s="108" t="s">
        <v>82</v>
      </c>
      <c r="AV3575" s="107" t="s">
        <v>82</v>
      </c>
      <c r="AW3575" s="107" t="s">
        <v>30</v>
      </c>
      <c r="AX3575" s="107" t="s">
        <v>73</v>
      </c>
      <c r="AY3575" s="108" t="s">
        <v>165</v>
      </c>
    </row>
    <row r="3576" spans="2:65" s="113" customFormat="1">
      <c r="B3576" s="112"/>
      <c r="D3576" s="102" t="s">
        <v>176</v>
      </c>
      <c r="E3576" s="114" t="s">
        <v>1</v>
      </c>
      <c r="F3576" s="115" t="s">
        <v>11322</v>
      </c>
      <c r="H3576" s="116">
        <v>2158.4246499999999</v>
      </c>
      <c r="I3576" s="7"/>
      <c r="L3576" s="112"/>
      <c r="M3576" s="117"/>
      <c r="T3576" s="118"/>
      <c r="AT3576" s="114" t="s">
        <v>176</v>
      </c>
      <c r="AU3576" s="114" t="s">
        <v>82</v>
      </c>
      <c r="AV3576" s="113" t="s">
        <v>80</v>
      </c>
      <c r="AW3576" s="113" t="s">
        <v>30</v>
      </c>
      <c r="AX3576" s="113" t="s">
        <v>73</v>
      </c>
      <c r="AY3576" s="114" t="s">
        <v>165</v>
      </c>
    </row>
    <row r="3577" spans="2:65" s="113" customFormat="1">
      <c r="B3577" s="112"/>
      <c r="D3577" s="102" t="s">
        <v>176</v>
      </c>
      <c r="E3577" s="114" t="s">
        <v>1</v>
      </c>
      <c r="F3577" s="115" t="s">
        <v>11323</v>
      </c>
      <c r="H3577" s="116">
        <v>440.298</v>
      </c>
      <c r="I3577" s="7"/>
      <c r="L3577" s="112"/>
      <c r="M3577" s="117"/>
      <c r="T3577" s="118"/>
      <c r="AT3577" s="114" t="s">
        <v>176</v>
      </c>
      <c r="AU3577" s="114" t="s">
        <v>82</v>
      </c>
      <c r="AV3577" s="113" t="s">
        <v>80</v>
      </c>
      <c r="AW3577" s="113" t="s">
        <v>30</v>
      </c>
      <c r="AX3577" s="113" t="s">
        <v>73</v>
      </c>
      <c r="AY3577" s="114" t="s">
        <v>165</v>
      </c>
    </row>
    <row r="3578" spans="2:65" s="120" customFormat="1">
      <c r="B3578" s="119"/>
      <c r="D3578" s="102" t="s">
        <v>176</v>
      </c>
      <c r="E3578" s="121" t="s">
        <v>1</v>
      </c>
      <c r="F3578" s="122" t="s">
        <v>181</v>
      </c>
      <c r="H3578" s="123">
        <v>2598.723</v>
      </c>
      <c r="I3578" s="8"/>
      <c r="L3578" s="119"/>
      <c r="M3578" s="124"/>
      <c r="T3578" s="125"/>
      <c r="AT3578" s="121" t="s">
        <v>176</v>
      </c>
      <c r="AU3578" s="121" t="s">
        <v>82</v>
      </c>
      <c r="AV3578" s="120" t="s">
        <v>172</v>
      </c>
      <c r="AW3578" s="120" t="s">
        <v>30</v>
      </c>
      <c r="AX3578" s="120" t="s">
        <v>80</v>
      </c>
      <c r="AY3578" s="121" t="s">
        <v>165</v>
      </c>
    </row>
    <row r="3579" spans="2:65" s="17" customFormat="1" ht="24.2" customHeight="1">
      <c r="B3579" s="16"/>
      <c r="C3579" s="88" t="s">
        <v>1887</v>
      </c>
      <c r="D3579" s="88" t="s">
        <v>168</v>
      </c>
      <c r="E3579" s="89" t="s">
        <v>1888</v>
      </c>
      <c r="F3579" s="90" t="s">
        <v>1889</v>
      </c>
      <c r="G3579" s="91" t="s">
        <v>254</v>
      </c>
      <c r="H3579" s="92">
        <v>64.5</v>
      </c>
      <c r="I3579" s="4"/>
      <c r="J3579" s="94">
        <f>ROUND(I3579*H3579,2)</f>
        <v>0</v>
      </c>
      <c r="K3579" s="95"/>
      <c r="L3579" s="16"/>
      <c r="M3579" s="96" t="s">
        <v>1</v>
      </c>
      <c r="N3579" s="97" t="s">
        <v>38</v>
      </c>
      <c r="P3579" s="98">
        <f>O3579*H3579</f>
        <v>0</v>
      </c>
      <c r="Q3579" s="98">
        <v>4.0200000000000001E-4</v>
      </c>
      <c r="R3579" s="98">
        <f>Q3579*H3579</f>
        <v>2.5929000000000001E-2</v>
      </c>
      <c r="S3579" s="98">
        <v>0</v>
      </c>
      <c r="T3579" s="99">
        <f>S3579*H3579</f>
        <v>0</v>
      </c>
      <c r="AR3579" s="100" t="s">
        <v>172</v>
      </c>
      <c r="AT3579" s="100" t="s">
        <v>168</v>
      </c>
      <c r="AU3579" s="100" t="s">
        <v>82</v>
      </c>
      <c r="AY3579" s="9" t="s">
        <v>165</v>
      </c>
      <c r="BE3579" s="101">
        <f>IF(N3579="základní",J3579,0)</f>
        <v>0</v>
      </c>
      <c r="BF3579" s="101">
        <f>IF(N3579="snížená",J3579,0)</f>
        <v>0</v>
      </c>
      <c r="BG3579" s="101">
        <f>IF(N3579="zákl. přenesená",J3579,0)</f>
        <v>0</v>
      </c>
      <c r="BH3579" s="101">
        <f>IF(N3579="sníž. přenesená",J3579,0)</f>
        <v>0</v>
      </c>
      <c r="BI3579" s="101">
        <f>IF(N3579="nulová",J3579,0)</f>
        <v>0</v>
      </c>
      <c r="BJ3579" s="9" t="s">
        <v>80</v>
      </c>
      <c r="BK3579" s="101">
        <f>ROUND(I3579*H3579,2)</f>
        <v>0</v>
      </c>
      <c r="BL3579" s="9" t="s">
        <v>172</v>
      </c>
      <c r="BM3579" s="100" t="s">
        <v>1890</v>
      </c>
    </row>
    <row r="3580" spans="2:65" s="17" customFormat="1" ht="19.5">
      <c r="B3580" s="16"/>
      <c r="D3580" s="102" t="s">
        <v>173</v>
      </c>
      <c r="F3580" s="103" t="s">
        <v>1891</v>
      </c>
      <c r="I3580" s="5"/>
      <c r="L3580" s="16"/>
      <c r="M3580" s="104"/>
      <c r="T3580" s="105"/>
      <c r="AT3580" s="9" t="s">
        <v>173</v>
      </c>
      <c r="AU3580" s="9" t="s">
        <v>82</v>
      </c>
    </row>
    <row r="3581" spans="2:65" s="113" customFormat="1">
      <c r="B3581" s="112"/>
      <c r="D3581" s="102" t="s">
        <v>176</v>
      </c>
      <c r="E3581" s="114" t="s">
        <v>1</v>
      </c>
      <c r="F3581" s="115" t="s">
        <v>1892</v>
      </c>
      <c r="H3581" s="116">
        <v>64.5</v>
      </c>
      <c r="I3581" s="7"/>
      <c r="L3581" s="112"/>
      <c r="M3581" s="117"/>
      <c r="T3581" s="118"/>
      <c r="AT3581" s="114" t="s">
        <v>176</v>
      </c>
      <c r="AU3581" s="114" t="s">
        <v>82</v>
      </c>
      <c r="AV3581" s="113" t="s">
        <v>82</v>
      </c>
      <c r="AW3581" s="113" t="s">
        <v>30</v>
      </c>
      <c r="AX3581" s="113" t="s">
        <v>73</v>
      </c>
      <c r="AY3581" s="114" t="s">
        <v>165</v>
      </c>
    </row>
    <row r="3582" spans="2:65" s="120" customFormat="1">
      <c r="B3582" s="119"/>
      <c r="D3582" s="102" t="s">
        <v>176</v>
      </c>
      <c r="E3582" s="121" t="s">
        <v>1</v>
      </c>
      <c r="F3582" s="122" t="s">
        <v>181</v>
      </c>
      <c r="H3582" s="123">
        <v>64.5</v>
      </c>
      <c r="I3582" s="8"/>
      <c r="L3582" s="119"/>
      <c r="M3582" s="124"/>
      <c r="T3582" s="125"/>
      <c r="AT3582" s="121" t="s">
        <v>176</v>
      </c>
      <c r="AU3582" s="121" t="s">
        <v>82</v>
      </c>
      <c r="AV3582" s="120" t="s">
        <v>172</v>
      </c>
      <c r="AW3582" s="120" t="s">
        <v>30</v>
      </c>
      <c r="AX3582" s="120" t="s">
        <v>80</v>
      </c>
      <c r="AY3582" s="121" t="s">
        <v>165</v>
      </c>
    </row>
    <row r="3583" spans="2:65" s="17" customFormat="1" ht="24.2" customHeight="1">
      <c r="B3583" s="16"/>
      <c r="C3583" s="88" t="s">
        <v>1106</v>
      </c>
      <c r="D3583" s="88" t="s">
        <v>168</v>
      </c>
      <c r="E3583" s="89" t="s">
        <v>1893</v>
      </c>
      <c r="F3583" s="90" t="s">
        <v>1894</v>
      </c>
      <c r="G3583" s="91" t="s">
        <v>254</v>
      </c>
      <c r="H3583" s="92">
        <v>3.52</v>
      </c>
      <c r="I3583" s="4"/>
      <c r="J3583" s="94">
        <f>ROUND(I3583*H3583,2)</f>
        <v>0</v>
      </c>
      <c r="K3583" s="95"/>
      <c r="L3583" s="16"/>
      <c r="M3583" s="96" t="s">
        <v>1</v>
      </c>
      <c r="N3583" s="97" t="s">
        <v>38</v>
      </c>
      <c r="P3583" s="98">
        <f>O3583*H3583</f>
        <v>0</v>
      </c>
      <c r="Q3583" s="98">
        <v>4.0200000000000001E-4</v>
      </c>
      <c r="R3583" s="98">
        <f>Q3583*H3583</f>
        <v>1.41504E-3</v>
      </c>
      <c r="S3583" s="98">
        <v>0</v>
      </c>
      <c r="T3583" s="99">
        <f>S3583*H3583</f>
        <v>0</v>
      </c>
      <c r="AR3583" s="100" t="s">
        <v>172</v>
      </c>
      <c r="AT3583" s="100" t="s">
        <v>168</v>
      </c>
      <c r="AU3583" s="100" t="s">
        <v>82</v>
      </c>
      <c r="AY3583" s="9" t="s">
        <v>165</v>
      </c>
      <c r="BE3583" s="101">
        <f>IF(N3583="základní",J3583,0)</f>
        <v>0</v>
      </c>
      <c r="BF3583" s="101">
        <f>IF(N3583="snížená",J3583,0)</f>
        <v>0</v>
      </c>
      <c r="BG3583" s="101">
        <f>IF(N3583="zákl. přenesená",J3583,0)</f>
        <v>0</v>
      </c>
      <c r="BH3583" s="101">
        <f>IF(N3583="sníž. přenesená",J3583,0)</f>
        <v>0</v>
      </c>
      <c r="BI3583" s="101">
        <f>IF(N3583="nulová",J3583,0)</f>
        <v>0</v>
      </c>
      <c r="BJ3583" s="9" t="s">
        <v>80</v>
      </c>
      <c r="BK3583" s="101">
        <f>ROUND(I3583*H3583,2)</f>
        <v>0</v>
      </c>
      <c r="BL3583" s="9" t="s">
        <v>172</v>
      </c>
      <c r="BM3583" s="100" t="s">
        <v>1895</v>
      </c>
    </row>
    <row r="3584" spans="2:65" s="17" customFormat="1" ht="19.5">
      <c r="B3584" s="16"/>
      <c r="D3584" s="102" t="s">
        <v>173</v>
      </c>
      <c r="F3584" s="103" t="s">
        <v>1896</v>
      </c>
      <c r="I3584" s="5"/>
      <c r="L3584" s="16"/>
      <c r="M3584" s="104"/>
      <c r="T3584" s="105"/>
      <c r="AT3584" s="9" t="s">
        <v>173</v>
      </c>
      <c r="AU3584" s="9" t="s">
        <v>82</v>
      </c>
    </row>
    <row r="3585" spans="2:65" s="113" customFormat="1">
      <c r="B3585" s="112"/>
      <c r="D3585" s="102" t="s">
        <v>176</v>
      </c>
      <c r="E3585" s="114" t="s">
        <v>1</v>
      </c>
      <c r="F3585" s="115" t="s">
        <v>1897</v>
      </c>
      <c r="H3585" s="116">
        <v>3.52</v>
      </c>
      <c r="I3585" s="7"/>
      <c r="L3585" s="112"/>
      <c r="M3585" s="117"/>
      <c r="T3585" s="118"/>
      <c r="AT3585" s="114" t="s">
        <v>176</v>
      </c>
      <c r="AU3585" s="114" t="s">
        <v>82</v>
      </c>
      <c r="AV3585" s="113" t="s">
        <v>82</v>
      </c>
      <c r="AW3585" s="113" t="s">
        <v>30</v>
      </c>
      <c r="AX3585" s="113" t="s">
        <v>73</v>
      </c>
      <c r="AY3585" s="114" t="s">
        <v>165</v>
      </c>
    </row>
    <row r="3586" spans="2:65" s="120" customFormat="1">
      <c r="B3586" s="119"/>
      <c r="D3586" s="102" t="s">
        <v>176</v>
      </c>
      <c r="E3586" s="121" t="s">
        <v>1</v>
      </c>
      <c r="F3586" s="122" t="s">
        <v>181</v>
      </c>
      <c r="H3586" s="123">
        <v>3.52</v>
      </c>
      <c r="I3586" s="8"/>
      <c r="L3586" s="119"/>
      <c r="M3586" s="124"/>
      <c r="T3586" s="125"/>
      <c r="AT3586" s="121" t="s">
        <v>176</v>
      </c>
      <c r="AU3586" s="121" t="s">
        <v>82</v>
      </c>
      <c r="AV3586" s="120" t="s">
        <v>172</v>
      </c>
      <c r="AW3586" s="120" t="s">
        <v>30</v>
      </c>
      <c r="AX3586" s="120" t="s">
        <v>80</v>
      </c>
      <c r="AY3586" s="121" t="s">
        <v>165</v>
      </c>
    </row>
    <row r="3587" spans="2:65" s="17" customFormat="1" ht="24.2" customHeight="1">
      <c r="B3587" s="16"/>
      <c r="C3587" s="88" t="s">
        <v>1898</v>
      </c>
      <c r="D3587" s="88" t="s">
        <v>168</v>
      </c>
      <c r="E3587" s="89" t="s">
        <v>1899</v>
      </c>
      <c r="F3587" s="90" t="s">
        <v>1900</v>
      </c>
      <c r="G3587" s="91" t="s">
        <v>254</v>
      </c>
      <c r="H3587" s="92">
        <v>489.96</v>
      </c>
      <c r="I3587" s="4"/>
      <c r="J3587" s="94">
        <f>ROUND(I3587*H3587,2)</f>
        <v>0</v>
      </c>
      <c r="K3587" s="95"/>
      <c r="L3587" s="16"/>
      <c r="M3587" s="96" t="s">
        <v>1</v>
      </c>
      <c r="N3587" s="97" t="s">
        <v>38</v>
      </c>
      <c r="P3587" s="98">
        <f>O3587*H3587</f>
        <v>0</v>
      </c>
      <c r="Q3587" s="98">
        <v>2.0138999999999999E-4</v>
      </c>
      <c r="R3587" s="98">
        <f>Q3587*H3587</f>
        <v>9.8673044399999993E-2</v>
      </c>
      <c r="S3587" s="98">
        <v>0</v>
      </c>
      <c r="T3587" s="99">
        <f>S3587*H3587</f>
        <v>0</v>
      </c>
      <c r="AR3587" s="100" t="s">
        <v>172</v>
      </c>
      <c r="AT3587" s="100" t="s">
        <v>168</v>
      </c>
      <c r="AU3587" s="100" t="s">
        <v>82</v>
      </c>
      <c r="AY3587" s="9" t="s">
        <v>165</v>
      </c>
      <c r="BE3587" s="101">
        <f>IF(N3587="základní",J3587,0)</f>
        <v>0</v>
      </c>
      <c r="BF3587" s="101">
        <f>IF(N3587="snížená",J3587,0)</f>
        <v>0</v>
      </c>
      <c r="BG3587" s="101">
        <f>IF(N3587="zákl. přenesená",J3587,0)</f>
        <v>0</v>
      </c>
      <c r="BH3587" s="101">
        <f>IF(N3587="sníž. přenesená",J3587,0)</f>
        <v>0</v>
      </c>
      <c r="BI3587" s="101">
        <f>IF(N3587="nulová",J3587,0)</f>
        <v>0</v>
      </c>
      <c r="BJ3587" s="9" t="s">
        <v>80</v>
      </c>
      <c r="BK3587" s="101">
        <f>ROUND(I3587*H3587,2)</f>
        <v>0</v>
      </c>
      <c r="BL3587" s="9" t="s">
        <v>172</v>
      </c>
      <c r="BM3587" s="100" t="s">
        <v>1901</v>
      </c>
    </row>
    <row r="3588" spans="2:65" s="17" customFormat="1" ht="19.5">
      <c r="B3588" s="16"/>
      <c r="D3588" s="102" t="s">
        <v>173</v>
      </c>
      <c r="F3588" s="103" t="s">
        <v>1902</v>
      </c>
      <c r="I3588" s="5"/>
      <c r="L3588" s="16"/>
      <c r="M3588" s="104"/>
      <c r="T3588" s="105"/>
      <c r="AT3588" s="9" t="s">
        <v>173</v>
      </c>
      <c r="AU3588" s="9" t="s">
        <v>82</v>
      </c>
    </row>
    <row r="3589" spans="2:65" s="107" customFormat="1">
      <c r="B3589" s="106"/>
      <c r="D3589" s="102" t="s">
        <v>176</v>
      </c>
      <c r="E3589" s="108" t="s">
        <v>1</v>
      </c>
      <c r="F3589" s="109" t="s">
        <v>1903</v>
      </c>
      <c r="H3589" s="108" t="s">
        <v>1</v>
      </c>
      <c r="I3589" s="6"/>
      <c r="L3589" s="106"/>
      <c r="M3589" s="110"/>
      <c r="T3589" s="111"/>
      <c r="AT3589" s="108" t="s">
        <v>176</v>
      </c>
      <c r="AU3589" s="108" t="s">
        <v>82</v>
      </c>
      <c r="AV3589" s="107" t="s">
        <v>80</v>
      </c>
      <c r="AW3589" s="107" t="s">
        <v>30</v>
      </c>
      <c r="AX3589" s="107" t="s">
        <v>73</v>
      </c>
      <c r="AY3589" s="108" t="s">
        <v>165</v>
      </c>
    </row>
    <row r="3590" spans="2:65" s="107" customFormat="1">
      <c r="B3590" s="106"/>
      <c r="D3590" s="102" t="s">
        <v>176</v>
      </c>
      <c r="E3590" s="108" t="s">
        <v>1</v>
      </c>
      <c r="F3590" s="109" t="s">
        <v>1904</v>
      </c>
      <c r="H3590" s="108" t="s">
        <v>1</v>
      </c>
      <c r="I3590" s="6"/>
      <c r="L3590" s="106"/>
      <c r="M3590" s="110"/>
      <c r="T3590" s="111"/>
      <c r="AT3590" s="108" t="s">
        <v>176</v>
      </c>
      <c r="AU3590" s="108" t="s">
        <v>82</v>
      </c>
      <c r="AV3590" s="107" t="s">
        <v>80</v>
      </c>
      <c r="AW3590" s="107" t="s">
        <v>30</v>
      </c>
      <c r="AX3590" s="107" t="s">
        <v>73</v>
      </c>
      <c r="AY3590" s="108" t="s">
        <v>165</v>
      </c>
    </row>
    <row r="3591" spans="2:65" s="113" customFormat="1">
      <c r="B3591" s="112"/>
      <c r="D3591" s="102" t="s">
        <v>176</v>
      </c>
      <c r="E3591" s="114" t="s">
        <v>1</v>
      </c>
      <c r="F3591" s="115" t="s">
        <v>1905</v>
      </c>
      <c r="H3591" s="116">
        <v>20</v>
      </c>
      <c r="I3591" s="7"/>
      <c r="L3591" s="112"/>
      <c r="M3591" s="117"/>
      <c r="T3591" s="118"/>
      <c r="AT3591" s="114" t="s">
        <v>176</v>
      </c>
      <c r="AU3591" s="114" t="s">
        <v>82</v>
      </c>
      <c r="AV3591" s="113" t="s">
        <v>82</v>
      </c>
      <c r="AW3591" s="113" t="s">
        <v>30</v>
      </c>
      <c r="AX3591" s="113" t="s">
        <v>73</v>
      </c>
      <c r="AY3591" s="114" t="s">
        <v>165</v>
      </c>
    </row>
    <row r="3592" spans="2:65" s="113" customFormat="1">
      <c r="B3592" s="112"/>
      <c r="D3592" s="102" t="s">
        <v>176</v>
      </c>
      <c r="E3592" s="114" t="s">
        <v>1</v>
      </c>
      <c r="F3592" s="115" t="s">
        <v>1906</v>
      </c>
      <c r="H3592" s="116">
        <v>16.64</v>
      </c>
      <c r="I3592" s="7"/>
      <c r="L3592" s="112"/>
      <c r="M3592" s="117"/>
      <c r="T3592" s="118"/>
      <c r="AT3592" s="114" t="s">
        <v>176</v>
      </c>
      <c r="AU3592" s="114" t="s">
        <v>82</v>
      </c>
      <c r="AV3592" s="113" t="s">
        <v>82</v>
      </c>
      <c r="AW3592" s="113" t="s">
        <v>30</v>
      </c>
      <c r="AX3592" s="113" t="s">
        <v>73</v>
      </c>
      <c r="AY3592" s="114" t="s">
        <v>165</v>
      </c>
    </row>
    <row r="3593" spans="2:65" s="113" customFormat="1">
      <c r="B3593" s="112"/>
      <c r="D3593" s="102" t="s">
        <v>176</v>
      </c>
      <c r="E3593" s="114" t="s">
        <v>1</v>
      </c>
      <c r="F3593" s="115" t="s">
        <v>1907</v>
      </c>
      <c r="H3593" s="116">
        <v>43.2</v>
      </c>
      <c r="I3593" s="7"/>
      <c r="L3593" s="112"/>
      <c r="M3593" s="117"/>
      <c r="T3593" s="118"/>
      <c r="AT3593" s="114" t="s">
        <v>176</v>
      </c>
      <c r="AU3593" s="114" t="s">
        <v>82</v>
      </c>
      <c r="AV3593" s="113" t="s">
        <v>82</v>
      </c>
      <c r="AW3593" s="113" t="s">
        <v>30</v>
      </c>
      <c r="AX3593" s="113" t="s">
        <v>73</v>
      </c>
      <c r="AY3593" s="114" t="s">
        <v>165</v>
      </c>
    </row>
    <row r="3594" spans="2:65" s="113" customFormat="1">
      <c r="B3594" s="112"/>
      <c r="D3594" s="102" t="s">
        <v>176</v>
      </c>
      <c r="E3594" s="114" t="s">
        <v>1</v>
      </c>
      <c r="F3594" s="115" t="s">
        <v>1908</v>
      </c>
      <c r="H3594" s="116">
        <v>19.600000000000001</v>
      </c>
      <c r="I3594" s="7"/>
      <c r="L3594" s="112"/>
      <c r="M3594" s="117"/>
      <c r="T3594" s="118"/>
      <c r="AT3594" s="114" t="s">
        <v>176</v>
      </c>
      <c r="AU3594" s="114" t="s">
        <v>82</v>
      </c>
      <c r="AV3594" s="113" t="s">
        <v>82</v>
      </c>
      <c r="AW3594" s="113" t="s">
        <v>30</v>
      </c>
      <c r="AX3594" s="113" t="s">
        <v>73</v>
      </c>
      <c r="AY3594" s="114" t="s">
        <v>165</v>
      </c>
    </row>
    <row r="3595" spans="2:65" s="113" customFormat="1">
      <c r="B3595" s="112"/>
      <c r="D3595" s="102" t="s">
        <v>176</v>
      </c>
      <c r="E3595" s="114" t="s">
        <v>1</v>
      </c>
      <c r="F3595" s="115" t="s">
        <v>1909</v>
      </c>
      <c r="H3595" s="116">
        <v>28.52</v>
      </c>
      <c r="I3595" s="7"/>
      <c r="L3595" s="112"/>
      <c r="M3595" s="117"/>
      <c r="T3595" s="118"/>
      <c r="AT3595" s="114" t="s">
        <v>176</v>
      </c>
      <c r="AU3595" s="114" t="s">
        <v>82</v>
      </c>
      <c r="AV3595" s="113" t="s">
        <v>82</v>
      </c>
      <c r="AW3595" s="113" t="s">
        <v>30</v>
      </c>
      <c r="AX3595" s="113" t="s">
        <v>73</v>
      </c>
      <c r="AY3595" s="114" t="s">
        <v>165</v>
      </c>
    </row>
    <row r="3596" spans="2:65" s="107" customFormat="1">
      <c r="B3596" s="106"/>
      <c r="D3596" s="102" t="s">
        <v>176</v>
      </c>
      <c r="E3596" s="108" t="s">
        <v>1</v>
      </c>
      <c r="F3596" s="109" t="s">
        <v>1910</v>
      </c>
      <c r="H3596" s="108" t="s">
        <v>1</v>
      </c>
      <c r="I3596" s="6"/>
      <c r="L3596" s="106"/>
      <c r="M3596" s="110"/>
      <c r="T3596" s="111"/>
      <c r="AT3596" s="108" t="s">
        <v>176</v>
      </c>
      <c r="AU3596" s="108" t="s">
        <v>82</v>
      </c>
      <c r="AV3596" s="107" t="s">
        <v>80</v>
      </c>
      <c r="AW3596" s="107" t="s">
        <v>30</v>
      </c>
      <c r="AX3596" s="107" t="s">
        <v>73</v>
      </c>
      <c r="AY3596" s="108" t="s">
        <v>165</v>
      </c>
    </row>
    <row r="3597" spans="2:65" s="113" customFormat="1">
      <c r="B3597" s="112"/>
      <c r="D3597" s="102" t="s">
        <v>176</v>
      </c>
      <c r="E3597" s="114" t="s">
        <v>1</v>
      </c>
      <c r="F3597" s="115" t="s">
        <v>1911</v>
      </c>
      <c r="H3597" s="116">
        <v>362</v>
      </c>
      <c r="I3597" s="7"/>
      <c r="L3597" s="112"/>
      <c r="M3597" s="117"/>
      <c r="T3597" s="118"/>
      <c r="AT3597" s="114" t="s">
        <v>176</v>
      </c>
      <c r="AU3597" s="114" t="s">
        <v>82</v>
      </c>
      <c r="AV3597" s="113" t="s">
        <v>82</v>
      </c>
      <c r="AW3597" s="113" t="s">
        <v>30</v>
      </c>
      <c r="AX3597" s="113" t="s">
        <v>73</v>
      </c>
      <c r="AY3597" s="114" t="s">
        <v>165</v>
      </c>
    </row>
    <row r="3598" spans="2:65" s="120" customFormat="1">
      <c r="B3598" s="119"/>
      <c r="D3598" s="102" t="s">
        <v>176</v>
      </c>
      <c r="E3598" s="121" t="s">
        <v>1</v>
      </c>
      <c r="F3598" s="122" t="s">
        <v>181</v>
      </c>
      <c r="H3598" s="123">
        <v>489.96</v>
      </c>
      <c r="I3598" s="8"/>
      <c r="L3598" s="119"/>
      <c r="M3598" s="124"/>
      <c r="T3598" s="125"/>
      <c r="AT3598" s="121" t="s">
        <v>176</v>
      </c>
      <c r="AU3598" s="121" t="s">
        <v>82</v>
      </c>
      <c r="AV3598" s="120" t="s">
        <v>172</v>
      </c>
      <c r="AW3598" s="120" t="s">
        <v>30</v>
      </c>
      <c r="AX3598" s="120" t="s">
        <v>80</v>
      </c>
      <c r="AY3598" s="121" t="s">
        <v>165</v>
      </c>
    </row>
    <row r="3599" spans="2:65" s="17" customFormat="1" ht="24.2" customHeight="1">
      <c r="B3599" s="16"/>
      <c r="C3599" s="88" t="s">
        <v>1109</v>
      </c>
      <c r="D3599" s="88" t="s">
        <v>168</v>
      </c>
      <c r="E3599" s="89" t="s">
        <v>1881</v>
      </c>
      <c r="F3599" s="90" t="s">
        <v>1882</v>
      </c>
      <c r="G3599" s="91" t="s">
        <v>202</v>
      </c>
      <c r="H3599" s="92">
        <v>368.798</v>
      </c>
      <c r="I3599" s="4"/>
      <c r="J3599" s="94">
        <f>ROUND(I3599*H3599,2)</f>
        <v>0</v>
      </c>
      <c r="K3599" s="95"/>
      <c r="L3599" s="16"/>
      <c r="M3599" s="96" t="s">
        <v>1</v>
      </c>
      <c r="N3599" s="97" t="s">
        <v>38</v>
      </c>
      <c r="P3599" s="98">
        <f>O3599*H3599</f>
        <v>0</v>
      </c>
      <c r="Q3599" s="98">
        <v>0</v>
      </c>
      <c r="R3599" s="98">
        <f>Q3599*H3599</f>
        <v>0</v>
      </c>
      <c r="S3599" s="98">
        <v>0</v>
      </c>
      <c r="T3599" s="99">
        <f>S3599*H3599</f>
        <v>0</v>
      </c>
      <c r="AR3599" s="100" t="s">
        <v>172</v>
      </c>
      <c r="AT3599" s="100" t="s">
        <v>168</v>
      </c>
      <c r="AU3599" s="100" t="s">
        <v>82</v>
      </c>
      <c r="AY3599" s="9" t="s">
        <v>165</v>
      </c>
      <c r="BE3599" s="101">
        <f>IF(N3599="základní",J3599,0)</f>
        <v>0</v>
      </c>
      <c r="BF3599" s="101">
        <f>IF(N3599="snížená",J3599,0)</f>
        <v>0</v>
      </c>
      <c r="BG3599" s="101">
        <f>IF(N3599="zákl. přenesená",J3599,0)</f>
        <v>0</v>
      </c>
      <c r="BH3599" s="101">
        <f>IF(N3599="sníž. přenesená",J3599,0)</f>
        <v>0</v>
      </c>
      <c r="BI3599" s="101">
        <f>IF(N3599="nulová",J3599,0)</f>
        <v>0</v>
      </c>
      <c r="BJ3599" s="9" t="s">
        <v>80</v>
      </c>
      <c r="BK3599" s="101">
        <f>ROUND(I3599*H3599,2)</f>
        <v>0</v>
      </c>
      <c r="BL3599" s="9" t="s">
        <v>172</v>
      </c>
      <c r="BM3599" s="100" t="s">
        <v>1912</v>
      </c>
    </row>
    <row r="3600" spans="2:65" s="17" customFormat="1" ht="19.5">
      <c r="B3600" s="16"/>
      <c r="D3600" s="102" t="s">
        <v>173</v>
      </c>
      <c r="F3600" s="103" t="s">
        <v>1882</v>
      </c>
      <c r="I3600" s="5"/>
      <c r="L3600" s="16"/>
      <c r="M3600" s="104"/>
      <c r="T3600" s="105"/>
      <c r="AT3600" s="9" t="s">
        <v>173</v>
      </c>
      <c r="AU3600" s="9" t="s">
        <v>82</v>
      </c>
    </row>
    <row r="3601" spans="2:65" s="113" customFormat="1">
      <c r="B3601" s="112"/>
      <c r="D3601" s="102" t="s">
        <v>176</v>
      </c>
      <c r="E3601" s="114" t="s">
        <v>1</v>
      </c>
      <c r="F3601" s="115" t="s">
        <v>11324</v>
      </c>
      <c r="H3601" s="116">
        <v>70.95</v>
      </c>
      <c r="I3601" s="7"/>
      <c r="L3601" s="112"/>
      <c r="M3601" s="117"/>
      <c r="T3601" s="118"/>
      <c r="AT3601" s="114" t="s">
        <v>176</v>
      </c>
      <c r="AU3601" s="114" t="s">
        <v>82</v>
      </c>
      <c r="AV3601" s="113" t="s">
        <v>82</v>
      </c>
      <c r="AW3601" s="113" t="s">
        <v>30</v>
      </c>
      <c r="AX3601" s="113" t="s">
        <v>73</v>
      </c>
      <c r="AY3601" s="114" t="s">
        <v>165</v>
      </c>
    </row>
    <row r="3602" spans="2:65" s="113" customFormat="1">
      <c r="B3602" s="112"/>
      <c r="D3602" s="102" t="s">
        <v>176</v>
      </c>
      <c r="E3602" s="114" t="s">
        <v>1</v>
      </c>
      <c r="F3602" s="115" t="s">
        <v>11325</v>
      </c>
      <c r="H3602" s="116">
        <v>3.8720000000000003</v>
      </c>
      <c r="I3602" s="7"/>
      <c r="L3602" s="112"/>
      <c r="M3602" s="117"/>
      <c r="T3602" s="118"/>
      <c r="AT3602" s="114" t="s">
        <v>176</v>
      </c>
      <c r="AU3602" s="114" t="s">
        <v>82</v>
      </c>
      <c r="AV3602" s="113" t="s">
        <v>80</v>
      </c>
      <c r="AW3602" s="113" t="s">
        <v>30</v>
      </c>
      <c r="AX3602" s="113" t="s">
        <v>73</v>
      </c>
      <c r="AY3602" s="114" t="s">
        <v>165</v>
      </c>
    </row>
    <row r="3603" spans="2:65" s="113" customFormat="1">
      <c r="B3603" s="112"/>
      <c r="D3603" s="102" t="s">
        <v>176</v>
      </c>
      <c r="E3603" s="114" t="s">
        <v>1</v>
      </c>
      <c r="F3603" s="115" t="s">
        <v>11326</v>
      </c>
      <c r="H3603" s="116">
        <v>293.976</v>
      </c>
      <c r="I3603" s="7"/>
      <c r="L3603" s="112"/>
      <c r="M3603" s="117"/>
      <c r="T3603" s="118"/>
      <c r="AT3603" s="114" t="s">
        <v>176</v>
      </c>
      <c r="AU3603" s="114" t="s">
        <v>82</v>
      </c>
      <c r="AV3603" s="113" t="s">
        <v>82</v>
      </c>
      <c r="AW3603" s="113" t="s">
        <v>30</v>
      </c>
      <c r="AX3603" s="113" t="s">
        <v>73</v>
      </c>
      <c r="AY3603" s="114" t="s">
        <v>165</v>
      </c>
    </row>
    <row r="3604" spans="2:65" s="120" customFormat="1">
      <c r="B3604" s="119"/>
      <c r="D3604" s="102" t="s">
        <v>176</v>
      </c>
      <c r="E3604" s="121" t="s">
        <v>1</v>
      </c>
      <c r="F3604" s="122" t="s">
        <v>181</v>
      </c>
      <c r="H3604" s="123">
        <v>368.798</v>
      </c>
      <c r="I3604" s="8"/>
      <c r="L3604" s="119"/>
      <c r="M3604" s="124"/>
      <c r="T3604" s="125"/>
      <c r="AT3604" s="121" t="s">
        <v>176</v>
      </c>
      <c r="AU3604" s="121" t="s">
        <v>82</v>
      </c>
      <c r="AV3604" s="120" t="s">
        <v>172</v>
      </c>
      <c r="AW3604" s="120" t="s">
        <v>30</v>
      </c>
      <c r="AX3604" s="120" t="s">
        <v>80</v>
      </c>
      <c r="AY3604" s="121" t="s">
        <v>165</v>
      </c>
    </row>
    <row r="3605" spans="2:65" s="17" customFormat="1" ht="33" customHeight="1">
      <c r="B3605" s="16"/>
      <c r="C3605" s="88" t="s">
        <v>1913</v>
      </c>
      <c r="D3605" s="88" t="s">
        <v>168</v>
      </c>
      <c r="E3605" s="89" t="s">
        <v>1884</v>
      </c>
      <c r="F3605" s="90" t="s">
        <v>1885</v>
      </c>
      <c r="G3605" s="91" t="s">
        <v>202</v>
      </c>
      <c r="H3605" s="92">
        <v>368.798</v>
      </c>
      <c r="I3605" s="4"/>
      <c r="J3605" s="94">
        <f>ROUND(I3605*H3605,2)</f>
        <v>0</v>
      </c>
      <c r="K3605" s="95"/>
      <c r="L3605" s="16"/>
      <c r="M3605" s="96" t="s">
        <v>1</v>
      </c>
      <c r="N3605" s="97" t="s">
        <v>38</v>
      </c>
      <c r="P3605" s="98">
        <f>O3605*H3605</f>
        <v>0</v>
      </c>
      <c r="Q3605" s="98">
        <v>0</v>
      </c>
      <c r="R3605" s="98">
        <f>Q3605*H3605</f>
        <v>0</v>
      </c>
      <c r="S3605" s="98">
        <v>0</v>
      </c>
      <c r="T3605" s="99">
        <f>S3605*H3605</f>
        <v>0</v>
      </c>
      <c r="AR3605" s="100" t="s">
        <v>172</v>
      </c>
      <c r="AT3605" s="100" t="s">
        <v>168</v>
      </c>
      <c r="AU3605" s="100" t="s">
        <v>82</v>
      </c>
      <c r="AY3605" s="9" t="s">
        <v>165</v>
      </c>
      <c r="BE3605" s="101">
        <f>IF(N3605="základní",J3605,0)</f>
        <v>0</v>
      </c>
      <c r="BF3605" s="101">
        <f>IF(N3605="snížená",J3605,0)</f>
        <v>0</v>
      </c>
      <c r="BG3605" s="101">
        <f>IF(N3605="zákl. přenesená",J3605,0)</f>
        <v>0</v>
      </c>
      <c r="BH3605" s="101">
        <f>IF(N3605="sníž. přenesená",J3605,0)</f>
        <v>0</v>
      </c>
      <c r="BI3605" s="101">
        <f>IF(N3605="nulová",J3605,0)</f>
        <v>0</v>
      </c>
      <c r="BJ3605" s="9" t="s">
        <v>80</v>
      </c>
      <c r="BK3605" s="101">
        <f>ROUND(I3605*H3605,2)</f>
        <v>0</v>
      </c>
      <c r="BL3605" s="9" t="s">
        <v>172</v>
      </c>
      <c r="BM3605" s="100" t="s">
        <v>1914</v>
      </c>
    </row>
    <row r="3606" spans="2:65" s="17" customFormat="1" ht="19.5">
      <c r="B3606" s="16"/>
      <c r="D3606" s="102" t="s">
        <v>173</v>
      </c>
      <c r="F3606" s="103" t="s">
        <v>1885</v>
      </c>
      <c r="I3606" s="5"/>
      <c r="L3606" s="16"/>
      <c r="M3606" s="104"/>
      <c r="T3606" s="105"/>
      <c r="AT3606" s="9" t="s">
        <v>173</v>
      </c>
      <c r="AU3606" s="9" t="s">
        <v>82</v>
      </c>
    </row>
    <row r="3607" spans="2:65" s="113" customFormat="1">
      <c r="B3607" s="112"/>
      <c r="D3607" s="102" t="s">
        <v>176</v>
      </c>
      <c r="E3607" s="114" t="s">
        <v>1</v>
      </c>
      <c r="F3607" s="115" t="s">
        <v>11327</v>
      </c>
      <c r="H3607" s="116">
        <v>368.798</v>
      </c>
      <c r="I3607" s="7"/>
      <c r="L3607" s="112"/>
      <c r="M3607" s="117"/>
      <c r="T3607" s="118"/>
      <c r="AT3607" s="114" t="s">
        <v>176</v>
      </c>
      <c r="AU3607" s="114" t="s">
        <v>82</v>
      </c>
      <c r="AV3607" s="113" t="s">
        <v>82</v>
      </c>
      <c r="AW3607" s="113" t="s">
        <v>30</v>
      </c>
      <c r="AX3607" s="113" t="s">
        <v>73</v>
      </c>
      <c r="AY3607" s="114" t="s">
        <v>165</v>
      </c>
    </row>
    <row r="3608" spans="2:65" s="120" customFormat="1">
      <c r="B3608" s="119"/>
      <c r="D3608" s="102" t="s">
        <v>176</v>
      </c>
      <c r="E3608" s="121" t="s">
        <v>1</v>
      </c>
      <c r="F3608" s="122" t="s">
        <v>181</v>
      </c>
      <c r="H3608" s="123">
        <v>368.798</v>
      </c>
      <c r="I3608" s="8"/>
      <c r="L3608" s="119"/>
      <c r="M3608" s="124"/>
      <c r="T3608" s="125"/>
      <c r="AT3608" s="121" t="s">
        <v>176</v>
      </c>
      <c r="AU3608" s="121" t="s">
        <v>82</v>
      </c>
      <c r="AV3608" s="120" t="s">
        <v>172</v>
      </c>
      <c r="AW3608" s="120" t="s">
        <v>30</v>
      </c>
      <c r="AX3608" s="120" t="s">
        <v>80</v>
      </c>
      <c r="AY3608" s="121" t="s">
        <v>165</v>
      </c>
    </row>
    <row r="3609" spans="2:65" s="17" customFormat="1" ht="24.2" customHeight="1">
      <c r="B3609" s="16"/>
      <c r="C3609" s="88" t="s">
        <v>1113</v>
      </c>
      <c r="D3609" s="88" t="s">
        <v>168</v>
      </c>
      <c r="E3609" s="89" t="s">
        <v>1915</v>
      </c>
      <c r="F3609" s="90" t="s">
        <v>1916</v>
      </c>
      <c r="G3609" s="91" t="s">
        <v>202</v>
      </c>
      <c r="H3609" s="92">
        <v>3029.0610000000001</v>
      </c>
      <c r="I3609" s="4"/>
      <c r="J3609" s="94">
        <f>ROUND(I3609*H3609,2)</f>
        <v>0</v>
      </c>
      <c r="K3609" s="95"/>
      <c r="L3609" s="16"/>
      <c r="M3609" s="96" t="s">
        <v>1</v>
      </c>
      <c r="N3609" s="97" t="s">
        <v>38</v>
      </c>
      <c r="P3609" s="98">
        <f>O3609*H3609</f>
        <v>0</v>
      </c>
      <c r="Q3609" s="98">
        <v>0</v>
      </c>
      <c r="R3609" s="98">
        <f>Q3609*H3609</f>
        <v>0</v>
      </c>
      <c r="S3609" s="98">
        <v>0</v>
      </c>
      <c r="T3609" s="99">
        <f>S3609*H3609</f>
        <v>0</v>
      </c>
      <c r="AR3609" s="100" t="s">
        <v>172</v>
      </c>
      <c r="AT3609" s="100" t="s">
        <v>168</v>
      </c>
      <c r="AU3609" s="100" t="s">
        <v>82</v>
      </c>
      <c r="AY3609" s="9" t="s">
        <v>165</v>
      </c>
      <c r="BE3609" s="101">
        <f>IF(N3609="základní",J3609,0)</f>
        <v>0</v>
      </c>
      <c r="BF3609" s="101">
        <f>IF(N3609="snížená",J3609,0)</f>
        <v>0</v>
      </c>
      <c r="BG3609" s="101">
        <f>IF(N3609="zákl. přenesená",J3609,0)</f>
        <v>0</v>
      </c>
      <c r="BH3609" s="101">
        <f>IF(N3609="sníž. přenesená",J3609,0)</f>
        <v>0</v>
      </c>
      <c r="BI3609" s="101">
        <f>IF(N3609="nulová",J3609,0)</f>
        <v>0</v>
      </c>
      <c r="BJ3609" s="9" t="s">
        <v>80</v>
      </c>
      <c r="BK3609" s="101">
        <f>ROUND(I3609*H3609,2)</f>
        <v>0</v>
      </c>
      <c r="BL3609" s="9" t="s">
        <v>172</v>
      </c>
      <c r="BM3609" s="100" t="s">
        <v>1917</v>
      </c>
    </row>
    <row r="3610" spans="2:65" s="17" customFormat="1" ht="19.5">
      <c r="B3610" s="16"/>
      <c r="D3610" s="102" t="s">
        <v>173</v>
      </c>
      <c r="F3610" s="103" t="s">
        <v>1918</v>
      </c>
      <c r="I3610" s="5"/>
      <c r="L3610" s="16"/>
      <c r="M3610" s="104"/>
      <c r="T3610" s="105"/>
      <c r="AT3610" s="9" t="s">
        <v>173</v>
      </c>
      <c r="AU3610" s="9" t="s">
        <v>82</v>
      </c>
    </row>
    <row r="3611" spans="2:65" s="107" customFormat="1">
      <c r="B3611" s="106"/>
      <c r="D3611" s="102" t="s">
        <v>176</v>
      </c>
      <c r="E3611" s="108" t="s">
        <v>1</v>
      </c>
      <c r="F3611" s="109" t="s">
        <v>11328</v>
      </c>
      <c r="H3611" s="108"/>
      <c r="I3611" s="6"/>
      <c r="L3611" s="106"/>
      <c r="M3611" s="110"/>
      <c r="T3611" s="111"/>
      <c r="AT3611" s="108" t="s">
        <v>176</v>
      </c>
      <c r="AU3611" s="108" t="s">
        <v>82</v>
      </c>
      <c r="AV3611" s="107" t="s">
        <v>82</v>
      </c>
      <c r="AW3611" s="107" t="s">
        <v>30</v>
      </c>
      <c r="AX3611" s="107" t="s">
        <v>73</v>
      </c>
      <c r="AY3611" s="108" t="s">
        <v>165</v>
      </c>
    </row>
    <row r="3612" spans="2:65" s="113" customFormat="1">
      <c r="B3612" s="112"/>
      <c r="D3612" s="102" t="s">
        <v>176</v>
      </c>
      <c r="E3612" s="114" t="s">
        <v>1</v>
      </c>
      <c r="F3612" s="115" t="s">
        <v>11329</v>
      </c>
      <c r="H3612" s="116">
        <v>3029.0610000000001</v>
      </c>
      <c r="I3612" s="7"/>
      <c r="L3612" s="112"/>
      <c r="M3612" s="117"/>
      <c r="T3612" s="118"/>
      <c r="AT3612" s="114" t="s">
        <v>176</v>
      </c>
      <c r="AU3612" s="114" t="s">
        <v>82</v>
      </c>
      <c r="AV3612" s="113" t="s">
        <v>172</v>
      </c>
      <c r="AW3612" s="113" t="s">
        <v>30</v>
      </c>
      <c r="AX3612" s="113" t="s">
        <v>80</v>
      </c>
      <c r="AY3612" s="114" t="s">
        <v>165</v>
      </c>
    </row>
    <row r="3613" spans="2:65" s="120" customFormat="1">
      <c r="B3613" s="119"/>
      <c r="D3613" s="102" t="s">
        <v>176</v>
      </c>
      <c r="E3613" s="121" t="s">
        <v>1</v>
      </c>
      <c r="F3613" s="122" t="s">
        <v>181</v>
      </c>
      <c r="H3613" s="123">
        <v>3029.0610000000001</v>
      </c>
      <c r="I3613" s="8"/>
      <c r="L3613" s="119"/>
      <c r="M3613" s="124"/>
      <c r="T3613" s="125"/>
      <c r="AT3613" s="121" t="s">
        <v>176</v>
      </c>
      <c r="AU3613" s="121" t="s">
        <v>82</v>
      </c>
      <c r="AV3613" s="120" t="s">
        <v>172</v>
      </c>
      <c r="AW3613" s="120" t="s">
        <v>30</v>
      </c>
      <c r="AX3613" s="120" t="s">
        <v>80</v>
      </c>
      <c r="AY3613" s="121" t="s">
        <v>165</v>
      </c>
    </row>
    <row r="3614" spans="2:65" s="17" customFormat="1" ht="24.2" customHeight="1">
      <c r="B3614" s="16"/>
      <c r="C3614" s="88" t="s">
        <v>1919</v>
      </c>
      <c r="D3614" s="88" t="s">
        <v>168</v>
      </c>
      <c r="E3614" s="89" t="s">
        <v>1920</v>
      </c>
      <c r="F3614" s="90" t="s">
        <v>1921</v>
      </c>
      <c r="G3614" s="91" t="s">
        <v>202</v>
      </c>
      <c r="H3614" s="92">
        <v>366.91500000000002</v>
      </c>
      <c r="I3614" s="4"/>
      <c r="J3614" s="94">
        <f>ROUND(I3614*H3614,2)</f>
        <v>0</v>
      </c>
      <c r="K3614" s="95"/>
      <c r="L3614" s="16"/>
      <c r="M3614" s="96" t="s">
        <v>1</v>
      </c>
      <c r="N3614" s="97" t="s">
        <v>38</v>
      </c>
      <c r="P3614" s="98">
        <f>O3614*H3614</f>
        <v>0</v>
      </c>
      <c r="Q3614" s="98">
        <v>0</v>
      </c>
      <c r="R3614" s="98">
        <f>Q3614*H3614</f>
        <v>0</v>
      </c>
      <c r="S3614" s="98">
        <v>0</v>
      </c>
      <c r="T3614" s="99">
        <f>S3614*H3614</f>
        <v>0</v>
      </c>
      <c r="AR3614" s="100" t="s">
        <v>172</v>
      </c>
      <c r="AT3614" s="100" t="s">
        <v>168</v>
      </c>
      <c r="AU3614" s="100" t="s">
        <v>82</v>
      </c>
      <c r="AY3614" s="9" t="s">
        <v>165</v>
      </c>
      <c r="BE3614" s="101">
        <f>IF(N3614="základní",J3614,0)</f>
        <v>0</v>
      </c>
      <c r="BF3614" s="101">
        <f>IF(N3614="snížená",J3614,0)</f>
        <v>0</v>
      </c>
      <c r="BG3614" s="101">
        <f>IF(N3614="zákl. přenesená",J3614,0)</f>
        <v>0</v>
      </c>
      <c r="BH3614" s="101">
        <f>IF(N3614="sníž. přenesená",J3614,0)</f>
        <v>0</v>
      </c>
      <c r="BI3614" s="101">
        <f>IF(N3614="nulová",J3614,0)</f>
        <v>0</v>
      </c>
      <c r="BJ3614" s="9" t="s">
        <v>80</v>
      </c>
      <c r="BK3614" s="101">
        <f>ROUND(I3614*H3614,2)</f>
        <v>0</v>
      </c>
      <c r="BL3614" s="9" t="s">
        <v>172</v>
      </c>
      <c r="BM3614" s="100" t="s">
        <v>1922</v>
      </c>
    </row>
    <row r="3615" spans="2:65" s="17" customFormat="1" ht="19.5">
      <c r="B3615" s="16"/>
      <c r="D3615" s="102" t="s">
        <v>173</v>
      </c>
      <c r="F3615" s="103" t="s">
        <v>1923</v>
      </c>
      <c r="I3615" s="5"/>
      <c r="L3615" s="16"/>
      <c r="M3615" s="104"/>
      <c r="T3615" s="105"/>
      <c r="AT3615" s="9" t="s">
        <v>173</v>
      </c>
      <c r="AU3615" s="9" t="s">
        <v>82</v>
      </c>
    </row>
    <row r="3616" spans="2:65" s="107" customFormat="1">
      <c r="B3616" s="106"/>
      <c r="D3616" s="102" t="s">
        <v>176</v>
      </c>
      <c r="E3616" s="108" t="s">
        <v>1</v>
      </c>
      <c r="F3616" s="109" t="s">
        <v>11330</v>
      </c>
      <c r="H3616" s="108"/>
      <c r="I3616" s="6"/>
      <c r="L3616" s="106"/>
      <c r="M3616" s="110"/>
      <c r="T3616" s="111"/>
      <c r="AT3616" s="108" t="s">
        <v>176</v>
      </c>
      <c r="AU3616" s="108" t="s">
        <v>82</v>
      </c>
      <c r="AV3616" s="107" t="s">
        <v>82</v>
      </c>
      <c r="AW3616" s="107" t="s">
        <v>30</v>
      </c>
      <c r="AX3616" s="107" t="s">
        <v>73</v>
      </c>
      <c r="AY3616" s="108" t="s">
        <v>165</v>
      </c>
    </row>
    <row r="3617" spans="2:65" s="113" customFormat="1">
      <c r="B3617" s="112"/>
      <c r="D3617" s="102" t="s">
        <v>176</v>
      </c>
      <c r="E3617" s="114" t="s">
        <v>1</v>
      </c>
      <c r="F3617" s="115" t="s">
        <v>11317</v>
      </c>
      <c r="H3617" s="116">
        <v>366.91500000000002</v>
      </c>
      <c r="I3617" s="7"/>
      <c r="L3617" s="112"/>
      <c r="M3617" s="117"/>
      <c r="T3617" s="118"/>
      <c r="AT3617" s="114" t="s">
        <v>176</v>
      </c>
      <c r="AU3617" s="114" t="s">
        <v>82</v>
      </c>
      <c r="AV3617" s="113" t="s">
        <v>172</v>
      </c>
      <c r="AW3617" s="113" t="s">
        <v>30</v>
      </c>
      <c r="AX3617" s="113" t="s">
        <v>80</v>
      </c>
      <c r="AY3617" s="114" t="s">
        <v>165</v>
      </c>
    </row>
    <row r="3618" spans="2:65" s="120" customFormat="1">
      <c r="B3618" s="119"/>
      <c r="D3618" s="102" t="s">
        <v>176</v>
      </c>
      <c r="E3618" s="121" t="s">
        <v>1</v>
      </c>
      <c r="F3618" s="122" t="s">
        <v>181</v>
      </c>
      <c r="H3618" s="123">
        <v>366.91500000000002</v>
      </c>
      <c r="I3618" s="8"/>
      <c r="L3618" s="119"/>
      <c r="M3618" s="124"/>
      <c r="T3618" s="125"/>
      <c r="AT3618" s="121" t="s">
        <v>176</v>
      </c>
      <c r="AU3618" s="121" t="s">
        <v>82</v>
      </c>
      <c r="AV3618" s="120" t="s">
        <v>172</v>
      </c>
      <c r="AW3618" s="120" t="s">
        <v>30</v>
      </c>
      <c r="AX3618" s="120" t="s">
        <v>80</v>
      </c>
      <c r="AY3618" s="121" t="s">
        <v>165</v>
      </c>
    </row>
    <row r="3619" spans="2:65" s="17" customFormat="1" ht="16.5" customHeight="1">
      <c r="B3619" s="16"/>
      <c r="C3619" s="88" t="s">
        <v>1116</v>
      </c>
      <c r="D3619" s="88" t="s">
        <v>168</v>
      </c>
      <c r="E3619" s="89" t="s">
        <v>1924</v>
      </c>
      <c r="F3619" s="90" t="s">
        <v>1925</v>
      </c>
      <c r="G3619" s="91" t="s">
        <v>202</v>
      </c>
      <c r="H3619" s="92">
        <v>3180.5140000000001</v>
      </c>
      <c r="I3619" s="4"/>
      <c r="J3619" s="94">
        <f>ROUND(I3619*H3619,2)</f>
        <v>0</v>
      </c>
      <c r="K3619" s="95"/>
      <c r="L3619" s="16"/>
      <c r="M3619" s="96" t="s">
        <v>1</v>
      </c>
      <c r="N3619" s="97" t="s">
        <v>38</v>
      </c>
      <c r="P3619" s="98">
        <f>O3619*H3619</f>
        <v>0</v>
      </c>
      <c r="Q3619" s="98">
        <v>0</v>
      </c>
      <c r="R3619" s="98">
        <f>Q3619*H3619</f>
        <v>0</v>
      </c>
      <c r="S3619" s="98">
        <v>0</v>
      </c>
      <c r="T3619" s="99">
        <f>S3619*H3619</f>
        <v>0</v>
      </c>
      <c r="AR3619" s="100" t="s">
        <v>172</v>
      </c>
      <c r="AT3619" s="100" t="s">
        <v>168</v>
      </c>
      <c r="AU3619" s="100" t="s">
        <v>82</v>
      </c>
      <c r="AY3619" s="9" t="s">
        <v>165</v>
      </c>
      <c r="BE3619" s="101">
        <f>IF(N3619="základní",J3619,0)</f>
        <v>0</v>
      </c>
      <c r="BF3619" s="101">
        <f>IF(N3619="snížená",J3619,0)</f>
        <v>0</v>
      </c>
      <c r="BG3619" s="101">
        <f>IF(N3619="zákl. přenesená",J3619,0)</f>
        <v>0</v>
      </c>
      <c r="BH3619" s="101">
        <f>IF(N3619="sníž. přenesená",J3619,0)</f>
        <v>0</v>
      </c>
      <c r="BI3619" s="101">
        <f>IF(N3619="nulová",J3619,0)</f>
        <v>0</v>
      </c>
      <c r="BJ3619" s="9" t="s">
        <v>80</v>
      </c>
      <c r="BK3619" s="101">
        <f>ROUND(I3619*H3619,2)</f>
        <v>0</v>
      </c>
      <c r="BL3619" s="9" t="s">
        <v>172</v>
      </c>
      <c r="BM3619" s="100" t="s">
        <v>1926</v>
      </c>
    </row>
    <row r="3620" spans="2:65" s="17" customFormat="1">
      <c r="B3620" s="16"/>
      <c r="D3620" s="102" t="s">
        <v>173</v>
      </c>
      <c r="F3620" s="103" t="s">
        <v>1925</v>
      </c>
      <c r="I3620" s="5"/>
      <c r="L3620" s="16"/>
      <c r="M3620" s="104"/>
      <c r="T3620" s="105"/>
      <c r="AT3620" s="9" t="s">
        <v>173</v>
      </c>
      <c r="AU3620" s="9" t="s">
        <v>82</v>
      </c>
    </row>
    <row r="3621" spans="2:65" s="113" customFormat="1">
      <c r="B3621" s="112"/>
      <c r="D3621" s="102" t="s">
        <v>176</v>
      </c>
      <c r="E3621" s="114" t="s">
        <v>1</v>
      </c>
      <c r="F3621" s="115" t="s">
        <v>11331</v>
      </c>
      <c r="H3621" s="116">
        <v>3180.5140500000002</v>
      </c>
      <c r="I3621" s="7"/>
      <c r="L3621" s="112"/>
      <c r="M3621" s="117"/>
      <c r="T3621" s="118"/>
      <c r="AT3621" s="114" t="s">
        <v>176</v>
      </c>
      <c r="AU3621" s="114" t="s">
        <v>82</v>
      </c>
      <c r="AV3621" s="113" t="s">
        <v>172</v>
      </c>
      <c r="AW3621" s="113" t="s">
        <v>30</v>
      </c>
      <c r="AX3621" s="113" t="s">
        <v>80</v>
      </c>
      <c r="AY3621" s="114" t="s">
        <v>165</v>
      </c>
    </row>
    <row r="3622" spans="2:65" s="120" customFormat="1">
      <c r="B3622" s="119"/>
      <c r="D3622" s="102" t="s">
        <v>176</v>
      </c>
      <c r="E3622" s="121" t="s">
        <v>1</v>
      </c>
      <c r="F3622" s="122" t="s">
        <v>181</v>
      </c>
      <c r="H3622" s="123">
        <v>3180.5140000000001</v>
      </c>
      <c r="I3622" s="8"/>
      <c r="L3622" s="119"/>
      <c r="M3622" s="124"/>
      <c r="T3622" s="125"/>
      <c r="AT3622" s="121" t="s">
        <v>176</v>
      </c>
      <c r="AU3622" s="121" t="s">
        <v>82</v>
      </c>
      <c r="AV3622" s="120" t="s">
        <v>172</v>
      </c>
      <c r="AW3622" s="120" t="s">
        <v>30</v>
      </c>
      <c r="AX3622" s="120" t="s">
        <v>80</v>
      </c>
      <c r="AY3622" s="121" t="s">
        <v>165</v>
      </c>
    </row>
    <row r="3623" spans="2:65" s="17" customFormat="1" ht="16.5" customHeight="1">
      <c r="B3623" s="16"/>
      <c r="C3623" s="88" t="s">
        <v>1927</v>
      </c>
      <c r="D3623" s="88" t="s">
        <v>168</v>
      </c>
      <c r="E3623" s="89" t="s">
        <v>1928</v>
      </c>
      <c r="F3623" s="90" t="s">
        <v>1929</v>
      </c>
      <c r="G3623" s="91" t="s">
        <v>202</v>
      </c>
      <c r="H3623" s="92">
        <v>385.26100000000002</v>
      </c>
      <c r="I3623" s="4"/>
      <c r="J3623" s="94">
        <f>ROUND(I3623*H3623,2)</f>
        <v>0</v>
      </c>
      <c r="K3623" s="95"/>
      <c r="L3623" s="16"/>
      <c r="M3623" s="96" t="s">
        <v>1</v>
      </c>
      <c r="N3623" s="97" t="s">
        <v>38</v>
      </c>
      <c r="P3623" s="98">
        <f>O3623*H3623</f>
        <v>0</v>
      </c>
      <c r="Q3623" s="98">
        <v>0</v>
      </c>
      <c r="R3623" s="98">
        <f>Q3623*H3623</f>
        <v>0</v>
      </c>
      <c r="S3623" s="98">
        <v>0</v>
      </c>
      <c r="T3623" s="99">
        <f>S3623*H3623</f>
        <v>0</v>
      </c>
      <c r="AR3623" s="100" t="s">
        <v>172</v>
      </c>
      <c r="AT3623" s="100" t="s">
        <v>168</v>
      </c>
      <c r="AU3623" s="100" t="s">
        <v>82</v>
      </c>
      <c r="AY3623" s="9" t="s">
        <v>165</v>
      </c>
      <c r="BE3623" s="101">
        <f>IF(N3623="základní",J3623,0)</f>
        <v>0</v>
      </c>
      <c r="BF3623" s="101">
        <f>IF(N3623="snížená",J3623,0)</f>
        <v>0</v>
      </c>
      <c r="BG3623" s="101">
        <f>IF(N3623="zákl. přenesená",J3623,0)</f>
        <v>0</v>
      </c>
      <c r="BH3623" s="101">
        <f>IF(N3623="sníž. přenesená",J3623,0)</f>
        <v>0</v>
      </c>
      <c r="BI3623" s="101">
        <f>IF(N3623="nulová",J3623,0)</f>
        <v>0</v>
      </c>
      <c r="BJ3623" s="9" t="s">
        <v>80</v>
      </c>
      <c r="BK3623" s="101">
        <f>ROUND(I3623*H3623,2)</f>
        <v>0</v>
      </c>
      <c r="BL3623" s="9" t="s">
        <v>172</v>
      </c>
      <c r="BM3623" s="100" t="s">
        <v>1930</v>
      </c>
    </row>
    <row r="3624" spans="2:65" s="17" customFormat="1">
      <c r="B3624" s="16"/>
      <c r="D3624" s="102" t="s">
        <v>173</v>
      </c>
      <c r="F3624" s="103" t="s">
        <v>1929</v>
      </c>
      <c r="I3624" s="5"/>
      <c r="L3624" s="16"/>
      <c r="M3624" s="104"/>
      <c r="T3624" s="105"/>
      <c r="AT3624" s="9" t="s">
        <v>173</v>
      </c>
      <c r="AU3624" s="9" t="s">
        <v>82</v>
      </c>
    </row>
    <row r="3625" spans="2:65" s="113" customFormat="1">
      <c r="B3625" s="112"/>
      <c r="D3625" s="102" t="s">
        <v>176</v>
      </c>
      <c r="E3625" s="114" t="s">
        <v>1</v>
      </c>
      <c r="F3625" s="115" t="s">
        <v>11332</v>
      </c>
      <c r="H3625" s="116">
        <v>385.26075000000003</v>
      </c>
      <c r="I3625" s="7"/>
      <c r="L3625" s="112"/>
      <c r="M3625" s="117"/>
      <c r="T3625" s="118"/>
      <c r="AT3625" s="114" t="s">
        <v>176</v>
      </c>
      <c r="AU3625" s="114" t="s">
        <v>82</v>
      </c>
      <c r="AV3625" s="113" t="s">
        <v>172</v>
      </c>
      <c r="AW3625" s="113" t="s">
        <v>30</v>
      </c>
      <c r="AX3625" s="113" t="s">
        <v>80</v>
      </c>
      <c r="AY3625" s="114" t="s">
        <v>165</v>
      </c>
    </row>
    <row r="3626" spans="2:65" s="120" customFormat="1">
      <c r="B3626" s="119"/>
      <c r="D3626" s="102" t="s">
        <v>176</v>
      </c>
      <c r="E3626" s="121" t="s">
        <v>1</v>
      </c>
      <c r="F3626" s="122" t="s">
        <v>181</v>
      </c>
      <c r="H3626" s="123">
        <v>385.26100000000002</v>
      </c>
      <c r="I3626" s="8"/>
      <c r="L3626" s="119"/>
      <c r="M3626" s="124"/>
      <c r="T3626" s="125"/>
      <c r="AT3626" s="121" t="s">
        <v>176</v>
      </c>
      <c r="AU3626" s="121" t="s">
        <v>82</v>
      </c>
      <c r="AV3626" s="120" t="s">
        <v>172</v>
      </c>
      <c r="AW3626" s="120" t="s">
        <v>30</v>
      </c>
      <c r="AX3626" s="120" t="s">
        <v>80</v>
      </c>
      <c r="AY3626" s="121" t="s">
        <v>165</v>
      </c>
    </row>
    <row r="3627" spans="2:65" s="17" customFormat="1" ht="24.2" customHeight="1">
      <c r="B3627" s="16"/>
      <c r="C3627" s="88" t="s">
        <v>1122</v>
      </c>
      <c r="D3627" s="88" t="s">
        <v>168</v>
      </c>
      <c r="E3627" s="89" t="s">
        <v>1931</v>
      </c>
      <c r="F3627" s="90" t="s">
        <v>1932</v>
      </c>
      <c r="G3627" s="91" t="s">
        <v>202</v>
      </c>
      <c r="H3627" s="92">
        <v>254.30099999999999</v>
      </c>
      <c r="I3627" s="4"/>
      <c r="J3627" s="94">
        <f>ROUND(I3627*H3627,2)</f>
        <v>0</v>
      </c>
      <c r="K3627" s="95"/>
      <c r="L3627" s="16"/>
      <c r="M3627" s="96" t="s">
        <v>1</v>
      </c>
      <c r="N3627" s="97" t="s">
        <v>38</v>
      </c>
      <c r="P3627" s="98">
        <f>O3627*H3627</f>
        <v>0</v>
      </c>
      <c r="Q3627" s="98">
        <v>4.0000000000000003E-5</v>
      </c>
      <c r="R3627" s="98">
        <f>Q3627*H3627</f>
        <v>1.017204E-2</v>
      </c>
      <c r="S3627" s="98">
        <v>0</v>
      </c>
      <c r="T3627" s="99">
        <f>S3627*H3627</f>
        <v>0</v>
      </c>
      <c r="AR3627" s="100" t="s">
        <v>172</v>
      </c>
      <c r="AT3627" s="100" t="s">
        <v>168</v>
      </c>
      <c r="AU3627" s="100" t="s">
        <v>82</v>
      </c>
      <c r="AY3627" s="9" t="s">
        <v>165</v>
      </c>
      <c r="BE3627" s="101">
        <f>IF(N3627="základní",J3627,0)</f>
        <v>0</v>
      </c>
      <c r="BF3627" s="101">
        <f>IF(N3627="snížená",J3627,0)</f>
        <v>0</v>
      </c>
      <c r="BG3627" s="101">
        <f>IF(N3627="zákl. přenesená",J3627,0)</f>
        <v>0</v>
      </c>
      <c r="BH3627" s="101">
        <f>IF(N3627="sníž. přenesená",J3627,0)</f>
        <v>0</v>
      </c>
      <c r="BI3627" s="101">
        <f>IF(N3627="nulová",J3627,0)</f>
        <v>0</v>
      </c>
      <c r="BJ3627" s="9" t="s">
        <v>80</v>
      </c>
      <c r="BK3627" s="101">
        <f>ROUND(I3627*H3627,2)</f>
        <v>0</v>
      </c>
      <c r="BL3627" s="9" t="s">
        <v>172</v>
      </c>
      <c r="BM3627" s="100" t="s">
        <v>1933</v>
      </c>
    </row>
    <row r="3628" spans="2:65" s="17" customFormat="1" ht="19.5">
      <c r="B3628" s="16"/>
      <c r="D3628" s="102" t="s">
        <v>173</v>
      </c>
      <c r="F3628" s="103" t="s">
        <v>1934</v>
      </c>
      <c r="I3628" s="5"/>
      <c r="L3628" s="16"/>
      <c r="M3628" s="104"/>
      <c r="T3628" s="105"/>
      <c r="AT3628" s="9" t="s">
        <v>173</v>
      </c>
      <c r="AU3628" s="9" t="s">
        <v>82</v>
      </c>
    </row>
    <row r="3629" spans="2:65" s="107" customFormat="1">
      <c r="B3629" s="106"/>
      <c r="D3629" s="102" t="s">
        <v>176</v>
      </c>
      <c r="E3629" s="108" t="s">
        <v>1</v>
      </c>
      <c r="F3629" s="109" t="s">
        <v>11333</v>
      </c>
      <c r="H3629" s="108"/>
      <c r="I3629" s="6"/>
      <c r="L3629" s="106"/>
      <c r="M3629" s="110"/>
      <c r="T3629" s="111"/>
      <c r="AT3629" s="108" t="s">
        <v>176</v>
      </c>
      <c r="AU3629" s="108" t="s">
        <v>82</v>
      </c>
      <c r="AV3629" s="107" t="s">
        <v>172</v>
      </c>
      <c r="AW3629" s="107" t="s">
        <v>30</v>
      </c>
      <c r="AX3629" s="107" t="s">
        <v>80</v>
      </c>
      <c r="AY3629" s="108" t="s">
        <v>165</v>
      </c>
    </row>
    <row r="3630" spans="2:65" s="113" customFormat="1">
      <c r="B3630" s="112"/>
      <c r="D3630" s="102" t="s">
        <v>176</v>
      </c>
      <c r="E3630" s="114" t="s">
        <v>1</v>
      </c>
      <c r="F3630" s="115" t="s">
        <v>11334</v>
      </c>
      <c r="H3630" s="116">
        <v>254.30099999999999</v>
      </c>
      <c r="I3630" s="7"/>
      <c r="L3630" s="112"/>
      <c r="M3630" s="117"/>
      <c r="T3630" s="118"/>
      <c r="AT3630" s="114" t="s">
        <v>176</v>
      </c>
      <c r="AU3630" s="114" t="s">
        <v>82</v>
      </c>
      <c r="AV3630" s="113" t="s">
        <v>172</v>
      </c>
      <c r="AW3630" s="113" t="s">
        <v>30</v>
      </c>
      <c r="AX3630" s="113" t="s">
        <v>80</v>
      </c>
      <c r="AY3630" s="114" t="s">
        <v>165</v>
      </c>
    </row>
    <row r="3631" spans="2:65" s="120" customFormat="1">
      <c r="B3631" s="119"/>
      <c r="D3631" s="102" t="s">
        <v>176</v>
      </c>
      <c r="E3631" s="121" t="s">
        <v>1</v>
      </c>
      <c r="F3631" s="122" t="s">
        <v>181</v>
      </c>
      <c r="H3631" s="123">
        <v>254.30099999999999</v>
      </c>
      <c r="I3631" s="8"/>
      <c r="L3631" s="119"/>
      <c r="M3631" s="124"/>
      <c r="T3631" s="125"/>
      <c r="AT3631" s="121" t="s">
        <v>176</v>
      </c>
      <c r="AU3631" s="121" t="s">
        <v>82</v>
      </c>
      <c r="AV3631" s="120" t="s">
        <v>172</v>
      </c>
      <c r="AW3631" s="120" t="s">
        <v>30</v>
      </c>
      <c r="AX3631" s="120" t="s">
        <v>80</v>
      </c>
      <c r="AY3631" s="121" t="s">
        <v>165</v>
      </c>
    </row>
    <row r="3632" spans="2:65" s="17" customFormat="1" ht="24.2" customHeight="1">
      <c r="B3632" s="16"/>
      <c r="C3632" s="88" t="s">
        <v>1935</v>
      </c>
      <c r="D3632" s="88" t="s">
        <v>168</v>
      </c>
      <c r="E3632" s="89" t="s">
        <v>1936</v>
      </c>
      <c r="F3632" s="90" t="s">
        <v>1937</v>
      </c>
      <c r="G3632" s="91" t="s">
        <v>202</v>
      </c>
      <c r="H3632" s="92">
        <v>305.161</v>
      </c>
      <c r="I3632" s="4"/>
      <c r="J3632" s="94">
        <f>ROUND(I3632*H3632,2)</f>
        <v>0</v>
      </c>
      <c r="K3632" s="95"/>
      <c r="L3632" s="16"/>
      <c r="M3632" s="96" t="s">
        <v>1</v>
      </c>
      <c r="N3632" s="97" t="s">
        <v>38</v>
      </c>
      <c r="P3632" s="98">
        <f>O3632*H3632</f>
        <v>0</v>
      </c>
      <c r="Q3632" s="98">
        <v>0</v>
      </c>
      <c r="R3632" s="98">
        <f>Q3632*H3632</f>
        <v>0</v>
      </c>
      <c r="S3632" s="98">
        <v>0</v>
      </c>
      <c r="T3632" s="99">
        <f>S3632*H3632</f>
        <v>0</v>
      </c>
      <c r="AR3632" s="100" t="s">
        <v>172</v>
      </c>
      <c r="AT3632" s="100" t="s">
        <v>168</v>
      </c>
      <c r="AU3632" s="100" t="s">
        <v>82</v>
      </c>
      <c r="AY3632" s="9" t="s">
        <v>165</v>
      </c>
      <c r="BE3632" s="101">
        <f>IF(N3632="základní",J3632,0)</f>
        <v>0</v>
      </c>
      <c r="BF3632" s="101">
        <f>IF(N3632="snížená",J3632,0)</f>
        <v>0</v>
      </c>
      <c r="BG3632" s="101">
        <f>IF(N3632="zákl. přenesená",J3632,0)</f>
        <v>0</v>
      </c>
      <c r="BH3632" s="101">
        <f>IF(N3632="sníž. přenesená",J3632,0)</f>
        <v>0</v>
      </c>
      <c r="BI3632" s="101">
        <f>IF(N3632="nulová",J3632,0)</f>
        <v>0</v>
      </c>
      <c r="BJ3632" s="9" t="s">
        <v>80</v>
      </c>
      <c r="BK3632" s="101">
        <f>ROUND(I3632*H3632,2)</f>
        <v>0</v>
      </c>
      <c r="BL3632" s="9" t="s">
        <v>172</v>
      </c>
      <c r="BM3632" s="100" t="s">
        <v>1938</v>
      </c>
    </row>
    <row r="3633" spans="2:65" s="113" customFormat="1">
      <c r="B3633" s="112"/>
      <c r="D3633" s="102" t="s">
        <v>176</v>
      </c>
      <c r="E3633" s="114" t="s">
        <v>1</v>
      </c>
      <c r="F3633" s="115" t="s">
        <v>11335</v>
      </c>
      <c r="H3633" s="116">
        <v>305.16119999999995</v>
      </c>
      <c r="I3633" s="7"/>
      <c r="L3633" s="112"/>
      <c r="M3633" s="117"/>
      <c r="T3633" s="118"/>
      <c r="AT3633" s="114" t="s">
        <v>176</v>
      </c>
      <c r="AU3633" s="114" t="s">
        <v>82</v>
      </c>
      <c r="AV3633" s="113" t="s">
        <v>172</v>
      </c>
      <c r="AW3633" s="113" t="s">
        <v>30</v>
      </c>
      <c r="AX3633" s="113" t="s">
        <v>80</v>
      </c>
      <c r="AY3633" s="114" t="s">
        <v>165</v>
      </c>
    </row>
    <row r="3634" spans="2:65" s="120" customFormat="1">
      <c r="B3634" s="119"/>
      <c r="D3634" s="102" t="s">
        <v>176</v>
      </c>
      <c r="E3634" s="121" t="s">
        <v>1</v>
      </c>
      <c r="F3634" s="122" t="s">
        <v>181</v>
      </c>
      <c r="H3634" s="123">
        <v>305.161</v>
      </c>
      <c r="I3634" s="8"/>
      <c r="L3634" s="119"/>
      <c r="M3634" s="124"/>
      <c r="T3634" s="125"/>
      <c r="AT3634" s="121" t="s">
        <v>176</v>
      </c>
      <c r="AU3634" s="121" t="s">
        <v>82</v>
      </c>
      <c r="AV3634" s="120" t="s">
        <v>172</v>
      </c>
      <c r="AW3634" s="120" t="s">
        <v>30</v>
      </c>
      <c r="AX3634" s="120" t="s">
        <v>80</v>
      </c>
      <c r="AY3634" s="121" t="s">
        <v>165</v>
      </c>
    </row>
    <row r="3635" spans="2:65" s="17" customFormat="1">
      <c r="B3635" s="16"/>
      <c r="D3635" s="102" t="s">
        <v>173</v>
      </c>
      <c r="F3635" s="103" t="s">
        <v>1937</v>
      </c>
      <c r="I3635" s="5"/>
      <c r="L3635" s="16"/>
      <c r="M3635" s="104"/>
      <c r="T3635" s="105"/>
      <c r="AT3635" s="9" t="s">
        <v>173</v>
      </c>
      <c r="AU3635" s="9" t="s">
        <v>82</v>
      </c>
    </row>
    <row r="3636" spans="2:65" s="17" customFormat="1" ht="16.5" customHeight="1">
      <c r="B3636" s="16"/>
      <c r="C3636" s="88" t="s">
        <v>1125</v>
      </c>
      <c r="D3636" s="88" t="s">
        <v>168</v>
      </c>
      <c r="E3636" s="89" t="s">
        <v>1939</v>
      </c>
      <c r="F3636" s="90" t="s">
        <v>1940</v>
      </c>
      <c r="G3636" s="91" t="s">
        <v>202</v>
      </c>
      <c r="H3636" s="92">
        <v>254.30099999999999</v>
      </c>
      <c r="I3636" s="4"/>
      <c r="J3636" s="94">
        <f>ROUND(I3636*H3636,2)</f>
        <v>0</v>
      </c>
      <c r="K3636" s="95"/>
      <c r="L3636" s="16"/>
      <c r="M3636" s="96" t="s">
        <v>1</v>
      </c>
      <c r="N3636" s="97" t="s">
        <v>38</v>
      </c>
      <c r="P3636" s="98">
        <f>O3636*H3636</f>
        <v>0</v>
      </c>
      <c r="Q3636" s="98">
        <v>7.6119999999999998E-3</v>
      </c>
      <c r="R3636" s="98">
        <f>Q3636*H3636</f>
        <v>1.9357392119999999</v>
      </c>
      <c r="S3636" s="98">
        <v>0</v>
      </c>
      <c r="T3636" s="99">
        <f>S3636*H3636</f>
        <v>0</v>
      </c>
      <c r="AR3636" s="100" t="s">
        <v>172</v>
      </c>
      <c r="AT3636" s="100" t="s">
        <v>168</v>
      </c>
      <c r="AU3636" s="100" t="s">
        <v>82</v>
      </c>
      <c r="AY3636" s="9" t="s">
        <v>165</v>
      </c>
      <c r="BE3636" s="101">
        <f>IF(N3636="základní",J3636,0)</f>
        <v>0</v>
      </c>
      <c r="BF3636" s="101">
        <f>IF(N3636="snížená",J3636,0)</f>
        <v>0</v>
      </c>
      <c r="BG3636" s="101">
        <f>IF(N3636="zákl. přenesená",J3636,0)</f>
        <v>0</v>
      </c>
      <c r="BH3636" s="101">
        <f>IF(N3636="sníž. přenesená",J3636,0)</f>
        <v>0</v>
      </c>
      <c r="BI3636" s="101">
        <f>IF(N3636="nulová",J3636,0)</f>
        <v>0</v>
      </c>
      <c r="BJ3636" s="9" t="s">
        <v>80</v>
      </c>
      <c r="BK3636" s="101">
        <f>ROUND(I3636*H3636,2)</f>
        <v>0</v>
      </c>
      <c r="BL3636" s="9" t="s">
        <v>172</v>
      </c>
      <c r="BM3636" s="100" t="s">
        <v>1941</v>
      </c>
    </row>
    <row r="3637" spans="2:65" s="17" customFormat="1" ht="19.5">
      <c r="B3637" s="16"/>
      <c r="D3637" s="102" t="s">
        <v>173</v>
      </c>
      <c r="F3637" s="103" t="s">
        <v>1942</v>
      </c>
      <c r="I3637" s="5"/>
      <c r="L3637" s="16"/>
      <c r="M3637" s="104"/>
      <c r="T3637" s="105"/>
      <c r="AT3637" s="9" t="s">
        <v>173</v>
      </c>
      <c r="AU3637" s="9" t="s">
        <v>82</v>
      </c>
    </row>
    <row r="3638" spans="2:65" s="113" customFormat="1">
      <c r="B3638" s="112"/>
      <c r="D3638" s="102" t="s">
        <v>176</v>
      </c>
      <c r="E3638" s="114" t="s">
        <v>1</v>
      </c>
      <c r="F3638" s="115" t="s">
        <v>11336</v>
      </c>
      <c r="H3638" s="116">
        <v>254.30099999999999</v>
      </c>
      <c r="I3638" s="7"/>
      <c r="L3638" s="112"/>
      <c r="M3638" s="117"/>
      <c r="T3638" s="118"/>
      <c r="AT3638" s="114" t="s">
        <v>176</v>
      </c>
      <c r="AU3638" s="114" t="s">
        <v>82</v>
      </c>
      <c r="AV3638" s="113" t="s">
        <v>172</v>
      </c>
      <c r="AW3638" s="113" t="s">
        <v>30</v>
      </c>
      <c r="AX3638" s="113" t="s">
        <v>80</v>
      </c>
      <c r="AY3638" s="114" t="s">
        <v>165</v>
      </c>
    </row>
    <row r="3639" spans="2:65" s="120" customFormat="1">
      <c r="B3639" s="119"/>
      <c r="D3639" s="102" t="s">
        <v>176</v>
      </c>
      <c r="E3639" s="121" t="s">
        <v>1</v>
      </c>
      <c r="F3639" s="122" t="s">
        <v>181</v>
      </c>
      <c r="H3639" s="123">
        <v>254.30099999999999</v>
      </c>
      <c r="I3639" s="8"/>
      <c r="L3639" s="119"/>
      <c r="M3639" s="124"/>
      <c r="T3639" s="125"/>
      <c r="AT3639" s="121" t="s">
        <v>176</v>
      </c>
      <c r="AU3639" s="121" t="s">
        <v>82</v>
      </c>
      <c r="AV3639" s="120" t="s">
        <v>172</v>
      </c>
      <c r="AW3639" s="120" t="s">
        <v>30</v>
      </c>
      <c r="AX3639" s="120" t="s">
        <v>80</v>
      </c>
      <c r="AY3639" s="121" t="s">
        <v>165</v>
      </c>
    </row>
    <row r="3640" spans="2:65" s="17" customFormat="1" ht="21.75" customHeight="1">
      <c r="B3640" s="16"/>
      <c r="C3640" s="88" t="s">
        <v>1943</v>
      </c>
      <c r="D3640" s="88" t="s">
        <v>168</v>
      </c>
      <c r="E3640" s="89" t="s">
        <v>1944</v>
      </c>
      <c r="F3640" s="90" t="s">
        <v>1945</v>
      </c>
      <c r="G3640" s="91" t="s">
        <v>202</v>
      </c>
      <c r="H3640" s="92">
        <v>3.5</v>
      </c>
      <c r="I3640" s="4"/>
      <c r="J3640" s="94">
        <f>ROUND(I3640*H3640,2)</f>
        <v>0</v>
      </c>
      <c r="K3640" s="95"/>
      <c r="L3640" s="16"/>
      <c r="M3640" s="96" t="s">
        <v>1</v>
      </c>
      <c r="N3640" s="97" t="s">
        <v>38</v>
      </c>
      <c r="P3640" s="98">
        <f>O3640*H3640</f>
        <v>0</v>
      </c>
      <c r="Q3640" s="98">
        <v>0</v>
      </c>
      <c r="R3640" s="98">
        <f>Q3640*H3640</f>
        <v>0</v>
      </c>
      <c r="S3640" s="98">
        <v>0</v>
      </c>
      <c r="T3640" s="99">
        <f>S3640*H3640</f>
        <v>0</v>
      </c>
      <c r="AR3640" s="100" t="s">
        <v>172</v>
      </c>
      <c r="AT3640" s="100" t="s">
        <v>168</v>
      </c>
      <c r="AU3640" s="100" t="s">
        <v>82</v>
      </c>
      <c r="AY3640" s="9" t="s">
        <v>165</v>
      </c>
      <c r="BE3640" s="101">
        <f>IF(N3640="základní",J3640,0)</f>
        <v>0</v>
      </c>
      <c r="BF3640" s="101">
        <f>IF(N3640="snížená",J3640,0)</f>
        <v>0</v>
      </c>
      <c r="BG3640" s="101">
        <f>IF(N3640="zákl. přenesená",J3640,0)</f>
        <v>0</v>
      </c>
      <c r="BH3640" s="101">
        <f>IF(N3640="sníž. přenesená",J3640,0)</f>
        <v>0</v>
      </c>
      <c r="BI3640" s="101">
        <f>IF(N3640="nulová",J3640,0)</f>
        <v>0</v>
      </c>
      <c r="BJ3640" s="9" t="s">
        <v>80</v>
      </c>
      <c r="BK3640" s="101">
        <f>ROUND(I3640*H3640,2)</f>
        <v>0</v>
      </c>
      <c r="BL3640" s="9" t="s">
        <v>172</v>
      </c>
      <c r="BM3640" s="100" t="s">
        <v>1946</v>
      </c>
    </row>
    <row r="3641" spans="2:65" s="17" customFormat="1">
      <c r="B3641" s="16"/>
      <c r="D3641" s="102" t="s">
        <v>173</v>
      </c>
      <c r="F3641" s="103" t="s">
        <v>1945</v>
      </c>
      <c r="I3641" s="5"/>
      <c r="L3641" s="16"/>
      <c r="M3641" s="104"/>
      <c r="T3641" s="105"/>
      <c r="AT3641" s="9" t="s">
        <v>173</v>
      </c>
      <c r="AU3641" s="9" t="s">
        <v>82</v>
      </c>
    </row>
    <row r="3642" spans="2:65" s="107" customFormat="1">
      <c r="B3642" s="106"/>
      <c r="D3642" s="102" t="s">
        <v>176</v>
      </c>
      <c r="E3642" s="108" t="s">
        <v>1</v>
      </c>
      <c r="F3642" s="109" t="s">
        <v>1844</v>
      </c>
      <c r="H3642" s="108" t="s">
        <v>1</v>
      </c>
      <c r="I3642" s="6"/>
      <c r="L3642" s="106"/>
      <c r="M3642" s="110"/>
      <c r="T3642" s="111"/>
      <c r="AT3642" s="108" t="s">
        <v>176</v>
      </c>
      <c r="AU3642" s="108" t="s">
        <v>82</v>
      </c>
      <c r="AV3642" s="107" t="s">
        <v>80</v>
      </c>
      <c r="AW3642" s="107" t="s">
        <v>30</v>
      </c>
      <c r="AX3642" s="107" t="s">
        <v>73</v>
      </c>
      <c r="AY3642" s="108" t="s">
        <v>165</v>
      </c>
    </row>
    <row r="3643" spans="2:65" s="113" customFormat="1">
      <c r="B3643" s="112"/>
      <c r="D3643" s="102" t="s">
        <v>176</v>
      </c>
      <c r="E3643" s="114" t="s">
        <v>1</v>
      </c>
      <c r="F3643" s="115" t="s">
        <v>1845</v>
      </c>
      <c r="H3643" s="116">
        <v>3.5</v>
      </c>
      <c r="I3643" s="7"/>
      <c r="L3643" s="112"/>
      <c r="M3643" s="117"/>
      <c r="T3643" s="118"/>
      <c r="AT3643" s="114" t="s">
        <v>176</v>
      </c>
      <c r="AU3643" s="114" t="s">
        <v>82</v>
      </c>
      <c r="AV3643" s="113" t="s">
        <v>82</v>
      </c>
      <c r="AW3643" s="113" t="s">
        <v>30</v>
      </c>
      <c r="AX3643" s="113" t="s">
        <v>73</v>
      </c>
      <c r="AY3643" s="114" t="s">
        <v>165</v>
      </c>
    </row>
    <row r="3644" spans="2:65" s="120" customFormat="1">
      <c r="B3644" s="119"/>
      <c r="D3644" s="102" t="s">
        <v>176</v>
      </c>
      <c r="E3644" s="121" t="s">
        <v>1</v>
      </c>
      <c r="F3644" s="122" t="s">
        <v>181</v>
      </c>
      <c r="H3644" s="123">
        <v>3.5</v>
      </c>
      <c r="I3644" s="8"/>
      <c r="L3644" s="119"/>
      <c r="M3644" s="124"/>
      <c r="T3644" s="125"/>
      <c r="AT3644" s="121" t="s">
        <v>176</v>
      </c>
      <c r="AU3644" s="121" t="s">
        <v>82</v>
      </c>
      <c r="AV3644" s="120" t="s">
        <v>172</v>
      </c>
      <c r="AW3644" s="120" t="s">
        <v>30</v>
      </c>
      <c r="AX3644" s="120" t="s">
        <v>80</v>
      </c>
      <c r="AY3644" s="121" t="s">
        <v>165</v>
      </c>
    </row>
    <row r="3645" spans="2:65" s="17" customFormat="1" ht="37.9" customHeight="1">
      <c r="B3645" s="16"/>
      <c r="C3645" s="88" t="s">
        <v>1130</v>
      </c>
      <c r="D3645" s="88" t="s">
        <v>168</v>
      </c>
      <c r="E3645" s="89" t="s">
        <v>1947</v>
      </c>
      <c r="F3645" s="90" t="s">
        <v>1948</v>
      </c>
      <c r="G3645" s="91" t="s">
        <v>202</v>
      </c>
      <c r="H3645" s="92">
        <v>1512.9</v>
      </c>
      <c r="I3645" s="4"/>
      <c r="J3645" s="94">
        <f>ROUND(I3645*H3645,2)</f>
        <v>0</v>
      </c>
      <c r="K3645" s="95"/>
      <c r="L3645" s="16"/>
      <c r="M3645" s="96" t="s">
        <v>1</v>
      </c>
      <c r="N3645" s="97" t="s">
        <v>38</v>
      </c>
      <c r="P3645" s="98">
        <f>O3645*H3645</f>
        <v>0</v>
      </c>
      <c r="Q3645" s="98">
        <v>0</v>
      </c>
      <c r="R3645" s="98">
        <f>Q3645*H3645</f>
        <v>0</v>
      </c>
      <c r="S3645" s="98">
        <v>0</v>
      </c>
      <c r="T3645" s="99">
        <f>S3645*H3645</f>
        <v>0</v>
      </c>
      <c r="AR3645" s="100" t="s">
        <v>172</v>
      </c>
      <c r="AT3645" s="100" t="s">
        <v>168</v>
      </c>
      <c r="AU3645" s="100" t="s">
        <v>82</v>
      </c>
      <c r="AY3645" s="9" t="s">
        <v>165</v>
      </c>
      <c r="BE3645" s="101">
        <f>IF(N3645="základní",J3645,0)</f>
        <v>0</v>
      </c>
      <c r="BF3645" s="101">
        <f>IF(N3645="snížená",J3645,0)</f>
        <v>0</v>
      </c>
      <c r="BG3645" s="101">
        <f>IF(N3645="zákl. přenesená",J3645,0)</f>
        <v>0</v>
      </c>
      <c r="BH3645" s="101">
        <f>IF(N3645="sníž. přenesená",J3645,0)</f>
        <v>0</v>
      </c>
      <c r="BI3645" s="101">
        <f>IF(N3645="nulová",J3645,0)</f>
        <v>0</v>
      </c>
      <c r="BJ3645" s="9" t="s">
        <v>80</v>
      </c>
      <c r="BK3645" s="101">
        <f>ROUND(I3645*H3645,2)</f>
        <v>0</v>
      </c>
      <c r="BL3645" s="9" t="s">
        <v>172</v>
      </c>
      <c r="BM3645" s="100" t="s">
        <v>1949</v>
      </c>
    </row>
    <row r="3646" spans="2:65" s="17" customFormat="1" ht="19.5">
      <c r="B3646" s="16"/>
      <c r="D3646" s="102" t="s">
        <v>173</v>
      </c>
      <c r="F3646" s="103" t="s">
        <v>1948</v>
      </c>
      <c r="I3646" s="5"/>
      <c r="L3646" s="16"/>
      <c r="M3646" s="104"/>
      <c r="T3646" s="105"/>
      <c r="AT3646" s="9" t="s">
        <v>173</v>
      </c>
      <c r="AU3646" s="9" t="s">
        <v>82</v>
      </c>
    </row>
    <row r="3647" spans="2:65" s="107" customFormat="1">
      <c r="B3647" s="106"/>
      <c r="D3647" s="102" t="s">
        <v>176</v>
      </c>
      <c r="E3647" s="108" t="s">
        <v>1</v>
      </c>
      <c r="F3647" s="109" t="s">
        <v>705</v>
      </c>
      <c r="H3647" s="108"/>
      <c r="I3647" s="6"/>
      <c r="L3647" s="106"/>
      <c r="M3647" s="110"/>
      <c r="T3647" s="111"/>
      <c r="AT3647" s="108" t="s">
        <v>176</v>
      </c>
      <c r="AU3647" s="108" t="s">
        <v>82</v>
      </c>
      <c r="AV3647" s="107" t="s">
        <v>172</v>
      </c>
      <c r="AW3647" s="107" t="s">
        <v>30</v>
      </c>
      <c r="AX3647" s="107" t="s">
        <v>80</v>
      </c>
      <c r="AY3647" s="108" t="s">
        <v>165</v>
      </c>
    </row>
    <row r="3648" spans="2:65" s="113" customFormat="1">
      <c r="B3648" s="112"/>
      <c r="D3648" s="102" t="s">
        <v>176</v>
      </c>
      <c r="E3648" s="114" t="s">
        <v>1</v>
      </c>
      <c r="F3648" s="115" t="s">
        <v>11337</v>
      </c>
      <c r="H3648" s="116">
        <v>24.74</v>
      </c>
      <c r="I3648" s="7"/>
      <c r="L3648" s="112"/>
      <c r="M3648" s="117"/>
      <c r="T3648" s="118"/>
      <c r="AT3648" s="114" t="s">
        <v>176</v>
      </c>
      <c r="AU3648" s="114" t="s">
        <v>82</v>
      </c>
      <c r="AV3648" s="113" t="s">
        <v>172</v>
      </c>
      <c r="AW3648" s="113" t="s">
        <v>30</v>
      </c>
      <c r="AX3648" s="113" t="s">
        <v>80</v>
      </c>
      <c r="AY3648" s="114" t="s">
        <v>165</v>
      </c>
    </row>
    <row r="3649" spans="2:51" s="113" customFormat="1">
      <c r="B3649" s="112"/>
      <c r="D3649" s="102" t="s">
        <v>176</v>
      </c>
      <c r="E3649" s="114" t="s">
        <v>1</v>
      </c>
      <c r="F3649" s="115" t="s">
        <v>11338</v>
      </c>
      <c r="H3649" s="116">
        <v>23.68</v>
      </c>
      <c r="I3649" s="7"/>
      <c r="L3649" s="112"/>
      <c r="M3649" s="117"/>
      <c r="T3649" s="118"/>
      <c r="AT3649" s="114" t="s">
        <v>176</v>
      </c>
      <c r="AU3649" s="114" t="s">
        <v>82</v>
      </c>
      <c r="AV3649" s="113" t="s">
        <v>80</v>
      </c>
      <c r="AW3649" s="113" t="s">
        <v>30</v>
      </c>
      <c r="AX3649" s="113" t="s">
        <v>73</v>
      </c>
      <c r="AY3649" s="114" t="s">
        <v>165</v>
      </c>
    </row>
    <row r="3650" spans="2:51" s="113" customFormat="1">
      <c r="B3650" s="112"/>
      <c r="D3650" s="102" t="s">
        <v>176</v>
      </c>
      <c r="E3650" s="114" t="s">
        <v>1</v>
      </c>
      <c r="F3650" s="115" t="s">
        <v>11339</v>
      </c>
      <c r="H3650" s="116">
        <v>2.19</v>
      </c>
      <c r="I3650" s="7"/>
      <c r="L3650" s="112"/>
      <c r="M3650" s="117"/>
      <c r="T3650" s="118"/>
      <c r="AT3650" s="114" t="s">
        <v>176</v>
      </c>
      <c r="AU3650" s="114" t="s">
        <v>82</v>
      </c>
      <c r="AV3650" s="113" t="s">
        <v>80</v>
      </c>
      <c r="AW3650" s="113" t="s">
        <v>30</v>
      </c>
      <c r="AX3650" s="113" t="s">
        <v>73</v>
      </c>
      <c r="AY3650" s="114" t="s">
        <v>165</v>
      </c>
    </row>
    <row r="3651" spans="2:51" s="113" customFormat="1">
      <c r="B3651" s="112"/>
      <c r="D3651" s="102" t="s">
        <v>176</v>
      </c>
      <c r="E3651" s="114" t="s">
        <v>1</v>
      </c>
      <c r="F3651" s="115" t="s">
        <v>11340</v>
      </c>
      <c r="H3651" s="116">
        <v>18.579999999999998</v>
      </c>
      <c r="I3651" s="7"/>
      <c r="L3651" s="112"/>
      <c r="M3651" s="117"/>
      <c r="T3651" s="118"/>
      <c r="AT3651" s="114" t="s">
        <v>176</v>
      </c>
      <c r="AU3651" s="114" t="s">
        <v>82</v>
      </c>
      <c r="AV3651" s="113" t="s">
        <v>82</v>
      </c>
      <c r="AW3651" s="113" t="s">
        <v>30</v>
      </c>
      <c r="AX3651" s="113" t="s">
        <v>73</v>
      </c>
      <c r="AY3651" s="114" t="s">
        <v>165</v>
      </c>
    </row>
    <row r="3652" spans="2:51" s="113" customFormat="1">
      <c r="B3652" s="112"/>
      <c r="D3652" s="102" t="s">
        <v>176</v>
      </c>
      <c r="E3652" s="114" t="s">
        <v>1</v>
      </c>
      <c r="F3652" s="115" t="s">
        <v>11341</v>
      </c>
      <c r="H3652" s="116">
        <v>148.04</v>
      </c>
      <c r="I3652" s="7"/>
      <c r="L3652" s="112"/>
      <c r="M3652" s="117"/>
      <c r="T3652" s="118"/>
      <c r="AT3652" s="114" t="s">
        <v>176</v>
      </c>
      <c r="AU3652" s="114" t="s">
        <v>82</v>
      </c>
      <c r="AV3652" s="113" t="s">
        <v>82</v>
      </c>
      <c r="AW3652" s="113" t="s">
        <v>30</v>
      </c>
      <c r="AX3652" s="113" t="s">
        <v>73</v>
      </c>
      <c r="AY3652" s="114" t="s">
        <v>165</v>
      </c>
    </row>
    <row r="3653" spans="2:51" s="113" customFormat="1">
      <c r="B3653" s="112"/>
      <c r="D3653" s="102" t="s">
        <v>176</v>
      </c>
      <c r="E3653" s="114" t="s">
        <v>1</v>
      </c>
      <c r="F3653" s="115" t="s">
        <v>11342</v>
      </c>
      <c r="H3653" s="116">
        <v>58.25</v>
      </c>
      <c r="I3653" s="7"/>
      <c r="L3653" s="112"/>
      <c r="M3653" s="117"/>
      <c r="T3653" s="118"/>
      <c r="AT3653" s="114" t="s">
        <v>176</v>
      </c>
      <c r="AU3653" s="114" t="s">
        <v>82</v>
      </c>
      <c r="AV3653" s="113" t="s">
        <v>80</v>
      </c>
      <c r="AW3653" s="113" t="s">
        <v>30</v>
      </c>
      <c r="AX3653" s="113" t="s">
        <v>73</v>
      </c>
      <c r="AY3653" s="114" t="s">
        <v>165</v>
      </c>
    </row>
    <row r="3654" spans="2:51" s="113" customFormat="1">
      <c r="B3654" s="112"/>
      <c r="D3654" s="102" t="s">
        <v>176</v>
      </c>
      <c r="E3654" s="114" t="s">
        <v>1</v>
      </c>
      <c r="F3654" s="115" t="s">
        <v>11343</v>
      </c>
      <c r="H3654" s="116">
        <v>36.28</v>
      </c>
      <c r="I3654" s="7"/>
      <c r="L3654" s="112"/>
      <c r="M3654" s="117"/>
      <c r="T3654" s="118"/>
      <c r="AT3654" s="114" t="s">
        <v>176</v>
      </c>
      <c r="AU3654" s="114" t="s">
        <v>82</v>
      </c>
      <c r="AV3654" s="113" t="s">
        <v>82</v>
      </c>
      <c r="AW3654" s="113" t="s">
        <v>30</v>
      </c>
      <c r="AX3654" s="113" t="s">
        <v>73</v>
      </c>
      <c r="AY3654" s="114" t="s">
        <v>165</v>
      </c>
    </row>
    <row r="3655" spans="2:51" s="107" customFormat="1">
      <c r="B3655" s="106"/>
      <c r="D3655" s="102" t="s">
        <v>176</v>
      </c>
      <c r="E3655" s="108" t="s">
        <v>1</v>
      </c>
      <c r="F3655" s="109" t="s">
        <v>707</v>
      </c>
      <c r="H3655" s="108"/>
      <c r="I3655" s="6"/>
      <c r="L3655" s="106"/>
      <c r="M3655" s="110"/>
      <c r="T3655" s="111"/>
      <c r="AT3655" s="108" t="s">
        <v>176</v>
      </c>
      <c r="AU3655" s="108" t="s">
        <v>82</v>
      </c>
      <c r="AV3655" s="107" t="s">
        <v>82</v>
      </c>
      <c r="AW3655" s="107" t="s">
        <v>30</v>
      </c>
      <c r="AX3655" s="107" t="s">
        <v>73</v>
      </c>
      <c r="AY3655" s="108" t="s">
        <v>165</v>
      </c>
    </row>
    <row r="3656" spans="2:51" s="113" customFormat="1">
      <c r="B3656" s="112"/>
      <c r="D3656" s="102" t="s">
        <v>176</v>
      </c>
      <c r="E3656" s="114" t="s">
        <v>1</v>
      </c>
      <c r="F3656" s="115" t="s">
        <v>11344</v>
      </c>
      <c r="H3656" s="116">
        <v>15.57</v>
      </c>
      <c r="I3656" s="7"/>
      <c r="L3656" s="112"/>
      <c r="M3656" s="117"/>
      <c r="T3656" s="118"/>
      <c r="AT3656" s="114" t="s">
        <v>176</v>
      </c>
      <c r="AU3656" s="114" t="s">
        <v>82</v>
      </c>
      <c r="AV3656" s="113" t="s">
        <v>80</v>
      </c>
      <c r="AW3656" s="113" t="s">
        <v>30</v>
      </c>
      <c r="AX3656" s="113" t="s">
        <v>73</v>
      </c>
      <c r="AY3656" s="114" t="s">
        <v>165</v>
      </c>
    </row>
    <row r="3657" spans="2:51" s="113" customFormat="1">
      <c r="B3657" s="112"/>
      <c r="D3657" s="102" t="s">
        <v>176</v>
      </c>
      <c r="E3657" s="114" t="s">
        <v>1</v>
      </c>
      <c r="F3657" s="115" t="s">
        <v>11345</v>
      </c>
      <c r="H3657" s="116">
        <v>10.37</v>
      </c>
      <c r="I3657" s="7"/>
      <c r="L3657" s="112"/>
      <c r="M3657" s="117"/>
      <c r="T3657" s="118"/>
      <c r="AT3657" s="114" t="s">
        <v>176</v>
      </c>
      <c r="AU3657" s="114" t="s">
        <v>82</v>
      </c>
      <c r="AV3657" s="113" t="s">
        <v>82</v>
      </c>
      <c r="AW3657" s="113" t="s">
        <v>30</v>
      </c>
      <c r="AX3657" s="113" t="s">
        <v>73</v>
      </c>
      <c r="AY3657" s="114" t="s">
        <v>165</v>
      </c>
    </row>
    <row r="3658" spans="2:51" s="113" customFormat="1">
      <c r="B3658" s="112"/>
      <c r="D3658" s="102" t="s">
        <v>176</v>
      </c>
      <c r="E3658" s="114" t="s">
        <v>1</v>
      </c>
      <c r="F3658" s="115" t="s">
        <v>11346</v>
      </c>
      <c r="H3658" s="116">
        <v>29.09</v>
      </c>
      <c r="I3658" s="7"/>
      <c r="L3658" s="112"/>
      <c r="M3658" s="117"/>
      <c r="T3658" s="118"/>
      <c r="AT3658" s="114" t="s">
        <v>176</v>
      </c>
      <c r="AU3658" s="114" t="s">
        <v>82</v>
      </c>
      <c r="AV3658" s="113" t="s">
        <v>82</v>
      </c>
      <c r="AW3658" s="113" t="s">
        <v>30</v>
      </c>
      <c r="AX3658" s="113" t="s">
        <v>73</v>
      </c>
      <c r="AY3658" s="114" t="s">
        <v>165</v>
      </c>
    </row>
    <row r="3659" spans="2:51" s="113" customFormat="1">
      <c r="B3659" s="112"/>
      <c r="D3659" s="102" t="s">
        <v>176</v>
      </c>
      <c r="E3659" s="114" t="s">
        <v>1</v>
      </c>
      <c r="F3659" s="115" t="s">
        <v>11347</v>
      </c>
      <c r="H3659" s="116">
        <v>52.15</v>
      </c>
      <c r="I3659" s="7"/>
      <c r="L3659" s="112"/>
      <c r="M3659" s="117"/>
      <c r="T3659" s="118"/>
      <c r="AT3659" s="114" t="s">
        <v>176</v>
      </c>
      <c r="AU3659" s="114" t="s">
        <v>82</v>
      </c>
      <c r="AV3659" s="113" t="s">
        <v>80</v>
      </c>
      <c r="AW3659" s="113" t="s">
        <v>30</v>
      </c>
      <c r="AX3659" s="113" t="s">
        <v>73</v>
      </c>
      <c r="AY3659" s="114" t="s">
        <v>165</v>
      </c>
    </row>
    <row r="3660" spans="2:51" s="113" customFormat="1">
      <c r="B3660" s="112"/>
      <c r="D3660" s="102" t="s">
        <v>176</v>
      </c>
      <c r="E3660" s="114" t="s">
        <v>1</v>
      </c>
      <c r="F3660" s="115" t="s">
        <v>11348</v>
      </c>
      <c r="H3660" s="116">
        <v>9.27</v>
      </c>
      <c r="I3660" s="7"/>
      <c r="L3660" s="112"/>
      <c r="M3660" s="117"/>
      <c r="T3660" s="118"/>
      <c r="AT3660" s="114" t="s">
        <v>176</v>
      </c>
      <c r="AU3660" s="114" t="s">
        <v>82</v>
      </c>
      <c r="AV3660" s="113" t="s">
        <v>82</v>
      </c>
      <c r="AW3660" s="113" t="s">
        <v>30</v>
      </c>
      <c r="AX3660" s="113" t="s">
        <v>73</v>
      </c>
      <c r="AY3660" s="114" t="s">
        <v>165</v>
      </c>
    </row>
    <row r="3661" spans="2:51" s="113" customFormat="1">
      <c r="B3661" s="112"/>
      <c r="D3661" s="102" t="s">
        <v>176</v>
      </c>
      <c r="E3661" s="114" t="s">
        <v>1</v>
      </c>
      <c r="F3661" s="115" t="s">
        <v>11349</v>
      </c>
      <c r="H3661" s="116">
        <v>44.56</v>
      </c>
      <c r="I3661" s="7"/>
      <c r="L3661" s="112"/>
      <c r="M3661" s="117"/>
      <c r="T3661" s="118"/>
      <c r="AT3661" s="114" t="s">
        <v>176</v>
      </c>
      <c r="AU3661" s="114" t="s">
        <v>82</v>
      </c>
      <c r="AV3661" s="113" t="s">
        <v>82</v>
      </c>
      <c r="AW3661" s="113" t="s">
        <v>30</v>
      </c>
      <c r="AX3661" s="113" t="s">
        <v>73</v>
      </c>
      <c r="AY3661" s="114" t="s">
        <v>165</v>
      </c>
    </row>
    <row r="3662" spans="2:51" s="113" customFormat="1">
      <c r="B3662" s="112"/>
      <c r="D3662" s="102" t="s">
        <v>176</v>
      </c>
      <c r="E3662" s="114" t="s">
        <v>1</v>
      </c>
      <c r="F3662" s="115" t="s">
        <v>11350</v>
      </c>
      <c r="H3662" s="116">
        <v>17.28</v>
      </c>
      <c r="I3662" s="7"/>
      <c r="L3662" s="112"/>
      <c r="M3662" s="117"/>
      <c r="T3662" s="118"/>
      <c r="AT3662" s="114" t="s">
        <v>176</v>
      </c>
      <c r="AU3662" s="114" t="s">
        <v>82</v>
      </c>
      <c r="AV3662" s="113" t="s">
        <v>80</v>
      </c>
      <c r="AW3662" s="113" t="s">
        <v>30</v>
      </c>
      <c r="AX3662" s="113" t="s">
        <v>73</v>
      </c>
      <c r="AY3662" s="114" t="s">
        <v>165</v>
      </c>
    </row>
    <row r="3663" spans="2:51" s="113" customFormat="1">
      <c r="B3663" s="112"/>
      <c r="D3663" s="102" t="s">
        <v>176</v>
      </c>
      <c r="E3663" s="114" t="s">
        <v>1</v>
      </c>
      <c r="F3663" s="115" t="s">
        <v>11351</v>
      </c>
      <c r="H3663" s="116">
        <v>15.68</v>
      </c>
      <c r="I3663" s="7"/>
      <c r="L3663" s="112"/>
      <c r="M3663" s="117"/>
      <c r="T3663" s="118"/>
      <c r="AT3663" s="114" t="s">
        <v>176</v>
      </c>
      <c r="AU3663" s="114" t="s">
        <v>82</v>
      </c>
      <c r="AV3663" s="113" t="s">
        <v>82</v>
      </c>
      <c r="AW3663" s="113" t="s">
        <v>30</v>
      </c>
      <c r="AX3663" s="113" t="s">
        <v>73</v>
      </c>
      <c r="AY3663" s="114" t="s">
        <v>165</v>
      </c>
    </row>
    <row r="3664" spans="2:51" s="113" customFormat="1">
      <c r="B3664" s="112"/>
      <c r="D3664" s="102" t="s">
        <v>176</v>
      </c>
      <c r="E3664" s="114" t="s">
        <v>1</v>
      </c>
      <c r="F3664" s="115" t="s">
        <v>11352</v>
      </c>
      <c r="H3664" s="116">
        <v>33.21</v>
      </c>
      <c r="I3664" s="7"/>
      <c r="L3664" s="112"/>
      <c r="M3664" s="117"/>
      <c r="T3664" s="118"/>
      <c r="AT3664" s="114" t="s">
        <v>176</v>
      </c>
      <c r="AU3664" s="114" t="s">
        <v>82</v>
      </c>
      <c r="AV3664" s="113" t="s">
        <v>82</v>
      </c>
      <c r="AW3664" s="113" t="s">
        <v>30</v>
      </c>
      <c r="AX3664" s="113" t="s">
        <v>73</v>
      </c>
      <c r="AY3664" s="114" t="s">
        <v>165</v>
      </c>
    </row>
    <row r="3665" spans="2:65" s="113" customFormat="1">
      <c r="B3665" s="112"/>
      <c r="D3665" s="102" t="s">
        <v>176</v>
      </c>
      <c r="E3665" s="114" t="s">
        <v>1</v>
      </c>
      <c r="F3665" s="115" t="s">
        <v>11353</v>
      </c>
      <c r="H3665" s="116">
        <v>28.65</v>
      </c>
      <c r="I3665" s="7"/>
      <c r="L3665" s="112"/>
      <c r="M3665" s="117"/>
      <c r="T3665" s="118"/>
      <c r="AT3665" s="114" t="s">
        <v>176</v>
      </c>
      <c r="AU3665" s="114" t="s">
        <v>82</v>
      </c>
      <c r="AV3665" s="113" t="s">
        <v>80</v>
      </c>
      <c r="AW3665" s="113" t="s">
        <v>30</v>
      </c>
      <c r="AX3665" s="113" t="s">
        <v>73</v>
      </c>
      <c r="AY3665" s="114" t="s">
        <v>165</v>
      </c>
    </row>
    <row r="3666" spans="2:65" s="113" customFormat="1">
      <c r="B3666" s="112"/>
      <c r="D3666" s="102" t="s">
        <v>176</v>
      </c>
      <c r="E3666" s="114" t="s">
        <v>1</v>
      </c>
      <c r="F3666" s="115" t="s">
        <v>11354</v>
      </c>
      <c r="H3666" s="116">
        <v>6.49</v>
      </c>
      <c r="I3666" s="7"/>
      <c r="L3666" s="112"/>
      <c r="M3666" s="117"/>
      <c r="T3666" s="118"/>
      <c r="AT3666" s="114" t="s">
        <v>176</v>
      </c>
      <c r="AU3666" s="114" t="s">
        <v>82</v>
      </c>
      <c r="AV3666" s="113" t="s">
        <v>82</v>
      </c>
      <c r="AW3666" s="113" t="s">
        <v>30</v>
      </c>
      <c r="AX3666" s="113" t="s">
        <v>73</v>
      </c>
      <c r="AY3666" s="114" t="s">
        <v>165</v>
      </c>
    </row>
    <row r="3667" spans="2:65" s="113" customFormat="1">
      <c r="B3667" s="112"/>
      <c r="D3667" s="102" t="s">
        <v>176</v>
      </c>
      <c r="E3667" s="114" t="s">
        <v>1</v>
      </c>
      <c r="F3667" s="115" t="s">
        <v>11355</v>
      </c>
      <c r="H3667" s="116">
        <v>510.64</v>
      </c>
      <c r="I3667" s="7"/>
      <c r="L3667" s="112"/>
      <c r="M3667" s="117"/>
      <c r="T3667" s="118"/>
      <c r="AT3667" s="114" t="s">
        <v>176</v>
      </c>
      <c r="AU3667" s="114" t="s">
        <v>82</v>
      </c>
      <c r="AV3667" s="113" t="s">
        <v>80</v>
      </c>
      <c r="AW3667" s="113" t="s">
        <v>30</v>
      </c>
      <c r="AX3667" s="113" t="s">
        <v>73</v>
      </c>
      <c r="AY3667" s="114" t="s">
        <v>165</v>
      </c>
    </row>
    <row r="3668" spans="2:65" s="113" customFormat="1">
      <c r="B3668" s="112"/>
      <c r="D3668" s="102" t="s">
        <v>176</v>
      </c>
      <c r="E3668" s="114" t="s">
        <v>1</v>
      </c>
      <c r="F3668" s="115" t="s">
        <v>11356</v>
      </c>
      <c r="H3668" s="116">
        <v>11.36</v>
      </c>
      <c r="I3668" s="7"/>
      <c r="L3668" s="112"/>
      <c r="M3668" s="117"/>
      <c r="T3668" s="118"/>
      <c r="AT3668" s="114" t="s">
        <v>176</v>
      </c>
      <c r="AU3668" s="114" t="s">
        <v>82</v>
      </c>
      <c r="AV3668" s="113" t="s">
        <v>82</v>
      </c>
      <c r="AW3668" s="113" t="s">
        <v>30</v>
      </c>
      <c r="AX3668" s="113" t="s">
        <v>73</v>
      </c>
      <c r="AY3668" s="114" t="s">
        <v>165</v>
      </c>
    </row>
    <row r="3669" spans="2:65" s="113" customFormat="1">
      <c r="B3669" s="112"/>
      <c r="D3669" s="102" t="s">
        <v>176</v>
      </c>
      <c r="E3669" s="114" t="s">
        <v>1</v>
      </c>
      <c r="F3669" s="115" t="s">
        <v>11357</v>
      </c>
      <c r="H3669" s="116">
        <v>5.88</v>
      </c>
      <c r="I3669" s="7"/>
      <c r="L3669" s="112"/>
      <c r="M3669" s="117"/>
      <c r="T3669" s="118"/>
      <c r="AT3669" s="114" t="s">
        <v>176</v>
      </c>
      <c r="AU3669" s="114" t="s">
        <v>82</v>
      </c>
      <c r="AV3669" s="113" t="s">
        <v>80</v>
      </c>
      <c r="AW3669" s="113" t="s">
        <v>30</v>
      </c>
      <c r="AX3669" s="113" t="s">
        <v>73</v>
      </c>
      <c r="AY3669" s="114" t="s">
        <v>165</v>
      </c>
    </row>
    <row r="3670" spans="2:65" s="107" customFormat="1">
      <c r="B3670" s="106"/>
      <c r="D3670" s="102" t="s">
        <v>176</v>
      </c>
      <c r="E3670" s="108" t="s">
        <v>1</v>
      </c>
      <c r="F3670" s="109" t="s">
        <v>709</v>
      </c>
      <c r="H3670" s="108"/>
      <c r="I3670" s="6"/>
      <c r="L3670" s="106"/>
      <c r="M3670" s="110"/>
      <c r="T3670" s="111"/>
      <c r="AT3670" s="108" t="s">
        <v>176</v>
      </c>
      <c r="AU3670" s="108" t="s">
        <v>82</v>
      </c>
      <c r="AV3670" s="107" t="s">
        <v>82</v>
      </c>
      <c r="AW3670" s="107" t="s">
        <v>30</v>
      </c>
      <c r="AX3670" s="107" t="s">
        <v>73</v>
      </c>
      <c r="AY3670" s="108" t="s">
        <v>165</v>
      </c>
    </row>
    <row r="3671" spans="2:65" s="113" customFormat="1">
      <c r="B3671" s="112"/>
      <c r="D3671" s="102" t="s">
        <v>176</v>
      </c>
      <c r="E3671" s="114" t="s">
        <v>1</v>
      </c>
      <c r="F3671" s="115" t="s">
        <v>11358</v>
      </c>
      <c r="H3671" s="116">
        <v>26.58</v>
      </c>
      <c r="I3671" s="7"/>
      <c r="L3671" s="112"/>
      <c r="M3671" s="117"/>
      <c r="T3671" s="118"/>
      <c r="AT3671" s="114" t="s">
        <v>176</v>
      </c>
      <c r="AU3671" s="114" t="s">
        <v>82</v>
      </c>
      <c r="AV3671" s="113" t="s">
        <v>80</v>
      </c>
      <c r="AW3671" s="113" t="s">
        <v>30</v>
      </c>
      <c r="AX3671" s="113" t="s">
        <v>73</v>
      </c>
      <c r="AY3671" s="114" t="s">
        <v>165</v>
      </c>
    </row>
    <row r="3672" spans="2:65" s="113" customFormat="1">
      <c r="B3672" s="112"/>
      <c r="D3672" s="102" t="s">
        <v>176</v>
      </c>
      <c r="E3672" s="114" t="s">
        <v>1</v>
      </c>
      <c r="F3672" s="115" t="s">
        <v>11359</v>
      </c>
      <c r="H3672" s="116">
        <v>203.03</v>
      </c>
      <c r="I3672" s="7"/>
      <c r="L3672" s="112"/>
      <c r="M3672" s="117"/>
      <c r="T3672" s="118"/>
      <c r="AT3672" s="114" t="s">
        <v>176</v>
      </c>
      <c r="AU3672" s="114" t="s">
        <v>82</v>
      </c>
      <c r="AV3672" s="113" t="s">
        <v>80</v>
      </c>
      <c r="AW3672" s="113" t="s">
        <v>30</v>
      </c>
      <c r="AX3672" s="113" t="s">
        <v>73</v>
      </c>
      <c r="AY3672" s="114" t="s">
        <v>165</v>
      </c>
    </row>
    <row r="3673" spans="2:65" s="113" customFormat="1">
      <c r="B3673" s="112"/>
      <c r="D3673" s="102" t="s">
        <v>176</v>
      </c>
      <c r="E3673" s="114" t="s">
        <v>1</v>
      </c>
      <c r="F3673" s="115" t="s">
        <v>11360</v>
      </c>
      <c r="H3673" s="116">
        <v>12.63</v>
      </c>
      <c r="I3673" s="7"/>
      <c r="L3673" s="112"/>
      <c r="M3673" s="117"/>
      <c r="T3673" s="118"/>
      <c r="AT3673" s="114" t="s">
        <v>176</v>
      </c>
      <c r="AU3673" s="114" t="s">
        <v>82</v>
      </c>
      <c r="AV3673" s="113" t="s">
        <v>82</v>
      </c>
      <c r="AW3673" s="113" t="s">
        <v>30</v>
      </c>
      <c r="AX3673" s="113" t="s">
        <v>73</v>
      </c>
      <c r="AY3673" s="114" t="s">
        <v>165</v>
      </c>
    </row>
    <row r="3674" spans="2:65" s="113" customFormat="1">
      <c r="B3674" s="112"/>
      <c r="D3674" s="102" t="s">
        <v>176</v>
      </c>
      <c r="E3674" s="114" t="s">
        <v>1</v>
      </c>
      <c r="F3674" s="115" t="s">
        <v>11361</v>
      </c>
      <c r="H3674" s="116">
        <v>64.709999999999994</v>
      </c>
      <c r="I3674" s="7"/>
      <c r="L3674" s="112"/>
      <c r="M3674" s="117"/>
      <c r="T3674" s="118"/>
      <c r="AT3674" s="114" t="s">
        <v>176</v>
      </c>
      <c r="AU3674" s="114" t="s">
        <v>82</v>
      </c>
      <c r="AV3674" s="113" t="s">
        <v>80</v>
      </c>
      <c r="AW3674" s="113" t="s">
        <v>30</v>
      </c>
      <c r="AX3674" s="113" t="s">
        <v>73</v>
      </c>
      <c r="AY3674" s="114" t="s">
        <v>165</v>
      </c>
    </row>
    <row r="3675" spans="2:65" s="113" customFormat="1">
      <c r="B3675" s="112"/>
      <c r="D3675" s="102" t="s">
        <v>176</v>
      </c>
      <c r="E3675" s="114" t="s">
        <v>1</v>
      </c>
      <c r="F3675" s="115" t="s">
        <v>11362</v>
      </c>
      <c r="H3675" s="116">
        <v>15.9</v>
      </c>
      <c r="I3675" s="7"/>
      <c r="L3675" s="112"/>
      <c r="M3675" s="117"/>
      <c r="T3675" s="118"/>
      <c r="AT3675" s="114" t="s">
        <v>176</v>
      </c>
      <c r="AU3675" s="114" t="s">
        <v>82</v>
      </c>
      <c r="AV3675" s="113" t="s">
        <v>82</v>
      </c>
      <c r="AW3675" s="113" t="s">
        <v>30</v>
      </c>
      <c r="AX3675" s="113" t="s">
        <v>73</v>
      </c>
      <c r="AY3675" s="114" t="s">
        <v>165</v>
      </c>
    </row>
    <row r="3676" spans="2:65" s="113" customFormat="1">
      <c r="B3676" s="112"/>
      <c r="D3676" s="102" t="s">
        <v>176</v>
      </c>
      <c r="E3676" s="114" t="s">
        <v>1</v>
      </c>
      <c r="F3676" s="115" t="s">
        <v>11363</v>
      </c>
      <c r="H3676" s="116">
        <v>9.2799999999999994</v>
      </c>
      <c r="I3676" s="7"/>
      <c r="L3676" s="112"/>
      <c r="M3676" s="117"/>
      <c r="T3676" s="118"/>
      <c r="AT3676" s="114" t="s">
        <v>176</v>
      </c>
      <c r="AU3676" s="114" t="s">
        <v>82</v>
      </c>
      <c r="AV3676" s="113" t="s">
        <v>80</v>
      </c>
      <c r="AW3676" s="113" t="s">
        <v>30</v>
      </c>
      <c r="AX3676" s="113" t="s">
        <v>73</v>
      </c>
      <c r="AY3676" s="114" t="s">
        <v>165</v>
      </c>
    </row>
    <row r="3677" spans="2:65" s="113" customFormat="1">
      <c r="B3677" s="112"/>
      <c r="D3677" s="102" t="s">
        <v>176</v>
      </c>
      <c r="E3677" s="114" t="s">
        <v>1</v>
      </c>
      <c r="F3677" s="115" t="s">
        <v>11364</v>
      </c>
      <c r="H3677" s="116">
        <v>78.81</v>
      </c>
      <c r="I3677" s="7"/>
      <c r="L3677" s="112"/>
      <c r="M3677" s="117"/>
      <c r="T3677" s="118"/>
      <c r="AT3677" s="114" t="s">
        <v>176</v>
      </c>
      <c r="AU3677" s="114" t="s">
        <v>82</v>
      </c>
      <c r="AV3677" s="113" t="s">
        <v>82</v>
      </c>
      <c r="AW3677" s="113" t="s">
        <v>30</v>
      </c>
      <c r="AX3677" s="113" t="s">
        <v>73</v>
      </c>
      <c r="AY3677" s="114" t="s">
        <v>165</v>
      </c>
    </row>
    <row r="3678" spans="2:65" s="120" customFormat="1">
      <c r="B3678" s="119"/>
      <c r="D3678" s="102" t="s">
        <v>176</v>
      </c>
      <c r="E3678" s="121" t="s">
        <v>1</v>
      </c>
      <c r="F3678" s="122" t="s">
        <v>181</v>
      </c>
      <c r="H3678" s="123">
        <v>1512.9</v>
      </c>
      <c r="I3678" s="8"/>
      <c r="L3678" s="119"/>
      <c r="M3678" s="124"/>
      <c r="T3678" s="125"/>
      <c r="AT3678" s="121" t="s">
        <v>176</v>
      </c>
      <c r="AU3678" s="121" t="s">
        <v>82</v>
      </c>
      <c r="AV3678" s="120" t="s">
        <v>172</v>
      </c>
      <c r="AW3678" s="120" t="s">
        <v>30</v>
      </c>
      <c r="AX3678" s="120" t="s">
        <v>80</v>
      </c>
      <c r="AY3678" s="121" t="s">
        <v>165</v>
      </c>
    </row>
    <row r="3679" spans="2:65" s="17" customFormat="1" ht="33" customHeight="1">
      <c r="B3679" s="16"/>
      <c r="C3679" s="88" t="s">
        <v>1950</v>
      </c>
      <c r="D3679" s="88" t="s">
        <v>168</v>
      </c>
      <c r="E3679" s="89" t="s">
        <v>1951</v>
      </c>
      <c r="F3679" s="90" t="s">
        <v>1952</v>
      </c>
      <c r="G3679" s="91" t="s">
        <v>202</v>
      </c>
      <c r="H3679" s="92">
        <v>701.13800000000003</v>
      </c>
      <c r="I3679" s="4"/>
      <c r="J3679" s="94">
        <f>ROUND(I3679*H3679,2)</f>
        <v>0</v>
      </c>
      <c r="K3679" s="95"/>
      <c r="L3679" s="16"/>
      <c r="M3679" s="96" t="s">
        <v>1</v>
      </c>
      <c r="N3679" s="97" t="s">
        <v>38</v>
      </c>
      <c r="P3679" s="98">
        <f>O3679*H3679</f>
        <v>0</v>
      </c>
      <c r="Q3679" s="98">
        <v>0</v>
      </c>
      <c r="R3679" s="98">
        <f>Q3679*H3679</f>
        <v>0</v>
      </c>
      <c r="S3679" s="98">
        <v>0</v>
      </c>
      <c r="T3679" s="99">
        <f>S3679*H3679</f>
        <v>0</v>
      </c>
      <c r="AR3679" s="100" t="s">
        <v>172</v>
      </c>
      <c r="AT3679" s="100" t="s">
        <v>168</v>
      </c>
      <c r="AU3679" s="100" t="s">
        <v>82</v>
      </c>
      <c r="AY3679" s="9" t="s">
        <v>165</v>
      </c>
      <c r="BE3679" s="101">
        <f>IF(N3679="základní",J3679,0)</f>
        <v>0</v>
      </c>
      <c r="BF3679" s="101">
        <f>IF(N3679="snížená",J3679,0)</f>
        <v>0</v>
      </c>
      <c r="BG3679" s="101">
        <f>IF(N3679="zákl. přenesená",J3679,0)</f>
        <v>0</v>
      </c>
      <c r="BH3679" s="101">
        <f>IF(N3679="sníž. přenesená",J3679,0)</f>
        <v>0</v>
      </c>
      <c r="BI3679" s="101">
        <f>IF(N3679="nulová",J3679,0)</f>
        <v>0</v>
      </c>
      <c r="BJ3679" s="9" t="s">
        <v>80</v>
      </c>
      <c r="BK3679" s="101">
        <f>ROUND(I3679*H3679,2)</f>
        <v>0</v>
      </c>
      <c r="BL3679" s="9" t="s">
        <v>172</v>
      </c>
      <c r="BM3679" s="100" t="s">
        <v>1953</v>
      </c>
    </row>
    <row r="3680" spans="2:65" s="17" customFormat="1" ht="19.5">
      <c r="B3680" s="16"/>
      <c r="D3680" s="102" t="s">
        <v>173</v>
      </c>
      <c r="F3680" s="103" t="s">
        <v>1952</v>
      </c>
      <c r="I3680" s="5"/>
      <c r="L3680" s="16"/>
      <c r="M3680" s="104"/>
      <c r="T3680" s="105"/>
      <c r="AT3680" s="9" t="s">
        <v>173</v>
      </c>
      <c r="AU3680" s="9" t="s">
        <v>82</v>
      </c>
    </row>
    <row r="3681" spans="2:51" s="107" customFormat="1">
      <c r="B3681" s="106"/>
      <c r="D3681" s="102" t="s">
        <v>176</v>
      </c>
      <c r="E3681" s="108" t="s">
        <v>1</v>
      </c>
      <c r="F3681" s="109" t="s">
        <v>1954</v>
      </c>
      <c r="H3681" s="108" t="s">
        <v>1</v>
      </c>
      <c r="I3681" s="6"/>
      <c r="L3681" s="106"/>
      <c r="M3681" s="110"/>
      <c r="T3681" s="111"/>
      <c r="AT3681" s="108" t="s">
        <v>176</v>
      </c>
      <c r="AU3681" s="108" t="s">
        <v>82</v>
      </c>
      <c r="AV3681" s="107" t="s">
        <v>80</v>
      </c>
      <c r="AW3681" s="107" t="s">
        <v>30</v>
      </c>
      <c r="AX3681" s="107" t="s">
        <v>73</v>
      </c>
      <c r="AY3681" s="108" t="s">
        <v>165</v>
      </c>
    </row>
    <row r="3682" spans="2:51" s="107" customFormat="1">
      <c r="B3682" s="106"/>
      <c r="D3682" s="102" t="s">
        <v>176</v>
      </c>
      <c r="E3682" s="108" t="s">
        <v>1</v>
      </c>
      <c r="F3682" s="109" t="s">
        <v>1955</v>
      </c>
      <c r="H3682" s="108" t="s">
        <v>1</v>
      </c>
      <c r="I3682" s="6"/>
      <c r="L3682" s="106"/>
      <c r="M3682" s="110"/>
      <c r="T3682" s="111"/>
      <c r="AT3682" s="108" t="s">
        <v>176</v>
      </c>
      <c r="AU3682" s="108" t="s">
        <v>82</v>
      </c>
      <c r="AV3682" s="107" t="s">
        <v>80</v>
      </c>
      <c r="AW3682" s="107" t="s">
        <v>30</v>
      </c>
      <c r="AX3682" s="107" t="s">
        <v>73</v>
      </c>
      <c r="AY3682" s="108" t="s">
        <v>165</v>
      </c>
    </row>
    <row r="3683" spans="2:51" s="107" customFormat="1">
      <c r="B3683" s="106"/>
      <c r="D3683" s="102" t="s">
        <v>176</v>
      </c>
      <c r="E3683" s="108" t="s">
        <v>1</v>
      </c>
      <c r="F3683" s="109" t="s">
        <v>705</v>
      </c>
      <c r="H3683" s="108" t="s">
        <v>1</v>
      </c>
      <c r="I3683" s="6"/>
      <c r="L3683" s="106"/>
      <c r="M3683" s="110"/>
      <c r="T3683" s="111"/>
      <c r="AT3683" s="108" t="s">
        <v>176</v>
      </c>
      <c r="AU3683" s="108" t="s">
        <v>82</v>
      </c>
      <c r="AV3683" s="107" t="s">
        <v>80</v>
      </c>
      <c r="AW3683" s="107" t="s">
        <v>30</v>
      </c>
      <c r="AX3683" s="107" t="s">
        <v>73</v>
      </c>
      <c r="AY3683" s="108" t="s">
        <v>165</v>
      </c>
    </row>
    <row r="3684" spans="2:51" s="107" customFormat="1">
      <c r="B3684" s="106"/>
      <c r="D3684" s="102" t="s">
        <v>176</v>
      </c>
      <c r="E3684" s="108" t="s">
        <v>1</v>
      </c>
      <c r="F3684" s="109" t="s">
        <v>1956</v>
      </c>
      <c r="H3684" s="108" t="s">
        <v>1</v>
      </c>
      <c r="I3684" s="6"/>
      <c r="L3684" s="106"/>
      <c r="M3684" s="110"/>
      <c r="T3684" s="111"/>
      <c r="AT3684" s="108" t="s">
        <v>176</v>
      </c>
      <c r="AU3684" s="108" t="s">
        <v>82</v>
      </c>
      <c r="AV3684" s="107" t="s">
        <v>80</v>
      </c>
      <c r="AW3684" s="107" t="s">
        <v>30</v>
      </c>
      <c r="AX3684" s="107" t="s">
        <v>73</v>
      </c>
      <c r="AY3684" s="108" t="s">
        <v>165</v>
      </c>
    </row>
    <row r="3685" spans="2:51" s="113" customFormat="1">
      <c r="B3685" s="112"/>
      <c r="D3685" s="102" t="s">
        <v>176</v>
      </c>
      <c r="E3685" s="114" t="s">
        <v>1</v>
      </c>
      <c r="F3685" s="115" t="s">
        <v>1957</v>
      </c>
      <c r="H3685" s="116">
        <v>12.6</v>
      </c>
      <c r="I3685" s="7"/>
      <c r="L3685" s="112"/>
      <c r="M3685" s="117"/>
      <c r="T3685" s="118"/>
      <c r="AT3685" s="114" t="s">
        <v>176</v>
      </c>
      <c r="AU3685" s="114" t="s">
        <v>82</v>
      </c>
      <c r="AV3685" s="113" t="s">
        <v>82</v>
      </c>
      <c r="AW3685" s="113" t="s">
        <v>30</v>
      </c>
      <c r="AX3685" s="113" t="s">
        <v>73</v>
      </c>
      <c r="AY3685" s="114" t="s">
        <v>165</v>
      </c>
    </row>
    <row r="3686" spans="2:51" s="113" customFormat="1">
      <c r="B3686" s="112"/>
      <c r="D3686" s="102" t="s">
        <v>176</v>
      </c>
      <c r="E3686" s="114" t="s">
        <v>1</v>
      </c>
      <c r="F3686" s="115" t="s">
        <v>954</v>
      </c>
      <c r="H3686" s="116">
        <v>-1.6160000000000001</v>
      </c>
      <c r="I3686" s="7"/>
      <c r="L3686" s="112"/>
      <c r="M3686" s="117"/>
      <c r="T3686" s="118"/>
      <c r="AT3686" s="114" t="s">
        <v>176</v>
      </c>
      <c r="AU3686" s="114" t="s">
        <v>82</v>
      </c>
      <c r="AV3686" s="113" t="s">
        <v>82</v>
      </c>
      <c r="AW3686" s="113" t="s">
        <v>30</v>
      </c>
      <c r="AX3686" s="113" t="s">
        <v>73</v>
      </c>
      <c r="AY3686" s="114" t="s">
        <v>165</v>
      </c>
    </row>
    <row r="3687" spans="2:51" s="107" customFormat="1">
      <c r="B3687" s="106"/>
      <c r="D3687" s="102" t="s">
        <v>176</v>
      </c>
      <c r="E3687" s="108" t="s">
        <v>1</v>
      </c>
      <c r="F3687" s="109" t="s">
        <v>1958</v>
      </c>
      <c r="H3687" s="108" t="s">
        <v>1</v>
      </c>
      <c r="I3687" s="6"/>
      <c r="L3687" s="106"/>
      <c r="M3687" s="110"/>
      <c r="T3687" s="111"/>
      <c r="AT3687" s="108" t="s">
        <v>176</v>
      </c>
      <c r="AU3687" s="108" t="s">
        <v>82</v>
      </c>
      <c r="AV3687" s="107" t="s">
        <v>80</v>
      </c>
      <c r="AW3687" s="107" t="s">
        <v>30</v>
      </c>
      <c r="AX3687" s="107" t="s">
        <v>73</v>
      </c>
      <c r="AY3687" s="108" t="s">
        <v>165</v>
      </c>
    </row>
    <row r="3688" spans="2:51" s="113" customFormat="1">
      <c r="B3688" s="112"/>
      <c r="D3688" s="102" t="s">
        <v>176</v>
      </c>
      <c r="E3688" s="114" t="s">
        <v>1</v>
      </c>
      <c r="F3688" s="115" t="s">
        <v>1959</v>
      </c>
      <c r="H3688" s="116">
        <v>15.39</v>
      </c>
      <c r="I3688" s="7"/>
      <c r="L3688" s="112"/>
      <c r="M3688" s="117"/>
      <c r="T3688" s="118"/>
      <c r="AT3688" s="114" t="s">
        <v>176</v>
      </c>
      <c r="AU3688" s="114" t="s">
        <v>82</v>
      </c>
      <c r="AV3688" s="113" t="s">
        <v>82</v>
      </c>
      <c r="AW3688" s="113" t="s">
        <v>30</v>
      </c>
      <c r="AX3688" s="113" t="s">
        <v>73</v>
      </c>
      <c r="AY3688" s="114" t="s">
        <v>165</v>
      </c>
    </row>
    <row r="3689" spans="2:51" s="113" customFormat="1">
      <c r="B3689" s="112"/>
      <c r="D3689" s="102" t="s">
        <v>176</v>
      </c>
      <c r="E3689" s="114" t="s">
        <v>1</v>
      </c>
      <c r="F3689" s="115" t="s">
        <v>952</v>
      </c>
      <c r="H3689" s="116">
        <v>-3.2320000000000002</v>
      </c>
      <c r="I3689" s="7"/>
      <c r="L3689" s="112"/>
      <c r="M3689" s="117"/>
      <c r="T3689" s="118"/>
      <c r="AT3689" s="114" t="s">
        <v>176</v>
      </c>
      <c r="AU3689" s="114" t="s">
        <v>82</v>
      </c>
      <c r="AV3689" s="113" t="s">
        <v>82</v>
      </c>
      <c r="AW3689" s="113" t="s">
        <v>30</v>
      </c>
      <c r="AX3689" s="113" t="s">
        <v>73</v>
      </c>
      <c r="AY3689" s="114" t="s">
        <v>165</v>
      </c>
    </row>
    <row r="3690" spans="2:51" s="107" customFormat="1">
      <c r="B3690" s="106"/>
      <c r="D3690" s="102" t="s">
        <v>176</v>
      </c>
      <c r="E3690" s="108" t="s">
        <v>1</v>
      </c>
      <c r="F3690" s="109" t="s">
        <v>1960</v>
      </c>
      <c r="H3690" s="108" t="s">
        <v>1</v>
      </c>
      <c r="I3690" s="6"/>
      <c r="L3690" s="106"/>
      <c r="M3690" s="110"/>
      <c r="T3690" s="111"/>
      <c r="AT3690" s="108" t="s">
        <v>176</v>
      </c>
      <c r="AU3690" s="108" t="s">
        <v>82</v>
      </c>
      <c r="AV3690" s="107" t="s">
        <v>80</v>
      </c>
      <c r="AW3690" s="107" t="s">
        <v>30</v>
      </c>
      <c r="AX3690" s="107" t="s">
        <v>73</v>
      </c>
      <c r="AY3690" s="108" t="s">
        <v>165</v>
      </c>
    </row>
    <row r="3691" spans="2:51" s="113" customFormat="1">
      <c r="B3691" s="112"/>
      <c r="D3691" s="102" t="s">
        <v>176</v>
      </c>
      <c r="E3691" s="114" t="s">
        <v>1</v>
      </c>
      <c r="F3691" s="115" t="s">
        <v>1961</v>
      </c>
      <c r="H3691" s="116">
        <v>15.164999999999999</v>
      </c>
      <c r="I3691" s="7"/>
      <c r="L3691" s="112"/>
      <c r="M3691" s="117"/>
      <c r="T3691" s="118"/>
      <c r="AT3691" s="114" t="s">
        <v>176</v>
      </c>
      <c r="AU3691" s="114" t="s">
        <v>82</v>
      </c>
      <c r="AV3691" s="113" t="s">
        <v>82</v>
      </c>
      <c r="AW3691" s="113" t="s">
        <v>30</v>
      </c>
      <c r="AX3691" s="113" t="s">
        <v>73</v>
      </c>
      <c r="AY3691" s="114" t="s">
        <v>165</v>
      </c>
    </row>
    <row r="3692" spans="2:51" s="113" customFormat="1">
      <c r="B3692" s="112"/>
      <c r="D3692" s="102" t="s">
        <v>176</v>
      </c>
      <c r="E3692" s="114" t="s">
        <v>1</v>
      </c>
      <c r="F3692" s="115" t="s">
        <v>952</v>
      </c>
      <c r="H3692" s="116">
        <v>-3.2320000000000002</v>
      </c>
      <c r="I3692" s="7"/>
      <c r="L3692" s="112"/>
      <c r="M3692" s="117"/>
      <c r="T3692" s="118"/>
      <c r="AT3692" s="114" t="s">
        <v>176</v>
      </c>
      <c r="AU3692" s="114" t="s">
        <v>82</v>
      </c>
      <c r="AV3692" s="113" t="s">
        <v>82</v>
      </c>
      <c r="AW3692" s="113" t="s">
        <v>30</v>
      </c>
      <c r="AX3692" s="113" t="s">
        <v>73</v>
      </c>
      <c r="AY3692" s="114" t="s">
        <v>165</v>
      </c>
    </row>
    <row r="3693" spans="2:51" s="107" customFormat="1">
      <c r="B3693" s="106"/>
      <c r="D3693" s="102" t="s">
        <v>176</v>
      </c>
      <c r="E3693" s="108" t="s">
        <v>1</v>
      </c>
      <c r="F3693" s="109" t="s">
        <v>1962</v>
      </c>
      <c r="H3693" s="108" t="s">
        <v>1</v>
      </c>
      <c r="I3693" s="6"/>
      <c r="L3693" s="106"/>
      <c r="M3693" s="110"/>
      <c r="T3693" s="111"/>
      <c r="AT3693" s="108" t="s">
        <v>176</v>
      </c>
      <c r="AU3693" s="108" t="s">
        <v>82</v>
      </c>
      <c r="AV3693" s="107" t="s">
        <v>80</v>
      </c>
      <c r="AW3693" s="107" t="s">
        <v>30</v>
      </c>
      <c r="AX3693" s="107" t="s">
        <v>73</v>
      </c>
      <c r="AY3693" s="108" t="s">
        <v>165</v>
      </c>
    </row>
    <row r="3694" spans="2:51" s="113" customFormat="1">
      <c r="B3694" s="112"/>
      <c r="D3694" s="102" t="s">
        <v>176</v>
      </c>
      <c r="E3694" s="114" t="s">
        <v>1</v>
      </c>
      <c r="F3694" s="115" t="s">
        <v>1963</v>
      </c>
      <c r="H3694" s="116">
        <v>14.4</v>
      </c>
      <c r="I3694" s="7"/>
      <c r="L3694" s="112"/>
      <c r="M3694" s="117"/>
      <c r="T3694" s="118"/>
      <c r="AT3694" s="114" t="s">
        <v>176</v>
      </c>
      <c r="AU3694" s="114" t="s">
        <v>82</v>
      </c>
      <c r="AV3694" s="113" t="s">
        <v>82</v>
      </c>
      <c r="AW3694" s="113" t="s">
        <v>30</v>
      </c>
      <c r="AX3694" s="113" t="s">
        <v>73</v>
      </c>
      <c r="AY3694" s="114" t="s">
        <v>165</v>
      </c>
    </row>
    <row r="3695" spans="2:51" s="113" customFormat="1">
      <c r="B3695" s="112"/>
      <c r="D3695" s="102" t="s">
        <v>176</v>
      </c>
      <c r="E3695" s="114" t="s">
        <v>1</v>
      </c>
      <c r="F3695" s="115" t="s">
        <v>954</v>
      </c>
      <c r="H3695" s="116">
        <v>-1.6160000000000001</v>
      </c>
      <c r="I3695" s="7"/>
      <c r="L3695" s="112"/>
      <c r="M3695" s="117"/>
      <c r="T3695" s="118"/>
      <c r="AT3695" s="114" t="s">
        <v>176</v>
      </c>
      <c r="AU3695" s="114" t="s">
        <v>82</v>
      </c>
      <c r="AV3695" s="113" t="s">
        <v>82</v>
      </c>
      <c r="AW3695" s="113" t="s">
        <v>30</v>
      </c>
      <c r="AX3695" s="113" t="s">
        <v>73</v>
      </c>
      <c r="AY3695" s="114" t="s">
        <v>165</v>
      </c>
    </row>
    <row r="3696" spans="2:51" s="107" customFormat="1">
      <c r="B3696" s="106"/>
      <c r="D3696" s="102" t="s">
        <v>176</v>
      </c>
      <c r="E3696" s="108" t="s">
        <v>1</v>
      </c>
      <c r="F3696" s="109" t="s">
        <v>1964</v>
      </c>
      <c r="H3696" s="108" t="s">
        <v>1</v>
      </c>
      <c r="I3696" s="6"/>
      <c r="L3696" s="106"/>
      <c r="M3696" s="110"/>
      <c r="T3696" s="111"/>
      <c r="AT3696" s="108" t="s">
        <v>176</v>
      </c>
      <c r="AU3696" s="108" t="s">
        <v>82</v>
      </c>
      <c r="AV3696" s="107" t="s">
        <v>80</v>
      </c>
      <c r="AW3696" s="107" t="s">
        <v>30</v>
      </c>
      <c r="AX3696" s="107" t="s">
        <v>73</v>
      </c>
      <c r="AY3696" s="108" t="s">
        <v>165</v>
      </c>
    </row>
    <row r="3697" spans="2:51" s="113" customFormat="1">
      <c r="B3697" s="112"/>
      <c r="D3697" s="102" t="s">
        <v>176</v>
      </c>
      <c r="E3697" s="114" t="s">
        <v>1</v>
      </c>
      <c r="F3697" s="115" t="s">
        <v>1965</v>
      </c>
      <c r="H3697" s="116">
        <v>20.213000000000001</v>
      </c>
      <c r="I3697" s="7"/>
      <c r="L3697" s="112"/>
      <c r="M3697" s="117"/>
      <c r="T3697" s="118"/>
      <c r="AT3697" s="114" t="s">
        <v>176</v>
      </c>
      <c r="AU3697" s="114" t="s">
        <v>82</v>
      </c>
      <c r="AV3697" s="113" t="s">
        <v>82</v>
      </c>
      <c r="AW3697" s="113" t="s">
        <v>30</v>
      </c>
      <c r="AX3697" s="113" t="s">
        <v>73</v>
      </c>
      <c r="AY3697" s="114" t="s">
        <v>165</v>
      </c>
    </row>
    <row r="3698" spans="2:51" s="113" customFormat="1">
      <c r="B3698" s="112"/>
      <c r="D3698" s="102" t="s">
        <v>176</v>
      </c>
      <c r="E3698" s="114" t="s">
        <v>1</v>
      </c>
      <c r="F3698" s="115" t="s">
        <v>1966</v>
      </c>
      <c r="H3698" s="116">
        <v>9.35</v>
      </c>
      <c r="I3698" s="7"/>
      <c r="L3698" s="112"/>
      <c r="M3698" s="117"/>
      <c r="T3698" s="118"/>
      <c r="AT3698" s="114" t="s">
        <v>176</v>
      </c>
      <c r="AU3698" s="114" t="s">
        <v>82</v>
      </c>
      <c r="AV3698" s="113" t="s">
        <v>82</v>
      </c>
      <c r="AW3698" s="113" t="s">
        <v>30</v>
      </c>
      <c r="AX3698" s="113" t="s">
        <v>73</v>
      </c>
      <c r="AY3698" s="114" t="s">
        <v>165</v>
      </c>
    </row>
    <row r="3699" spans="2:51" s="107" customFormat="1">
      <c r="B3699" s="106"/>
      <c r="D3699" s="102" t="s">
        <v>176</v>
      </c>
      <c r="E3699" s="108" t="s">
        <v>1</v>
      </c>
      <c r="F3699" s="109" t="s">
        <v>1967</v>
      </c>
      <c r="H3699" s="108" t="s">
        <v>1</v>
      </c>
      <c r="I3699" s="6"/>
      <c r="L3699" s="106"/>
      <c r="M3699" s="110"/>
      <c r="T3699" s="111"/>
      <c r="AT3699" s="108" t="s">
        <v>176</v>
      </c>
      <c r="AU3699" s="108" t="s">
        <v>82</v>
      </c>
      <c r="AV3699" s="107" t="s">
        <v>80</v>
      </c>
      <c r="AW3699" s="107" t="s">
        <v>30</v>
      </c>
      <c r="AX3699" s="107" t="s">
        <v>73</v>
      </c>
      <c r="AY3699" s="108" t="s">
        <v>165</v>
      </c>
    </row>
    <row r="3700" spans="2:51" s="113" customFormat="1">
      <c r="B3700" s="112"/>
      <c r="D3700" s="102" t="s">
        <v>176</v>
      </c>
      <c r="E3700" s="114" t="s">
        <v>1</v>
      </c>
      <c r="F3700" s="115" t="s">
        <v>1968</v>
      </c>
      <c r="H3700" s="116">
        <v>28.27</v>
      </c>
      <c r="I3700" s="7"/>
      <c r="L3700" s="112"/>
      <c r="M3700" s="117"/>
      <c r="T3700" s="118"/>
      <c r="AT3700" s="114" t="s">
        <v>176</v>
      </c>
      <c r="AU3700" s="114" t="s">
        <v>82</v>
      </c>
      <c r="AV3700" s="113" t="s">
        <v>82</v>
      </c>
      <c r="AW3700" s="113" t="s">
        <v>30</v>
      </c>
      <c r="AX3700" s="113" t="s">
        <v>73</v>
      </c>
      <c r="AY3700" s="114" t="s">
        <v>165</v>
      </c>
    </row>
    <row r="3701" spans="2:51" s="107" customFormat="1">
      <c r="B3701" s="106"/>
      <c r="D3701" s="102" t="s">
        <v>176</v>
      </c>
      <c r="E3701" s="108" t="s">
        <v>1</v>
      </c>
      <c r="F3701" s="109" t="s">
        <v>1969</v>
      </c>
      <c r="H3701" s="108" t="s">
        <v>1</v>
      </c>
      <c r="I3701" s="6"/>
      <c r="L3701" s="106"/>
      <c r="M3701" s="110"/>
      <c r="T3701" s="111"/>
      <c r="AT3701" s="108" t="s">
        <v>176</v>
      </c>
      <c r="AU3701" s="108" t="s">
        <v>82</v>
      </c>
      <c r="AV3701" s="107" t="s">
        <v>80</v>
      </c>
      <c r="AW3701" s="107" t="s">
        <v>30</v>
      </c>
      <c r="AX3701" s="107" t="s">
        <v>73</v>
      </c>
      <c r="AY3701" s="108" t="s">
        <v>165</v>
      </c>
    </row>
    <row r="3702" spans="2:51" s="113" customFormat="1">
      <c r="B3702" s="112"/>
      <c r="D3702" s="102" t="s">
        <v>176</v>
      </c>
      <c r="E3702" s="114" t="s">
        <v>1</v>
      </c>
      <c r="F3702" s="115" t="s">
        <v>1970</v>
      </c>
      <c r="H3702" s="116">
        <v>5.4</v>
      </c>
      <c r="I3702" s="7"/>
      <c r="L3702" s="112"/>
      <c r="M3702" s="117"/>
      <c r="T3702" s="118"/>
      <c r="AT3702" s="114" t="s">
        <v>176</v>
      </c>
      <c r="AU3702" s="114" t="s">
        <v>82</v>
      </c>
      <c r="AV3702" s="113" t="s">
        <v>82</v>
      </c>
      <c r="AW3702" s="113" t="s">
        <v>30</v>
      </c>
      <c r="AX3702" s="113" t="s">
        <v>73</v>
      </c>
      <c r="AY3702" s="114" t="s">
        <v>165</v>
      </c>
    </row>
    <row r="3703" spans="2:51" s="107" customFormat="1">
      <c r="B3703" s="106"/>
      <c r="D3703" s="102" t="s">
        <v>176</v>
      </c>
      <c r="E3703" s="108" t="s">
        <v>1</v>
      </c>
      <c r="F3703" s="109" t="s">
        <v>1971</v>
      </c>
      <c r="H3703" s="108" t="s">
        <v>1</v>
      </c>
      <c r="I3703" s="6"/>
      <c r="L3703" s="106"/>
      <c r="M3703" s="110"/>
      <c r="T3703" s="111"/>
      <c r="AT3703" s="108" t="s">
        <v>176</v>
      </c>
      <c r="AU3703" s="108" t="s">
        <v>82</v>
      </c>
      <c r="AV3703" s="107" t="s">
        <v>80</v>
      </c>
      <c r="AW3703" s="107" t="s">
        <v>30</v>
      </c>
      <c r="AX3703" s="107" t="s">
        <v>73</v>
      </c>
      <c r="AY3703" s="108" t="s">
        <v>165</v>
      </c>
    </row>
    <row r="3704" spans="2:51" s="113" customFormat="1">
      <c r="B3704" s="112"/>
      <c r="D3704" s="102" t="s">
        <v>176</v>
      </c>
      <c r="E3704" s="114" t="s">
        <v>1</v>
      </c>
      <c r="F3704" s="115" t="s">
        <v>1970</v>
      </c>
      <c r="H3704" s="116">
        <v>5.4</v>
      </c>
      <c r="I3704" s="7"/>
      <c r="L3704" s="112"/>
      <c r="M3704" s="117"/>
      <c r="T3704" s="118"/>
      <c r="AT3704" s="114" t="s">
        <v>176</v>
      </c>
      <c r="AU3704" s="114" t="s">
        <v>82</v>
      </c>
      <c r="AV3704" s="113" t="s">
        <v>82</v>
      </c>
      <c r="AW3704" s="113" t="s">
        <v>30</v>
      </c>
      <c r="AX3704" s="113" t="s">
        <v>73</v>
      </c>
      <c r="AY3704" s="114" t="s">
        <v>165</v>
      </c>
    </row>
    <row r="3705" spans="2:51" s="107" customFormat="1">
      <c r="B3705" s="106"/>
      <c r="D3705" s="102" t="s">
        <v>176</v>
      </c>
      <c r="E3705" s="108" t="s">
        <v>1</v>
      </c>
      <c r="F3705" s="109" t="s">
        <v>707</v>
      </c>
      <c r="H3705" s="108" t="s">
        <v>1</v>
      </c>
      <c r="I3705" s="6"/>
      <c r="L3705" s="106"/>
      <c r="M3705" s="110"/>
      <c r="T3705" s="111"/>
      <c r="AT3705" s="108" t="s">
        <v>176</v>
      </c>
      <c r="AU3705" s="108" t="s">
        <v>82</v>
      </c>
      <c r="AV3705" s="107" t="s">
        <v>80</v>
      </c>
      <c r="AW3705" s="107" t="s">
        <v>30</v>
      </c>
      <c r="AX3705" s="107" t="s">
        <v>73</v>
      </c>
      <c r="AY3705" s="108" t="s">
        <v>165</v>
      </c>
    </row>
    <row r="3706" spans="2:51" s="107" customFormat="1">
      <c r="B3706" s="106"/>
      <c r="D3706" s="102" t="s">
        <v>176</v>
      </c>
      <c r="E3706" s="108" t="s">
        <v>1</v>
      </c>
      <c r="F3706" s="109" t="s">
        <v>1972</v>
      </c>
      <c r="H3706" s="108" t="s">
        <v>1</v>
      </c>
      <c r="I3706" s="6"/>
      <c r="L3706" s="106"/>
      <c r="M3706" s="110"/>
      <c r="T3706" s="111"/>
      <c r="AT3706" s="108" t="s">
        <v>176</v>
      </c>
      <c r="AU3706" s="108" t="s">
        <v>82</v>
      </c>
      <c r="AV3706" s="107" t="s">
        <v>80</v>
      </c>
      <c r="AW3706" s="107" t="s">
        <v>30</v>
      </c>
      <c r="AX3706" s="107" t="s">
        <v>73</v>
      </c>
      <c r="AY3706" s="108" t="s">
        <v>165</v>
      </c>
    </row>
    <row r="3707" spans="2:51" s="113" customFormat="1">
      <c r="B3707" s="112"/>
      <c r="D3707" s="102" t="s">
        <v>176</v>
      </c>
      <c r="E3707" s="114" t="s">
        <v>1</v>
      </c>
      <c r="F3707" s="115" t="s">
        <v>1973</v>
      </c>
      <c r="H3707" s="116">
        <v>31.074999999999999</v>
      </c>
      <c r="I3707" s="7"/>
      <c r="L3707" s="112"/>
      <c r="M3707" s="117"/>
      <c r="T3707" s="118"/>
      <c r="AT3707" s="114" t="s">
        <v>176</v>
      </c>
      <c r="AU3707" s="114" t="s">
        <v>82</v>
      </c>
      <c r="AV3707" s="113" t="s">
        <v>82</v>
      </c>
      <c r="AW3707" s="113" t="s">
        <v>30</v>
      </c>
      <c r="AX3707" s="113" t="s">
        <v>73</v>
      </c>
      <c r="AY3707" s="114" t="s">
        <v>165</v>
      </c>
    </row>
    <row r="3708" spans="2:51" s="107" customFormat="1">
      <c r="B3708" s="106"/>
      <c r="D3708" s="102" t="s">
        <v>176</v>
      </c>
      <c r="E3708" s="108" t="s">
        <v>1</v>
      </c>
      <c r="F3708" s="109" t="s">
        <v>1974</v>
      </c>
      <c r="H3708" s="108" t="s">
        <v>1</v>
      </c>
      <c r="I3708" s="6"/>
      <c r="L3708" s="106"/>
      <c r="M3708" s="110"/>
      <c r="T3708" s="111"/>
      <c r="AT3708" s="108" t="s">
        <v>176</v>
      </c>
      <c r="AU3708" s="108" t="s">
        <v>82</v>
      </c>
      <c r="AV3708" s="107" t="s">
        <v>80</v>
      </c>
      <c r="AW3708" s="107" t="s">
        <v>30</v>
      </c>
      <c r="AX3708" s="107" t="s">
        <v>73</v>
      </c>
      <c r="AY3708" s="108" t="s">
        <v>165</v>
      </c>
    </row>
    <row r="3709" spans="2:51" s="113" customFormat="1">
      <c r="B3709" s="112"/>
      <c r="D3709" s="102" t="s">
        <v>176</v>
      </c>
      <c r="E3709" s="114" t="s">
        <v>1</v>
      </c>
      <c r="F3709" s="115" t="s">
        <v>1975</v>
      </c>
      <c r="H3709" s="116">
        <v>31.734999999999999</v>
      </c>
      <c r="I3709" s="7"/>
      <c r="L3709" s="112"/>
      <c r="M3709" s="117"/>
      <c r="T3709" s="118"/>
      <c r="AT3709" s="114" t="s">
        <v>176</v>
      </c>
      <c r="AU3709" s="114" t="s">
        <v>82</v>
      </c>
      <c r="AV3709" s="113" t="s">
        <v>82</v>
      </c>
      <c r="AW3709" s="113" t="s">
        <v>30</v>
      </c>
      <c r="AX3709" s="113" t="s">
        <v>73</v>
      </c>
      <c r="AY3709" s="114" t="s">
        <v>165</v>
      </c>
    </row>
    <row r="3710" spans="2:51" s="107" customFormat="1">
      <c r="B3710" s="106"/>
      <c r="D3710" s="102" t="s">
        <v>176</v>
      </c>
      <c r="E3710" s="108" t="s">
        <v>1</v>
      </c>
      <c r="F3710" s="109" t="s">
        <v>1976</v>
      </c>
      <c r="H3710" s="108" t="s">
        <v>1</v>
      </c>
      <c r="I3710" s="6"/>
      <c r="L3710" s="106"/>
      <c r="M3710" s="110"/>
      <c r="T3710" s="111"/>
      <c r="AT3710" s="108" t="s">
        <v>176</v>
      </c>
      <c r="AU3710" s="108" t="s">
        <v>82</v>
      </c>
      <c r="AV3710" s="107" t="s">
        <v>80</v>
      </c>
      <c r="AW3710" s="107" t="s">
        <v>30</v>
      </c>
      <c r="AX3710" s="107" t="s">
        <v>73</v>
      </c>
      <c r="AY3710" s="108" t="s">
        <v>165</v>
      </c>
    </row>
    <row r="3711" spans="2:51" s="113" customFormat="1">
      <c r="B3711" s="112"/>
      <c r="D3711" s="102" t="s">
        <v>176</v>
      </c>
      <c r="E3711" s="114" t="s">
        <v>1</v>
      </c>
      <c r="F3711" s="115" t="s">
        <v>1977</v>
      </c>
      <c r="H3711" s="116">
        <v>6.6</v>
      </c>
      <c r="I3711" s="7"/>
      <c r="L3711" s="112"/>
      <c r="M3711" s="117"/>
      <c r="T3711" s="118"/>
      <c r="AT3711" s="114" t="s">
        <v>176</v>
      </c>
      <c r="AU3711" s="114" t="s">
        <v>82</v>
      </c>
      <c r="AV3711" s="113" t="s">
        <v>82</v>
      </c>
      <c r="AW3711" s="113" t="s">
        <v>30</v>
      </c>
      <c r="AX3711" s="113" t="s">
        <v>73</v>
      </c>
      <c r="AY3711" s="114" t="s">
        <v>165</v>
      </c>
    </row>
    <row r="3712" spans="2:51" s="107" customFormat="1">
      <c r="B3712" s="106"/>
      <c r="D3712" s="102" t="s">
        <v>176</v>
      </c>
      <c r="E3712" s="108" t="s">
        <v>1</v>
      </c>
      <c r="F3712" s="109" t="s">
        <v>1978</v>
      </c>
      <c r="H3712" s="108" t="s">
        <v>1</v>
      </c>
      <c r="I3712" s="6"/>
      <c r="L3712" s="106"/>
      <c r="M3712" s="110"/>
      <c r="T3712" s="111"/>
      <c r="AT3712" s="108" t="s">
        <v>176</v>
      </c>
      <c r="AU3712" s="108" t="s">
        <v>82</v>
      </c>
      <c r="AV3712" s="107" t="s">
        <v>80</v>
      </c>
      <c r="AW3712" s="107" t="s">
        <v>30</v>
      </c>
      <c r="AX3712" s="107" t="s">
        <v>73</v>
      </c>
      <c r="AY3712" s="108" t="s">
        <v>165</v>
      </c>
    </row>
    <row r="3713" spans="2:51" s="113" customFormat="1">
      <c r="B3713" s="112"/>
      <c r="D3713" s="102" t="s">
        <v>176</v>
      </c>
      <c r="E3713" s="114" t="s">
        <v>1</v>
      </c>
      <c r="F3713" s="115" t="s">
        <v>1979</v>
      </c>
      <c r="H3713" s="116">
        <v>32.78</v>
      </c>
      <c r="I3713" s="7"/>
      <c r="L3713" s="112"/>
      <c r="M3713" s="117"/>
      <c r="T3713" s="118"/>
      <c r="AT3713" s="114" t="s">
        <v>176</v>
      </c>
      <c r="AU3713" s="114" t="s">
        <v>82</v>
      </c>
      <c r="AV3713" s="113" t="s">
        <v>82</v>
      </c>
      <c r="AW3713" s="113" t="s">
        <v>30</v>
      </c>
      <c r="AX3713" s="113" t="s">
        <v>73</v>
      </c>
      <c r="AY3713" s="114" t="s">
        <v>165</v>
      </c>
    </row>
    <row r="3714" spans="2:51" s="113" customFormat="1">
      <c r="B3714" s="112"/>
      <c r="D3714" s="102" t="s">
        <v>176</v>
      </c>
      <c r="E3714" s="114" t="s">
        <v>1</v>
      </c>
      <c r="F3714" s="115" t="s">
        <v>1980</v>
      </c>
      <c r="H3714" s="116">
        <v>-2.2770000000000001</v>
      </c>
      <c r="I3714" s="7"/>
      <c r="L3714" s="112"/>
      <c r="M3714" s="117"/>
      <c r="T3714" s="118"/>
      <c r="AT3714" s="114" t="s">
        <v>176</v>
      </c>
      <c r="AU3714" s="114" t="s">
        <v>82</v>
      </c>
      <c r="AV3714" s="113" t="s">
        <v>82</v>
      </c>
      <c r="AW3714" s="113" t="s">
        <v>30</v>
      </c>
      <c r="AX3714" s="113" t="s">
        <v>73</v>
      </c>
      <c r="AY3714" s="114" t="s">
        <v>165</v>
      </c>
    </row>
    <row r="3715" spans="2:51" s="107" customFormat="1">
      <c r="B3715" s="106"/>
      <c r="D3715" s="102" t="s">
        <v>176</v>
      </c>
      <c r="E3715" s="108" t="s">
        <v>1</v>
      </c>
      <c r="F3715" s="109" t="s">
        <v>1981</v>
      </c>
      <c r="H3715" s="108" t="s">
        <v>1</v>
      </c>
      <c r="I3715" s="6"/>
      <c r="L3715" s="106"/>
      <c r="M3715" s="110"/>
      <c r="T3715" s="111"/>
      <c r="AT3715" s="108" t="s">
        <v>176</v>
      </c>
      <c r="AU3715" s="108" t="s">
        <v>82</v>
      </c>
      <c r="AV3715" s="107" t="s">
        <v>80</v>
      </c>
      <c r="AW3715" s="107" t="s">
        <v>30</v>
      </c>
      <c r="AX3715" s="107" t="s">
        <v>73</v>
      </c>
      <c r="AY3715" s="108" t="s">
        <v>165</v>
      </c>
    </row>
    <row r="3716" spans="2:51" s="113" customFormat="1">
      <c r="B3716" s="112"/>
      <c r="D3716" s="102" t="s">
        <v>176</v>
      </c>
      <c r="E3716" s="114" t="s">
        <v>1</v>
      </c>
      <c r="F3716" s="115" t="s">
        <v>1982</v>
      </c>
      <c r="H3716" s="116">
        <v>37.674999999999997</v>
      </c>
      <c r="I3716" s="7"/>
      <c r="L3716" s="112"/>
      <c r="M3716" s="117"/>
      <c r="T3716" s="118"/>
      <c r="AT3716" s="114" t="s">
        <v>176</v>
      </c>
      <c r="AU3716" s="114" t="s">
        <v>82</v>
      </c>
      <c r="AV3716" s="113" t="s">
        <v>82</v>
      </c>
      <c r="AW3716" s="113" t="s">
        <v>30</v>
      </c>
      <c r="AX3716" s="113" t="s">
        <v>73</v>
      </c>
      <c r="AY3716" s="114" t="s">
        <v>165</v>
      </c>
    </row>
    <row r="3717" spans="2:51" s="113" customFormat="1">
      <c r="B3717" s="112"/>
      <c r="D3717" s="102" t="s">
        <v>176</v>
      </c>
      <c r="E3717" s="114" t="s">
        <v>1</v>
      </c>
      <c r="F3717" s="115" t="s">
        <v>1983</v>
      </c>
      <c r="H3717" s="116">
        <v>-2.5299999999999998</v>
      </c>
      <c r="I3717" s="7"/>
      <c r="L3717" s="112"/>
      <c r="M3717" s="117"/>
      <c r="T3717" s="118"/>
      <c r="AT3717" s="114" t="s">
        <v>176</v>
      </c>
      <c r="AU3717" s="114" t="s">
        <v>82</v>
      </c>
      <c r="AV3717" s="113" t="s">
        <v>82</v>
      </c>
      <c r="AW3717" s="113" t="s">
        <v>30</v>
      </c>
      <c r="AX3717" s="113" t="s">
        <v>73</v>
      </c>
      <c r="AY3717" s="114" t="s">
        <v>165</v>
      </c>
    </row>
    <row r="3718" spans="2:51" s="107" customFormat="1">
      <c r="B3718" s="106"/>
      <c r="D3718" s="102" t="s">
        <v>176</v>
      </c>
      <c r="E3718" s="108" t="s">
        <v>1</v>
      </c>
      <c r="F3718" s="109" t="s">
        <v>1984</v>
      </c>
      <c r="H3718" s="108" t="s">
        <v>1</v>
      </c>
      <c r="I3718" s="6"/>
      <c r="L3718" s="106"/>
      <c r="M3718" s="110"/>
      <c r="T3718" s="111"/>
      <c r="AT3718" s="108" t="s">
        <v>176</v>
      </c>
      <c r="AU3718" s="108" t="s">
        <v>82</v>
      </c>
      <c r="AV3718" s="107" t="s">
        <v>80</v>
      </c>
      <c r="AW3718" s="107" t="s">
        <v>30</v>
      </c>
      <c r="AX3718" s="107" t="s">
        <v>73</v>
      </c>
      <c r="AY3718" s="108" t="s">
        <v>165</v>
      </c>
    </row>
    <row r="3719" spans="2:51" s="113" customFormat="1">
      <c r="B3719" s="112"/>
      <c r="D3719" s="102" t="s">
        <v>176</v>
      </c>
      <c r="E3719" s="114" t="s">
        <v>1</v>
      </c>
      <c r="F3719" s="115" t="s">
        <v>1977</v>
      </c>
      <c r="H3719" s="116">
        <v>6.6</v>
      </c>
      <c r="I3719" s="7"/>
      <c r="L3719" s="112"/>
      <c r="M3719" s="117"/>
      <c r="T3719" s="118"/>
      <c r="AT3719" s="114" t="s">
        <v>176</v>
      </c>
      <c r="AU3719" s="114" t="s">
        <v>82</v>
      </c>
      <c r="AV3719" s="113" t="s">
        <v>82</v>
      </c>
      <c r="AW3719" s="113" t="s">
        <v>30</v>
      </c>
      <c r="AX3719" s="113" t="s">
        <v>73</v>
      </c>
      <c r="AY3719" s="114" t="s">
        <v>165</v>
      </c>
    </row>
    <row r="3720" spans="2:51" s="107" customFormat="1">
      <c r="B3720" s="106"/>
      <c r="D3720" s="102" t="s">
        <v>176</v>
      </c>
      <c r="E3720" s="108" t="s">
        <v>1</v>
      </c>
      <c r="F3720" s="109" t="s">
        <v>1985</v>
      </c>
      <c r="H3720" s="108" t="s">
        <v>1</v>
      </c>
      <c r="I3720" s="6"/>
      <c r="L3720" s="106"/>
      <c r="M3720" s="110"/>
      <c r="T3720" s="111"/>
      <c r="AT3720" s="108" t="s">
        <v>176</v>
      </c>
      <c r="AU3720" s="108" t="s">
        <v>82</v>
      </c>
      <c r="AV3720" s="107" t="s">
        <v>80</v>
      </c>
      <c r="AW3720" s="107" t="s">
        <v>30</v>
      </c>
      <c r="AX3720" s="107" t="s">
        <v>73</v>
      </c>
      <c r="AY3720" s="108" t="s">
        <v>165</v>
      </c>
    </row>
    <row r="3721" spans="2:51" s="113" customFormat="1">
      <c r="B3721" s="112"/>
      <c r="D3721" s="102" t="s">
        <v>176</v>
      </c>
      <c r="E3721" s="114" t="s">
        <v>1</v>
      </c>
      <c r="F3721" s="115" t="s">
        <v>1986</v>
      </c>
      <c r="H3721" s="116">
        <v>3.9</v>
      </c>
      <c r="I3721" s="7"/>
      <c r="L3721" s="112"/>
      <c r="M3721" s="117"/>
      <c r="T3721" s="118"/>
      <c r="AT3721" s="114" t="s">
        <v>176</v>
      </c>
      <c r="AU3721" s="114" t="s">
        <v>82</v>
      </c>
      <c r="AV3721" s="113" t="s">
        <v>82</v>
      </c>
      <c r="AW3721" s="113" t="s">
        <v>30</v>
      </c>
      <c r="AX3721" s="113" t="s">
        <v>73</v>
      </c>
      <c r="AY3721" s="114" t="s">
        <v>165</v>
      </c>
    </row>
    <row r="3722" spans="2:51" s="113" customFormat="1">
      <c r="B3722" s="112"/>
      <c r="D3722" s="102" t="s">
        <v>176</v>
      </c>
      <c r="E3722" s="114" t="s">
        <v>1</v>
      </c>
      <c r="F3722" s="115" t="s">
        <v>1987</v>
      </c>
      <c r="H3722" s="116">
        <v>121.023</v>
      </c>
      <c r="I3722" s="7"/>
      <c r="L3722" s="112"/>
      <c r="M3722" s="117"/>
      <c r="T3722" s="118"/>
      <c r="AT3722" s="114" t="s">
        <v>176</v>
      </c>
      <c r="AU3722" s="114" t="s">
        <v>82</v>
      </c>
      <c r="AV3722" s="113" t="s">
        <v>82</v>
      </c>
      <c r="AW3722" s="113" t="s">
        <v>30</v>
      </c>
      <c r="AX3722" s="113" t="s">
        <v>73</v>
      </c>
      <c r="AY3722" s="114" t="s">
        <v>165</v>
      </c>
    </row>
    <row r="3723" spans="2:51" s="113" customFormat="1">
      <c r="B3723" s="112"/>
      <c r="D3723" s="102" t="s">
        <v>176</v>
      </c>
      <c r="E3723" s="114" t="s">
        <v>1</v>
      </c>
      <c r="F3723" s="115" t="s">
        <v>1988</v>
      </c>
      <c r="H3723" s="116">
        <v>-6.15</v>
      </c>
      <c r="I3723" s="7"/>
      <c r="L3723" s="112"/>
      <c r="M3723" s="117"/>
      <c r="T3723" s="118"/>
      <c r="AT3723" s="114" t="s">
        <v>176</v>
      </c>
      <c r="AU3723" s="114" t="s">
        <v>82</v>
      </c>
      <c r="AV3723" s="113" t="s">
        <v>82</v>
      </c>
      <c r="AW3723" s="113" t="s">
        <v>30</v>
      </c>
      <c r="AX3723" s="113" t="s">
        <v>73</v>
      </c>
      <c r="AY3723" s="114" t="s">
        <v>165</v>
      </c>
    </row>
    <row r="3724" spans="2:51" s="113" customFormat="1">
      <c r="B3724" s="112"/>
      <c r="D3724" s="102" t="s">
        <v>176</v>
      </c>
      <c r="E3724" s="114" t="s">
        <v>1</v>
      </c>
      <c r="F3724" s="115" t="s">
        <v>1989</v>
      </c>
      <c r="H3724" s="116">
        <v>-3.57</v>
      </c>
      <c r="I3724" s="7"/>
      <c r="L3724" s="112"/>
      <c r="M3724" s="117"/>
      <c r="T3724" s="118"/>
      <c r="AT3724" s="114" t="s">
        <v>176</v>
      </c>
      <c r="AU3724" s="114" t="s">
        <v>82</v>
      </c>
      <c r="AV3724" s="113" t="s">
        <v>82</v>
      </c>
      <c r="AW3724" s="113" t="s">
        <v>30</v>
      </c>
      <c r="AX3724" s="113" t="s">
        <v>73</v>
      </c>
      <c r="AY3724" s="114" t="s">
        <v>165</v>
      </c>
    </row>
    <row r="3725" spans="2:51" s="113" customFormat="1">
      <c r="B3725" s="112"/>
      <c r="D3725" s="102" t="s">
        <v>176</v>
      </c>
      <c r="E3725" s="114" t="s">
        <v>1</v>
      </c>
      <c r="F3725" s="115" t="s">
        <v>1990</v>
      </c>
      <c r="H3725" s="116">
        <v>-4.2</v>
      </c>
      <c r="I3725" s="7"/>
      <c r="L3725" s="112"/>
      <c r="M3725" s="117"/>
      <c r="T3725" s="118"/>
      <c r="AT3725" s="114" t="s">
        <v>176</v>
      </c>
      <c r="AU3725" s="114" t="s">
        <v>82</v>
      </c>
      <c r="AV3725" s="113" t="s">
        <v>82</v>
      </c>
      <c r="AW3725" s="113" t="s">
        <v>30</v>
      </c>
      <c r="AX3725" s="113" t="s">
        <v>73</v>
      </c>
      <c r="AY3725" s="114" t="s">
        <v>165</v>
      </c>
    </row>
    <row r="3726" spans="2:51" s="113" customFormat="1">
      <c r="B3726" s="112"/>
      <c r="D3726" s="102" t="s">
        <v>176</v>
      </c>
      <c r="E3726" s="114" t="s">
        <v>1</v>
      </c>
      <c r="F3726" s="115" t="s">
        <v>680</v>
      </c>
      <c r="H3726" s="116">
        <v>-8.1999999999999993</v>
      </c>
      <c r="I3726" s="7"/>
      <c r="L3726" s="112"/>
      <c r="M3726" s="117"/>
      <c r="T3726" s="118"/>
      <c r="AT3726" s="114" t="s">
        <v>176</v>
      </c>
      <c r="AU3726" s="114" t="s">
        <v>82</v>
      </c>
      <c r="AV3726" s="113" t="s">
        <v>82</v>
      </c>
      <c r="AW3726" s="113" t="s">
        <v>30</v>
      </c>
      <c r="AX3726" s="113" t="s">
        <v>73</v>
      </c>
      <c r="AY3726" s="114" t="s">
        <v>165</v>
      </c>
    </row>
    <row r="3727" spans="2:51" s="113" customFormat="1">
      <c r="B3727" s="112"/>
      <c r="D3727" s="102" t="s">
        <v>176</v>
      </c>
      <c r="E3727" s="114" t="s">
        <v>1</v>
      </c>
      <c r="F3727" s="115" t="s">
        <v>1991</v>
      </c>
      <c r="H3727" s="116">
        <v>-10.25</v>
      </c>
      <c r="I3727" s="7"/>
      <c r="L3727" s="112"/>
      <c r="M3727" s="117"/>
      <c r="T3727" s="118"/>
      <c r="AT3727" s="114" t="s">
        <v>176</v>
      </c>
      <c r="AU3727" s="114" t="s">
        <v>82</v>
      </c>
      <c r="AV3727" s="113" t="s">
        <v>82</v>
      </c>
      <c r="AW3727" s="113" t="s">
        <v>30</v>
      </c>
      <c r="AX3727" s="113" t="s">
        <v>73</v>
      </c>
      <c r="AY3727" s="114" t="s">
        <v>165</v>
      </c>
    </row>
    <row r="3728" spans="2:51" s="107" customFormat="1">
      <c r="B3728" s="106"/>
      <c r="D3728" s="102" t="s">
        <v>176</v>
      </c>
      <c r="E3728" s="108" t="s">
        <v>1</v>
      </c>
      <c r="F3728" s="109" t="s">
        <v>1992</v>
      </c>
      <c r="H3728" s="108" t="s">
        <v>1</v>
      </c>
      <c r="I3728" s="6"/>
      <c r="L3728" s="106"/>
      <c r="M3728" s="110"/>
      <c r="T3728" s="111"/>
      <c r="AT3728" s="108" t="s">
        <v>176</v>
      </c>
      <c r="AU3728" s="108" t="s">
        <v>82</v>
      </c>
      <c r="AV3728" s="107" t="s">
        <v>80</v>
      </c>
      <c r="AW3728" s="107" t="s">
        <v>30</v>
      </c>
      <c r="AX3728" s="107" t="s">
        <v>73</v>
      </c>
      <c r="AY3728" s="108" t="s">
        <v>165</v>
      </c>
    </row>
    <row r="3729" spans="2:51" s="113" customFormat="1">
      <c r="B3729" s="112"/>
      <c r="D3729" s="102" t="s">
        <v>176</v>
      </c>
      <c r="E3729" s="114" t="s">
        <v>1</v>
      </c>
      <c r="F3729" s="115" t="s">
        <v>1993</v>
      </c>
      <c r="H3729" s="116">
        <v>16.143000000000001</v>
      </c>
      <c r="I3729" s="7"/>
      <c r="L3729" s="112"/>
      <c r="M3729" s="117"/>
      <c r="T3729" s="118"/>
      <c r="AT3729" s="114" t="s">
        <v>176</v>
      </c>
      <c r="AU3729" s="114" t="s">
        <v>82</v>
      </c>
      <c r="AV3729" s="113" t="s">
        <v>82</v>
      </c>
      <c r="AW3729" s="113" t="s">
        <v>30</v>
      </c>
      <c r="AX3729" s="113" t="s">
        <v>73</v>
      </c>
      <c r="AY3729" s="114" t="s">
        <v>165</v>
      </c>
    </row>
    <row r="3730" spans="2:51" s="107" customFormat="1">
      <c r="B3730" s="106"/>
      <c r="D3730" s="102" t="s">
        <v>176</v>
      </c>
      <c r="E3730" s="108" t="s">
        <v>1</v>
      </c>
      <c r="F3730" s="109" t="s">
        <v>709</v>
      </c>
      <c r="H3730" s="108" t="s">
        <v>1</v>
      </c>
      <c r="I3730" s="6"/>
      <c r="L3730" s="106"/>
      <c r="M3730" s="110"/>
      <c r="T3730" s="111"/>
      <c r="AT3730" s="108" t="s">
        <v>176</v>
      </c>
      <c r="AU3730" s="108" t="s">
        <v>82</v>
      </c>
      <c r="AV3730" s="107" t="s">
        <v>80</v>
      </c>
      <c r="AW3730" s="107" t="s">
        <v>30</v>
      </c>
      <c r="AX3730" s="107" t="s">
        <v>73</v>
      </c>
      <c r="AY3730" s="108" t="s">
        <v>165</v>
      </c>
    </row>
    <row r="3731" spans="2:51" s="107" customFormat="1">
      <c r="B3731" s="106"/>
      <c r="D3731" s="102" t="s">
        <v>176</v>
      </c>
      <c r="E3731" s="108" t="s">
        <v>1</v>
      </c>
      <c r="F3731" s="109" t="s">
        <v>1994</v>
      </c>
      <c r="H3731" s="108" t="s">
        <v>1</v>
      </c>
      <c r="I3731" s="6"/>
      <c r="L3731" s="106"/>
      <c r="M3731" s="110"/>
      <c r="T3731" s="111"/>
      <c r="AT3731" s="108" t="s">
        <v>176</v>
      </c>
      <c r="AU3731" s="108" t="s">
        <v>82</v>
      </c>
      <c r="AV3731" s="107" t="s">
        <v>80</v>
      </c>
      <c r="AW3731" s="107" t="s">
        <v>30</v>
      </c>
      <c r="AX3731" s="107" t="s">
        <v>73</v>
      </c>
      <c r="AY3731" s="108" t="s">
        <v>165</v>
      </c>
    </row>
    <row r="3732" spans="2:51" s="113" customFormat="1">
      <c r="B3732" s="112"/>
      <c r="D3732" s="102" t="s">
        <v>176</v>
      </c>
      <c r="E3732" s="114" t="s">
        <v>1</v>
      </c>
      <c r="F3732" s="115" t="s">
        <v>1995</v>
      </c>
      <c r="H3732" s="116">
        <v>30.54</v>
      </c>
      <c r="I3732" s="7"/>
      <c r="L3732" s="112"/>
      <c r="M3732" s="117"/>
      <c r="T3732" s="118"/>
      <c r="AT3732" s="114" t="s">
        <v>176</v>
      </c>
      <c r="AU3732" s="114" t="s">
        <v>82</v>
      </c>
      <c r="AV3732" s="113" t="s">
        <v>82</v>
      </c>
      <c r="AW3732" s="113" t="s">
        <v>30</v>
      </c>
      <c r="AX3732" s="113" t="s">
        <v>73</v>
      </c>
      <c r="AY3732" s="114" t="s">
        <v>165</v>
      </c>
    </row>
    <row r="3733" spans="2:51" s="113" customFormat="1">
      <c r="B3733" s="112"/>
      <c r="D3733" s="102" t="s">
        <v>176</v>
      </c>
      <c r="E3733" s="114" t="s">
        <v>1</v>
      </c>
      <c r="F3733" s="115" t="s">
        <v>1996</v>
      </c>
      <c r="H3733" s="116">
        <v>-3</v>
      </c>
      <c r="I3733" s="7"/>
      <c r="L3733" s="112"/>
      <c r="M3733" s="117"/>
      <c r="T3733" s="118"/>
      <c r="AT3733" s="114" t="s">
        <v>176</v>
      </c>
      <c r="AU3733" s="114" t="s">
        <v>82</v>
      </c>
      <c r="AV3733" s="113" t="s">
        <v>82</v>
      </c>
      <c r="AW3733" s="113" t="s">
        <v>30</v>
      </c>
      <c r="AX3733" s="113" t="s">
        <v>73</v>
      </c>
      <c r="AY3733" s="114" t="s">
        <v>165</v>
      </c>
    </row>
    <row r="3734" spans="2:51" s="107" customFormat="1">
      <c r="B3734" s="106"/>
      <c r="D3734" s="102" t="s">
        <v>176</v>
      </c>
      <c r="E3734" s="108" t="s">
        <v>1</v>
      </c>
      <c r="F3734" s="109" t="s">
        <v>1997</v>
      </c>
      <c r="H3734" s="108" t="s">
        <v>1</v>
      </c>
      <c r="I3734" s="6"/>
      <c r="L3734" s="106"/>
      <c r="M3734" s="110"/>
      <c r="T3734" s="111"/>
      <c r="AT3734" s="108" t="s">
        <v>176</v>
      </c>
      <c r="AU3734" s="108" t="s">
        <v>82</v>
      </c>
      <c r="AV3734" s="107" t="s">
        <v>80</v>
      </c>
      <c r="AW3734" s="107" t="s">
        <v>30</v>
      </c>
      <c r="AX3734" s="107" t="s">
        <v>73</v>
      </c>
      <c r="AY3734" s="108" t="s">
        <v>165</v>
      </c>
    </row>
    <row r="3735" spans="2:51" s="113" customFormat="1">
      <c r="B3735" s="112"/>
      <c r="D3735" s="102" t="s">
        <v>176</v>
      </c>
      <c r="E3735" s="114" t="s">
        <v>1</v>
      </c>
      <c r="F3735" s="115" t="s">
        <v>1998</v>
      </c>
      <c r="H3735" s="116">
        <v>30.18</v>
      </c>
      <c r="I3735" s="7"/>
      <c r="L3735" s="112"/>
      <c r="M3735" s="117"/>
      <c r="T3735" s="118"/>
      <c r="AT3735" s="114" t="s">
        <v>176</v>
      </c>
      <c r="AU3735" s="114" t="s">
        <v>82</v>
      </c>
      <c r="AV3735" s="113" t="s">
        <v>82</v>
      </c>
      <c r="AW3735" s="113" t="s">
        <v>30</v>
      </c>
      <c r="AX3735" s="113" t="s">
        <v>73</v>
      </c>
      <c r="AY3735" s="114" t="s">
        <v>165</v>
      </c>
    </row>
    <row r="3736" spans="2:51" s="113" customFormat="1">
      <c r="B3736" s="112"/>
      <c r="D3736" s="102" t="s">
        <v>176</v>
      </c>
      <c r="E3736" s="114" t="s">
        <v>1</v>
      </c>
      <c r="F3736" s="115" t="s">
        <v>1996</v>
      </c>
      <c r="H3736" s="116">
        <v>-3</v>
      </c>
      <c r="I3736" s="7"/>
      <c r="L3736" s="112"/>
      <c r="M3736" s="117"/>
      <c r="T3736" s="118"/>
      <c r="AT3736" s="114" t="s">
        <v>176</v>
      </c>
      <c r="AU3736" s="114" t="s">
        <v>82</v>
      </c>
      <c r="AV3736" s="113" t="s">
        <v>82</v>
      </c>
      <c r="AW3736" s="113" t="s">
        <v>30</v>
      </c>
      <c r="AX3736" s="113" t="s">
        <v>73</v>
      </c>
      <c r="AY3736" s="114" t="s">
        <v>165</v>
      </c>
    </row>
    <row r="3737" spans="2:51" s="107" customFormat="1">
      <c r="B3737" s="106"/>
      <c r="D3737" s="102" t="s">
        <v>176</v>
      </c>
      <c r="E3737" s="108" t="s">
        <v>1</v>
      </c>
      <c r="F3737" s="109" t="s">
        <v>1999</v>
      </c>
      <c r="H3737" s="108" t="s">
        <v>1</v>
      </c>
      <c r="I3737" s="6"/>
      <c r="L3737" s="106"/>
      <c r="M3737" s="110"/>
      <c r="T3737" s="111"/>
      <c r="AT3737" s="108" t="s">
        <v>176</v>
      </c>
      <c r="AU3737" s="108" t="s">
        <v>82</v>
      </c>
      <c r="AV3737" s="107" t="s">
        <v>80</v>
      </c>
      <c r="AW3737" s="107" t="s">
        <v>30</v>
      </c>
      <c r="AX3737" s="107" t="s">
        <v>73</v>
      </c>
      <c r="AY3737" s="108" t="s">
        <v>165</v>
      </c>
    </row>
    <row r="3738" spans="2:51" s="113" customFormat="1">
      <c r="B3738" s="112"/>
      <c r="D3738" s="102" t="s">
        <v>176</v>
      </c>
      <c r="E3738" s="114" t="s">
        <v>1</v>
      </c>
      <c r="F3738" s="115" t="s">
        <v>2000</v>
      </c>
      <c r="H3738" s="116">
        <v>21.84</v>
      </c>
      <c r="I3738" s="7"/>
      <c r="L3738" s="112"/>
      <c r="M3738" s="117"/>
      <c r="T3738" s="118"/>
      <c r="AT3738" s="114" t="s">
        <v>176</v>
      </c>
      <c r="AU3738" s="114" t="s">
        <v>82</v>
      </c>
      <c r="AV3738" s="113" t="s">
        <v>82</v>
      </c>
      <c r="AW3738" s="113" t="s">
        <v>30</v>
      </c>
      <c r="AX3738" s="113" t="s">
        <v>73</v>
      </c>
      <c r="AY3738" s="114" t="s">
        <v>165</v>
      </c>
    </row>
    <row r="3739" spans="2:51" s="113" customFormat="1">
      <c r="B3739" s="112"/>
      <c r="D3739" s="102" t="s">
        <v>176</v>
      </c>
      <c r="E3739" s="114" t="s">
        <v>1</v>
      </c>
      <c r="F3739" s="115" t="s">
        <v>1020</v>
      </c>
      <c r="H3739" s="116">
        <v>-3.375</v>
      </c>
      <c r="I3739" s="7"/>
      <c r="L3739" s="112"/>
      <c r="M3739" s="117"/>
      <c r="T3739" s="118"/>
      <c r="AT3739" s="114" t="s">
        <v>176</v>
      </c>
      <c r="AU3739" s="114" t="s">
        <v>82</v>
      </c>
      <c r="AV3739" s="113" t="s">
        <v>82</v>
      </c>
      <c r="AW3739" s="113" t="s">
        <v>30</v>
      </c>
      <c r="AX3739" s="113" t="s">
        <v>73</v>
      </c>
      <c r="AY3739" s="114" t="s">
        <v>165</v>
      </c>
    </row>
    <row r="3740" spans="2:51" s="113" customFormat="1">
      <c r="B3740" s="112"/>
      <c r="D3740" s="102" t="s">
        <v>176</v>
      </c>
      <c r="E3740" s="114" t="s">
        <v>1</v>
      </c>
      <c r="F3740" s="115" t="s">
        <v>1021</v>
      </c>
      <c r="H3740" s="116">
        <v>-2.0790000000000002</v>
      </c>
      <c r="I3740" s="7"/>
      <c r="L3740" s="112"/>
      <c r="M3740" s="117"/>
      <c r="T3740" s="118"/>
      <c r="AT3740" s="114" t="s">
        <v>176</v>
      </c>
      <c r="AU3740" s="114" t="s">
        <v>82</v>
      </c>
      <c r="AV3740" s="113" t="s">
        <v>82</v>
      </c>
      <c r="AW3740" s="113" t="s">
        <v>30</v>
      </c>
      <c r="AX3740" s="113" t="s">
        <v>73</v>
      </c>
      <c r="AY3740" s="114" t="s">
        <v>165</v>
      </c>
    </row>
    <row r="3741" spans="2:51" s="107" customFormat="1">
      <c r="B3741" s="106"/>
      <c r="D3741" s="102" t="s">
        <v>176</v>
      </c>
      <c r="E3741" s="108" t="s">
        <v>1</v>
      </c>
      <c r="F3741" s="109" t="s">
        <v>2001</v>
      </c>
      <c r="H3741" s="108" t="s">
        <v>1</v>
      </c>
      <c r="I3741" s="6"/>
      <c r="L3741" s="106"/>
      <c r="M3741" s="110"/>
      <c r="T3741" s="111"/>
      <c r="AT3741" s="108" t="s">
        <v>176</v>
      </c>
      <c r="AU3741" s="108" t="s">
        <v>82</v>
      </c>
      <c r="AV3741" s="107" t="s">
        <v>80</v>
      </c>
      <c r="AW3741" s="107" t="s">
        <v>30</v>
      </c>
      <c r="AX3741" s="107" t="s">
        <v>73</v>
      </c>
      <c r="AY3741" s="108" t="s">
        <v>165</v>
      </c>
    </row>
    <row r="3742" spans="2:51" s="113" customFormat="1">
      <c r="B3742" s="112"/>
      <c r="D3742" s="102" t="s">
        <v>176</v>
      </c>
      <c r="E3742" s="114" t="s">
        <v>1</v>
      </c>
      <c r="F3742" s="115" t="s">
        <v>2002</v>
      </c>
      <c r="H3742" s="116">
        <v>48.3</v>
      </c>
      <c r="I3742" s="7"/>
      <c r="L3742" s="112"/>
      <c r="M3742" s="117"/>
      <c r="T3742" s="118"/>
      <c r="AT3742" s="114" t="s">
        <v>176</v>
      </c>
      <c r="AU3742" s="114" t="s">
        <v>82</v>
      </c>
      <c r="AV3742" s="113" t="s">
        <v>82</v>
      </c>
      <c r="AW3742" s="113" t="s">
        <v>30</v>
      </c>
      <c r="AX3742" s="113" t="s">
        <v>73</v>
      </c>
      <c r="AY3742" s="114" t="s">
        <v>165</v>
      </c>
    </row>
    <row r="3743" spans="2:51" s="113" customFormat="1">
      <c r="B3743" s="112"/>
      <c r="D3743" s="102" t="s">
        <v>176</v>
      </c>
      <c r="E3743" s="114" t="s">
        <v>1</v>
      </c>
      <c r="F3743" s="115" t="s">
        <v>2003</v>
      </c>
      <c r="H3743" s="116">
        <v>-6.25</v>
      </c>
      <c r="I3743" s="7"/>
      <c r="L3743" s="112"/>
      <c r="M3743" s="117"/>
      <c r="T3743" s="118"/>
      <c r="AT3743" s="114" t="s">
        <v>176</v>
      </c>
      <c r="AU3743" s="114" t="s">
        <v>82</v>
      </c>
      <c r="AV3743" s="113" t="s">
        <v>82</v>
      </c>
      <c r="AW3743" s="113" t="s">
        <v>30</v>
      </c>
      <c r="AX3743" s="113" t="s">
        <v>73</v>
      </c>
      <c r="AY3743" s="114" t="s">
        <v>165</v>
      </c>
    </row>
    <row r="3744" spans="2:51" s="107" customFormat="1">
      <c r="B3744" s="106"/>
      <c r="D3744" s="102" t="s">
        <v>176</v>
      </c>
      <c r="E3744" s="108" t="s">
        <v>1</v>
      </c>
      <c r="F3744" s="109" t="s">
        <v>2004</v>
      </c>
      <c r="H3744" s="108" t="s">
        <v>1</v>
      </c>
      <c r="I3744" s="6"/>
      <c r="L3744" s="106"/>
      <c r="M3744" s="110"/>
      <c r="T3744" s="111"/>
      <c r="AT3744" s="108" t="s">
        <v>176</v>
      </c>
      <c r="AU3744" s="108" t="s">
        <v>82</v>
      </c>
      <c r="AV3744" s="107" t="s">
        <v>80</v>
      </c>
      <c r="AW3744" s="107" t="s">
        <v>30</v>
      </c>
      <c r="AX3744" s="107" t="s">
        <v>73</v>
      </c>
      <c r="AY3744" s="108" t="s">
        <v>165</v>
      </c>
    </row>
    <row r="3745" spans="2:51" s="113" customFormat="1">
      <c r="B3745" s="112"/>
      <c r="D3745" s="102" t="s">
        <v>176</v>
      </c>
      <c r="E3745" s="114" t="s">
        <v>1</v>
      </c>
      <c r="F3745" s="115" t="s">
        <v>2005</v>
      </c>
      <c r="H3745" s="116">
        <v>23.58</v>
      </c>
      <c r="I3745" s="7"/>
      <c r="L3745" s="112"/>
      <c r="M3745" s="117"/>
      <c r="T3745" s="118"/>
      <c r="AT3745" s="114" t="s">
        <v>176</v>
      </c>
      <c r="AU3745" s="114" t="s">
        <v>82</v>
      </c>
      <c r="AV3745" s="113" t="s">
        <v>82</v>
      </c>
      <c r="AW3745" s="113" t="s">
        <v>30</v>
      </c>
      <c r="AX3745" s="113" t="s">
        <v>73</v>
      </c>
      <c r="AY3745" s="114" t="s">
        <v>165</v>
      </c>
    </row>
    <row r="3746" spans="2:51" s="113" customFormat="1">
      <c r="B3746" s="112"/>
      <c r="D3746" s="102" t="s">
        <v>176</v>
      </c>
      <c r="E3746" s="114" t="s">
        <v>1</v>
      </c>
      <c r="F3746" s="115" t="s">
        <v>1020</v>
      </c>
      <c r="H3746" s="116">
        <v>-3.375</v>
      </c>
      <c r="I3746" s="7"/>
      <c r="L3746" s="112"/>
      <c r="M3746" s="117"/>
      <c r="T3746" s="118"/>
      <c r="AT3746" s="114" t="s">
        <v>176</v>
      </c>
      <c r="AU3746" s="114" t="s">
        <v>82</v>
      </c>
      <c r="AV3746" s="113" t="s">
        <v>82</v>
      </c>
      <c r="AW3746" s="113" t="s">
        <v>30</v>
      </c>
      <c r="AX3746" s="113" t="s">
        <v>73</v>
      </c>
      <c r="AY3746" s="114" t="s">
        <v>165</v>
      </c>
    </row>
    <row r="3747" spans="2:51" s="113" customFormat="1">
      <c r="B3747" s="112"/>
      <c r="D3747" s="102" t="s">
        <v>176</v>
      </c>
      <c r="E3747" s="114" t="s">
        <v>1</v>
      </c>
      <c r="F3747" s="115" t="s">
        <v>1021</v>
      </c>
      <c r="H3747" s="116">
        <v>-2.0790000000000002</v>
      </c>
      <c r="I3747" s="7"/>
      <c r="L3747" s="112"/>
      <c r="M3747" s="117"/>
      <c r="T3747" s="118"/>
      <c r="AT3747" s="114" t="s">
        <v>176</v>
      </c>
      <c r="AU3747" s="114" t="s">
        <v>82</v>
      </c>
      <c r="AV3747" s="113" t="s">
        <v>82</v>
      </c>
      <c r="AW3747" s="113" t="s">
        <v>30</v>
      </c>
      <c r="AX3747" s="113" t="s">
        <v>73</v>
      </c>
      <c r="AY3747" s="114" t="s">
        <v>165</v>
      </c>
    </row>
    <row r="3748" spans="2:51" s="113" customFormat="1">
      <c r="B3748" s="112"/>
      <c r="D3748" s="102" t="s">
        <v>176</v>
      </c>
      <c r="E3748" s="114" t="s">
        <v>1</v>
      </c>
      <c r="F3748" s="115" t="s">
        <v>954</v>
      </c>
      <c r="H3748" s="116">
        <v>-1.6160000000000001</v>
      </c>
      <c r="I3748" s="7"/>
      <c r="L3748" s="112"/>
      <c r="M3748" s="117"/>
      <c r="T3748" s="118"/>
      <c r="AT3748" s="114" t="s">
        <v>176</v>
      </c>
      <c r="AU3748" s="114" t="s">
        <v>82</v>
      </c>
      <c r="AV3748" s="113" t="s">
        <v>82</v>
      </c>
      <c r="AW3748" s="113" t="s">
        <v>30</v>
      </c>
      <c r="AX3748" s="113" t="s">
        <v>73</v>
      </c>
      <c r="AY3748" s="114" t="s">
        <v>165</v>
      </c>
    </row>
    <row r="3749" spans="2:51" s="107" customFormat="1">
      <c r="B3749" s="106"/>
      <c r="D3749" s="102" t="s">
        <v>176</v>
      </c>
      <c r="E3749" s="108" t="s">
        <v>1</v>
      </c>
      <c r="F3749" s="109" t="s">
        <v>2006</v>
      </c>
      <c r="H3749" s="108" t="s">
        <v>1</v>
      </c>
      <c r="I3749" s="6"/>
      <c r="L3749" s="106"/>
      <c r="M3749" s="110"/>
      <c r="T3749" s="111"/>
      <c r="AT3749" s="108" t="s">
        <v>176</v>
      </c>
      <c r="AU3749" s="108" t="s">
        <v>82</v>
      </c>
      <c r="AV3749" s="107" t="s">
        <v>80</v>
      </c>
      <c r="AW3749" s="107" t="s">
        <v>30</v>
      </c>
      <c r="AX3749" s="107" t="s">
        <v>73</v>
      </c>
      <c r="AY3749" s="108" t="s">
        <v>165</v>
      </c>
    </row>
    <row r="3750" spans="2:51" s="113" customFormat="1">
      <c r="B3750" s="112"/>
      <c r="D3750" s="102" t="s">
        <v>176</v>
      </c>
      <c r="E3750" s="114" t="s">
        <v>1</v>
      </c>
      <c r="F3750" s="115" t="s">
        <v>2007</v>
      </c>
      <c r="H3750" s="116">
        <v>8.01</v>
      </c>
      <c r="I3750" s="7"/>
      <c r="L3750" s="112"/>
      <c r="M3750" s="117"/>
      <c r="T3750" s="118"/>
      <c r="AT3750" s="114" t="s">
        <v>176</v>
      </c>
      <c r="AU3750" s="114" t="s">
        <v>82</v>
      </c>
      <c r="AV3750" s="113" t="s">
        <v>82</v>
      </c>
      <c r="AW3750" s="113" t="s">
        <v>30</v>
      </c>
      <c r="AX3750" s="113" t="s">
        <v>73</v>
      </c>
      <c r="AY3750" s="114" t="s">
        <v>165</v>
      </c>
    </row>
    <row r="3751" spans="2:51" s="113" customFormat="1">
      <c r="B3751" s="112"/>
      <c r="D3751" s="102" t="s">
        <v>176</v>
      </c>
      <c r="E3751" s="114" t="s">
        <v>1</v>
      </c>
      <c r="F3751" s="115" t="s">
        <v>954</v>
      </c>
      <c r="H3751" s="116">
        <v>-1.6160000000000001</v>
      </c>
      <c r="I3751" s="7"/>
      <c r="L3751" s="112"/>
      <c r="M3751" s="117"/>
      <c r="T3751" s="118"/>
      <c r="AT3751" s="114" t="s">
        <v>176</v>
      </c>
      <c r="AU3751" s="114" t="s">
        <v>82</v>
      </c>
      <c r="AV3751" s="113" t="s">
        <v>82</v>
      </c>
      <c r="AW3751" s="113" t="s">
        <v>30</v>
      </c>
      <c r="AX3751" s="113" t="s">
        <v>73</v>
      </c>
      <c r="AY3751" s="114" t="s">
        <v>165</v>
      </c>
    </row>
    <row r="3752" spans="2:51" s="107" customFormat="1">
      <c r="B3752" s="106"/>
      <c r="D3752" s="102" t="s">
        <v>176</v>
      </c>
      <c r="E3752" s="108" t="s">
        <v>1</v>
      </c>
      <c r="F3752" s="109" t="s">
        <v>2008</v>
      </c>
      <c r="H3752" s="108" t="s">
        <v>1</v>
      </c>
      <c r="I3752" s="6"/>
      <c r="L3752" s="106"/>
      <c r="M3752" s="110"/>
      <c r="T3752" s="111"/>
      <c r="AT3752" s="108" t="s">
        <v>176</v>
      </c>
      <c r="AU3752" s="108" t="s">
        <v>82</v>
      </c>
      <c r="AV3752" s="107" t="s">
        <v>80</v>
      </c>
      <c r="AW3752" s="107" t="s">
        <v>30</v>
      </c>
      <c r="AX3752" s="107" t="s">
        <v>73</v>
      </c>
      <c r="AY3752" s="108" t="s">
        <v>165</v>
      </c>
    </row>
    <row r="3753" spans="2:51" s="113" customFormat="1">
      <c r="B3753" s="112"/>
      <c r="D3753" s="102" t="s">
        <v>176</v>
      </c>
      <c r="E3753" s="114" t="s">
        <v>1</v>
      </c>
      <c r="F3753" s="115" t="s">
        <v>2009</v>
      </c>
      <c r="H3753" s="116">
        <v>38.880000000000003</v>
      </c>
      <c r="I3753" s="7"/>
      <c r="L3753" s="112"/>
      <c r="M3753" s="117"/>
      <c r="T3753" s="118"/>
      <c r="AT3753" s="114" t="s">
        <v>176</v>
      </c>
      <c r="AU3753" s="114" t="s">
        <v>82</v>
      </c>
      <c r="AV3753" s="113" t="s">
        <v>82</v>
      </c>
      <c r="AW3753" s="113" t="s">
        <v>30</v>
      </c>
      <c r="AX3753" s="113" t="s">
        <v>73</v>
      </c>
      <c r="AY3753" s="114" t="s">
        <v>165</v>
      </c>
    </row>
    <row r="3754" spans="2:51" s="113" customFormat="1">
      <c r="B3754" s="112"/>
      <c r="D3754" s="102" t="s">
        <v>176</v>
      </c>
      <c r="E3754" s="114" t="s">
        <v>1</v>
      </c>
      <c r="F3754" s="115" t="s">
        <v>2010</v>
      </c>
      <c r="H3754" s="116">
        <v>-2.5</v>
      </c>
      <c r="I3754" s="7"/>
      <c r="L3754" s="112"/>
      <c r="M3754" s="117"/>
      <c r="T3754" s="118"/>
      <c r="AT3754" s="114" t="s">
        <v>176</v>
      </c>
      <c r="AU3754" s="114" t="s">
        <v>82</v>
      </c>
      <c r="AV3754" s="113" t="s">
        <v>82</v>
      </c>
      <c r="AW3754" s="113" t="s">
        <v>30</v>
      </c>
      <c r="AX3754" s="113" t="s">
        <v>73</v>
      </c>
      <c r="AY3754" s="114" t="s">
        <v>165</v>
      </c>
    </row>
    <row r="3755" spans="2:51" s="107" customFormat="1">
      <c r="B3755" s="106"/>
      <c r="D3755" s="102" t="s">
        <v>176</v>
      </c>
      <c r="E3755" s="108" t="s">
        <v>1</v>
      </c>
      <c r="F3755" s="109" t="s">
        <v>2011</v>
      </c>
      <c r="H3755" s="108" t="s">
        <v>1</v>
      </c>
      <c r="I3755" s="6"/>
      <c r="L3755" s="106"/>
      <c r="M3755" s="110"/>
      <c r="T3755" s="111"/>
      <c r="AT3755" s="108" t="s">
        <v>176</v>
      </c>
      <c r="AU3755" s="108" t="s">
        <v>82</v>
      </c>
      <c r="AV3755" s="107" t="s">
        <v>80</v>
      </c>
      <c r="AW3755" s="107" t="s">
        <v>30</v>
      </c>
      <c r="AX3755" s="107" t="s">
        <v>73</v>
      </c>
      <c r="AY3755" s="108" t="s">
        <v>165</v>
      </c>
    </row>
    <row r="3756" spans="2:51" s="113" customFormat="1">
      <c r="B3756" s="112"/>
      <c r="D3756" s="102" t="s">
        <v>176</v>
      </c>
      <c r="E3756" s="114" t="s">
        <v>1</v>
      </c>
      <c r="F3756" s="115" t="s">
        <v>2012</v>
      </c>
      <c r="H3756" s="116">
        <v>13.29</v>
      </c>
      <c r="I3756" s="7"/>
      <c r="L3756" s="112"/>
      <c r="M3756" s="117"/>
      <c r="T3756" s="118"/>
      <c r="AT3756" s="114" t="s">
        <v>176</v>
      </c>
      <c r="AU3756" s="114" t="s">
        <v>82</v>
      </c>
      <c r="AV3756" s="113" t="s">
        <v>82</v>
      </c>
      <c r="AW3756" s="113" t="s">
        <v>30</v>
      </c>
      <c r="AX3756" s="113" t="s">
        <v>73</v>
      </c>
      <c r="AY3756" s="114" t="s">
        <v>165</v>
      </c>
    </row>
    <row r="3757" spans="2:51" s="113" customFormat="1">
      <c r="B3757" s="112"/>
      <c r="D3757" s="102" t="s">
        <v>176</v>
      </c>
      <c r="E3757" s="114" t="s">
        <v>1</v>
      </c>
      <c r="F3757" s="115" t="s">
        <v>840</v>
      </c>
      <c r="H3757" s="116">
        <v>552.57500000000005</v>
      </c>
      <c r="I3757" s="7"/>
      <c r="L3757" s="112"/>
      <c r="M3757" s="117"/>
      <c r="T3757" s="118"/>
      <c r="AT3757" s="114" t="s">
        <v>176</v>
      </c>
      <c r="AU3757" s="114" t="s">
        <v>82</v>
      </c>
      <c r="AV3757" s="113" t="s">
        <v>80</v>
      </c>
      <c r="AW3757" s="113" t="s">
        <v>30</v>
      </c>
      <c r="AX3757" s="113" t="s">
        <v>73</v>
      </c>
      <c r="AY3757" s="114" t="s">
        <v>165</v>
      </c>
    </row>
    <row r="3758" spans="2:51" s="107" customFormat="1">
      <c r="B3758" s="106"/>
      <c r="D3758" s="102" t="s">
        <v>176</v>
      </c>
      <c r="E3758" s="108" t="s">
        <v>1</v>
      </c>
      <c r="F3758" s="109" t="s">
        <v>2013</v>
      </c>
      <c r="H3758" s="108" t="s">
        <v>1</v>
      </c>
      <c r="I3758" s="6"/>
      <c r="L3758" s="106"/>
      <c r="M3758" s="110"/>
      <c r="T3758" s="111"/>
      <c r="AT3758" s="108" t="s">
        <v>176</v>
      </c>
      <c r="AU3758" s="108" t="s">
        <v>82</v>
      </c>
      <c r="AV3758" s="107" t="s">
        <v>80</v>
      </c>
      <c r="AW3758" s="107" t="s">
        <v>30</v>
      </c>
      <c r="AX3758" s="107" t="s">
        <v>73</v>
      </c>
      <c r="AY3758" s="108" t="s">
        <v>165</v>
      </c>
    </row>
    <row r="3759" spans="2:51" s="107" customFormat="1">
      <c r="B3759" s="106"/>
      <c r="D3759" s="102" t="s">
        <v>176</v>
      </c>
      <c r="E3759" s="108" t="s">
        <v>1</v>
      </c>
      <c r="F3759" s="109" t="s">
        <v>2014</v>
      </c>
      <c r="H3759" s="108" t="s">
        <v>1</v>
      </c>
      <c r="I3759" s="6"/>
      <c r="L3759" s="106"/>
      <c r="M3759" s="110"/>
      <c r="T3759" s="111"/>
      <c r="AT3759" s="108" t="s">
        <v>176</v>
      </c>
      <c r="AU3759" s="108" t="s">
        <v>82</v>
      </c>
      <c r="AV3759" s="107" t="s">
        <v>80</v>
      </c>
      <c r="AW3759" s="107" t="s">
        <v>30</v>
      </c>
      <c r="AX3759" s="107" t="s">
        <v>73</v>
      </c>
      <c r="AY3759" s="108" t="s">
        <v>165</v>
      </c>
    </row>
    <row r="3760" spans="2:51" s="113" customFormat="1">
      <c r="B3760" s="112"/>
      <c r="D3760" s="102" t="s">
        <v>176</v>
      </c>
      <c r="E3760" s="114" t="s">
        <v>1</v>
      </c>
      <c r="F3760" s="115" t="s">
        <v>2015</v>
      </c>
      <c r="H3760" s="116">
        <v>9.85</v>
      </c>
      <c r="I3760" s="7"/>
      <c r="L3760" s="112"/>
      <c r="M3760" s="117"/>
      <c r="T3760" s="118"/>
      <c r="AT3760" s="114" t="s">
        <v>176</v>
      </c>
      <c r="AU3760" s="114" t="s">
        <v>82</v>
      </c>
      <c r="AV3760" s="113" t="s">
        <v>82</v>
      </c>
      <c r="AW3760" s="113" t="s">
        <v>30</v>
      </c>
      <c r="AX3760" s="113" t="s">
        <v>73</v>
      </c>
      <c r="AY3760" s="114" t="s">
        <v>165</v>
      </c>
    </row>
    <row r="3761" spans="2:51" s="113" customFormat="1">
      <c r="B3761" s="112"/>
      <c r="D3761" s="102" t="s">
        <v>176</v>
      </c>
      <c r="E3761" s="114" t="s">
        <v>1</v>
      </c>
      <c r="F3761" s="115" t="s">
        <v>2016</v>
      </c>
      <c r="H3761" s="116">
        <v>-4.4249999999999998</v>
      </c>
      <c r="I3761" s="7"/>
      <c r="L3761" s="112"/>
      <c r="M3761" s="117"/>
      <c r="T3761" s="118"/>
      <c r="AT3761" s="114" t="s">
        <v>176</v>
      </c>
      <c r="AU3761" s="114" t="s">
        <v>82</v>
      </c>
      <c r="AV3761" s="113" t="s">
        <v>82</v>
      </c>
      <c r="AW3761" s="113" t="s">
        <v>30</v>
      </c>
      <c r="AX3761" s="113" t="s">
        <v>73</v>
      </c>
      <c r="AY3761" s="114" t="s">
        <v>165</v>
      </c>
    </row>
    <row r="3762" spans="2:51" s="113" customFormat="1">
      <c r="B3762" s="112"/>
      <c r="D3762" s="102" t="s">
        <v>176</v>
      </c>
      <c r="E3762" s="114" t="s">
        <v>1</v>
      </c>
      <c r="F3762" s="115" t="s">
        <v>1310</v>
      </c>
      <c r="H3762" s="116">
        <v>23.92</v>
      </c>
      <c r="I3762" s="7"/>
      <c r="L3762" s="112"/>
      <c r="M3762" s="117"/>
      <c r="T3762" s="118"/>
      <c r="AT3762" s="114" t="s">
        <v>176</v>
      </c>
      <c r="AU3762" s="114" t="s">
        <v>82</v>
      </c>
      <c r="AV3762" s="113" t="s">
        <v>82</v>
      </c>
      <c r="AW3762" s="113" t="s">
        <v>30</v>
      </c>
      <c r="AX3762" s="113" t="s">
        <v>73</v>
      </c>
      <c r="AY3762" s="114" t="s">
        <v>165</v>
      </c>
    </row>
    <row r="3763" spans="2:51" s="113" customFormat="1">
      <c r="B3763" s="112"/>
      <c r="D3763" s="102" t="s">
        <v>176</v>
      </c>
      <c r="E3763" s="114" t="s">
        <v>1</v>
      </c>
      <c r="F3763" s="115" t="s">
        <v>2017</v>
      </c>
      <c r="H3763" s="116">
        <v>-7.0449999999999999</v>
      </c>
      <c r="I3763" s="7"/>
      <c r="L3763" s="112"/>
      <c r="M3763" s="117"/>
      <c r="T3763" s="118"/>
      <c r="AT3763" s="114" t="s">
        <v>176</v>
      </c>
      <c r="AU3763" s="114" t="s">
        <v>82</v>
      </c>
      <c r="AV3763" s="113" t="s">
        <v>82</v>
      </c>
      <c r="AW3763" s="113" t="s">
        <v>30</v>
      </c>
      <c r="AX3763" s="113" t="s">
        <v>73</v>
      </c>
      <c r="AY3763" s="114" t="s">
        <v>165</v>
      </c>
    </row>
    <row r="3764" spans="2:51" s="113" customFormat="1">
      <c r="B3764" s="112"/>
      <c r="D3764" s="102" t="s">
        <v>176</v>
      </c>
      <c r="E3764" s="114" t="s">
        <v>1</v>
      </c>
      <c r="F3764" s="115" t="s">
        <v>2015</v>
      </c>
      <c r="H3764" s="116">
        <v>9.85</v>
      </c>
      <c r="I3764" s="7"/>
      <c r="L3764" s="112"/>
      <c r="M3764" s="117"/>
      <c r="T3764" s="118"/>
      <c r="AT3764" s="114" t="s">
        <v>176</v>
      </c>
      <c r="AU3764" s="114" t="s">
        <v>82</v>
      </c>
      <c r="AV3764" s="113" t="s">
        <v>82</v>
      </c>
      <c r="AW3764" s="113" t="s">
        <v>30</v>
      </c>
      <c r="AX3764" s="113" t="s">
        <v>73</v>
      </c>
      <c r="AY3764" s="114" t="s">
        <v>165</v>
      </c>
    </row>
    <row r="3765" spans="2:51" s="113" customFormat="1">
      <c r="B3765" s="112"/>
      <c r="D3765" s="102" t="s">
        <v>176</v>
      </c>
      <c r="E3765" s="114" t="s">
        <v>1</v>
      </c>
      <c r="F3765" s="115" t="s">
        <v>1310</v>
      </c>
      <c r="H3765" s="116">
        <v>23.92</v>
      </c>
      <c r="I3765" s="7"/>
      <c r="L3765" s="112"/>
      <c r="M3765" s="117"/>
      <c r="T3765" s="118"/>
      <c r="AT3765" s="114" t="s">
        <v>176</v>
      </c>
      <c r="AU3765" s="114" t="s">
        <v>82</v>
      </c>
      <c r="AV3765" s="113" t="s">
        <v>82</v>
      </c>
      <c r="AW3765" s="113" t="s">
        <v>30</v>
      </c>
      <c r="AX3765" s="113" t="s">
        <v>73</v>
      </c>
      <c r="AY3765" s="114" t="s">
        <v>165</v>
      </c>
    </row>
    <row r="3766" spans="2:51" s="107" customFormat="1">
      <c r="B3766" s="106"/>
      <c r="D3766" s="102" t="s">
        <v>176</v>
      </c>
      <c r="E3766" s="108" t="s">
        <v>1</v>
      </c>
      <c r="F3766" s="109" t="s">
        <v>2018</v>
      </c>
      <c r="H3766" s="108" t="s">
        <v>1</v>
      </c>
      <c r="I3766" s="6"/>
      <c r="L3766" s="106"/>
      <c r="M3766" s="110"/>
      <c r="T3766" s="111"/>
      <c r="AT3766" s="108" t="s">
        <v>176</v>
      </c>
      <c r="AU3766" s="108" t="s">
        <v>82</v>
      </c>
      <c r="AV3766" s="107" t="s">
        <v>80</v>
      </c>
      <c r="AW3766" s="107" t="s">
        <v>30</v>
      </c>
      <c r="AX3766" s="107" t="s">
        <v>73</v>
      </c>
      <c r="AY3766" s="108" t="s">
        <v>165</v>
      </c>
    </row>
    <row r="3767" spans="2:51" s="107" customFormat="1">
      <c r="B3767" s="106"/>
      <c r="D3767" s="102" t="s">
        <v>176</v>
      </c>
      <c r="E3767" s="108" t="s">
        <v>1</v>
      </c>
      <c r="F3767" s="109" t="s">
        <v>2019</v>
      </c>
      <c r="H3767" s="108" t="s">
        <v>1</v>
      </c>
      <c r="I3767" s="6"/>
      <c r="L3767" s="106"/>
      <c r="M3767" s="110"/>
      <c r="T3767" s="111"/>
      <c r="AT3767" s="108" t="s">
        <v>176</v>
      </c>
      <c r="AU3767" s="108" t="s">
        <v>82</v>
      </c>
      <c r="AV3767" s="107" t="s">
        <v>80</v>
      </c>
      <c r="AW3767" s="107" t="s">
        <v>30</v>
      </c>
      <c r="AX3767" s="107" t="s">
        <v>73</v>
      </c>
      <c r="AY3767" s="108" t="s">
        <v>165</v>
      </c>
    </row>
    <row r="3768" spans="2:51" s="113" customFormat="1">
      <c r="B3768" s="112"/>
      <c r="D3768" s="102" t="s">
        <v>176</v>
      </c>
      <c r="E3768" s="114" t="s">
        <v>1</v>
      </c>
      <c r="F3768" s="115" t="s">
        <v>2020</v>
      </c>
      <c r="H3768" s="116">
        <v>6.84</v>
      </c>
      <c r="I3768" s="7"/>
      <c r="L3768" s="112"/>
      <c r="M3768" s="117"/>
      <c r="T3768" s="118"/>
      <c r="AT3768" s="114" t="s">
        <v>176</v>
      </c>
      <c r="AU3768" s="114" t="s">
        <v>82</v>
      </c>
      <c r="AV3768" s="113" t="s">
        <v>82</v>
      </c>
      <c r="AW3768" s="113" t="s">
        <v>30</v>
      </c>
      <c r="AX3768" s="113" t="s">
        <v>73</v>
      </c>
      <c r="AY3768" s="114" t="s">
        <v>165</v>
      </c>
    </row>
    <row r="3769" spans="2:51" s="113" customFormat="1">
      <c r="B3769" s="112"/>
      <c r="D3769" s="102" t="s">
        <v>176</v>
      </c>
      <c r="E3769" s="114" t="s">
        <v>1</v>
      </c>
      <c r="F3769" s="115" t="s">
        <v>2021</v>
      </c>
      <c r="H3769" s="116">
        <v>-0.495</v>
      </c>
      <c r="I3769" s="7"/>
      <c r="L3769" s="112"/>
      <c r="M3769" s="117"/>
      <c r="T3769" s="118"/>
      <c r="AT3769" s="114" t="s">
        <v>176</v>
      </c>
      <c r="AU3769" s="114" t="s">
        <v>82</v>
      </c>
      <c r="AV3769" s="113" t="s">
        <v>82</v>
      </c>
      <c r="AW3769" s="113" t="s">
        <v>30</v>
      </c>
      <c r="AX3769" s="113" t="s">
        <v>73</v>
      </c>
      <c r="AY3769" s="114" t="s">
        <v>165</v>
      </c>
    </row>
    <row r="3770" spans="2:51" s="107" customFormat="1">
      <c r="B3770" s="106"/>
      <c r="D3770" s="102" t="s">
        <v>176</v>
      </c>
      <c r="E3770" s="108" t="s">
        <v>1</v>
      </c>
      <c r="F3770" s="109" t="s">
        <v>2022</v>
      </c>
      <c r="H3770" s="108" t="s">
        <v>1</v>
      </c>
      <c r="I3770" s="6"/>
      <c r="L3770" s="106"/>
      <c r="M3770" s="110"/>
      <c r="T3770" s="111"/>
      <c r="AT3770" s="108" t="s">
        <v>176</v>
      </c>
      <c r="AU3770" s="108" t="s">
        <v>82</v>
      </c>
      <c r="AV3770" s="107" t="s">
        <v>80</v>
      </c>
      <c r="AW3770" s="107" t="s">
        <v>30</v>
      </c>
      <c r="AX3770" s="107" t="s">
        <v>73</v>
      </c>
      <c r="AY3770" s="108" t="s">
        <v>165</v>
      </c>
    </row>
    <row r="3771" spans="2:51" s="113" customFormat="1">
      <c r="B3771" s="112"/>
      <c r="D3771" s="102" t="s">
        <v>176</v>
      </c>
      <c r="E3771" s="114" t="s">
        <v>1</v>
      </c>
      <c r="F3771" s="115" t="s">
        <v>2023</v>
      </c>
      <c r="H3771" s="116">
        <v>10.43</v>
      </c>
      <c r="I3771" s="7"/>
      <c r="L3771" s="112"/>
      <c r="M3771" s="117"/>
      <c r="T3771" s="118"/>
      <c r="AT3771" s="114" t="s">
        <v>176</v>
      </c>
      <c r="AU3771" s="114" t="s">
        <v>82</v>
      </c>
      <c r="AV3771" s="113" t="s">
        <v>82</v>
      </c>
      <c r="AW3771" s="113" t="s">
        <v>30</v>
      </c>
      <c r="AX3771" s="113" t="s">
        <v>73</v>
      </c>
      <c r="AY3771" s="114" t="s">
        <v>165</v>
      </c>
    </row>
    <row r="3772" spans="2:51" s="113" customFormat="1">
      <c r="B3772" s="112"/>
      <c r="D3772" s="102" t="s">
        <v>176</v>
      </c>
      <c r="E3772" s="114" t="s">
        <v>1</v>
      </c>
      <c r="F3772" s="115" t="s">
        <v>2024</v>
      </c>
      <c r="H3772" s="116">
        <v>-0.99</v>
      </c>
      <c r="I3772" s="7"/>
      <c r="L3772" s="112"/>
      <c r="M3772" s="117"/>
      <c r="T3772" s="118"/>
      <c r="AT3772" s="114" t="s">
        <v>176</v>
      </c>
      <c r="AU3772" s="114" t="s">
        <v>82</v>
      </c>
      <c r="AV3772" s="113" t="s">
        <v>82</v>
      </c>
      <c r="AW3772" s="113" t="s">
        <v>30</v>
      </c>
      <c r="AX3772" s="113" t="s">
        <v>73</v>
      </c>
      <c r="AY3772" s="114" t="s">
        <v>165</v>
      </c>
    </row>
    <row r="3773" spans="2:51" s="107" customFormat="1">
      <c r="B3773" s="106"/>
      <c r="D3773" s="102" t="s">
        <v>176</v>
      </c>
      <c r="E3773" s="108" t="s">
        <v>1</v>
      </c>
      <c r="F3773" s="109" t="s">
        <v>2025</v>
      </c>
      <c r="H3773" s="108" t="s">
        <v>1</v>
      </c>
      <c r="I3773" s="6"/>
      <c r="L3773" s="106"/>
      <c r="M3773" s="110"/>
      <c r="T3773" s="111"/>
      <c r="AT3773" s="108" t="s">
        <v>176</v>
      </c>
      <c r="AU3773" s="108" t="s">
        <v>82</v>
      </c>
      <c r="AV3773" s="107" t="s">
        <v>80</v>
      </c>
      <c r="AW3773" s="107" t="s">
        <v>30</v>
      </c>
      <c r="AX3773" s="107" t="s">
        <v>73</v>
      </c>
      <c r="AY3773" s="108" t="s">
        <v>165</v>
      </c>
    </row>
    <row r="3774" spans="2:51" s="113" customFormat="1">
      <c r="B3774" s="112"/>
      <c r="D3774" s="102" t="s">
        <v>176</v>
      </c>
      <c r="E3774" s="114" t="s">
        <v>1</v>
      </c>
      <c r="F3774" s="115" t="s">
        <v>2026</v>
      </c>
      <c r="H3774" s="116">
        <v>6.47</v>
      </c>
      <c r="I3774" s="7"/>
      <c r="L3774" s="112"/>
      <c r="M3774" s="117"/>
      <c r="T3774" s="118"/>
      <c r="AT3774" s="114" t="s">
        <v>176</v>
      </c>
      <c r="AU3774" s="114" t="s">
        <v>82</v>
      </c>
      <c r="AV3774" s="113" t="s">
        <v>82</v>
      </c>
      <c r="AW3774" s="113" t="s">
        <v>30</v>
      </c>
      <c r="AX3774" s="113" t="s">
        <v>73</v>
      </c>
      <c r="AY3774" s="114" t="s">
        <v>165</v>
      </c>
    </row>
    <row r="3775" spans="2:51" s="113" customFormat="1">
      <c r="B3775" s="112"/>
      <c r="D3775" s="102" t="s">
        <v>176</v>
      </c>
      <c r="E3775" s="114" t="s">
        <v>1</v>
      </c>
      <c r="F3775" s="115" t="s">
        <v>2021</v>
      </c>
      <c r="H3775" s="116">
        <v>-0.495</v>
      </c>
      <c r="I3775" s="7"/>
      <c r="L3775" s="112"/>
      <c r="M3775" s="117"/>
      <c r="T3775" s="118"/>
      <c r="AT3775" s="114" t="s">
        <v>176</v>
      </c>
      <c r="AU3775" s="114" t="s">
        <v>82</v>
      </c>
      <c r="AV3775" s="113" t="s">
        <v>82</v>
      </c>
      <c r="AW3775" s="113" t="s">
        <v>30</v>
      </c>
      <c r="AX3775" s="113" t="s">
        <v>73</v>
      </c>
      <c r="AY3775" s="114" t="s">
        <v>165</v>
      </c>
    </row>
    <row r="3776" spans="2:51" s="107" customFormat="1">
      <c r="B3776" s="106"/>
      <c r="D3776" s="102" t="s">
        <v>176</v>
      </c>
      <c r="E3776" s="108" t="s">
        <v>1</v>
      </c>
      <c r="F3776" s="109" t="s">
        <v>2004</v>
      </c>
      <c r="H3776" s="108" t="s">
        <v>1</v>
      </c>
      <c r="I3776" s="6"/>
      <c r="L3776" s="106"/>
      <c r="M3776" s="110"/>
      <c r="T3776" s="111"/>
      <c r="AT3776" s="108" t="s">
        <v>176</v>
      </c>
      <c r="AU3776" s="108" t="s">
        <v>82</v>
      </c>
      <c r="AV3776" s="107" t="s">
        <v>80</v>
      </c>
      <c r="AW3776" s="107" t="s">
        <v>30</v>
      </c>
      <c r="AX3776" s="107" t="s">
        <v>73</v>
      </c>
      <c r="AY3776" s="108" t="s">
        <v>165</v>
      </c>
    </row>
    <row r="3777" spans="2:51" s="113" customFormat="1">
      <c r="B3777" s="112"/>
      <c r="D3777" s="102" t="s">
        <v>176</v>
      </c>
      <c r="E3777" s="114" t="s">
        <v>1</v>
      </c>
      <c r="F3777" s="115" t="s">
        <v>2027</v>
      </c>
      <c r="H3777" s="116">
        <v>6.82</v>
      </c>
      <c r="I3777" s="7"/>
      <c r="L3777" s="112"/>
      <c r="M3777" s="117"/>
      <c r="T3777" s="118"/>
      <c r="AT3777" s="114" t="s">
        <v>176</v>
      </c>
      <c r="AU3777" s="114" t="s">
        <v>82</v>
      </c>
      <c r="AV3777" s="113" t="s">
        <v>82</v>
      </c>
      <c r="AW3777" s="113" t="s">
        <v>30</v>
      </c>
      <c r="AX3777" s="113" t="s">
        <v>73</v>
      </c>
      <c r="AY3777" s="114" t="s">
        <v>165</v>
      </c>
    </row>
    <row r="3778" spans="2:51" s="113" customFormat="1">
      <c r="B3778" s="112"/>
      <c r="D3778" s="102" t="s">
        <v>176</v>
      </c>
      <c r="E3778" s="114" t="s">
        <v>1</v>
      </c>
      <c r="F3778" s="115" t="s">
        <v>2021</v>
      </c>
      <c r="H3778" s="116">
        <v>-0.495</v>
      </c>
      <c r="I3778" s="7"/>
      <c r="L3778" s="112"/>
      <c r="M3778" s="117"/>
      <c r="T3778" s="118"/>
      <c r="AT3778" s="114" t="s">
        <v>176</v>
      </c>
      <c r="AU3778" s="114" t="s">
        <v>82</v>
      </c>
      <c r="AV3778" s="113" t="s">
        <v>82</v>
      </c>
      <c r="AW3778" s="113" t="s">
        <v>30</v>
      </c>
      <c r="AX3778" s="113" t="s">
        <v>73</v>
      </c>
      <c r="AY3778" s="114" t="s">
        <v>165</v>
      </c>
    </row>
    <row r="3779" spans="2:51" s="107" customFormat="1">
      <c r="B3779" s="106"/>
      <c r="D3779" s="102" t="s">
        <v>176</v>
      </c>
      <c r="E3779" s="108" t="s">
        <v>1</v>
      </c>
      <c r="F3779" s="109" t="s">
        <v>2028</v>
      </c>
      <c r="H3779" s="108" t="s">
        <v>1</v>
      </c>
      <c r="I3779" s="6"/>
      <c r="L3779" s="106"/>
      <c r="M3779" s="110"/>
      <c r="T3779" s="111"/>
      <c r="AT3779" s="108" t="s">
        <v>176</v>
      </c>
      <c r="AU3779" s="108" t="s">
        <v>82</v>
      </c>
      <c r="AV3779" s="107" t="s">
        <v>80</v>
      </c>
      <c r="AW3779" s="107" t="s">
        <v>30</v>
      </c>
      <c r="AX3779" s="107" t="s">
        <v>73</v>
      </c>
      <c r="AY3779" s="108" t="s">
        <v>165</v>
      </c>
    </row>
    <row r="3780" spans="2:51" s="113" customFormat="1">
      <c r="B3780" s="112"/>
      <c r="D3780" s="102" t="s">
        <v>176</v>
      </c>
      <c r="E3780" s="114" t="s">
        <v>1</v>
      </c>
      <c r="F3780" s="115" t="s">
        <v>2029</v>
      </c>
      <c r="H3780" s="116">
        <v>10.78</v>
      </c>
      <c r="I3780" s="7"/>
      <c r="L3780" s="112"/>
      <c r="M3780" s="117"/>
      <c r="T3780" s="118"/>
      <c r="AT3780" s="114" t="s">
        <v>176</v>
      </c>
      <c r="AU3780" s="114" t="s">
        <v>82</v>
      </c>
      <c r="AV3780" s="113" t="s">
        <v>82</v>
      </c>
      <c r="AW3780" s="113" t="s">
        <v>30</v>
      </c>
      <c r="AX3780" s="113" t="s">
        <v>73</v>
      </c>
      <c r="AY3780" s="114" t="s">
        <v>165</v>
      </c>
    </row>
    <row r="3781" spans="2:51" s="113" customFormat="1">
      <c r="B3781" s="112"/>
      <c r="D3781" s="102" t="s">
        <v>176</v>
      </c>
      <c r="E3781" s="114" t="s">
        <v>1</v>
      </c>
      <c r="F3781" s="115" t="s">
        <v>2030</v>
      </c>
      <c r="H3781" s="116">
        <v>-0.5</v>
      </c>
      <c r="I3781" s="7"/>
      <c r="L3781" s="112"/>
      <c r="M3781" s="117"/>
      <c r="T3781" s="118"/>
      <c r="AT3781" s="114" t="s">
        <v>176</v>
      </c>
      <c r="AU3781" s="114" t="s">
        <v>82</v>
      </c>
      <c r="AV3781" s="113" t="s">
        <v>82</v>
      </c>
      <c r="AW3781" s="113" t="s">
        <v>30</v>
      </c>
      <c r="AX3781" s="113" t="s">
        <v>73</v>
      </c>
      <c r="AY3781" s="114" t="s">
        <v>165</v>
      </c>
    </row>
    <row r="3782" spans="2:51" s="113" customFormat="1">
      <c r="B3782" s="112"/>
      <c r="D3782" s="102" t="s">
        <v>176</v>
      </c>
      <c r="E3782" s="114" t="s">
        <v>1</v>
      </c>
      <c r="F3782" s="115" t="s">
        <v>843</v>
      </c>
      <c r="H3782" s="116">
        <v>94.435000000000002</v>
      </c>
      <c r="I3782" s="7"/>
      <c r="L3782" s="112"/>
      <c r="M3782" s="117"/>
      <c r="T3782" s="118"/>
      <c r="AT3782" s="114" t="s">
        <v>176</v>
      </c>
      <c r="AU3782" s="114" t="s">
        <v>82</v>
      </c>
      <c r="AV3782" s="113" t="s">
        <v>80</v>
      </c>
      <c r="AW3782" s="113" t="s">
        <v>30</v>
      </c>
      <c r="AX3782" s="113" t="s">
        <v>73</v>
      </c>
      <c r="AY3782" s="114" t="s">
        <v>165</v>
      </c>
    </row>
    <row r="3783" spans="2:51" s="107" customFormat="1">
      <c r="B3783" s="106"/>
      <c r="D3783" s="102" t="s">
        <v>176</v>
      </c>
      <c r="E3783" s="108" t="s">
        <v>1</v>
      </c>
      <c r="F3783" s="109" t="s">
        <v>2031</v>
      </c>
      <c r="H3783" s="108" t="s">
        <v>1</v>
      </c>
      <c r="I3783" s="6"/>
      <c r="L3783" s="106"/>
      <c r="M3783" s="110"/>
      <c r="T3783" s="111"/>
      <c r="AT3783" s="108" t="s">
        <v>176</v>
      </c>
      <c r="AU3783" s="108" t="s">
        <v>82</v>
      </c>
      <c r="AV3783" s="107" t="s">
        <v>80</v>
      </c>
      <c r="AW3783" s="107" t="s">
        <v>30</v>
      </c>
      <c r="AX3783" s="107" t="s">
        <v>73</v>
      </c>
      <c r="AY3783" s="108" t="s">
        <v>165</v>
      </c>
    </row>
    <row r="3784" spans="2:51" s="107" customFormat="1">
      <c r="B3784" s="106"/>
      <c r="D3784" s="102" t="s">
        <v>176</v>
      </c>
      <c r="E3784" s="108" t="s">
        <v>1</v>
      </c>
      <c r="F3784" s="109" t="s">
        <v>2032</v>
      </c>
      <c r="H3784" s="108" t="s">
        <v>1</v>
      </c>
      <c r="I3784" s="6"/>
      <c r="L3784" s="106"/>
      <c r="M3784" s="110"/>
      <c r="T3784" s="111"/>
      <c r="AT3784" s="108" t="s">
        <v>176</v>
      </c>
      <c r="AU3784" s="108" t="s">
        <v>82</v>
      </c>
      <c r="AV3784" s="107" t="s">
        <v>80</v>
      </c>
      <c r="AW3784" s="107" t="s">
        <v>30</v>
      </c>
      <c r="AX3784" s="107" t="s">
        <v>73</v>
      </c>
      <c r="AY3784" s="108" t="s">
        <v>165</v>
      </c>
    </row>
    <row r="3785" spans="2:51" s="113" customFormat="1">
      <c r="B3785" s="112"/>
      <c r="D3785" s="102" t="s">
        <v>176</v>
      </c>
      <c r="E3785" s="114" t="s">
        <v>1</v>
      </c>
      <c r="F3785" s="115" t="s">
        <v>2033</v>
      </c>
      <c r="H3785" s="116">
        <v>22.091999999999999</v>
      </c>
      <c r="I3785" s="7"/>
      <c r="L3785" s="112"/>
      <c r="M3785" s="117"/>
      <c r="T3785" s="118"/>
      <c r="AT3785" s="114" t="s">
        <v>176</v>
      </c>
      <c r="AU3785" s="114" t="s">
        <v>82</v>
      </c>
      <c r="AV3785" s="113" t="s">
        <v>82</v>
      </c>
      <c r="AW3785" s="113" t="s">
        <v>30</v>
      </c>
      <c r="AX3785" s="113" t="s">
        <v>73</v>
      </c>
      <c r="AY3785" s="114" t="s">
        <v>165</v>
      </c>
    </row>
    <row r="3786" spans="2:51" s="113" customFormat="1">
      <c r="B3786" s="112"/>
      <c r="D3786" s="102" t="s">
        <v>176</v>
      </c>
      <c r="E3786" s="114" t="s">
        <v>1</v>
      </c>
      <c r="F3786" s="115" t="s">
        <v>2034</v>
      </c>
      <c r="H3786" s="116">
        <v>-1.26</v>
      </c>
      <c r="I3786" s="7"/>
      <c r="L3786" s="112"/>
      <c r="M3786" s="117"/>
      <c r="T3786" s="118"/>
      <c r="AT3786" s="114" t="s">
        <v>176</v>
      </c>
      <c r="AU3786" s="114" t="s">
        <v>82</v>
      </c>
      <c r="AV3786" s="113" t="s">
        <v>82</v>
      </c>
      <c r="AW3786" s="113" t="s">
        <v>30</v>
      </c>
      <c r="AX3786" s="113" t="s">
        <v>73</v>
      </c>
      <c r="AY3786" s="114" t="s">
        <v>165</v>
      </c>
    </row>
    <row r="3787" spans="2:51" s="113" customFormat="1">
      <c r="B3787" s="112"/>
      <c r="D3787" s="102" t="s">
        <v>176</v>
      </c>
      <c r="E3787" s="114" t="s">
        <v>1</v>
      </c>
      <c r="F3787" s="115" t="s">
        <v>2035</v>
      </c>
      <c r="H3787" s="116">
        <v>-0.48899999999999999</v>
      </c>
      <c r="I3787" s="7"/>
      <c r="L3787" s="112"/>
      <c r="M3787" s="117"/>
      <c r="T3787" s="118"/>
      <c r="AT3787" s="114" t="s">
        <v>176</v>
      </c>
      <c r="AU3787" s="114" t="s">
        <v>82</v>
      </c>
      <c r="AV3787" s="113" t="s">
        <v>82</v>
      </c>
      <c r="AW3787" s="113" t="s">
        <v>30</v>
      </c>
      <c r="AX3787" s="113" t="s">
        <v>73</v>
      </c>
      <c r="AY3787" s="114" t="s">
        <v>165</v>
      </c>
    </row>
    <row r="3788" spans="2:51" s="107" customFormat="1">
      <c r="B3788" s="106"/>
      <c r="D3788" s="102" t="s">
        <v>176</v>
      </c>
      <c r="E3788" s="108" t="s">
        <v>1</v>
      </c>
      <c r="F3788" s="109" t="s">
        <v>2036</v>
      </c>
      <c r="H3788" s="108" t="s">
        <v>1</v>
      </c>
      <c r="I3788" s="6"/>
      <c r="L3788" s="106"/>
      <c r="M3788" s="110"/>
      <c r="T3788" s="111"/>
      <c r="AT3788" s="108" t="s">
        <v>176</v>
      </c>
      <c r="AU3788" s="108" t="s">
        <v>82</v>
      </c>
      <c r="AV3788" s="107" t="s">
        <v>80</v>
      </c>
      <c r="AW3788" s="107" t="s">
        <v>30</v>
      </c>
      <c r="AX3788" s="107" t="s">
        <v>73</v>
      </c>
      <c r="AY3788" s="108" t="s">
        <v>165</v>
      </c>
    </row>
    <row r="3789" spans="2:51" s="113" customFormat="1">
      <c r="B3789" s="112"/>
      <c r="D3789" s="102" t="s">
        <v>176</v>
      </c>
      <c r="E3789" s="114" t="s">
        <v>1</v>
      </c>
      <c r="F3789" s="115" t="s">
        <v>2037</v>
      </c>
      <c r="H3789" s="116">
        <v>7.8120000000000003</v>
      </c>
      <c r="I3789" s="7"/>
      <c r="L3789" s="112"/>
      <c r="M3789" s="117"/>
      <c r="T3789" s="118"/>
      <c r="AT3789" s="114" t="s">
        <v>176</v>
      </c>
      <c r="AU3789" s="114" t="s">
        <v>82</v>
      </c>
      <c r="AV3789" s="113" t="s">
        <v>82</v>
      </c>
      <c r="AW3789" s="113" t="s">
        <v>30</v>
      </c>
      <c r="AX3789" s="113" t="s">
        <v>73</v>
      </c>
      <c r="AY3789" s="114" t="s">
        <v>165</v>
      </c>
    </row>
    <row r="3790" spans="2:51" s="113" customFormat="1">
      <c r="B3790" s="112"/>
      <c r="D3790" s="102" t="s">
        <v>176</v>
      </c>
      <c r="E3790" s="114" t="s">
        <v>1</v>
      </c>
      <c r="F3790" s="115" t="s">
        <v>2038</v>
      </c>
      <c r="H3790" s="116">
        <v>-2.25</v>
      </c>
      <c r="I3790" s="7"/>
      <c r="L3790" s="112"/>
      <c r="M3790" s="117"/>
      <c r="T3790" s="118"/>
      <c r="AT3790" s="114" t="s">
        <v>176</v>
      </c>
      <c r="AU3790" s="114" t="s">
        <v>82</v>
      </c>
      <c r="AV3790" s="113" t="s">
        <v>82</v>
      </c>
      <c r="AW3790" s="113" t="s">
        <v>30</v>
      </c>
      <c r="AX3790" s="113" t="s">
        <v>73</v>
      </c>
      <c r="AY3790" s="114" t="s">
        <v>165</v>
      </c>
    </row>
    <row r="3791" spans="2:51" s="107" customFormat="1">
      <c r="B3791" s="106"/>
      <c r="D3791" s="102" t="s">
        <v>176</v>
      </c>
      <c r="E3791" s="108" t="s">
        <v>1</v>
      </c>
      <c r="F3791" s="109" t="s">
        <v>2039</v>
      </c>
      <c r="H3791" s="108" t="s">
        <v>1</v>
      </c>
      <c r="I3791" s="6"/>
      <c r="L3791" s="106"/>
      <c r="M3791" s="110"/>
      <c r="T3791" s="111"/>
      <c r="AT3791" s="108" t="s">
        <v>176</v>
      </c>
      <c r="AU3791" s="108" t="s">
        <v>82</v>
      </c>
      <c r="AV3791" s="107" t="s">
        <v>80</v>
      </c>
      <c r="AW3791" s="107" t="s">
        <v>30</v>
      </c>
      <c r="AX3791" s="107" t="s">
        <v>73</v>
      </c>
      <c r="AY3791" s="108" t="s">
        <v>165</v>
      </c>
    </row>
    <row r="3792" spans="2:51" s="113" customFormat="1">
      <c r="B3792" s="112"/>
      <c r="D3792" s="102" t="s">
        <v>176</v>
      </c>
      <c r="E3792" s="114" t="s">
        <v>1</v>
      </c>
      <c r="F3792" s="115" t="s">
        <v>2040</v>
      </c>
      <c r="H3792" s="116">
        <v>12.063000000000001</v>
      </c>
      <c r="I3792" s="7"/>
      <c r="L3792" s="112"/>
      <c r="M3792" s="117"/>
      <c r="T3792" s="118"/>
      <c r="AT3792" s="114" t="s">
        <v>176</v>
      </c>
      <c r="AU3792" s="114" t="s">
        <v>82</v>
      </c>
      <c r="AV3792" s="113" t="s">
        <v>82</v>
      </c>
      <c r="AW3792" s="113" t="s">
        <v>30</v>
      </c>
      <c r="AX3792" s="113" t="s">
        <v>73</v>
      </c>
      <c r="AY3792" s="114" t="s">
        <v>165</v>
      </c>
    </row>
    <row r="3793" spans="2:65" s="113" customFormat="1">
      <c r="B3793" s="112"/>
      <c r="D3793" s="102" t="s">
        <v>176</v>
      </c>
      <c r="E3793" s="114" t="s">
        <v>1</v>
      </c>
      <c r="F3793" s="115" t="s">
        <v>2041</v>
      </c>
      <c r="H3793" s="116">
        <v>6.1470000000000002</v>
      </c>
      <c r="I3793" s="7"/>
      <c r="L3793" s="112"/>
      <c r="M3793" s="117"/>
      <c r="T3793" s="118"/>
      <c r="AT3793" s="114" t="s">
        <v>176</v>
      </c>
      <c r="AU3793" s="114" t="s">
        <v>82</v>
      </c>
      <c r="AV3793" s="113" t="s">
        <v>82</v>
      </c>
      <c r="AW3793" s="113" t="s">
        <v>30</v>
      </c>
      <c r="AX3793" s="113" t="s">
        <v>73</v>
      </c>
      <c r="AY3793" s="114" t="s">
        <v>165</v>
      </c>
    </row>
    <row r="3794" spans="2:65" s="113" customFormat="1">
      <c r="B3794" s="112"/>
      <c r="D3794" s="102" t="s">
        <v>176</v>
      </c>
      <c r="E3794" s="114" t="s">
        <v>1</v>
      </c>
      <c r="F3794" s="115" t="s">
        <v>2042</v>
      </c>
      <c r="H3794" s="116">
        <v>2.1080000000000001</v>
      </c>
      <c r="I3794" s="7"/>
      <c r="L3794" s="112"/>
      <c r="M3794" s="117"/>
      <c r="T3794" s="118"/>
      <c r="AT3794" s="114" t="s">
        <v>176</v>
      </c>
      <c r="AU3794" s="114" t="s">
        <v>82</v>
      </c>
      <c r="AV3794" s="113" t="s">
        <v>82</v>
      </c>
      <c r="AW3794" s="113" t="s">
        <v>30</v>
      </c>
      <c r="AX3794" s="113" t="s">
        <v>73</v>
      </c>
      <c r="AY3794" s="114" t="s">
        <v>165</v>
      </c>
    </row>
    <row r="3795" spans="2:65" s="113" customFormat="1">
      <c r="B3795" s="112"/>
      <c r="D3795" s="102" t="s">
        <v>176</v>
      </c>
      <c r="E3795" s="114" t="s">
        <v>1</v>
      </c>
      <c r="F3795" s="115" t="s">
        <v>2043</v>
      </c>
      <c r="H3795" s="116">
        <v>5.25</v>
      </c>
      <c r="I3795" s="7"/>
      <c r="L3795" s="112"/>
      <c r="M3795" s="117"/>
      <c r="T3795" s="118"/>
      <c r="AT3795" s="114" t="s">
        <v>176</v>
      </c>
      <c r="AU3795" s="114" t="s">
        <v>82</v>
      </c>
      <c r="AV3795" s="113" t="s">
        <v>82</v>
      </c>
      <c r="AW3795" s="113" t="s">
        <v>30</v>
      </c>
      <c r="AX3795" s="113" t="s">
        <v>73</v>
      </c>
      <c r="AY3795" s="114" t="s">
        <v>165</v>
      </c>
    </row>
    <row r="3796" spans="2:65" s="113" customFormat="1">
      <c r="B3796" s="112"/>
      <c r="D3796" s="102" t="s">
        <v>176</v>
      </c>
      <c r="E3796" s="114" t="s">
        <v>1</v>
      </c>
      <c r="F3796" s="115" t="s">
        <v>2044</v>
      </c>
      <c r="H3796" s="116">
        <v>2.6539999999999999</v>
      </c>
      <c r="I3796" s="7"/>
      <c r="L3796" s="112"/>
      <c r="M3796" s="117"/>
      <c r="T3796" s="118"/>
      <c r="AT3796" s="114" t="s">
        <v>176</v>
      </c>
      <c r="AU3796" s="114" t="s">
        <v>82</v>
      </c>
      <c r="AV3796" s="113" t="s">
        <v>82</v>
      </c>
      <c r="AW3796" s="113" t="s">
        <v>30</v>
      </c>
      <c r="AX3796" s="113" t="s">
        <v>73</v>
      </c>
      <c r="AY3796" s="114" t="s">
        <v>165</v>
      </c>
    </row>
    <row r="3797" spans="2:65" s="113" customFormat="1">
      <c r="B3797" s="112"/>
      <c r="D3797" s="102" t="s">
        <v>176</v>
      </c>
      <c r="E3797" s="114" t="s">
        <v>1</v>
      </c>
      <c r="F3797" s="115" t="s">
        <v>2045</v>
      </c>
      <c r="H3797" s="116">
        <v>54.128</v>
      </c>
      <c r="I3797" s="7"/>
      <c r="L3797" s="112"/>
      <c r="M3797" s="117"/>
      <c r="T3797" s="118"/>
      <c r="AT3797" s="114" t="s">
        <v>176</v>
      </c>
      <c r="AU3797" s="114" t="s">
        <v>82</v>
      </c>
      <c r="AV3797" s="113" t="s">
        <v>80</v>
      </c>
      <c r="AW3797" s="113" t="s">
        <v>30</v>
      </c>
      <c r="AX3797" s="113" t="s">
        <v>73</v>
      </c>
      <c r="AY3797" s="114" t="s">
        <v>165</v>
      </c>
    </row>
    <row r="3798" spans="2:65" s="120" customFormat="1">
      <c r="B3798" s="119"/>
      <c r="D3798" s="102" t="s">
        <v>176</v>
      </c>
      <c r="E3798" s="121" t="s">
        <v>1</v>
      </c>
      <c r="F3798" s="122" t="s">
        <v>181</v>
      </c>
      <c r="H3798" s="123">
        <v>701.13800000000003</v>
      </c>
      <c r="I3798" s="8"/>
      <c r="L3798" s="119"/>
      <c r="M3798" s="124"/>
      <c r="T3798" s="125"/>
      <c r="AT3798" s="121" t="s">
        <v>176</v>
      </c>
      <c r="AU3798" s="121" t="s">
        <v>82</v>
      </c>
      <c r="AV3798" s="120" t="s">
        <v>172</v>
      </c>
      <c r="AW3798" s="120" t="s">
        <v>30</v>
      </c>
      <c r="AX3798" s="120" t="s">
        <v>80</v>
      </c>
      <c r="AY3798" s="121" t="s">
        <v>165</v>
      </c>
    </row>
    <row r="3799" spans="2:65" s="17" customFormat="1" ht="33" customHeight="1">
      <c r="B3799" s="16"/>
      <c r="C3799" s="88" t="s">
        <v>1134</v>
      </c>
      <c r="D3799" s="88" t="s">
        <v>168</v>
      </c>
      <c r="E3799" s="89" t="s">
        <v>2046</v>
      </c>
      <c r="F3799" s="90" t="s">
        <v>2047</v>
      </c>
      <c r="G3799" s="91" t="s">
        <v>202</v>
      </c>
      <c r="H3799" s="92">
        <v>627.97</v>
      </c>
      <c r="I3799" s="4"/>
      <c r="J3799" s="94">
        <f>ROUND(I3799*H3799,2)</f>
        <v>0</v>
      </c>
      <c r="K3799" s="95"/>
      <c r="L3799" s="16"/>
      <c r="M3799" s="96" t="s">
        <v>1</v>
      </c>
      <c r="N3799" s="97" t="s">
        <v>38</v>
      </c>
      <c r="P3799" s="98">
        <f>O3799*H3799</f>
        <v>0</v>
      </c>
      <c r="Q3799" s="98">
        <v>0</v>
      </c>
      <c r="R3799" s="98">
        <f>Q3799*H3799</f>
        <v>0</v>
      </c>
      <c r="S3799" s="98">
        <v>0</v>
      </c>
      <c r="T3799" s="99">
        <f>S3799*H3799</f>
        <v>0</v>
      </c>
      <c r="AR3799" s="100" t="s">
        <v>172</v>
      </c>
      <c r="AT3799" s="100" t="s">
        <v>168</v>
      </c>
      <c r="AU3799" s="100" t="s">
        <v>82</v>
      </c>
      <c r="AY3799" s="9" t="s">
        <v>165</v>
      </c>
      <c r="BE3799" s="101">
        <f>IF(N3799="základní",J3799,0)</f>
        <v>0</v>
      </c>
      <c r="BF3799" s="101">
        <f>IF(N3799="snížená",J3799,0)</f>
        <v>0</v>
      </c>
      <c r="BG3799" s="101">
        <f>IF(N3799="zákl. přenesená",J3799,0)</f>
        <v>0</v>
      </c>
      <c r="BH3799" s="101">
        <f>IF(N3799="sníž. přenesená",J3799,0)</f>
        <v>0</v>
      </c>
      <c r="BI3799" s="101">
        <f>IF(N3799="nulová",J3799,0)</f>
        <v>0</v>
      </c>
      <c r="BJ3799" s="9" t="s">
        <v>80</v>
      </c>
      <c r="BK3799" s="101">
        <f>ROUND(I3799*H3799,2)</f>
        <v>0</v>
      </c>
      <c r="BL3799" s="9" t="s">
        <v>172</v>
      </c>
      <c r="BM3799" s="100" t="s">
        <v>2048</v>
      </c>
    </row>
    <row r="3800" spans="2:65" s="17" customFormat="1" ht="19.5">
      <c r="B3800" s="16"/>
      <c r="D3800" s="102" t="s">
        <v>173</v>
      </c>
      <c r="F3800" s="103" t="s">
        <v>2047</v>
      </c>
      <c r="I3800" s="5"/>
      <c r="L3800" s="16"/>
      <c r="M3800" s="104"/>
      <c r="T3800" s="105"/>
      <c r="AT3800" s="9" t="s">
        <v>173</v>
      </c>
      <c r="AU3800" s="9" t="s">
        <v>82</v>
      </c>
    </row>
    <row r="3801" spans="2:65" s="107" customFormat="1">
      <c r="B3801" s="106"/>
      <c r="D3801" s="102" t="s">
        <v>176</v>
      </c>
      <c r="E3801" s="108" t="s">
        <v>1</v>
      </c>
      <c r="F3801" s="109" t="s">
        <v>11365</v>
      </c>
      <c r="H3801" s="108"/>
      <c r="I3801" s="6"/>
      <c r="L3801" s="106"/>
      <c r="M3801" s="110"/>
      <c r="T3801" s="111"/>
      <c r="AT3801" s="108" t="s">
        <v>176</v>
      </c>
      <c r="AU3801" s="108" t="s">
        <v>82</v>
      </c>
      <c r="AV3801" s="107" t="s">
        <v>80</v>
      </c>
      <c r="AW3801" s="107" t="s">
        <v>30</v>
      </c>
      <c r="AX3801" s="107" t="s">
        <v>73</v>
      </c>
      <c r="AY3801" s="108" t="s">
        <v>165</v>
      </c>
    </row>
    <row r="3802" spans="2:65" s="107" customFormat="1">
      <c r="B3802" s="106"/>
      <c r="D3802" s="102" t="s">
        <v>176</v>
      </c>
      <c r="E3802" s="108" t="s">
        <v>1</v>
      </c>
      <c r="F3802" s="109" t="s">
        <v>705</v>
      </c>
      <c r="H3802" s="108"/>
      <c r="I3802" s="6"/>
      <c r="L3802" s="106"/>
      <c r="M3802" s="110"/>
      <c r="T3802" s="111"/>
      <c r="AT3802" s="108" t="s">
        <v>176</v>
      </c>
      <c r="AU3802" s="108" t="s">
        <v>82</v>
      </c>
      <c r="AV3802" s="107" t="s">
        <v>82</v>
      </c>
      <c r="AW3802" s="107" t="s">
        <v>30</v>
      </c>
      <c r="AX3802" s="107" t="s">
        <v>73</v>
      </c>
      <c r="AY3802" s="108" t="s">
        <v>165</v>
      </c>
    </row>
    <row r="3803" spans="2:65" s="113" customFormat="1">
      <c r="B3803" s="112"/>
      <c r="D3803" s="102" t="s">
        <v>176</v>
      </c>
      <c r="E3803" s="114" t="s">
        <v>1</v>
      </c>
      <c r="F3803" s="115" t="s">
        <v>11366</v>
      </c>
      <c r="H3803" s="116">
        <v>8.9700000000000006</v>
      </c>
      <c r="I3803" s="7"/>
      <c r="L3803" s="112"/>
      <c r="M3803" s="117"/>
      <c r="T3803" s="118"/>
      <c r="AT3803" s="114" t="s">
        <v>176</v>
      </c>
      <c r="AU3803" s="114" t="s">
        <v>82</v>
      </c>
      <c r="AV3803" s="113" t="s">
        <v>82</v>
      </c>
      <c r="AW3803" s="113" t="s">
        <v>30</v>
      </c>
      <c r="AX3803" s="113" t="s">
        <v>73</v>
      </c>
      <c r="AY3803" s="114" t="s">
        <v>165</v>
      </c>
    </row>
    <row r="3804" spans="2:65" s="113" customFormat="1">
      <c r="B3804" s="112"/>
      <c r="D3804" s="102" t="s">
        <v>176</v>
      </c>
      <c r="E3804" s="114" t="s">
        <v>1</v>
      </c>
      <c r="F3804" s="115" t="s">
        <v>11367</v>
      </c>
      <c r="H3804" s="116">
        <v>14.22</v>
      </c>
      <c r="I3804" s="7"/>
      <c r="L3804" s="112"/>
      <c r="M3804" s="117"/>
      <c r="T3804" s="118"/>
      <c r="AT3804" s="114" t="s">
        <v>176</v>
      </c>
      <c r="AU3804" s="114" t="s">
        <v>82</v>
      </c>
      <c r="AV3804" s="113" t="s">
        <v>80</v>
      </c>
      <c r="AW3804" s="113" t="s">
        <v>30</v>
      </c>
      <c r="AX3804" s="113" t="s">
        <v>73</v>
      </c>
      <c r="AY3804" s="114" t="s">
        <v>165</v>
      </c>
    </row>
    <row r="3805" spans="2:65" s="113" customFormat="1">
      <c r="B3805" s="112"/>
      <c r="D3805" s="102" t="s">
        <v>176</v>
      </c>
      <c r="E3805" s="114" t="s">
        <v>1</v>
      </c>
      <c r="F3805" s="115" t="s">
        <v>11368</v>
      </c>
      <c r="H3805" s="116">
        <v>18.98</v>
      </c>
      <c r="I3805" s="7"/>
      <c r="L3805" s="112"/>
      <c r="M3805" s="117"/>
      <c r="T3805" s="118"/>
      <c r="AT3805" s="114" t="s">
        <v>176</v>
      </c>
      <c r="AU3805" s="114" t="s">
        <v>82</v>
      </c>
      <c r="AV3805" s="113" t="s">
        <v>82</v>
      </c>
      <c r="AW3805" s="113" t="s">
        <v>30</v>
      </c>
      <c r="AX3805" s="113" t="s">
        <v>73</v>
      </c>
      <c r="AY3805" s="114" t="s">
        <v>165</v>
      </c>
    </row>
    <row r="3806" spans="2:65" s="113" customFormat="1">
      <c r="B3806" s="112"/>
      <c r="D3806" s="102" t="s">
        <v>176</v>
      </c>
      <c r="E3806" s="114" t="s">
        <v>1</v>
      </c>
      <c r="F3806" s="115" t="s">
        <v>11369</v>
      </c>
      <c r="H3806" s="116">
        <v>45.97</v>
      </c>
      <c r="I3806" s="7"/>
      <c r="L3806" s="112"/>
      <c r="M3806" s="117"/>
      <c r="T3806" s="118"/>
      <c r="AT3806" s="114" t="s">
        <v>176</v>
      </c>
      <c r="AU3806" s="114" t="s">
        <v>82</v>
      </c>
      <c r="AV3806" s="113" t="s">
        <v>80</v>
      </c>
      <c r="AW3806" s="113" t="s">
        <v>30</v>
      </c>
      <c r="AX3806" s="113" t="s">
        <v>73</v>
      </c>
      <c r="AY3806" s="114" t="s">
        <v>165</v>
      </c>
    </row>
    <row r="3807" spans="2:65" s="113" customFormat="1">
      <c r="B3807" s="112"/>
      <c r="D3807" s="102" t="s">
        <v>176</v>
      </c>
      <c r="E3807" s="114" t="s">
        <v>1</v>
      </c>
      <c r="F3807" s="115" t="s">
        <v>11370</v>
      </c>
      <c r="H3807" s="116">
        <v>54.26</v>
      </c>
      <c r="I3807" s="7"/>
      <c r="L3807" s="112"/>
      <c r="M3807" s="117"/>
      <c r="T3807" s="118"/>
      <c r="AT3807" s="114" t="s">
        <v>176</v>
      </c>
      <c r="AU3807" s="114" t="s">
        <v>82</v>
      </c>
      <c r="AV3807" s="113" t="s">
        <v>82</v>
      </c>
      <c r="AW3807" s="113" t="s">
        <v>30</v>
      </c>
      <c r="AX3807" s="113" t="s">
        <v>73</v>
      </c>
      <c r="AY3807" s="114" t="s">
        <v>165</v>
      </c>
    </row>
    <row r="3808" spans="2:65" s="107" customFormat="1">
      <c r="B3808" s="106"/>
      <c r="D3808" s="102" t="s">
        <v>176</v>
      </c>
      <c r="E3808" s="108" t="s">
        <v>1</v>
      </c>
      <c r="F3808" s="109" t="s">
        <v>707</v>
      </c>
      <c r="H3808" s="108"/>
      <c r="I3808" s="6"/>
      <c r="L3808" s="106"/>
      <c r="M3808" s="110"/>
      <c r="T3808" s="111"/>
      <c r="AT3808" s="108" t="s">
        <v>176</v>
      </c>
      <c r="AU3808" s="108" t="s">
        <v>82</v>
      </c>
      <c r="AV3808" s="107" t="s">
        <v>80</v>
      </c>
      <c r="AW3808" s="107" t="s">
        <v>30</v>
      </c>
      <c r="AX3808" s="107" t="s">
        <v>73</v>
      </c>
      <c r="AY3808" s="108" t="s">
        <v>165</v>
      </c>
    </row>
    <row r="3809" spans="2:65" s="113" customFormat="1">
      <c r="B3809" s="112"/>
      <c r="D3809" s="102" t="s">
        <v>176</v>
      </c>
      <c r="E3809" s="114" t="s">
        <v>1</v>
      </c>
      <c r="F3809" s="115" t="s">
        <v>11371</v>
      </c>
      <c r="H3809" s="116">
        <v>12.6</v>
      </c>
      <c r="I3809" s="7"/>
      <c r="L3809" s="112"/>
      <c r="M3809" s="117"/>
      <c r="T3809" s="118"/>
      <c r="AT3809" s="114" t="s">
        <v>176</v>
      </c>
      <c r="AU3809" s="114" t="s">
        <v>82</v>
      </c>
      <c r="AV3809" s="113" t="s">
        <v>80</v>
      </c>
      <c r="AW3809" s="113" t="s">
        <v>30</v>
      </c>
      <c r="AX3809" s="113" t="s">
        <v>73</v>
      </c>
      <c r="AY3809" s="114" t="s">
        <v>165</v>
      </c>
    </row>
    <row r="3810" spans="2:65" s="113" customFormat="1">
      <c r="B3810" s="112"/>
      <c r="D3810" s="102" t="s">
        <v>176</v>
      </c>
      <c r="E3810" s="114" t="s">
        <v>1</v>
      </c>
      <c r="F3810" s="115" t="s">
        <v>11372</v>
      </c>
      <c r="H3810" s="116">
        <v>340</v>
      </c>
      <c r="I3810" s="7"/>
      <c r="L3810" s="112"/>
      <c r="M3810" s="117"/>
      <c r="T3810" s="118"/>
      <c r="AT3810" s="114" t="s">
        <v>176</v>
      </c>
      <c r="AU3810" s="114" t="s">
        <v>82</v>
      </c>
      <c r="AV3810" s="113" t="s">
        <v>82</v>
      </c>
      <c r="AW3810" s="113" t="s">
        <v>30</v>
      </c>
      <c r="AX3810" s="113" t="s">
        <v>73</v>
      </c>
      <c r="AY3810" s="114" t="s">
        <v>165</v>
      </c>
    </row>
    <row r="3811" spans="2:65" s="113" customFormat="1">
      <c r="B3811" s="112"/>
      <c r="D3811" s="102" t="s">
        <v>176</v>
      </c>
      <c r="E3811" s="114" t="s">
        <v>1</v>
      </c>
      <c r="F3811" s="115" t="s">
        <v>11373</v>
      </c>
      <c r="H3811" s="116">
        <v>88.67</v>
      </c>
      <c r="I3811" s="7"/>
      <c r="L3811" s="112"/>
      <c r="M3811" s="117"/>
      <c r="T3811" s="118"/>
      <c r="AT3811" s="114" t="s">
        <v>176</v>
      </c>
      <c r="AU3811" s="114" t="s">
        <v>82</v>
      </c>
      <c r="AV3811" s="113" t="s">
        <v>80</v>
      </c>
      <c r="AW3811" s="113" t="s">
        <v>30</v>
      </c>
      <c r="AX3811" s="113" t="s">
        <v>73</v>
      </c>
      <c r="AY3811" s="114" t="s">
        <v>165</v>
      </c>
    </row>
    <row r="3812" spans="2:65" s="113" customFormat="1">
      <c r="B3812" s="112"/>
      <c r="D3812" s="102" t="s">
        <v>176</v>
      </c>
      <c r="E3812" s="114" t="s">
        <v>1</v>
      </c>
      <c r="F3812" s="115" t="s">
        <v>11374</v>
      </c>
      <c r="H3812" s="116">
        <v>37.72</v>
      </c>
      <c r="I3812" s="7"/>
      <c r="L3812" s="112"/>
      <c r="M3812" s="117"/>
      <c r="T3812" s="118"/>
      <c r="AT3812" s="114" t="s">
        <v>176</v>
      </c>
      <c r="AU3812" s="114" t="s">
        <v>82</v>
      </c>
      <c r="AV3812" s="113" t="s">
        <v>82</v>
      </c>
      <c r="AW3812" s="113" t="s">
        <v>30</v>
      </c>
      <c r="AX3812" s="113" t="s">
        <v>73</v>
      </c>
      <c r="AY3812" s="114" t="s">
        <v>165</v>
      </c>
    </row>
    <row r="3813" spans="2:65" s="107" customFormat="1">
      <c r="B3813" s="106"/>
      <c r="D3813" s="102" t="s">
        <v>176</v>
      </c>
      <c r="E3813" s="108" t="s">
        <v>1</v>
      </c>
      <c r="F3813" s="109" t="s">
        <v>709</v>
      </c>
      <c r="H3813" s="108"/>
      <c r="I3813" s="6"/>
      <c r="L3813" s="106"/>
      <c r="M3813" s="110"/>
      <c r="T3813" s="111"/>
      <c r="AT3813" s="108" t="s">
        <v>176</v>
      </c>
      <c r="AU3813" s="108" t="s">
        <v>82</v>
      </c>
      <c r="AV3813" s="107" t="s">
        <v>80</v>
      </c>
      <c r="AW3813" s="107" t="s">
        <v>30</v>
      </c>
      <c r="AX3813" s="107" t="s">
        <v>73</v>
      </c>
      <c r="AY3813" s="108" t="s">
        <v>165</v>
      </c>
    </row>
    <row r="3814" spans="2:65" s="113" customFormat="1">
      <c r="B3814" s="112"/>
      <c r="D3814" s="102" t="s">
        <v>176</v>
      </c>
      <c r="E3814" s="114" t="s">
        <v>1</v>
      </c>
      <c r="F3814" s="115" t="s">
        <v>11375</v>
      </c>
      <c r="H3814" s="116">
        <v>6.58</v>
      </c>
      <c r="I3814" s="7"/>
      <c r="L3814" s="112"/>
      <c r="M3814" s="117"/>
      <c r="T3814" s="118"/>
      <c r="AT3814" s="114" t="s">
        <v>176</v>
      </c>
      <c r="AU3814" s="114" t="s">
        <v>82</v>
      </c>
      <c r="AV3814" s="113" t="s">
        <v>82</v>
      </c>
      <c r="AW3814" s="113" t="s">
        <v>30</v>
      </c>
      <c r="AX3814" s="113" t="s">
        <v>73</v>
      </c>
      <c r="AY3814" s="114" t="s">
        <v>165</v>
      </c>
    </row>
    <row r="3815" spans="2:65" s="120" customFormat="1">
      <c r="B3815" s="119"/>
      <c r="D3815" s="102" t="s">
        <v>176</v>
      </c>
      <c r="E3815" s="121" t="s">
        <v>1</v>
      </c>
      <c r="F3815" s="122" t="s">
        <v>181</v>
      </c>
      <c r="H3815" s="123">
        <v>627.97</v>
      </c>
      <c r="I3815" s="8"/>
      <c r="L3815" s="119"/>
      <c r="M3815" s="124"/>
      <c r="T3815" s="125"/>
      <c r="AT3815" s="121" t="s">
        <v>176</v>
      </c>
      <c r="AU3815" s="121" t="s">
        <v>82</v>
      </c>
      <c r="AV3815" s="120" t="s">
        <v>172</v>
      </c>
      <c r="AW3815" s="120" t="s">
        <v>30</v>
      </c>
      <c r="AX3815" s="120" t="s">
        <v>80</v>
      </c>
      <c r="AY3815" s="121" t="s">
        <v>165</v>
      </c>
    </row>
    <row r="3816" spans="2:65" s="17" customFormat="1" ht="33" customHeight="1">
      <c r="B3816" s="16"/>
      <c r="C3816" s="88" t="s">
        <v>2049</v>
      </c>
      <c r="D3816" s="88" t="s">
        <v>168</v>
      </c>
      <c r="E3816" s="89" t="s">
        <v>2050</v>
      </c>
      <c r="F3816" s="90" t="s">
        <v>2051</v>
      </c>
      <c r="G3816" s="91" t="s">
        <v>202</v>
      </c>
      <c r="H3816" s="92">
        <v>581.11500000000001</v>
      </c>
      <c r="I3816" s="4"/>
      <c r="J3816" s="94">
        <f>ROUND(I3816*H3816,2)</f>
        <v>0</v>
      </c>
      <c r="K3816" s="95"/>
      <c r="L3816" s="16"/>
      <c r="M3816" s="96" t="s">
        <v>1</v>
      </c>
      <c r="N3816" s="97" t="s">
        <v>38</v>
      </c>
      <c r="P3816" s="98">
        <f>O3816*H3816</f>
        <v>0</v>
      </c>
      <c r="Q3816" s="98">
        <v>0</v>
      </c>
      <c r="R3816" s="98">
        <f>Q3816*H3816</f>
        <v>0</v>
      </c>
      <c r="S3816" s="98">
        <v>0</v>
      </c>
      <c r="T3816" s="99">
        <f>S3816*H3816</f>
        <v>0</v>
      </c>
      <c r="AR3816" s="100" t="s">
        <v>172</v>
      </c>
      <c r="AT3816" s="100" t="s">
        <v>168</v>
      </c>
      <c r="AU3816" s="100" t="s">
        <v>82</v>
      </c>
      <c r="AY3816" s="9" t="s">
        <v>165</v>
      </c>
      <c r="BE3816" s="101">
        <f>IF(N3816="základní",J3816,0)</f>
        <v>0</v>
      </c>
      <c r="BF3816" s="101">
        <f>IF(N3816="snížená",J3816,0)</f>
        <v>0</v>
      </c>
      <c r="BG3816" s="101">
        <f>IF(N3816="zákl. přenesená",J3816,0)</f>
        <v>0</v>
      </c>
      <c r="BH3816" s="101">
        <f>IF(N3816="sníž. přenesená",J3816,0)</f>
        <v>0</v>
      </c>
      <c r="BI3816" s="101">
        <f>IF(N3816="nulová",J3816,0)</f>
        <v>0</v>
      </c>
      <c r="BJ3816" s="9" t="s">
        <v>80</v>
      </c>
      <c r="BK3816" s="101">
        <f>ROUND(I3816*H3816,2)</f>
        <v>0</v>
      </c>
      <c r="BL3816" s="9" t="s">
        <v>172</v>
      </c>
      <c r="BM3816" s="100" t="s">
        <v>2052</v>
      </c>
    </row>
    <row r="3817" spans="2:65" s="17" customFormat="1" ht="19.5">
      <c r="B3817" s="16"/>
      <c r="D3817" s="102" t="s">
        <v>173</v>
      </c>
      <c r="F3817" s="103" t="s">
        <v>2051</v>
      </c>
      <c r="I3817" s="5"/>
      <c r="L3817" s="16"/>
      <c r="M3817" s="104"/>
      <c r="T3817" s="105"/>
      <c r="AT3817" s="9" t="s">
        <v>173</v>
      </c>
      <c r="AU3817" s="9" t="s">
        <v>82</v>
      </c>
    </row>
    <row r="3818" spans="2:65" s="107" customFormat="1">
      <c r="B3818" s="106"/>
      <c r="D3818" s="102" t="s">
        <v>176</v>
      </c>
      <c r="E3818" s="108" t="s">
        <v>1</v>
      </c>
      <c r="F3818" s="109" t="s">
        <v>11376</v>
      </c>
      <c r="H3818" s="108"/>
      <c r="I3818" s="6"/>
      <c r="L3818" s="106"/>
      <c r="M3818" s="110"/>
      <c r="T3818" s="111"/>
      <c r="AT3818" s="108" t="s">
        <v>176</v>
      </c>
      <c r="AU3818" s="108" t="s">
        <v>82</v>
      </c>
      <c r="AV3818" s="107" t="s">
        <v>82</v>
      </c>
      <c r="AW3818" s="107" t="s">
        <v>30</v>
      </c>
      <c r="AX3818" s="107" t="s">
        <v>73</v>
      </c>
      <c r="AY3818" s="108" t="s">
        <v>165</v>
      </c>
    </row>
    <row r="3819" spans="2:65" s="107" customFormat="1">
      <c r="B3819" s="106"/>
      <c r="D3819" s="102" t="s">
        <v>176</v>
      </c>
      <c r="E3819" s="108" t="s">
        <v>1</v>
      </c>
      <c r="F3819" s="109" t="s">
        <v>11377</v>
      </c>
      <c r="H3819" s="108"/>
      <c r="I3819" s="6"/>
      <c r="L3819" s="106"/>
      <c r="M3819" s="110"/>
      <c r="T3819" s="111"/>
      <c r="AT3819" s="108" t="s">
        <v>176</v>
      </c>
      <c r="AU3819" s="108" t="s">
        <v>82</v>
      </c>
      <c r="AV3819" s="107" t="s">
        <v>82</v>
      </c>
      <c r="AW3819" s="107" t="s">
        <v>30</v>
      </c>
      <c r="AX3819" s="107" t="s">
        <v>73</v>
      </c>
      <c r="AY3819" s="108" t="s">
        <v>165</v>
      </c>
    </row>
    <row r="3820" spans="2:65" s="107" customFormat="1">
      <c r="B3820" s="106"/>
      <c r="D3820" s="102" t="s">
        <v>176</v>
      </c>
      <c r="E3820" s="108" t="s">
        <v>1</v>
      </c>
      <c r="F3820" s="109" t="s">
        <v>705</v>
      </c>
      <c r="H3820" s="108"/>
      <c r="I3820" s="6"/>
      <c r="L3820" s="106"/>
      <c r="M3820" s="110"/>
      <c r="T3820" s="111"/>
      <c r="AT3820" s="108" t="s">
        <v>176</v>
      </c>
      <c r="AU3820" s="108" t="s">
        <v>82</v>
      </c>
      <c r="AV3820" s="107" t="s">
        <v>82</v>
      </c>
      <c r="AW3820" s="107" t="s">
        <v>30</v>
      </c>
      <c r="AX3820" s="107" t="s">
        <v>73</v>
      </c>
      <c r="AY3820" s="108" t="s">
        <v>165</v>
      </c>
    </row>
    <row r="3821" spans="2:65" s="107" customFormat="1">
      <c r="B3821" s="106"/>
      <c r="D3821" s="102" t="s">
        <v>176</v>
      </c>
      <c r="E3821" s="108" t="s">
        <v>1</v>
      </c>
      <c r="F3821" s="109" t="s">
        <v>3850</v>
      </c>
      <c r="H3821" s="108"/>
      <c r="I3821" s="6"/>
      <c r="L3821" s="106"/>
      <c r="M3821" s="110"/>
      <c r="T3821" s="111"/>
      <c r="AT3821" s="108" t="s">
        <v>176</v>
      </c>
      <c r="AU3821" s="108" t="s">
        <v>82</v>
      </c>
      <c r="AV3821" s="107" t="s">
        <v>82</v>
      </c>
      <c r="AW3821" s="107" t="s">
        <v>30</v>
      </c>
      <c r="AX3821" s="107" t="s">
        <v>73</v>
      </c>
      <c r="AY3821" s="108" t="s">
        <v>165</v>
      </c>
    </row>
    <row r="3822" spans="2:65" s="113" customFormat="1">
      <c r="B3822" s="112"/>
      <c r="D3822" s="102" t="s">
        <v>176</v>
      </c>
      <c r="E3822" s="114" t="s">
        <v>1</v>
      </c>
      <c r="F3822" s="115" t="s">
        <v>3851</v>
      </c>
      <c r="H3822" s="116">
        <v>35.594999999999999</v>
      </c>
      <c r="I3822" s="7"/>
      <c r="L3822" s="112"/>
      <c r="M3822" s="117"/>
      <c r="T3822" s="118"/>
      <c r="AT3822" s="114" t="s">
        <v>176</v>
      </c>
      <c r="AU3822" s="114" t="s">
        <v>82</v>
      </c>
      <c r="AV3822" s="113" t="s">
        <v>82</v>
      </c>
      <c r="AW3822" s="113" t="s">
        <v>30</v>
      </c>
      <c r="AX3822" s="113" t="s">
        <v>73</v>
      </c>
      <c r="AY3822" s="114" t="s">
        <v>165</v>
      </c>
    </row>
    <row r="3823" spans="2:65" s="107" customFormat="1">
      <c r="B3823" s="106"/>
      <c r="D3823" s="102" t="s">
        <v>176</v>
      </c>
      <c r="E3823" s="108" t="s">
        <v>1</v>
      </c>
      <c r="F3823" s="109" t="s">
        <v>3852</v>
      </c>
      <c r="H3823" s="108"/>
      <c r="I3823" s="6"/>
      <c r="L3823" s="106"/>
      <c r="M3823" s="110"/>
      <c r="T3823" s="111"/>
      <c r="AT3823" s="108" t="s">
        <v>176</v>
      </c>
      <c r="AU3823" s="108" t="s">
        <v>82</v>
      </c>
      <c r="AV3823" s="107" t="s">
        <v>82</v>
      </c>
      <c r="AW3823" s="107" t="s">
        <v>30</v>
      </c>
      <c r="AX3823" s="107" t="s">
        <v>73</v>
      </c>
      <c r="AY3823" s="108" t="s">
        <v>165</v>
      </c>
    </row>
    <row r="3824" spans="2:65" s="113" customFormat="1">
      <c r="B3824" s="112"/>
      <c r="D3824" s="102" t="s">
        <v>176</v>
      </c>
      <c r="E3824" s="114" t="s">
        <v>1</v>
      </c>
      <c r="F3824" s="115" t="s">
        <v>3853</v>
      </c>
      <c r="H3824" s="116">
        <v>26.244700000000002</v>
      </c>
      <c r="I3824" s="7"/>
      <c r="L3824" s="112"/>
      <c r="M3824" s="117"/>
      <c r="T3824" s="118"/>
      <c r="AT3824" s="114" t="s">
        <v>176</v>
      </c>
      <c r="AU3824" s="114" t="s">
        <v>82</v>
      </c>
      <c r="AV3824" s="113" t="s">
        <v>82</v>
      </c>
      <c r="AW3824" s="113" t="s">
        <v>30</v>
      </c>
      <c r="AX3824" s="113" t="s">
        <v>73</v>
      </c>
      <c r="AY3824" s="114" t="s">
        <v>165</v>
      </c>
    </row>
    <row r="3825" spans="2:51" s="107" customFormat="1">
      <c r="B3825" s="106"/>
      <c r="D3825" s="102" t="s">
        <v>176</v>
      </c>
      <c r="E3825" s="108" t="s">
        <v>1</v>
      </c>
      <c r="F3825" s="109" t="s">
        <v>3854</v>
      </c>
      <c r="H3825" s="108"/>
      <c r="I3825" s="6"/>
      <c r="L3825" s="106"/>
      <c r="M3825" s="110"/>
      <c r="T3825" s="111"/>
      <c r="AT3825" s="108" t="s">
        <v>176</v>
      </c>
      <c r="AU3825" s="108" t="s">
        <v>82</v>
      </c>
      <c r="AV3825" s="107" t="s">
        <v>82</v>
      </c>
      <c r="AW3825" s="107" t="s">
        <v>30</v>
      </c>
      <c r="AX3825" s="107" t="s">
        <v>73</v>
      </c>
      <c r="AY3825" s="108" t="s">
        <v>165</v>
      </c>
    </row>
    <row r="3826" spans="2:51" s="113" customFormat="1">
      <c r="B3826" s="112"/>
      <c r="D3826" s="102" t="s">
        <v>176</v>
      </c>
      <c r="E3826" s="114" t="s">
        <v>1</v>
      </c>
      <c r="F3826" s="115" t="s">
        <v>3855</v>
      </c>
      <c r="H3826" s="116">
        <v>12.887700000000001</v>
      </c>
      <c r="I3826" s="7"/>
      <c r="L3826" s="112"/>
      <c r="M3826" s="117"/>
      <c r="T3826" s="118"/>
      <c r="AT3826" s="114" t="s">
        <v>176</v>
      </c>
      <c r="AU3826" s="114" t="s">
        <v>82</v>
      </c>
      <c r="AV3826" s="113" t="s">
        <v>82</v>
      </c>
      <c r="AW3826" s="113" t="s">
        <v>30</v>
      </c>
      <c r="AX3826" s="113" t="s">
        <v>73</v>
      </c>
      <c r="AY3826" s="114" t="s">
        <v>165</v>
      </c>
    </row>
    <row r="3827" spans="2:51" s="113" customFormat="1">
      <c r="B3827" s="112"/>
      <c r="D3827" s="102" t="s">
        <v>176</v>
      </c>
      <c r="E3827" s="114" t="s">
        <v>1</v>
      </c>
      <c r="F3827" s="115" t="s">
        <v>3856</v>
      </c>
      <c r="H3827" s="116">
        <v>18.05</v>
      </c>
      <c r="I3827" s="7"/>
      <c r="L3827" s="112"/>
      <c r="M3827" s="117"/>
      <c r="T3827" s="118"/>
      <c r="AT3827" s="114" t="s">
        <v>176</v>
      </c>
      <c r="AU3827" s="114" t="s">
        <v>82</v>
      </c>
      <c r="AV3827" s="113" t="s">
        <v>82</v>
      </c>
      <c r="AW3827" s="113" t="s">
        <v>30</v>
      </c>
      <c r="AX3827" s="113" t="s">
        <v>73</v>
      </c>
      <c r="AY3827" s="114" t="s">
        <v>165</v>
      </c>
    </row>
    <row r="3828" spans="2:51" s="107" customFormat="1">
      <c r="B3828" s="106"/>
      <c r="D3828" s="102" t="s">
        <v>176</v>
      </c>
      <c r="E3828" s="108" t="s">
        <v>1</v>
      </c>
      <c r="F3828" s="109" t="s">
        <v>3857</v>
      </c>
      <c r="H3828" s="108"/>
      <c r="I3828" s="6"/>
      <c r="L3828" s="106"/>
      <c r="M3828" s="110"/>
      <c r="T3828" s="111"/>
      <c r="AT3828" s="108" t="s">
        <v>176</v>
      </c>
      <c r="AU3828" s="108" t="s">
        <v>82</v>
      </c>
      <c r="AV3828" s="107" t="s">
        <v>82</v>
      </c>
      <c r="AW3828" s="107" t="s">
        <v>30</v>
      </c>
      <c r="AX3828" s="107" t="s">
        <v>73</v>
      </c>
      <c r="AY3828" s="108" t="s">
        <v>165</v>
      </c>
    </row>
    <row r="3829" spans="2:51" s="113" customFormat="1">
      <c r="B3829" s="112"/>
      <c r="D3829" s="102" t="s">
        <v>176</v>
      </c>
      <c r="E3829" s="114" t="s">
        <v>1</v>
      </c>
      <c r="F3829" s="115" t="s">
        <v>3858</v>
      </c>
      <c r="H3829" s="116">
        <v>54.124099999999999</v>
      </c>
      <c r="I3829" s="7"/>
      <c r="L3829" s="112"/>
      <c r="M3829" s="117"/>
      <c r="T3829" s="118"/>
      <c r="AT3829" s="114" t="s">
        <v>176</v>
      </c>
      <c r="AU3829" s="114" t="s">
        <v>82</v>
      </c>
      <c r="AV3829" s="113" t="s">
        <v>82</v>
      </c>
      <c r="AW3829" s="113" t="s">
        <v>30</v>
      </c>
      <c r="AX3829" s="113" t="s">
        <v>73</v>
      </c>
      <c r="AY3829" s="114" t="s">
        <v>165</v>
      </c>
    </row>
    <row r="3830" spans="2:51" s="107" customFormat="1">
      <c r="B3830" s="106"/>
      <c r="D3830" s="102" t="s">
        <v>176</v>
      </c>
      <c r="E3830" s="108" t="s">
        <v>1</v>
      </c>
      <c r="F3830" s="109" t="s">
        <v>3859</v>
      </c>
      <c r="H3830" s="108"/>
      <c r="I3830" s="6"/>
      <c r="L3830" s="106"/>
      <c r="M3830" s="110"/>
      <c r="T3830" s="111"/>
      <c r="AT3830" s="108" t="s">
        <v>176</v>
      </c>
      <c r="AU3830" s="108" t="s">
        <v>82</v>
      </c>
      <c r="AV3830" s="107" t="s">
        <v>82</v>
      </c>
      <c r="AW3830" s="107" t="s">
        <v>30</v>
      </c>
      <c r="AX3830" s="107" t="s">
        <v>73</v>
      </c>
      <c r="AY3830" s="108" t="s">
        <v>165</v>
      </c>
    </row>
    <row r="3831" spans="2:51" s="113" customFormat="1">
      <c r="B3831" s="112"/>
      <c r="D3831" s="102" t="s">
        <v>176</v>
      </c>
      <c r="E3831" s="114" t="s">
        <v>1</v>
      </c>
      <c r="F3831" s="115" t="s">
        <v>3860</v>
      </c>
      <c r="H3831" s="116">
        <v>39.4131</v>
      </c>
      <c r="I3831" s="7"/>
      <c r="L3831" s="112"/>
      <c r="M3831" s="117"/>
      <c r="T3831" s="118"/>
      <c r="AT3831" s="114" t="s">
        <v>176</v>
      </c>
      <c r="AU3831" s="114" t="s">
        <v>82</v>
      </c>
      <c r="AV3831" s="113" t="s">
        <v>82</v>
      </c>
      <c r="AW3831" s="113" t="s">
        <v>30</v>
      </c>
      <c r="AX3831" s="113" t="s">
        <v>73</v>
      </c>
      <c r="AY3831" s="114" t="s">
        <v>165</v>
      </c>
    </row>
    <row r="3832" spans="2:51" s="107" customFormat="1">
      <c r="B3832" s="106"/>
      <c r="D3832" s="102" t="s">
        <v>176</v>
      </c>
      <c r="E3832" s="108" t="s">
        <v>1</v>
      </c>
      <c r="F3832" s="109" t="s">
        <v>707</v>
      </c>
      <c r="H3832" s="108"/>
      <c r="I3832" s="6"/>
      <c r="L3832" s="106"/>
      <c r="M3832" s="110"/>
      <c r="T3832" s="111"/>
      <c r="AT3832" s="108" t="s">
        <v>176</v>
      </c>
      <c r="AU3832" s="108" t="s">
        <v>82</v>
      </c>
      <c r="AV3832" s="107" t="s">
        <v>82</v>
      </c>
      <c r="AW3832" s="107" t="s">
        <v>30</v>
      </c>
      <c r="AX3832" s="107" t="s">
        <v>73</v>
      </c>
      <c r="AY3832" s="108" t="s">
        <v>165</v>
      </c>
    </row>
    <row r="3833" spans="2:51" s="107" customFormat="1">
      <c r="B3833" s="106"/>
      <c r="D3833" s="102" t="s">
        <v>176</v>
      </c>
      <c r="E3833" s="108" t="s">
        <v>1</v>
      </c>
      <c r="F3833" s="109" t="s">
        <v>11378</v>
      </c>
      <c r="H3833" s="108"/>
      <c r="I3833" s="6"/>
      <c r="L3833" s="106"/>
      <c r="M3833" s="110"/>
      <c r="T3833" s="111"/>
      <c r="AT3833" s="108" t="s">
        <v>176</v>
      </c>
      <c r="AU3833" s="108" t="s">
        <v>82</v>
      </c>
      <c r="AV3833" s="107" t="s">
        <v>82</v>
      </c>
      <c r="AW3833" s="107" t="s">
        <v>30</v>
      </c>
      <c r="AX3833" s="107" t="s">
        <v>73</v>
      </c>
      <c r="AY3833" s="108" t="s">
        <v>165</v>
      </c>
    </row>
    <row r="3834" spans="2:51" s="113" customFormat="1">
      <c r="B3834" s="112"/>
      <c r="D3834" s="102" t="s">
        <v>176</v>
      </c>
      <c r="E3834" s="114" t="s">
        <v>1</v>
      </c>
      <c r="F3834" s="115" t="s">
        <v>11379</v>
      </c>
      <c r="H3834" s="116">
        <v>50.32</v>
      </c>
      <c r="I3834" s="7"/>
      <c r="L3834" s="112"/>
      <c r="M3834" s="117"/>
      <c r="T3834" s="118"/>
      <c r="AT3834" s="114" t="s">
        <v>176</v>
      </c>
      <c r="AU3834" s="114" t="s">
        <v>82</v>
      </c>
      <c r="AV3834" s="113" t="s">
        <v>82</v>
      </c>
      <c r="AW3834" s="113" t="s">
        <v>30</v>
      </c>
      <c r="AX3834" s="113" t="s">
        <v>73</v>
      </c>
      <c r="AY3834" s="114" t="s">
        <v>165</v>
      </c>
    </row>
    <row r="3835" spans="2:51" s="113" customFormat="1">
      <c r="B3835" s="112"/>
      <c r="D3835" s="102" t="s">
        <v>176</v>
      </c>
      <c r="E3835" s="114" t="s">
        <v>1</v>
      </c>
      <c r="F3835" s="115" t="s">
        <v>11380</v>
      </c>
      <c r="H3835" s="116">
        <v>70.3</v>
      </c>
      <c r="I3835" s="7"/>
      <c r="L3835" s="112"/>
      <c r="M3835" s="117"/>
      <c r="T3835" s="118"/>
      <c r="AT3835" s="114" t="s">
        <v>176</v>
      </c>
      <c r="AU3835" s="114" t="s">
        <v>82</v>
      </c>
      <c r="AV3835" s="113" t="s">
        <v>82</v>
      </c>
      <c r="AW3835" s="113" t="s">
        <v>30</v>
      </c>
      <c r="AX3835" s="113" t="s">
        <v>73</v>
      </c>
      <c r="AY3835" s="114" t="s">
        <v>165</v>
      </c>
    </row>
    <row r="3836" spans="2:51" s="107" customFormat="1">
      <c r="B3836" s="106"/>
      <c r="D3836" s="102" t="s">
        <v>176</v>
      </c>
      <c r="E3836" s="108" t="s">
        <v>1</v>
      </c>
      <c r="F3836" s="109" t="s">
        <v>11381</v>
      </c>
      <c r="H3836" s="108"/>
      <c r="I3836" s="6"/>
      <c r="L3836" s="106"/>
      <c r="M3836" s="110"/>
      <c r="T3836" s="111"/>
      <c r="AT3836" s="108" t="s">
        <v>176</v>
      </c>
      <c r="AU3836" s="108" t="s">
        <v>82</v>
      </c>
      <c r="AV3836" s="107" t="s">
        <v>82</v>
      </c>
      <c r="AW3836" s="107" t="s">
        <v>30</v>
      </c>
      <c r="AX3836" s="107" t="s">
        <v>73</v>
      </c>
      <c r="AY3836" s="108" t="s">
        <v>165</v>
      </c>
    </row>
    <row r="3837" spans="2:51" s="113" customFormat="1">
      <c r="B3837" s="112"/>
      <c r="D3837" s="102" t="s">
        <v>176</v>
      </c>
      <c r="E3837" s="114" t="s">
        <v>1</v>
      </c>
      <c r="F3837" s="115" t="s">
        <v>11382</v>
      </c>
      <c r="H3837" s="116">
        <v>39.840000000000003</v>
      </c>
      <c r="I3837" s="7"/>
      <c r="L3837" s="112"/>
      <c r="M3837" s="117"/>
      <c r="T3837" s="118"/>
      <c r="AT3837" s="114" t="s">
        <v>176</v>
      </c>
      <c r="AU3837" s="114" t="s">
        <v>82</v>
      </c>
      <c r="AV3837" s="113" t="s">
        <v>82</v>
      </c>
      <c r="AW3837" s="113" t="s">
        <v>30</v>
      </c>
      <c r="AX3837" s="113" t="s">
        <v>73</v>
      </c>
      <c r="AY3837" s="114" t="s">
        <v>165</v>
      </c>
    </row>
    <row r="3838" spans="2:51" s="107" customFormat="1">
      <c r="B3838" s="106"/>
      <c r="D3838" s="102" t="s">
        <v>176</v>
      </c>
      <c r="E3838" s="108" t="s">
        <v>1</v>
      </c>
      <c r="F3838" s="109" t="s">
        <v>709</v>
      </c>
      <c r="H3838" s="108"/>
      <c r="I3838" s="6"/>
      <c r="L3838" s="106"/>
      <c r="M3838" s="110"/>
      <c r="T3838" s="111"/>
      <c r="AT3838" s="108" t="s">
        <v>176</v>
      </c>
      <c r="AU3838" s="108" t="s">
        <v>82</v>
      </c>
      <c r="AV3838" s="107" t="s">
        <v>82</v>
      </c>
      <c r="AW3838" s="107" t="s">
        <v>30</v>
      </c>
      <c r="AX3838" s="107" t="s">
        <v>73</v>
      </c>
      <c r="AY3838" s="108" t="s">
        <v>165</v>
      </c>
    </row>
    <row r="3839" spans="2:51" s="107" customFormat="1">
      <c r="B3839" s="106"/>
      <c r="D3839" s="102" t="s">
        <v>176</v>
      </c>
      <c r="E3839" s="108" t="s">
        <v>1</v>
      </c>
      <c r="F3839" s="109" t="s">
        <v>2001</v>
      </c>
      <c r="H3839" s="108"/>
      <c r="I3839" s="6"/>
      <c r="L3839" s="106"/>
      <c r="M3839" s="110"/>
      <c r="T3839" s="111"/>
      <c r="AT3839" s="108" t="s">
        <v>176</v>
      </c>
      <c r="AU3839" s="108" t="s">
        <v>82</v>
      </c>
      <c r="AV3839" s="107" t="s">
        <v>82</v>
      </c>
      <c r="AW3839" s="107" t="s">
        <v>30</v>
      </c>
      <c r="AX3839" s="107" t="s">
        <v>73</v>
      </c>
      <c r="AY3839" s="108" t="s">
        <v>165</v>
      </c>
    </row>
    <row r="3840" spans="2:51" s="113" customFormat="1">
      <c r="B3840" s="112"/>
      <c r="D3840" s="102" t="s">
        <v>176</v>
      </c>
      <c r="E3840" s="114" t="s">
        <v>1</v>
      </c>
      <c r="F3840" s="115" t="s">
        <v>11383</v>
      </c>
      <c r="H3840" s="116">
        <v>9.984</v>
      </c>
      <c r="I3840" s="7"/>
      <c r="L3840" s="112"/>
      <c r="M3840" s="117"/>
      <c r="T3840" s="118"/>
      <c r="AT3840" s="114" t="s">
        <v>176</v>
      </c>
      <c r="AU3840" s="114" t="s">
        <v>82</v>
      </c>
      <c r="AV3840" s="113" t="s">
        <v>82</v>
      </c>
      <c r="AW3840" s="113" t="s">
        <v>30</v>
      </c>
      <c r="AX3840" s="113" t="s">
        <v>73</v>
      </c>
      <c r="AY3840" s="114" t="s">
        <v>165</v>
      </c>
    </row>
    <row r="3841" spans="2:51" s="107" customFormat="1">
      <c r="B3841" s="106"/>
      <c r="D3841" s="102" t="s">
        <v>176</v>
      </c>
      <c r="E3841" s="108" t="s">
        <v>1</v>
      </c>
      <c r="F3841" s="109" t="s">
        <v>11381</v>
      </c>
      <c r="H3841" s="108"/>
      <c r="I3841" s="6"/>
      <c r="L3841" s="106"/>
      <c r="M3841" s="110"/>
      <c r="T3841" s="111"/>
      <c r="AT3841" s="108" t="s">
        <v>176</v>
      </c>
      <c r="AU3841" s="108" t="s">
        <v>82</v>
      </c>
      <c r="AV3841" s="107" t="s">
        <v>82</v>
      </c>
      <c r="AW3841" s="107" t="s">
        <v>30</v>
      </c>
      <c r="AX3841" s="107" t="s">
        <v>73</v>
      </c>
      <c r="AY3841" s="108" t="s">
        <v>165</v>
      </c>
    </row>
    <row r="3842" spans="2:51" s="113" customFormat="1">
      <c r="B3842" s="112"/>
      <c r="D3842" s="102" t="s">
        <v>176</v>
      </c>
      <c r="E3842" s="114" t="s">
        <v>1</v>
      </c>
      <c r="F3842" s="115" t="s">
        <v>11384</v>
      </c>
      <c r="H3842" s="116">
        <v>5.3279999999999994</v>
      </c>
      <c r="I3842" s="7"/>
      <c r="L3842" s="112"/>
      <c r="M3842" s="117"/>
      <c r="T3842" s="118"/>
      <c r="AT3842" s="114" t="s">
        <v>176</v>
      </c>
      <c r="AU3842" s="114" t="s">
        <v>82</v>
      </c>
      <c r="AV3842" s="113" t="s">
        <v>82</v>
      </c>
      <c r="AW3842" s="113" t="s">
        <v>30</v>
      </c>
      <c r="AX3842" s="113" t="s">
        <v>73</v>
      </c>
      <c r="AY3842" s="114" t="s">
        <v>165</v>
      </c>
    </row>
    <row r="3843" spans="2:51" s="113" customFormat="1">
      <c r="B3843" s="112"/>
      <c r="D3843" s="102" t="s">
        <v>176</v>
      </c>
      <c r="E3843" s="114" t="s">
        <v>1</v>
      </c>
      <c r="F3843" s="115" t="s">
        <v>11385</v>
      </c>
      <c r="H3843" s="116">
        <v>362.08659999999992</v>
      </c>
      <c r="I3843" s="7"/>
      <c r="L3843" s="112"/>
      <c r="M3843" s="117"/>
      <c r="T3843" s="118"/>
      <c r="AT3843" s="114" t="s">
        <v>176</v>
      </c>
      <c r="AU3843" s="114" t="s">
        <v>82</v>
      </c>
      <c r="AV3843" s="113" t="s">
        <v>82</v>
      </c>
      <c r="AW3843" s="113" t="s">
        <v>30</v>
      </c>
      <c r="AX3843" s="113" t="s">
        <v>73</v>
      </c>
      <c r="AY3843" s="114" t="s">
        <v>165</v>
      </c>
    </row>
    <row r="3844" spans="2:51" s="107" customFormat="1">
      <c r="B3844" s="106"/>
      <c r="D3844" s="102" t="s">
        <v>176</v>
      </c>
      <c r="E3844" s="108" t="s">
        <v>1</v>
      </c>
      <c r="F3844" s="109" t="s">
        <v>11386</v>
      </c>
      <c r="H3844" s="108"/>
      <c r="I3844" s="6"/>
      <c r="L3844" s="106"/>
      <c r="M3844" s="110"/>
      <c r="T3844" s="111"/>
      <c r="AT3844" s="108" t="s">
        <v>176</v>
      </c>
      <c r="AU3844" s="108" t="s">
        <v>82</v>
      </c>
      <c r="AV3844" s="107" t="s">
        <v>82</v>
      </c>
      <c r="AW3844" s="107" t="s">
        <v>30</v>
      </c>
      <c r="AX3844" s="107" t="s">
        <v>73</v>
      </c>
      <c r="AY3844" s="108" t="s">
        <v>165</v>
      </c>
    </row>
    <row r="3845" spans="2:51" s="107" customFormat="1">
      <c r="B3845" s="106"/>
      <c r="D3845" s="102" t="s">
        <v>176</v>
      </c>
      <c r="E3845" s="108" t="s">
        <v>1</v>
      </c>
      <c r="F3845" s="109" t="s">
        <v>10419</v>
      </c>
      <c r="H3845" s="108"/>
      <c r="I3845" s="6"/>
      <c r="L3845" s="106"/>
      <c r="M3845" s="110"/>
      <c r="T3845" s="111"/>
      <c r="AT3845" s="108" t="s">
        <v>176</v>
      </c>
      <c r="AU3845" s="108" t="s">
        <v>82</v>
      </c>
      <c r="AV3845" s="107" t="s">
        <v>82</v>
      </c>
      <c r="AW3845" s="107" t="s">
        <v>30</v>
      </c>
      <c r="AX3845" s="107" t="s">
        <v>73</v>
      </c>
      <c r="AY3845" s="108" t="s">
        <v>165</v>
      </c>
    </row>
    <row r="3846" spans="2:51" s="107" customFormat="1">
      <c r="B3846" s="106"/>
      <c r="D3846" s="102" t="s">
        <v>176</v>
      </c>
      <c r="E3846" s="108" t="s">
        <v>1</v>
      </c>
      <c r="F3846" s="109" t="s">
        <v>11387</v>
      </c>
      <c r="H3846" s="108"/>
      <c r="I3846" s="6"/>
      <c r="L3846" s="106"/>
      <c r="M3846" s="110"/>
      <c r="T3846" s="111"/>
      <c r="AT3846" s="108" t="s">
        <v>176</v>
      </c>
      <c r="AU3846" s="108" t="s">
        <v>82</v>
      </c>
      <c r="AV3846" s="107" t="s">
        <v>82</v>
      </c>
      <c r="AW3846" s="107" t="s">
        <v>30</v>
      </c>
      <c r="AX3846" s="107" t="s">
        <v>73</v>
      </c>
      <c r="AY3846" s="108" t="s">
        <v>165</v>
      </c>
    </row>
    <row r="3847" spans="2:51" s="113" customFormat="1">
      <c r="B3847" s="112"/>
      <c r="D3847" s="102" t="s">
        <v>176</v>
      </c>
      <c r="E3847" s="114" t="s">
        <v>1</v>
      </c>
      <c r="F3847" s="115" t="s">
        <v>11388</v>
      </c>
      <c r="H3847" s="116">
        <v>3.1871</v>
      </c>
      <c r="I3847" s="7"/>
      <c r="L3847" s="112"/>
      <c r="M3847" s="117"/>
      <c r="T3847" s="118"/>
      <c r="AT3847" s="114" t="s">
        <v>176</v>
      </c>
      <c r="AU3847" s="114" t="s">
        <v>82</v>
      </c>
      <c r="AV3847" s="113" t="s">
        <v>82</v>
      </c>
      <c r="AW3847" s="113" t="s">
        <v>30</v>
      </c>
      <c r="AX3847" s="113" t="s">
        <v>73</v>
      </c>
      <c r="AY3847" s="114" t="s">
        <v>165</v>
      </c>
    </row>
    <row r="3848" spans="2:51" s="113" customFormat="1">
      <c r="B3848" s="112"/>
      <c r="D3848" s="102" t="s">
        <v>176</v>
      </c>
      <c r="E3848" s="114" t="s">
        <v>1</v>
      </c>
      <c r="F3848" s="115" t="s">
        <v>11389</v>
      </c>
      <c r="H3848" s="116">
        <v>4.5529999999999999</v>
      </c>
      <c r="I3848" s="7"/>
      <c r="L3848" s="112"/>
      <c r="M3848" s="117"/>
      <c r="T3848" s="118"/>
      <c r="AT3848" s="114" t="s">
        <v>176</v>
      </c>
      <c r="AU3848" s="114" t="s">
        <v>82</v>
      </c>
      <c r="AV3848" s="113" t="s">
        <v>82</v>
      </c>
      <c r="AW3848" s="113" t="s">
        <v>30</v>
      </c>
      <c r="AX3848" s="113" t="s">
        <v>73</v>
      </c>
      <c r="AY3848" s="114" t="s">
        <v>165</v>
      </c>
    </row>
    <row r="3849" spans="2:51" s="113" customFormat="1">
      <c r="B3849" s="112"/>
      <c r="D3849" s="102" t="s">
        <v>176</v>
      </c>
      <c r="E3849" s="114" t="s">
        <v>1</v>
      </c>
      <c r="F3849" s="115" t="s">
        <v>11390</v>
      </c>
      <c r="H3849" s="116">
        <v>4.8864999999999998</v>
      </c>
      <c r="I3849" s="7"/>
      <c r="L3849" s="112"/>
      <c r="M3849" s="117"/>
      <c r="T3849" s="118"/>
      <c r="AT3849" s="114" t="s">
        <v>176</v>
      </c>
      <c r="AU3849" s="114" t="s">
        <v>82</v>
      </c>
      <c r="AV3849" s="113" t="s">
        <v>82</v>
      </c>
      <c r="AW3849" s="113" t="s">
        <v>30</v>
      </c>
      <c r="AX3849" s="113" t="s">
        <v>73</v>
      </c>
      <c r="AY3849" s="114" t="s">
        <v>165</v>
      </c>
    </row>
    <row r="3850" spans="2:51" s="113" customFormat="1">
      <c r="B3850" s="112"/>
      <c r="D3850" s="102" t="s">
        <v>176</v>
      </c>
      <c r="E3850" s="114" t="s">
        <v>1</v>
      </c>
      <c r="F3850" s="115" t="s">
        <v>11391</v>
      </c>
      <c r="H3850" s="116">
        <v>1.3658999999999999</v>
      </c>
      <c r="I3850" s="7"/>
      <c r="L3850" s="112"/>
      <c r="M3850" s="117"/>
      <c r="T3850" s="118"/>
      <c r="AT3850" s="114" t="s">
        <v>176</v>
      </c>
      <c r="AU3850" s="114" t="s">
        <v>82</v>
      </c>
      <c r="AV3850" s="113" t="s">
        <v>82</v>
      </c>
      <c r="AW3850" s="113" t="s">
        <v>30</v>
      </c>
      <c r="AX3850" s="113" t="s">
        <v>73</v>
      </c>
      <c r="AY3850" s="114" t="s">
        <v>165</v>
      </c>
    </row>
    <row r="3851" spans="2:51" s="113" customFormat="1">
      <c r="B3851" s="112"/>
      <c r="D3851" s="102" t="s">
        <v>176</v>
      </c>
      <c r="E3851" s="114" t="s">
        <v>1</v>
      </c>
      <c r="F3851" s="115" t="s">
        <v>11389</v>
      </c>
      <c r="H3851" s="116">
        <v>4.5529999999999999</v>
      </c>
      <c r="I3851" s="7"/>
      <c r="L3851" s="112"/>
      <c r="M3851" s="117"/>
      <c r="T3851" s="118"/>
      <c r="AT3851" s="114" t="s">
        <v>176</v>
      </c>
      <c r="AU3851" s="114" t="s">
        <v>82</v>
      </c>
      <c r="AV3851" s="113" t="s">
        <v>82</v>
      </c>
      <c r="AW3851" s="113" t="s">
        <v>30</v>
      </c>
      <c r="AX3851" s="113" t="s">
        <v>73</v>
      </c>
      <c r="AY3851" s="114" t="s">
        <v>165</v>
      </c>
    </row>
    <row r="3852" spans="2:51" s="113" customFormat="1">
      <c r="B3852" s="112"/>
      <c r="D3852" s="102" t="s">
        <v>176</v>
      </c>
      <c r="E3852" s="114" t="s">
        <v>1</v>
      </c>
      <c r="F3852" s="115" t="s">
        <v>11392</v>
      </c>
      <c r="H3852" s="116">
        <v>5.9644300000000001</v>
      </c>
      <c r="I3852" s="7"/>
      <c r="L3852" s="112"/>
      <c r="M3852" s="117"/>
      <c r="T3852" s="118"/>
      <c r="AT3852" s="114" t="s">
        <v>176</v>
      </c>
      <c r="AU3852" s="114" t="s">
        <v>82</v>
      </c>
      <c r="AV3852" s="113" t="s">
        <v>82</v>
      </c>
      <c r="AW3852" s="113" t="s">
        <v>30</v>
      </c>
      <c r="AX3852" s="113" t="s">
        <v>73</v>
      </c>
      <c r="AY3852" s="114" t="s">
        <v>165</v>
      </c>
    </row>
    <row r="3853" spans="2:51" s="113" customFormat="1">
      <c r="B3853" s="112"/>
      <c r="D3853" s="102" t="s">
        <v>176</v>
      </c>
      <c r="E3853" s="114" t="s">
        <v>1</v>
      </c>
      <c r="F3853" s="115" t="s">
        <v>11393</v>
      </c>
      <c r="H3853" s="116">
        <v>5.2634999999999996</v>
      </c>
      <c r="I3853" s="7"/>
      <c r="L3853" s="112"/>
      <c r="M3853" s="117"/>
      <c r="T3853" s="118"/>
      <c r="AT3853" s="114" t="s">
        <v>176</v>
      </c>
      <c r="AU3853" s="114" t="s">
        <v>82</v>
      </c>
      <c r="AV3853" s="113" t="s">
        <v>82</v>
      </c>
      <c r="AW3853" s="113" t="s">
        <v>30</v>
      </c>
      <c r="AX3853" s="113" t="s">
        <v>73</v>
      </c>
      <c r="AY3853" s="114" t="s">
        <v>165</v>
      </c>
    </row>
    <row r="3854" spans="2:51" s="107" customFormat="1">
      <c r="B3854" s="106"/>
      <c r="D3854" s="102" t="s">
        <v>176</v>
      </c>
      <c r="E3854" s="108" t="s">
        <v>1</v>
      </c>
      <c r="F3854" s="109" t="s">
        <v>11394</v>
      </c>
      <c r="H3854" s="108"/>
      <c r="I3854" s="6"/>
      <c r="L3854" s="106"/>
      <c r="M3854" s="110"/>
      <c r="T3854" s="111"/>
      <c r="AT3854" s="108" t="s">
        <v>176</v>
      </c>
      <c r="AU3854" s="108" t="s">
        <v>82</v>
      </c>
      <c r="AV3854" s="107" t="s">
        <v>82</v>
      </c>
      <c r="AW3854" s="107" t="s">
        <v>30</v>
      </c>
      <c r="AX3854" s="107" t="s">
        <v>73</v>
      </c>
      <c r="AY3854" s="108" t="s">
        <v>165</v>
      </c>
    </row>
    <row r="3855" spans="2:51" s="113" customFormat="1">
      <c r="B3855" s="112"/>
      <c r="D3855" s="102" t="s">
        <v>176</v>
      </c>
      <c r="E3855" s="114" t="s">
        <v>1</v>
      </c>
      <c r="F3855" s="115" t="s">
        <v>11395</v>
      </c>
      <c r="H3855" s="116">
        <v>25.587860000000003</v>
      </c>
      <c r="I3855" s="7"/>
      <c r="L3855" s="112"/>
      <c r="M3855" s="117"/>
      <c r="T3855" s="118"/>
      <c r="AT3855" s="114" t="s">
        <v>176</v>
      </c>
      <c r="AU3855" s="114" t="s">
        <v>82</v>
      </c>
      <c r="AV3855" s="113" t="s">
        <v>82</v>
      </c>
      <c r="AW3855" s="113" t="s">
        <v>30</v>
      </c>
      <c r="AX3855" s="113" t="s">
        <v>73</v>
      </c>
      <c r="AY3855" s="114" t="s">
        <v>165</v>
      </c>
    </row>
    <row r="3856" spans="2:51" s="113" customFormat="1">
      <c r="B3856" s="112"/>
      <c r="D3856" s="102" t="s">
        <v>176</v>
      </c>
      <c r="E3856" s="114" t="s">
        <v>1</v>
      </c>
      <c r="F3856" s="115" t="s">
        <v>11396</v>
      </c>
      <c r="H3856" s="116">
        <v>5.6549999999999994</v>
      </c>
      <c r="I3856" s="7"/>
      <c r="L3856" s="112"/>
      <c r="M3856" s="117"/>
      <c r="T3856" s="118"/>
      <c r="AT3856" s="114" t="s">
        <v>176</v>
      </c>
      <c r="AU3856" s="114" t="s">
        <v>82</v>
      </c>
      <c r="AV3856" s="113" t="s">
        <v>82</v>
      </c>
      <c r="AW3856" s="113" t="s">
        <v>30</v>
      </c>
      <c r="AX3856" s="113" t="s">
        <v>73</v>
      </c>
      <c r="AY3856" s="114" t="s">
        <v>165</v>
      </c>
    </row>
    <row r="3857" spans="2:51" s="107" customFormat="1">
      <c r="B3857" s="106"/>
      <c r="D3857" s="102" t="s">
        <v>176</v>
      </c>
      <c r="E3857" s="108" t="s">
        <v>1</v>
      </c>
      <c r="F3857" s="109" t="s">
        <v>11397</v>
      </c>
      <c r="H3857" s="108"/>
      <c r="I3857" s="6"/>
      <c r="L3857" s="106"/>
      <c r="M3857" s="110"/>
      <c r="T3857" s="111"/>
      <c r="AT3857" s="108" t="s">
        <v>176</v>
      </c>
      <c r="AU3857" s="108" t="s">
        <v>82</v>
      </c>
      <c r="AV3857" s="107" t="s">
        <v>82</v>
      </c>
      <c r="AW3857" s="107" t="s">
        <v>30</v>
      </c>
      <c r="AX3857" s="107" t="s">
        <v>73</v>
      </c>
      <c r="AY3857" s="108" t="s">
        <v>165</v>
      </c>
    </row>
    <row r="3858" spans="2:51" s="113" customFormat="1">
      <c r="B3858" s="112"/>
      <c r="D3858" s="102" t="s">
        <v>176</v>
      </c>
      <c r="E3858" s="114" t="s">
        <v>1</v>
      </c>
      <c r="F3858" s="115" t="s">
        <v>11398</v>
      </c>
      <c r="H3858" s="116">
        <v>3.57</v>
      </c>
      <c r="I3858" s="7"/>
      <c r="L3858" s="112"/>
      <c r="M3858" s="117"/>
      <c r="T3858" s="118"/>
      <c r="AT3858" s="114" t="s">
        <v>176</v>
      </c>
      <c r="AU3858" s="114" t="s">
        <v>82</v>
      </c>
      <c r="AV3858" s="113" t="s">
        <v>82</v>
      </c>
      <c r="AW3858" s="113" t="s">
        <v>30</v>
      </c>
      <c r="AX3858" s="113" t="s">
        <v>73</v>
      </c>
      <c r="AY3858" s="114" t="s">
        <v>165</v>
      </c>
    </row>
    <row r="3859" spans="2:51" s="113" customFormat="1">
      <c r="B3859" s="112"/>
      <c r="D3859" s="102" t="s">
        <v>176</v>
      </c>
      <c r="E3859" s="114" t="s">
        <v>1</v>
      </c>
      <c r="F3859" s="115" t="s">
        <v>11399</v>
      </c>
      <c r="H3859" s="116">
        <v>3.8531999999999997</v>
      </c>
      <c r="I3859" s="7"/>
      <c r="L3859" s="112"/>
      <c r="M3859" s="117"/>
      <c r="T3859" s="118"/>
      <c r="AT3859" s="114" t="s">
        <v>176</v>
      </c>
      <c r="AU3859" s="114" t="s">
        <v>82</v>
      </c>
      <c r="AV3859" s="113" t="s">
        <v>82</v>
      </c>
      <c r="AW3859" s="113" t="s">
        <v>30</v>
      </c>
      <c r="AX3859" s="113" t="s">
        <v>73</v>
      </c>
      <c r="AY3859" s="114" t="s">
        <v>165</v>
      </c>
    </row>
    <row r="3860" spans="2:51" s="113" customFormat="1">
      <c r="B3860" s="112"/>
      <c r="D3860" s="102" t="s">
        <v>176</v>
      </c>
      <c r="E3860" s="114" t="s">
        <v>1</v>
      </c>
      <c r="F3860" s="115" t="s">
        <v>11400</v>
      </c>
      <c r="H3860" s="116">
        <v>9.8879999999999999</v>
      </c>
      <c r="I3860" s="7"/>
      <c r="L3860" s="112"/>
      <c r="M3860" s="117"/>
      <c r="T3860" s="118"/>
      <c r="AT3860" s="114" t="s">
        <v>176</v>
      </c>
      <c r="AU3860" s="114" t="s">
        <v>82</v>
      </c>
      <c r="AV3860" s="113" t="s">
        <v>82</v>
      </c>
      <c r="AW3860" s="113" t="s">
        <v>30</v>
      </c>
      <c r="AX3860" s="113" t="s">
        <v>73</v>
      </c>
      <c r="AY3860" s="114" t="s">
        <v>165</v>
      </c>
    </row>
    <row r="3861" spans="2:51" s="113" customFormat="1">
      <c r="B3861" s="112"/>
      <c r="D3861" s="102" t="s">
        <v>176</v>
      </c>
      <c r="E3861" s="114" t="s">
        <v>1</v>
      </c>
      <c r="F3861" s="115" t="s">
        <v>11401</v>
      </c>
      <c r="H3861" s="116">
        <v>6.684499999999999</v>
      </c>
      <c r="I3861" s="7"/>
      <c r="L3861" s="112"/>
      <c r="M3861" s="117"/>
      <c r="T3861" s="118"/>
      <c r="AT3861" s="114" t="s">
        <v>176</v>
      </c>
      <c r="AU3861" s="114" t="s">
        <v>82</v>
      </c>
      <c r="AV3861" s="113" t="s">
        <v>82</v>
      </c>
      <c r="AW3861" s="113" t="s">
        <v>30</v>
      </c>
      <c r="AX3861" s="113" t="s">
        <v>73</v>
      </c>
      <c r="AY3861" s="114" t="s">
        <v>165</v>
      </c>
    </row>
    <row r="3862" spans="2:51" s="113" customFormat="1">
      <c r="B3862" s="112"/>
      <c r="D3862" s="102" t="s">
        <v>176</v>
      </c>
      <c r="E3862" s="114" t="s">
        <v>1</v>
      </c>
      <c r="F3862" s="115" t="s">
        <v>11402</v>
      </c>
      <c r="H3862" s="116">
        <v>18.951499999999999</v>
      </c>
      <c r="I3862" s="7"/>
      <c r="L3862" s="112"/>
      <c r="M3862" s="117"/>
      <c r="T3862" s="118"/>
      <c r="AT3862" s="114" t="s">
        <v>176</v>
      </c>
      <c r="AU3862" s="114" t="s">
        <v>82</v>
      </c>
      <c r="AV3862" s="113" t="s">
        <v>82</v>
      </c>
      <c r="AW3862" s="113" t="s">
        <v>30</v>
      </c>
      <c r="AX3862" s="113" t="s">
        <v>73</v>
      </c>
      <c r="AY3862" s="114" t="s">
        <v>165</v>
      </c>
    </row>
    <row r="3863" spans="2:51" s="113" customFormat="1">
      <c r="B3863" s="112"/>
      <c r="D3863" s="102" t="s">
        <v>176</v>
      </c>
      <c r="E3863" s="114" t="s">
        <v>1</v>
      </c>
      <c r="F3863" s="115" t="s">
        <v>11403</v>
      </c>
      <c r="H3863" s="116">
        <v>7.8879999999999999</v>
      </c>
      <c r="I3863" s="7"/>
      <c r="L3863" s="112"/>
      <c r="M3863" s="117"/>
      <c r="T3863" s="118"/>
      <c r="AT3863" s="114" t="s">
        <v>176</v>
      </c>
      <c r="AU3863" s="114" t="s">
        <v>82</v>
      </c>
      <c r="AV3863" s="113" t="s">
        <v>82</v>
      </c>
      <c r="AW3863" s="113" t="s">
        <v>30</v>
      </c>
      <c r="AX3863" s="113" t="s">
        <v>73</v>
      </c>
      <c r="AY3863" s="114" t="s">
        <v>165</v>
      </c>
    </row>
    <row r="3864" spans="2:51" s="113" customFormat="1">
      <c r="B3864" s="112"/>
      <c r="D3864" s="102" t="s">
        <v>176</v>
      </c>
      <c r="E3864" s="114" t="s">
        <v>1</v>
      </c>
      <c r="F3864" s="115" t="s">
        <v>11404</v>
      </c>
      <c r="H3864" s="116">
        <v>0.72848000000000013</v>
      </c>
      <c r="I3864" s="7"/>
      <c r="L3864" s="112"/>
      <c r="M3864" s="117"/>
      <c r="T3864" s="118"/>
      <c r="AT3864" s="114" t="s">
        <v>176</v>
      </c>
      <c r="AU3864" s="114" t="s">
        <v>82</v>
      </c>
      <c r="AV3864" s="113" t="s">
        <v>82</v>
      </c>
      <c r="AW3864" s="113" t="s">
        <v>30</v>
      </c>
      <c r="AX3864" s="113" t="s">
        <v>73</v>
      </c>
      <c r="AY3864" s="114" t="s">
        <v>165</v>
      </c>
    </row>
    <row r="3865" spans="2:51" s="113" customFormat="1">
      <c r="B3865" s="112"/>
      <c r="D3865" s="102" t="s">
        <v>176</v>
      </c>
      <c r="E3865" s="114" t="s">
        <v>1</v>
      </c>
      <c r="F3865" s="115" t="s">
        <v>11405</v>
      </c>
      <c r="H3865" s="116">
        <v>2.5375000000000001</v>
      </c>
      <c r="I3865" s="7"/>
      <c r="L3865" s="112"/>
      <c r="M3865" s="117"/>
      <c r="T3865" s="118"/>
      <c r="AT3865" s="114" t="s">
        <v>176</v>
      </c>
      <c r="AU3865" s="114" t="s">
        <v>82</v>
      </c>
      <c r="AV3865" s="113" t="s">
        <v>82</v>
      </c>
      <c r="AW3865" s="113" t="s">
        <v>30</v>
      </c>
      <c r="AX3865" s="113" t="s">
        <v>73</v>
      </c>
      <c r="AY3865" s="114" t="s">
        <v>165</v>
      </c>
    </row>
    <row r="3866" spans="2:51" s="113" customFormat="1">
      <c r="B3866" s="112"/>
      <c r="D3866" s="102" t="s">
        <v>176</v>
      </c>
      <c r="E3866" s="114" t="s">
        <v>1</v>
      </c>
      <c r="F3866" s="115" t="s">
        <v>11406</v>
      </c>
      <c r="H3866" s="116">
        <v>1.7496000000000003</v>
      </c>
      <c r="I3866" s="7"/>
      <c r="L3866" s="112"/>
      <c r="M3866" s="117"/>
      <c r="T3866" s="118"/>
      <c r="AT3866" s="114" t="s">
        <v>176</v>
      </c>
      <c r="AU3866" s="114" t="s">
        <v>82</v>
      </c>
      <c r="AV3866" s="113" t="s">
        <v>82</v>
      </c>
      <c r="AW3866" s="113" t="s">
        <v>30</v>
      </c>
      <c r="AX3866" s="113" t="s">
        <v>73</v>
      </c>
      <c r="AY3866" s="114" t="s">
        <v>165</v>
      </c>
    </row>
    <row r="3867" spans="2:51" s="113" customFormat="1">
      <c r="B3867" s="112"/>
      <c r="D3867" s="102" t="s">
        <v>176</v>
      </c>
      <c r="E3867" s="114" t="s">
        <v>1</v>
      </c>
      <c r="F3867" s="115" t="s">
        <v>11407</v>
      </c>
      <c r="H3867" s="116">
        <v>0.39359999999999995</v>
      </c>
      <c r="I3867" s="7"/>
      <c r="L3867" s="112"/>
      <c r="M3867" s="117"/>
      <c r="T3867" s="118"/>
      <c r="AT3867" s="114" t="s">
        <v>176</v>
      </c>
      <c r="AU3867" s="114" t="s">
        <v>82</v>
      </c>
      <c r="AV3867" s="113" t="s">
        <v>82</v>
      </c>
      <c r="AW3867" s="113" t="s">
        <v>30</v>
      </c>
      <c r="AX3867" s="113" t="s">
        <v>73</v>
      </c>
      <c r="AY3867" s="114" t="s">
        <v>165</v>
      </c>
    </row>
    <row r="3868" spans="2:51" s="107" customFormat="1">
      <c r="B3868" s="106"/>
      <c r="D3868" s="102" t="s">
        <v>176</v>
      </c>
      <c r="E3868" s="108" t="s">
        <v>1</v>
      </c>
      <c r="F3868" s="109" t="s">
        <v>11381</v>
      </c>
      <c r="H3868" s="108"/>
      <c r="I3868" s="6"/>
      <c r="L3868" s="106"/>
      <c r="M3868" s="110"/>
      <c r="T3868" s="111"/>
      <c r="AT3868" s="108" t="s">
        <v>176</v>
      </c>
      <c r="AU3868" s="108" t="s">
        <v>82</v>
      </c>
      <c r="AV3868" s="107" t="s">
        <v>82</v>
      </c>
      <c r="AW3868" s="107" t="s">
        <v>30</v>
      </c>
      <c r="AX3868" s="107" t="s">
        <v>73</v>
      </c>
      <c r="AY3868" s="108" t="s">
        <v>165</v>
      </c>
    </row>
    <row r="3869" spans="2:51" s="113" customFormat="1">
      <c r="B3869" s="112"/>
      <c r="D3869" s="102" t="s">
        <v>176</v>
      </c>
      <c r="E3869" s="114" t="s">
        <v>1</v>
      </c>
      <c r="F3869" s="115" t="s">
        <v>11408</v>
      </c>
      <c r="H3869" s="116">
        <v>11.90217</v>
      </c>
      <c r="I3869" s="7"/>
      <c r="L3869" s="112"/>
      <c r="M3869" s="117"/>
      <c r="T3869" s="118"/>
      <c r="AT3869" s="114" t="s">
        <v>176</v>
      </c>
      <c r="AU3869" s="114" t="s">
        <v>82</v>
      </c>
      <c r="AV3869" s="113" t="s">
        <v>82</v>
      </c>
      <c r="AW3869" s="113" t="s">
        <v>30</v>
      </c>
      <c r="AX3869" s="113" t="s">
        <v>73</v>
      </c>
      <c r="AY3869" s="114" t="s">
        <v>165</v>
      </c>
    </row>
    <row r="3870" spans="2:51" s="113" customFormat="1">
      <c r="B3870" s="112"/>
      <c r="D3870" s="102" t="s">
        <v>176</v>
      </c>
      <c r="E3870" s="114" t="s">
        <v>1</v>
      </c>
      <c r="F3870" s="115" t="s">
        <v>11409</v>
      </c>
      <c r="H3870" s="116">
        <v>1.3622999999999998</v>
      </c>
      <c r="I3870" s="7"/>
      <c r="L3870" s="112"/>
      <c r="M3870" s="117"/>
      <c r="T3870" s="118"/>
      <c r="AT3870" s="114" t="s">
        <v>176</v>
      </c>
      <c r="AU3870" s="114" t="s">
        <v>82</v>
      </c>
      <c r="AV3870" s="113" t="s">
        <v>82</v>
      </c>
      <c r="AW3870" s="113" t="s">
        <v>30</v>
      </c>
      <c r="AX3870" s="113" t="s">
        <v>73</v>
      </c>
      <c r="AY3870" s="114" t="s">
        <v>165</v>
      </c>
    </row>
    <row r="3871" spans="2:51" s="113" customFormat="1">
      <c r="B3871" s="112"/>
      <c r="D3871" s="102" t="s">
        <v>176</v>
      </c>
      <c r="E3871" s="114" t="s">
        <v>1</v>
      </c>
      <c r="F3871" s="115" t="s">
        <v>11410</v>
      </c>
      <c r="H3871" s="116">
        <v>1.65</v>
      </c>
      <c r="I3871" s="7"/>
      <c r="L3871" s="112"/>
      <c r="M3871" s="117"/>
      <c r="T3871" s="118"/>
      <c r="AT3871" s="114" t="s">
        <v>176</v>
      </c>
      <c r="AU3871" s="114" t="s">
        <v>82</v>
      </c>
      <c r="AV3871" s="113" t="s">
        <v>82</v>
      </c>
      <c r="AW3871" s="113" t="s">
        <v>30</v>
      </c>
      <c r="AX3871" s="113" t="s">
        <v>73</v>
      </c>
      <c r="AY3871" s="114" t="s">
        <v>165</v>
      </c>
    </row>
    <row r="3872" spans="2:51" s="113" customFormat="1">
      <c r="B3872" s="112"/>
      <c r="D3872" s="102" t="s">
        <v>176</v>
      </c>
      <c r="E3872" s="114" t="s">
        <v>1</v>
      </c>
      <c r="F3872" s="115" t="s">
        <v>11411</v>
      </c>
      <c r="H3872" s="116">
        <v>2.1034859999999997</v>
      </c>
      <c r="I3872" s="7"/>
      <c r="L3872" s="112"/>
      <c r="M3872" s="117"/>
      <c r="T3872" s="118"/>
      <c r="AT3872" s="114" t="s">
        <v>176</v>
      </c>
      <c r="AU3872" s="114" t="s">
        <v>82</v>
      </c>
      <c r="AV3872" s="113" t="s">
        <v>82</v>
      </c>
      <c r="AW3872" s="113" t="s">
        <v>30</v>
      </c>
      <c r="AX3872" s="113" t="s">
        <v>73</v>
      </c>
      <c r="AY3872" s="114" t="s">
        <v>165</v>
      </c>
    </row>
    <row r="3873" spans="2:51" s="113" customFormat="1">
      <c r="B3873" s="112"/>
      <c r="D3873" s="102" t="s">
        <v>176</v>
      </c>
      <c r="E3873" s="114" t="s">
        <v>1</v>
      </c>
      <c r="F3873" s="115" t="s">
        <v>11412</v>
      </c>
      <c r="H3873" s="116">
        <v>0.97729999999999995</v>
      </c>
      <c r="I3873" s="7"/>
      <c r="L3873" s="112"/>
      <c r="M3873" s="117"/>
      <c r="T3873" s="118"/>
      <c r="AT3873" s="114" t="s">
        <v>176</v>
      </c>
      <c r="AU3873" s="114" t="s">
        <v>82</v>
      </c>
      <c r="AV3873" s="113" t="s">
        <v>82</v>
      </c>
      <c r="AW3873" s="113" t="s">
        <v>30</v>
      </c>
      <c r="AX3873" s="113" t="s">
        <v>73</v>
      </c>
      <c r="AY3873" s="114" t="s">
        <v>165</v>
      </c>
    </row>
    <row r="3874" spans="2:51" s="113" customFormat="1">
      <c r="B3874" s="112"/>
      <c r="D3874" s="102" t="s">
        <v>176</v>
      </c>
      <c r="E3874" s="114" t="s">
        <v>1</v>
      </c>
      <c r="F3874" s="115" t="s">
        <v>11413</v>
      </c>
      <c r="H3874" s="116">
        <v>5.4719999999999995</v>
      </c>
      <c r="I3874" s="7"/>
      <c r="L3874" s="112"/>
      <c r="M3874" s="117"/>
      <c r="T3874" s="118"/>
      <c r="AT3874" s="114" t="s">
        <v>176</v>
      </c>
      <c r="AU3874" s="114" t="s">
        <v>82</v>
      </c>
      <c r="AV3874" s="113" t="s">
        <v>82</v>
      </c>
      <c r="AW3874" s="113" t="s">
        <v>30</v>
      </c>
      <c r="AX3874" s="113" t="s">
        <v>73</v>
      </c>
      <c r="AY3874" s="114" t="s">
        <v>165</v>
      </c>
    </row>
    <row r="3875" spans="2:51" s="113" customFormat="1">
      <c r="B3875" s="112"/>
      <c r="D3875" s="102" t="s">
        <v>176</v>
      </c>
      <c r="E3875" s="114" t="s">
        <v>1</v>
      </c>
      <c r="F3875" s="115" t="s">
        <v>11414</v>
      </c>
      <c r="H3875" s="116">
        <v>3.1904000000000003</v>
      </c>
      <c r="I3875" s="7"/>
      <c r="L3875" s="112"/>
      <c r="M3875" s="117"/>
      <c r="T3875" s="118"/>
      <c r="AT3875" s="114" t="s">
        <v>176</v>
      </c>
      <c r="AU3875" s="114" t="s">
        <v>82</v>
      </c>
      <c r="AV3875" s="113" t="s">
        <v>82</v>
      </c>
      <c r="AW3875" s="113" t="s">
        <v>30</v>
      </c>
      <c r="AX3875" s="113" t="s">
        <v>73</v>
      </c>
      <c r="AY3875" s="114" t="s">
        <v>165</v>
      </c>
    </row>
    <row r="3876" spans="2:51" s="113" customFormat="1">
      <c r="B3876" s="112"/>
      <c r="D3876" s="102" t="s">
        <v>176</v>
      </c>
      <c r="E3876" s="114" t="s">
        <v>1</v>
      </c>
      <c r="F3876" s="115" t="s">
        <v>11415</v>
      </c>
      <c r="H3876" s="116">
        <v>1.8559999999999999</v>
      </c>
      <c r="I3876" s="7"/>
      <c r="L3876" s="112"/>
      <c r="M3876" s="117"/>
      <c r="T3876" s="118"/>
      <c r="AT3876" s="114" t="s">
        <v>176</v>
      </c>
      <c r="AU3876" s="114" t="s">
        <v>82</v>
      </c>
      <c r="AV3876" s="113" t="s">
        <v>82</v>
      </c>
      <c r="AW3876" s="113" t="s">
        <v>30</v>
      </c>
      <c r="AX3876" s="113" t="s">
        <v>73</v>
      </c>
      <c r="AY3876" s="114" t="s">
        <v>165</v>
      </c>
    </row>
    <row r="3877" spans="2:51" s="107" customFormat="1">
      <c r="B3877" s="106"/>
      <c r="D3877" s="102" t="s">
        <v>176</v>
      </c>
      <c r="E3877" s="108" t="s">
        <v>1</v>
      </c>
      <c r="F3877" s="109" t="s">
        <v>11416</v>
      </c>
      <c r="H3877" s="108"/>
      <c r="I3877" s="6"/>
      <c r="L3877" s="106"/>
      <c r="M3877" s="110"/>
      <c r="T3877" s="111"/>
      <c r="AT3877" s="108" t="s">
        <v>176</v>
      </c>
      <c r="AU3877" s="108" t="s">
        <v>82</v>
      </c>
      <c r="AV3877" s="107" t="s">
        <v>82</v>
      </c>
      <c r="AW3877" s="107" t="s">
        <v>30</v>
      </c>
      <c r="AX3877" s="107" t="s">
        <v>73</v>
      </c>
      <c r="AY3877" s="108" t="s">
        <v>165</v>
      </c>
    </row>
    <row r="3878" spans="2:51" s="113" customFormat="1">
      <c r="B3878" s="112"/>
      <c r="D3878" s="102" t="s">
        <v>176</v>
      </c>
      <c r="E3878" s="114" t="s">
        <v>1</v>
      </c>
      <c r="F3878" s="115" t="s">
        <v>11417</v>
      </c>
      <c r="H3878" s="116">
        <v>3.1839600000000003</v>
      </c>
      <c r="I3878" s="7"/>
      <c r="L3878" s="112"/>
      <c r="M3878" s="117"/>
      <c r="T3878" s="118"/>
      <c r="AT3878" s="114" t="s">
        <v>176</v>
      </c>
      <c r="AU3878" s="114" t="s">
        <v>82</v>
      </c>
      <c r="AV3878" s="113" t="s">
        <v>82</v>
      </c>
      <c r="AW3878" s="113" t="s">
        <v>30</v>
      </c>
      <c r="AX3878" s="113" t="s">
        <v>73</v>
      </c>
      <c r="AY3878" s="114" t="s">
        <v>165</v>
      </c>
    </row>
    <row r="3879" spans="2:51" s="113" customFormat="1">
      <c r="B3879" s="112"/>
      <c r="D3879" s="102" t="s">
        <v>176</v>
      </c>
      <c r="E3879" s="114" t="s">
        <v>1</v>
      </c>
      <c r="F3879" s="115" t="s">
        <v>11418</v>
      </c>
      <c r="H3879" s="116">
        <v>1.17</v>
      </c>
      <c r="I3879" s="7"/>
      <c r="L3879" s="112"/>
      <c r="M3879" s="117"/>
      <c r="T3879" s="118"/>
      <c r="AT3879" s="114" t="s">
        <v>176</v>
      </c>
      <c r="AU3879" s="114" t="s">
        <v>82</v>
      </c>
      <c r="AV3879" s="113" t="s">
        <v>82</v>
      </c>
      <c r="AW3879" s="113" t="s">
        <v>30</v>
      </c>
      <c r="AX3879" s="113" t="s">
        <v>73</v>
      </c>
      <c r="AY3879" s="114" t="s">
        <v>165</v>
      </c>
    </row>
    <row r="3880" spans="2:51" s="113" customFormat="1">
      <c r="B3880" s="112"/>
      <c r="D3880" s="102" t="s">
        <v>176</v>
      </c>
      <c r="E3880" s="114" t="s">
        <v>1</v>
      </c>
      <c r="F3880" s="115" t="s">
        <v>11419</v>
      </c>
      <c r="H3880" s="116">
        <v>4.0619999999999994</v>
      </c>
      <c r="I3880" s="7"/>
      <c r="L3880" s="112"/>
      <c r="M3880" s="117"/>
      <c r="T3880" s="118"/>
      <c r="AT3880" s="114" t="s">
        <v>176</v>
      </c>
      <c r="AU3880" s="114" t="s">
        <v>82</v>
      </c>
      <c r="AV3880" s="113" t="s">
        <v>82</v>
      </c>
      <c r="AW3880" s="113" t="s">
        <v>30</v>
      </c>
      <c r="AX3880" s="113" t="s">
        <v>73</v>
      </c>
      <c r="AY3880" s="114" t="s">
        <v>165</v>
      </c>
    </row>
    <row r="3881" spans="2:51" s="113" customFormat="1">
      <c r="B3881" s="112"/>
      <c r="D3881" s="102" t="s">
        <v>176</v>
      </c>
      <c r="E3881" s="114" t="s">
        <v>1</v>
      </c>
      <c r="F3881" s="115" t="s">
        <v>11420</v>
      </c>
      <c r="H3881" s="116">
        <v>0.30144000000000004</v>
      </c>
      <c r="I3881" s="7"/>
      <c r="L3881" s="112"/>
      <c r="M3881" s="117"/>
      <c r="T3881" s="118"/>
      <c r="AT3881" s="114" t="s">
        <v>176</v>
      </c>
      <c r="AU3881" s="114" t="s">
        <v>82</v>
      </c>
      <c r="AV3881" s="113" t="s">
        <v>82</v>
      </c>
      <c r="AW3881" s="113" t="s">
        <v>30</v>
      </c>
      <c r="AX3881" s="113" t="s">
        <v>73</v>
      </c>
      <c r="AY3881" s="114" t="s">
        <v>165</v>
      </c>
    </row>
    <row r="3882" spans="2:51" s="107" customFormat="1">
      <c r="B3882" s="106"/>
      <c r="D3882" s="102" t="s">
        <v>176</v>
      </c>
      <c r="E3882" s="108" t="s">
        <v>1</v>
      </c>
      <c r="F3882" s="109" t="s">
        <v>11421</v>
      </c>
      <c r="H3882" s="108"/>
      <c r="I3882" s="6"/>
      <c r="L3882" s="106"/>
      <c r="M3882" s="110"/>
      <c r="T3882" s="111"/>
      <c r="AT3882" s="108" t="s">
        <v>176</v>
      </c>
      <c r="AU3882" s="108" t="s">
        <v>82</v>
      </c>
      <c r="AV3882" s="107" t="s">
        <v>82</v>
      </c>
      <c r="AW3882" s="107" t="s">
        <v>30</v>
      </c>
      <c r="AX3882" s="107" t="s">
        <v>73</v>
      </c>
      <c r="AY3882" s="108" t="s">
        <v>165</v>
      </c>
    </row>
    <row r="3883" spans="2:51" s="113" customFormat="1">
      <c r="B3883" s="112"/>
      <c r="D3883" s="102" t="s">
        <v>176</v>
      </c>
      <c r="E3883" s="114" t="s">
        <v>1</v>
      </c>
      <c r="F3883" s="115" t="s">
        <v>11422</v>
      </c>
      <c r="H3883" s="116">
        <v>2.5350000000000001</v>
      </c>
      <c r="I3883" s="7"/>
      <c r="L3883" s="112"/>
      <c r="M3883" s="117"/>
      <c r="T3883" s="118"/>
      <c r="AT3883" s="114" t="s">
        <v>176</v>
      </c>
      <c r="AU3883" s="114" t="s">
        <v>82</v>
      </c>
      <c r="AV3883" s="113" t="s">
        <v>82</v>
      </c>
      <c r="AW3883" s="113" t="s">
        <v>30</v>
      </c>
      <c r="AX3883" s="113" t="s">
        <v>73</v>
      </c>
      <c r="AY3883" s="114" t="s">
        <v>165</v>
      </c>
    </row>
    <row r="3884" spans="2:51" s="113" customFormat="1">
      <c r="B3884" s="112"/>
      <c r="D3884" s="102" t="s">
        <v>176</v>
      </c>
      <c r="E3884" s="114" t="s">
        <v>1</v>
      </c>
      <c r="F3884" s="115" t="s">
        <v>11423</v>
      </c>
      <c r="H3884" s="116">
        <v>8.4480000000000004</v>
      </c>
      <c r="I3884" s="7"/>
      <c r="L3884" s="112"/>
      <c r="M3884" s="117"/>
      <c r="T3884" s="118"/>
      <c r="AT3884" s="114" t="s">
        <v>176</v>
      </c>
      <c r="AU3884" s="114" t="s">
        <v>82</v>
      </c>
      <c r="AV3884" s="113" t="s">
        <v>82</v>
      </c>
      <c r="AW3884" s="113" t="s">
        <v>30</v>
      </c>
      <c r="AX3884" s="113" t="s">
        <v>73</v>
      </c>
      <c r="AY3884" s="114" t="s">
        <v>165</v>
      </c>
    </row>
    <row r="3885" spans="2:51" s="107" customFormat="1">
      <c r="B3885" s="106"/>
      <c r="D3885" s="102" t="s">
        <v>176</v>
      </c>
      <c r="E3885" s="108" t="s">
        <v>1</v>
      </c>
      <c r="F3885" s="109" t="s">
        <v>10422</v>
      </c>
      <c r="H3885" s="108"/>
      <c r="I3885" s="6"/>
      <c r="L3885" s="106"/>
      <c r="M3885" s="110"/>
      <c r="T3885" s="111"/>
      <c r="AT3885" s="108" t="s">
        <v>176</v>
      </c>
      <c r="AU3885" s="108" t="s">
        <v>82</v>
      </c>
      <c r="AV3885" s="107" t="s">
        <v>82</v>
      </c>
      <c r="AW3885" s="107" t="s">
        <v>30</v>
      </c>
      <c r="AX3885" s="107" t="s">
        <v>73</v>
      </c>
      <c r="AY3885" s="108" t="s">
        <v>165</v>
      </c>
    </row>
    <row r="3886" spans="2:51" s="107" customFormat="1">
      <c r="B3886" s="106"/>
      <c r="D3886" s="102" t="s">
        <v>176</v>
      </c>
      <c r="E3886" s="108" t="s">
        <v>1</v>
      </c>
      <c r="F3886" s="109" t="s">
        <v>11424</v>
      </c>
      <c r="H3886" s="108"/>
      <c r="I3886" s="6"/>
      <c r="L3886" s="106"/>
      <c r="M3886" s="110"/>
      <c r="T3886" s="111"/>
      <c r="AT3886" s="108" t="s">
        <v>176</v>
      </c>
      <c r="AU3886" s="108" t="s">
        <v>82</v>
      </c>
      <c r="AV3886" s="107" t="s">
        <v>82</v>
      </c>
      <c r="AW3886" s="107" t="s">
        <v>30</v>
      </c>
      <c r="AX3886" s="107" t="s">
        <v>73</v>
      </c>
      <c r="AY3886" s="108" t="s">
        <v>165</v>
      </c>
    </row>
    <row r="3887" spans="2:51" s="113" customFormat="1">
      <c r="B3887" s="112"/>
      <c r="D3887" s="102" t="s">
        <v>176</v>
      </c>
      <c r="E3887" s="114" t="s">
        <v>1</v>
      </c>
      <c r="F3887" s="115" t="s">
        <v>11425</v>
      </c>
      <c r="H3887" s="116">
        <v>0.58466799999999997</v>
      </c>
      <c r="I3887" s="7"/>
      <c r="L3887" s="112"/>
      <c r="M3887" s="117"/>
      <c r="T3887" s="118"/>
      <c r="AT3887" s="114" t="s">
        <v>176</v>
      </c>
      <c r="AU3887" s="114" t="s">
        <v>82</v>
      </c>
      <c r="AV3887" s="113" t="s">
        <v>82</v>
      </c>
      <c r="AW3887" s="113" t="s">
        <v>30</v>
      </c>
      <c r="AX3887" s="113" t="s">
        <v>73</v>
      </c>
      <c r="AY3887" s="114" t="s">
        <v>165</v>
      </c>
    </row>
    <row r="3888" spans="2:51" s="113" customFormat="1">
      <c r="B3888" s="112"/>
      <c r="D3888" s="102" t="s">
        <v>176</v>
      </c>
      <c r="E3888" s="114" t="s">
        <v>1</v>
      </c>
      <c r="F3888" s="115" t="s">
        <v>11426</v>
      </c>
      <c r="H3888" s="116">
        <v>0.72785200000000005</v>
      </c>
      <c r="I3888" s="7"/>
      <c r="L3888" s="112"/>
      <c r="M3888" s="117"/>
      <c r="T3888" s="118"/>
      <c r="AT3888" s="114" t="s">
        <v>176</v>
      </c>
      <c r="AU3888" s="114" t="s">
        <v>82</v>
      </c>
      <c r="AV3888" s="113" t="s">
        <v>82</v>
      </c>
      <c r="AW3888" s="113" t="s">
        <v>30</v>
      </c>
      <c r="AX3888" s="113" t="s">
        <v>73</v>
      </c>
      <c r="AY3888" s="114" t="s">
        <v>165</v>
      </c>
    </row>
    <row r="3889" spans="2:51" s="113" customFormat="1">
      <c r="B3889" s="112"/>
      <c r="D3889" s="102" t="s">
        <v>176</v>
      </c>
      <c r="E3889" s="114" t="s">
        <v>1</v>
      </c>
      <c r="F3889" s="115" t="s">
        <v>11427</v>
      </c>
      <c r="H3889" s="116">
        <v>3.1040000000000001</v>
      </c>
      <c r="I3889" s="7"/>
      <c r="L3889" s="112"/>
      <c r="M3889" s="117"/>
      <c r="T3889" s="118"/>
      <c r="AT3889" s="114" t="s">
        <v>176</v>
      </c>
      <c r="AU3889" s="114" t="s">
        <v>82</v>
      </c>
      <c r="AV3889" s="113" t="s">
        <v>82</v>
      </c>
      <c r="AW3889" s="113" t="s">
        <v>30</v>
      </c>
      <c r="AX3889" s="113" t="s">
        <v>73</v>
      </c>
      <c r="AY3889" s="114" t="s">
        <v>165</v>
      </c>
    </row>
    <row r="3890" spans="2:51" s="113" customFormat="1">
      <c r="B3890" s="112"/>
      <c r="D3890" s="102" t="s">
        <v>176</v>
      </c>
      <c r="E3890" s="114" t="s">
        <v>1</v>
      </c>
      <c r="F3890" s="115" t="s">
        <v>11428</v>
      </c>
      <c r="H3890" s="116">
        <v>0.78</v>
      </c>
      <c r="I3890" s="7"/>
      <c r="L3890" s="112"/>
      <c r="M3890" s="117"/>
      <c r="T3890" s="118"/>
      <c r="AT3890" s="114" t="s">
        <v>176</v>
      </c>
      <c r="AU3890" s="114" t="s">
        <v>82</v>
      </c>
      <c r="AV3890" s="113" t="s">
        <v>82</v>
      </c>
      <c r="AW3890" s="113" t="s">
        <v>30</v>
      </c>
      <c r="AX3890" s="113" t="s">
        <v>73</v>
      </c>
      <c r="AY3890" s="114" t="s">
        <v>165</v>
      </c>
    </row>
    <row r="3891" spans="2:51" s="107" customFormat="1">
      <c r="B3891" s="106"/>
      <c r="D3891" s="102" t="s">
        <v>176</v>
      </c>
      <c r="E3891" s="108" t="s">
        <v>1</v>
      </c>
      <c r="F3891" s="109" t="s">
        <v>11429</v>
      </c>
      <c r="H3891" s="108"/>
      <c r="I3891" s="6"/>
      <c r="L3891" s="106"/>
      <c r="M3891" s="110"/>
      <c r="T3891" s="111"/>
      <c r="AT3891" s="108" t="s">
        <v>176</v>
      </c>
      <c r="AU3891" s="108" t="s">
        <v>82</v>
      </c>
      <c r="AV3891" s="107" t="s">
        <v>82</v>
      </c>
      <c r="AW3891" s="107" t="s">
        <v>30</v>
      </c>
      <c r="AX3891" s="107" t="s">
        <v>73</v>
      </c>
      <c r="AY3891" s="108" t="s">
        <v>165</v>
      </c>
    </row>
    <row r="3892" spans="2:51" s="113" customFormat="1">
      <c r="B3892" s="112"/>
      <c r="D3892" s="102" t="s">
        <v>176</v>
      </c>
      <c r="E3892" s="114" t="s">
        <v>1</v>
      </c>
      <c r="F3892" s="115" t="s">
        <v>11430</v>
      </c>
      <c r="H3892" s="116">
        <v>1.067914</v>
      </c>
      <c r="I3892" s="7"/>
      <c r="L3892" s="112"/>
      <c r="M3892" s="117"/>
      <c r="T3892" s="118"/>
      <c r="AT3892" s="114" t="s">
        <v>176</v>
      </c>
      <c r="AU3892" s="114" t="s">
        <v>82</v>
      </c>
      <c r="AV3892" s="113" t="s">
        <v>82</v>
      </c>
      <c r="AW3892" s="113" t="s">
        <v>30</v>
      </c>
      <c r="AX3892" s="113" t="s">
        <v>73</v>
      </c>
      <c r="AY3892" s="114" t="s">
        <v>165</v>
      </c>
    </row>
    <row r="3893" spans="2:51" s="113" customFormat="1">
      <c r="B3893" s="112"/>
      <c r="D3893" s="102" t="s">
        <v>176</v>
      </c>
      <c r="E3893" s="114" t="s">
        <v>1</v>
      </c>
      <c r="F3893" s="115" t="s">
        <v>11431</v>
      </c>
      <c r="H3893" s="116">
        <v>2.0591999999999997</v>
      </c>
      <c r="I3893" s="7"/>
      <c r="L3893" s="112"/>
      <c r="M3893" s="117"/>
      <c r="T3893" s="118"/>
      <c r="AT3893" s="114" t="s">
        <v>176</v>
      </c>
      <c r="AU3893" s="114" t="s">
        <v>82</v>
      </c>
      <c r="AV3893" s="113" t="s">
        <v>82</v>
      </c>
      <c r="AW3893" s="113" t="s">
        <v>30</v>
      </c>
      <c r="AX3893" s="113" t="s">
        <v>73</v>
      </c>
      <c r="AY3893" s="114" t="s">
        <v>165</v>
      </c>
    </row>
    <row r="3894" spans="2:51" s="113" customFormat="1">
      <c r="B3894" s="112"/>
      <c r="D3894" s="102" t="s">
        <v>176</v>
      </c>
      <c r="E3894" s="114" t="s">
        <v>1</v>
      </c>
      <c r="F3894" s="115" t="s">
        <v>11432</v>
      </c>
      <c r="H3894" s="116">
        <v>0.4194</v>
      </c>
      <c r="I3894" s="7"/>
      <c r="L3894" s="112"/>
      <c r="M3894" s="117"/>
      <c r="T3894" s="118"/>
      <c r="AT3894" s="114" t="s">
        <v>176</v>
      </c>
      <c r="AU3894" s="114" t="s">
        <v>82</v>
      </c>
      <c r="AV3894" s="113" t="s">
        <v>82</v>
      </c>
      <c r="AW3894" s="113" t="s">
        <v>30</v>
      </c>
      <c r="AX3894" s="113" t="s">
        <v>73</v>
      </c>
      <c r="AY3894" s="114" t="s">
        <v>165</v>
      </c>
    </row>
    <row r="3895" spans="2:51" s="107" customFormat="1">
      <c r="B3895" s="106"/>
      <c r="D3895" s="102" t="s">
        <v>176</v>
      </c>
      <c r="E3895" s="108" t="s">
        <v>1</v>
      </c>
      <c r="F3895" s="109" t="s">
        <v>11381</v>
      </c>
      <c r="H3895" s="108"/>
      <c r="I3895" s="6"/>
      <c r="L3895" s="106"/>
      <c r="M3895" s="110"/>
      <c r="T3895" s="111"/>
      <c r="AT3895" s="108" t="s">
        <v>176</v>
      </c>
      <c r="AU3895" s="108" t="s">
        <v>82</v>
      </c>
      <c r="AV3895" s="107" t="s">
        <v>82</v>
      </c>
      <c r="AW3895" s="107" t="s">
        <v>30</v>
      </c>
      <c r="AX3895" s="107" t="s">
        <v>73</v>
      </c>
      <c r="AY3895" s="108" t="s">
        <v>165</v>
      </c>
    </row>
    <row r="3896" spans="2:51" s="113" customFormat="1">
      <c r="B3896" s="112"/>
      <c r="D3896" s="102" t="s">
        <v>176</v>
      </c>
      <c r="E3896" s="114" t="s">
        <v>1</v>
      </c>
      <c r="F3896" s="115" t="s">
        <v>11433</v>
      </c>
      <c r="H3896" s="116">
        <v>6.4997999999999996</v>
      </c>
      <c r="I3896" s="7"/>
      <c r="L3896" s="112"/>
      <c r="M3896" s="117"/>
      <c r="T3896" s="118"/>
      <c r="AT3896" s="114" t="s">
        <v>176</v>
      </c>
      <c r="AU3896" s="114" t="s">
        <v>82</v>
      </c>
      <c r="AV3896" s="113" t="s">
        <v>82</v>
      </c>
      <c r="AW3896" s="113" t="s">
        <v>30</v>
      </c>
      <c r="AX3896" s="113" t="s">
        <v>73</v>
      </c>
      <c r="AY3896" s="114" t="s">
        <v>165</v>
      </c>
    </row>
    <row r="3897" spans="2:51" s="113" customFormat="1">
      <c r="B3897" s="112"/>
      <c r="D3897" s="102" t="s">
        <v>176</v>
      </c>
      <c r="E3897" s="114" t="s">
        <v>1</v>
      </c>
      <c r="F3897" s="115" t="s">
        <v>11434</v>
      </c>
      <c r="H3897" s="116">
        <v>4.3499999999999996</v>
      </c>
      <c r="I3897" s="7"/>
      <c r="L3897" s="112"/>
      <c r="M3897" s="117"/>
      <c r="T3897" s="118"/>
      <c r="AT3897" s="114" t="s">
        <v>176</v>
      </c>
      <c r="AU3897" s="114" t="s">
        <v>82</v>
      </c>
      <c r="AV3897" s="113" t="s">
        <v>82</v>
      </c>
      <c r="AW3897" s="113" t="s">
        <v>30</v>
      </c>
      <c r="AX3897" s="113" t="s">
        <v>73</v>
      </c>
      <c r="AY3897" s="114" t="s">
        <v>165</v>
      </c>
    </row>
    <row r="3898" spans="2:51" s="113" customFormat="1">
      <c r="B3898" s="112"/>
      <c r="D3898" s="102" t="s">
        <v>176</v>
      </c>
      <c r="E3898" s="114" t="s">
        <v>1</v>
      </c>
      <c r="F3898" s="115" t="s">
        <v>11435</v>
      </c>
      <c r="H3898" s="116">
        <v>4.3615999999999993</v>
      </c>
      <c r="I3898" s="7"/>
      <c r="L3898" s="112"/>
      <c r="M3898" s="117"/>
      <c r="T3898" s="118"/>
      <c r="AT3898" s="114" t="s">
        <v>176</v>
      </c>
      <c r="AU3898" s="114" t="s">
        <v>82</v>
      </c>
      <c r="AV3898" s="113" t="s">
        <v>82</v>
      </c>
      <c r="AW3898" s="113" t="s">
        <v>30</v>
      </c>
      <c r="AX3898" s="113" t="s">
        <v>73</v>
      </c>
      <c r="AY3898" s="114" t="s">
        <v>165</v>
      </c>
    </row>
    <row r="3899" spans="2:51" s="113" customFormat="1">
      <c r="B3899" s="112"/>
      <c r="D3899" s="102" t="s">
        <v>176</v>
      </c>
      <c r="E3899" s="114" t="s">
        <v>1</v>
      </c>
      <c r="F3899" s="115" t="s">
        <v>11436</v>
      </c>
      <c r="H3899" s="116">
        <v>3.0065500000000003</v>
      </c>
      <c r="I3899" s="7"/>
      <c r="L3899" s="112"/>
      <c r="M3899" s="117"/>
      <c r="T3899" s="118"/>
      <c r="AT3899" s="114" t="s">
        <v>176</v>
      </c>
      <c r="AU3899" s="114" t="s">
        <v>82</v>
      </c>
      <c r="AV3899" s="113" t="s">
        <v>82</v>
      </c>
      <c r="AW3899" s="113" t="s">
        <v>30</v>
      </c>
      <c r="AX3899" s="113" t="s">
        <v>73</v>
      </c>
      <c r="AY3899" s="114" t="s">
        <v>165</v>
      </c>
    </row>
    <row r="3900" spans="2:51" s="113" customFormat="1">
      <c r="B3900" s="112"/>
      <c r="D3900" s="102" t="s">
        <v>176</v>
      </c>
      <c r="E3900" s="114" t="s">
        <v>1</v>
      </c>
      <c r="F3900" s="115" t="s">
        <v>11437</v>
      </c>
      <c r="H3900" s="116">
        <v>2.7749999999999999</v>
      </c>
      <c r="I3900" s="7"/>
      <c r="L3900" s="112"/>
      <c r="M3900" s="117"/>
      <c r="T3900" s="118"/>
      <c r="AT3900" s="114" t="s">
        <v>176</v>
      </c>
      <c r="AU3900" s="114" t="s">
        <v>82</v>
      </c>
      <c r="AV3900" s="113" t="s">
        <v>82</v>
      </c>
      <c r="AW3900" s="113" t="s">
        <v>30</v>
      </c>
      <c r="AX3900" s="113" t="s">
        <v>73</v>
      </c>
      <c r="AY3900" s="114" t="s">
        <v>165</v>
      </c>
    </row>
    <row r="3901" spans="2:51" s="107" customFormat="1">
      <c r="B3901" s="106"/>
      <c r="D3901" s="102" t="s">
        <v>176</v>
      </c>
      <c r="E3901" s="108" t="s">
        <v>1</v>
      </c>
      <c r="F3901" s="109" t="s">
        <v>1985</v>
      </c>
      <c r="H3901" s="108"/>
      <c r="I3901" s="6"/>
      <c r="L3901" s="106"/>
      <c r="M3901" s="110"/>
      <c r="T3901" s="111"/>
      <c r="AT3901" s="108" t="s">
        <v>176</v>
      </c>
      <c r="AU3901" s="108" t="s">
        <v>82</v>
      </c>
      <c r="AV3901" s="107" t="s">
        <v>82</v>
      </c>
      <c r="AW3901" s="107" t="s">
        <v>30</v>
      </c>
      <c r="AX3901" s="107" t="s">
        <v>73</v>
      </c>
      <c r="AY3901" s="108" t="s">
        <v>165</v>
      </c>
    </row>
    <row r="3902" spans="2:51" s="113" customFormat="1">
      <c r="B3902" s="112"/>
      <c r="D3902" s="102" t="s">
        <v>176</v>
      </c>
      <c r="E3902" s="114" t="s">
        <v>1</v>
      </c>
      <c r="F3902" s="115" t="s">
        <v>11438</v>
      </c>
      <c r="H3902" s="116">
        <v>0.73475999999999997</v>
      </c>
      <c r="I3902" s="7"/>
      <c r="L3902" s="112"/>
      <c r="M3902" s="117"/>
      <c r="T3902" s="118"/>
      <c r="AT3902" s="114" t="s">
        <v>176</v>
      </c>
      <c r="AU3902" s="114" t="s">
        <v>82</v>
      </c>
      <c r="AV3902" s="113" t="s">
        <v>82</v>
      </c>
      <c r="AW3902" s="113" t="s">
        <v>30</v>
      </c>
      <c r="AX3902" s="113" t="s">
        <v>73</v>
      </c>
      <c r="AY3902" s="114" t="s">
        <v>165</v>
      </c>
    </row>
    <row r="3903" spans="2:51" s="113" customFormat="1">
      <c r="B3903" s="112"/>
      <c r="D3903" s="102" t="s">
        <v>176</v>
      </c>
      <c r="E3903" s="114" t="s">
        <v>1</v>
      </c>
      <c r="F3903" s="115" t="s">
        <v>11439</v>
      </c>
      <c r="H3903" s="116">
        <v>2.9406000000000003</v>
      </c>
      <c r="I3903" s="7"/>
      <c r="L3903" s="112"/>
      <c r="M3903" s="117"/>
      <c r="T3903" s="118"/>
      <c r="AT3903" s="114" t="s">
        <v>176</v>
      </c>
      <c r="AU3903" s="114" t="s">
        <v>82</v>
      </c>
      <c r="AV3903" s="113" t="s">
        <v>82</v>
      </c>
      <c r="AW3903" s="113" t="s">
        <v>30</v>
      </c>
      <c r="AX3903" s="113" t="s">
        <v>73</v>
      </c>
      <c r="AY3903" s="114" t="s">
        <v>165</v>
      </c>
    </row>
    <row r="3904" spans="2:51" s="113" customFormat="1">
      <c r="B3904" s="112"/>
      <c r="D3904" s="102" t="s">
        <v>176</v>
      </c>
      <c r="E3904" s="114" t="s">
        <v>1</v>
      </c>
      <c r="F3904" s="115" t="s">
        <v>10462</v>
      </c>
      <c r="H3904" s="116">
        <v>2.1138479999999999</v>
      </c>
      <c r="I3904" s="7"/>
      <c r="L3904" s="112"/>
      <c r="M3904" s="117"/>
      <c r="T3904" s="118"/>
      <c r="AT3904" s="114" t="s">
        <v>176</v>
      </c>
      <c r="AU3904" s="114" t="s">
        <v>82</v>
      </c>
      <c r="AV3904" s="113" t="s">
        <v>82</v>
      </c>
      <c r="AW3904" s="113" t="s">
        <v>30</v>
      </c>
      <c r="AX3904" s="113" t="s">
        <v>73</v>
      </c>
      <c r="AY3904" s="114" t="s">
        <v>165</v>
      </c>
    </row>
    <row r="3905" spans="2:65" s="113" customFormat="1">
      <c r="B3905" s="112"/>
      <c r="D3905" s="102" t="s">
        <v>176</v>
      </c>
      <c r="E3905" s="114" t="s">
        <v>1</v>
      </c>
      <c r="F3905" s="115" t="s">
        <v>11440</v>
      </c>
      <c r="H3905" s="116">
        <v>3.5903999999999998</v>
      </c>
      <c r="I3905" s="7"/>
      <c r="L3905" s="112"/>
      <c r="M3905" s="117"/>
      <c r="T3905" s="118"/>
      <c r="AT3905" s="114" t="s">
        <v>176</v>
      </c>
      <c r="AU3905" s="114" t="s">
        <v>82</v>
      </c>
      <c r="AV3905" s="113" t="s">
        <v>82</v>
      </c>
      <c r="AW3905" s="113" t="s">
        <v>30</v>
      </c>
      <c r="AX3905" s="113" t="s">
        <v>73</v>
      </c>
      <c r="AY3905" s="114" t="s">
        <v>165</v>
      </c>
    </row>
    <row r="3906" spans="2:65" s="113" customFormat="1">
      <c r="B3906" s="112"/>
      <c r="D3906" s="102" t="s">
        <v>176</v>
      </c>
      <c r="E3906" s="114" t="s">
        <v>1</v>
      </c>
      <c r="F3906" s="115" t="s">
        <v>11441</v>
      </c>
      <c r="H3906" s="116">
        <v>2.3730000000000002</v>
      </c>
      <c r="I3906" s="7"/>
      <c r="L3906" s="112"/>
      <c r="M3906" s="117"/>
      <c r="T3906" s="118"/>
      <c r="AT3906" s="114" t="s">
        <v>176</v>
      </c>
      <c r="AU3906" s="114" t="s">
        <v>82</v>
      </c>
      <c r="AV3906" s="113" t="s">
        <v>82</v>
      </c>
      <c r="AW3906" s="113" t="s">
        <v>30</v>
      </c>
      <c r="AX3906" s="113" t="s">
        <v>73</v>
      </c>
      <c r="AY3906" s="114" t="s">
        <v>165</v>
      </c>
    </row>
    <row r="3907" spans="2:65" s="107" customFormat="1">
      <c r="B3907" s="106"/>
      <c r="D3907" s="102" t="s">
        <v>176</v>
      </c>
      <c r="E3907" s="108" t="s">
        <v>1</v>
      </c>
      <c r="F3907" s="109" t="s">
        <v>11381</v>
      </c>
      <c r="H3907" s="108"/>
      <c r="I3907" s="6"/>
      <c r="L3907" s="106"/>
      <c r="M3907" s="110"/>
      <c r="T3907" s="111"/>
      <c r="AT3907" s="108" t="s">
        <v>176</v>
      </c>
      <c r="AU3907" s="108" t="s">
        <v>82</v>
      </c>
      <c r="AV3907" s="107" t="s">
        <v>82</v>
      </c>
      <c r="AW3907" s="107" t="s">
        <v>30</v>
      </c>
      <c r="AX3907" s="107" t="s">
        <v>73</v>
      </c>
      <c r="AY3907" s="108" t="s">
        <v>165</v>
      </c>
    </row>
    <row r="3908" spans="2:65" s="113" customFormat="1">
      <c r="B3908" s="112"/>
      <c r="D3908" s="102" t="s">
        <v>176</v>
      </c>
      <c r="E3908" s="114" t="s">
        <v>1</v>
      </c>
      <c r="F3908" s="115" t="s">
        <v>11442</v>
      </c>
      <c r="H3908" s="116">
        <v>5.3540000000000001</v>
      </c>
      <c r="I3908" s="7"/>
      <c r="L3908" s="112"/>
      <c r="M3908" s="117"/>
      <c r="T3908" s="118"/>
      <c r="AT3908" s="114" t="s">
        <v>176</v>
      </c>
      <c r="AU3908" s="114" t="s">
        <v>82</v>
      </c>
      <c r="AV3908" s="113" t="s">
        <v>82</v>
      </c>
      <c r="AW3908" s="113" t="s">
        <v>30</v>
      </c>
      <c r="AX3908" s="113" t="s">
        <v>73</v>
      </c>
      <c r="AY3908" s="114" t="s">
        <v>165</v>
      </c>
    </row>
    <row r="3909" spans="2:65" s="113" customFormat="1">
      <c r="B3909" s="112"/>
      <c r="D3909" s="102" t="s">
        <v>176</v>
      </c>
      <c r="E3909" s="114" t="s">
        <v>1</v>
      </c>
      <c r="F3909" s="115" t="s">
        <v>11443</v>
      </c>
      <c r="H3909" s="116">
        <v>2.0908799999999998</v>
      </c>
      <c r="I3909" s="7"/>
      <c r="L3909" s="112"/>
      <c r="M3909" s="117"/>
      <c r="T3909" s="118"/>
      <c r="AT3909" s="114" t="s">
        <v>176</v>
      </c>
      <c r="AU3909" s="114" t="s">
        <v>82</v>
      </c>
      <c r="AV3909" s="113" t="s">
        <v>82</v>
      </c>
      <c r="AW3909" s="113" t="s">
        <v>30</v>
      </c>
      <c r="AX3909" s="113" t="s">
        <v>73</v>
      </c>
      <c r="AY3909" s="114" t="s">
        <v>165</v>
      </c>
    </row>
    <row r="3910" spans="2:65" s="107" customFormat="1">
      <c r="B3910" s="106"/>
      <c r="D3910" s="102" t="s">
        <v>176</v>
      </c>
      <c r="E3910" s="108" t="s">
        <v>1</v>
      </c>
      <c r="F3910" s="109" t="s">
        <v>11416</v>
      </c>
      <c r="H3910" s="108"/>
      <c r="I3910" s="6"/>
      <c r="L3910" s="106"/>
      <c r="M3910" s="110"/>
      <c r="T3910" s="111"/>
      <c r="AT3910" s="108" t="s">
        <v>176</v>
      </c>
      <c r="AU3910" s="108" t="s">
        <v>82</v>
      </c>
      <c r="AV3910" s="107" t="s">
        <v>82</v>
      </c>
      <c r="AW3910" s="107" t="s">
        <v>30</v>
      </c>
      <c r="AX3910" s="107" t="s">
        <v>73</v>
      </c>
      <c r="AY3910" s="108" t="s">
        <v>165</v>
      </c>
    </row>
    <row r="3911" spans="2:65" s="113" customFormat="1">
      <c r="B3911" s="112"/>
      <c r="D3911" s="102" t="s">
        <v>176</v>
      </c>
      <c r="E3911" s="114" t="s">
        <v>1</v>
      </c>
      <c r="F3911" s="115" t="s">
        <v>11444</v>
      </c>
      <c r="H3911" s="116">
        <v>4</v>
      </c>
      <c r="I3911" s="7"/>
      <c r="L3911" s="112"/>
      <c r="M3911" s="117"/>
      <c r="T3911" s="118"/>
      <c r="AT3911" s="114" t="s">
        <v>176</v>
      </c>
      <c r="AU3911" s="114" t="s">
        <v>82</v>
      </c>
      <c r="AV3911" s="113" t="s">
        <v>82</v>
      </c>
      <c r="AW3911" s="113" t="s">
        <v>30</v>
      </c>
      <c r="AX3911" s="113" t="s">
        <v>73</v>
      </c>
      <c r="AY3911" s="114" t="s">
        <v>165</v>
      </c>
    </row>
    <row r="3912" spans="2:65" s="113" customFormat="1">
      <c r="B3912" s="112"/>
      <c r="D3912" s="102" t="s">
        <v>176</v>
      </c>
      <c r="E3912" s="114" t="s">
        <v>1</v>
      </c>
      <c r="F3912" s="115" t="s">
        <v>11445</v>
      </c>
      <c r="H3912" s="116">
        <v>0.62</v>
      </c>
      <c r="I3912" s="7"/>
      <c r="L3912" s="112"/>
      <c r="M3912" s="117"/>
      <c r="T3912" s="118"/>
      <c r="AT3912" s="114" t="s">
        <v>176</v>
      </c>
      <c r="AU3912" s="114" t="s">
        <v>82</v>
      </c>
      <c r="AV3912" s="113" t="s">
        <v>82</v>
      </c>
      <c r="AW3912" s="113" t="s">
        <v>30</v>
      </c>
      <c r="AX3912" s="113" t="s">
        <v>73</v>
      </c>
      <c r="AY3912" s="114" t="s">
        <v>165</v>
      </c>
    </row>
    <row r="3913" spans="2:65" s="113" customFormat="1">
      <c r="B3913" s="112"/>
      <c r="D3913" s="102" t="s">
        <v>176</v>
      </c>
      <c r="E3913" s="114" t="s">
        <v>1</v>
      </c>
      <c r="F3913" s="115" t="s">
        <v>9892</v>
      </c>
      <c r="H3913" s="116">
        <v>219.02819800000009</v>
      </c>
      <c r="I3913" s="7"/>
      <c r="L3913" s="112"/>
      <c r="M3913" s="117"/>
      <c r="T3913" s="118"/>
      <c r="AT3913" s="114" t="s">
        <v>176</v>
      </c>
      <c r="AU3913" s="114" t="s">
        <v>82</v>
      </c>
      <c r="AV3913" s="113" t="s">
        <v>82</v>
      </c>
      <c r="AW3913" s="113" t="s">
        <v>30</v>
      </c>
      <c r="AX3913" s="113" t="s">
        <v>73</v>
      </c>
      <c r="AY3913" s="114" t="s">
        <v>165</v>
      </c>
    </row>
    <row r="3914" spans="2:65" s="120" customFormat="1">
      <c r="B3914" s="119"/>
      <c r="D3914" s="102" t="s">
        <v>176</v>
      </c>
      <c r="E3914" s="121" t="s">
        <v>1</v>
      </c>
      <c r="F3914" s="122" t="s">
        <v>181</v>
      </c>
      <c r="H3914" s="123">
        <v>581.11500000000001</v>
      </c>
      <c r="I3914" s="8"/>
      <c r="L3914" s="119"/>
      <c r="M3914" s="124"/>
      <c r="T3914" s="125"/>
      <c r="AT3914" s="121" t="s">
        <v>176</v>
      </c>
      <c r="AU3914" s="121" t="s">
        <v>82</v>
      </c>
      <c r="AV3914" s="120" t="s">
        <v>172</v>
      </c>
      <c r="AW3914" s="120" t="s">
        <v>30</v>
      </c>
      <c r="AX3914" s="120" t="s">
        <v>80</v>
      </c>
      <c r="AY3914" s="121" t="s">
        <v>165</v>
      </c>
    </row>
    <row r="3915" spans="2:65" s="17" customFormat="1" ht="37.9" customHeight="1">
      <c r="B3915" s="16"/>
      <c r="C3915" s="88" t="s">
        <v>1139</v>
      </c>
      <c r="D3915" s="88" t="s">
        <v>168</v>
      </c>
      <c r="E3915" s="89" t="s">
        <v>2053</v>
      </c>
      <c r="F3915" s="90" t="s">
        <v>2054</v>
      </c>
      <c r="G3915" s="91" t="s">
        <v>202</v>
      </c>
      <c r="H3915" s="92">
        <v>29.513000000000002</v>
      </c>
      <c r="I3915" s="4"/>
      <c r="J3915" s="94">
        <f>ROUND(I3915*H3915,2)</f>
        <v>0</v>
      </c>
      <c r="K3915" s="95"/>
      <c r="L3915" s="16"/>
      <c r="M3915" s="96" t="s">
        <v>1</v>
      </c>
      <c r="N3915" s="97" t="s">
        <v>38</v>
      </c>
      <c r="P3915" s="98">
        <f>O3915*H3915</f>
        <v>0</v>
      </c>
      <c r="Q3915" s="98">
        <v>0</v>
      </c>
      <c r="R3915" s="98">
        <f>Q3915*H3915</f>
        <v>0</v>
      </c>
      <c r="S3915" s="98">
        <v>0</v>
      </c>
      <c r="T3915" s="99">
        <f>S3915*H3915</f>
        <v>0</v>
      </c>
      <c r="AR3915" s="100" t="s">
        <v>172</v>
      </c>
      <c r="AT3915" s="100" t="s">
        <v>168</v>
      </c>
      <c r="AU3915" s="100" t="s">
        <v>82</v>
      </c>
      <c r="AY3915" s="9" t="s">
        <v>165</v>
      </c>
      <c r="BE3915" s="101">
        <f>IF(N3915="základní",J3915,0)</f>
        <v>0</v>
      </c>
      <c r="BF3915" s="101">
        <f>IF(N3915="snížená",J3915,0)</f>
        <v>0</v>
      </c>
      <c r="BG3915" s="101">
        <f>IF(N3915="zákl. přenesená",J3915,0)</f>
        <v>0</v>
      </c>
      <c r="BH3915" s="101">
        <f>IF(N3915="sníž. přenesená",J3915,0)</f>
        <v>0</v>
      </c>
      <c r="BI3915" s="101">
        <f>IF(N3915="nulová",J3915,0)</f>
        <v>0</v>
      </c>
      <c r="BJ3915" s="9" t="s">
        <v>80</v>
      </c>
      <c r="BK3915" s="101">
        <f>ROUND(I3915*H3915,2)</f>
        <v>0</v>
      </c>
      <c r="BL3915" s="9" t="s">
        <v>172</v>
      </c>
      <c r="BM3915" s="100" t="s">
        <v>2055</v>
      </c>
    </row>
    <row r="3916" spans="2:65" s="17" customFormat="1" ht="19.5">
      <c r="B3916" s="16"/>
      <c r="D3916" s="102" t="s">
        <v>173</v>
      </c>
      <c r="F3916" s="103" t="s">
        <v>2054</v>
      </c>
      <c r="I3916" s="5"/>
      <c r="L3916" s="16"/>
      <c r="M3916" s="104"/>
      <c r="T3916" s="105"/>
      <c r="AT3916" s="9" t="s">
        <v>173</v>
      </c>
      <c r="AU3916" s="9" t="s">
        <v>82</v>
      </c>
    </row>
    <row r="3917" spans="2:65" s="107" customFormat="1">
      <c r="B3917" s="106"/>
      <c r="D3917" s="102" t="s">
        <v>176</v>
      </c>
      <c r="E3917" s="108" t="s">
        <v>1</v>
      </c>
      <c r="F3917" s="109" t="s">
        <v>2056</v>
      </c>
      <c r="H3917" s="108" t="s">
        <v>1</v>
      </c>
      <c r="I3917" s="6"/>
      <c r="L3917" s="106"/>
      <c r="M3917" s="110"/>
      <c r="T3917" s="111"/>
      <c r="AT3917" s="108" t="s">
        <v>176</v>
      </c>
      <c r="AU3917" s="108" t="s">
        <v>82</v>
      </c>
      <c r="AV3917" s="107" t="s">
        <v>80</v>
      </c>
      <c r="AW3917" s="107" t="s">
        <v>30</v>
      </c>
      <c r="AX3917" s="107" t="s">
        <v>73</v>
      </c>
      <c r="AY3917" s="108" t="s">
        <v>165</v>
      </c>
    </row>
    <row r="3918" spans="2:65" s="113" customFormat="1">
      <c r="B3918" s="112"/>
      <c r="D3918" s="102" t="s">
        <v>176</v>
      </c>
      <c r="E3918" s="114" t="s">
        <v>1</v>
      </c>
      <c r="F3918" s="115" t="s">
        <v>2057</v>
      </c>
      <c r="H3918" s="116">
        <v>17.419</v>
      </c>
      <c r="I3918" s="7"/>
      <c r="L3918" s="112"/>
      <c r="M3918" s="117"/>
      <c r="T3918" s="118"/>
      <c r="AT3918" s="114" t="s">
        <v>176</v>
      </c>
      <c r="AU3918" s="114" t="s">
        <v>82</v>
      </c>
      <c r="AV3918" s="113" t="s">
        <v>82</v>
      </c>
      <c r="AW3918" s="113" t="s">
        <v>30</v>
      </c>
      <c r="AX3918" s="113" t="s">
        <v>73</v>
      </c>
      <c r="AY3918" s="114" t="s">
        <v>165</v>
      </c>
    </row>
    <row r="3919" spans="2:65" s="113" customFormat="1">
      <c r="B3919" s="112"/>
      <c r="D3919" s="102" t="s">
        <v>176</v>
      </c>
      <c r="E3919" s="114" t="s">
        <v>1</v>
      </c>
      <c r="F3919" s="115" t="s">
        <v>2058</v>
      </c>
      <c r="H3919" s="116">
        <v>6.3339999999999996</v>
      </c>
      <c r="I3919" s="7"/>
      <c r="L3919" s="112"/>
      <c r="M3919" s="117"/>
      <c r="T3919" s="118"/>
      <c r="AT3919" s="114" t="s">
        <v>176</v>
      </c>
      <c r="AU3919" s="114" t="s">
        <v>82</v>
      </c>
      <c r="AV3919" s="113" t="s">
        <v>82</v>
      </c>
      <c r="AW3919" s="113" t="s">
        <v>30</v>
      </c>
      <c r="AX3919" s="113" t="s">
        <v>73</v>
      </c>
      <c r="AY3919" s="114" t="s">
        <v>165</v>
      </c>
    </row>
    <row r="3920" spans="2:65" s="107" customFormat="1">
      <c r="B3920" s="106"/>
      <c r="D3920" s="102" t="s">
        <v>176</v>
      </c>
      <c r="E3920" s="108" t="s">
        <v>1</v>
      </c>
      <c r="F3920" s="109" t="s">
        <v>2059</v>
      </c>
      <c r="H3920" s="108" t="s">
        <v>1</v>
      </c>
      <c r="I3920" s="6"/>
      <c r="L3920" s="106"/>
      <c r="M3920" s="110"/>
      <c r="T3920" s="111"/>
      <c r="AT3920" s="108" t="s">
        <v>176</v>
      </c>
      <c r="AU3920" s="108" t="s">
        <v>82</v>
      </c>
      <c r="AV3920" s="107" t="s">
        <v>80</v>
      </c>
      <c r="AW3920" s="107" t="s">
        <v>30</v>
      </c>
      <c r="AX3920" s="107" t="s">
        <v>73</v>
      </c>
      <c r="AY3920" s="108" t="s">
        <v>165</v>
      </c>
    </row>
    <row r="3921" spans="2:65" s="113" customFormat="1">
      <c r="B3921" s="112"/>
      <c r="D3921" s="102" t="s">
        <v>176</v>
      </c>
      <c r="E3921" s="114" t="s">
        <v>1</v>
      </c>
      <c r="F3921" s="115" t="s">
        <v>2060</v>
      </c>
      <c r="H3921" s="116">
        <v>5.76</v>
      </c>
      <c r="I3921" s="7"/>
      <c r="L3921" s="112"/>
      <c r="M3921" s="117"/>
      <c r="T3921" s="118"/>
      <c r="AT3921" s="114" t="s">
        <v>176</v>
      </c>
      <c r="AU3921" s="114" t="s">
        <v>82</v>
      </c>
      <c r="AV3921" s="113" t="s">
        <v>82</v>
      </c>
      <c r="AW3921" s="113" t="s">
        <v>30</v>
      </c>
      <c r="AX3921" s="113" t="s">
        <v>73</v>
      </c>
      <c r="AY3921" s="114" t="s">
        <v>165</v>
      </c>
    </row>
    <row r="3922" spans="2:65" s="120" customFormat="1">
      <c r="B3922" s="119"/>
      <c r="D3922" s="102" t="s">
        <v>176</v>
      </c>
      <c r="E3922" s="121" t="s">
        <v>1</v>
      </c>
      <c r="F3922" s="122" t="s">
        <v>181</v>
      </c>
      <c r="H3922" s="123">
        <v>29.512999999999998</v>
      </c>
      <c r="I3922" s="8"/>
      <c r="L3922" s="119"/>
      <c r="M3922" s="124"/>
      <c r="T3922" s="125"/>
      <c r="AT3922" s="121" t="s">
        <v>176</v>
      </c>
      <c r="AU3922" s="121" t="s">
        <v>82</v>
      </c>
      <c r="AV3922" s="120" t="s">
        <v>172</v>
      </c>
      <c r="AW3922" s="120" t="s">
        <v>30</v>
      </c>
      <c r="AX3922" s="120" t="s">
        <v>80</v>
      </c>
      <c r="AY3922" s="121" t="s">
        <v>165</v>
      </c>
    </row>
    <row r="3923" spans="2:65" s="17" customFormat="1" ht="24.2" customHeight="1">
      <c r="B3923" s="16"/>
      <c r="C3923" s="88" t="s">
        <v>2061</v>
      </c>
      <c r="D3923" s="88" t="s">
        <v>168</v>
      </c>
      <c r="E3923" s="89" t="s">
        <v>2062</v>
      </c>
      <c r="F3923" s="90" t="s">
        <v>2063</v>
      </c>
      <c r="G3923" s="91" t="s">
        <v>195</v>
      </c>
      <c r="H3923" s="92">
        <v>73.201999999999998</v>
      </c>
      <c r="I3923" s="4"/>
      <c r="J3923" s="94">
        <f>ROUND(I3923*H3923,2)</f>
        <v>0</v>
      </c>
      <c r="K3923" s="95"/>
      <c r="L3923" s="16"/>
      <c r="M3923" s="96" t="s">
        <v>1</v>
      </c>
      <c r="N3923" s="97" t="s">
        <v>38</v>
      </c>
      <c r="P3923" s="98">
        <f>O3923*H3923</f>
        <v>0</v>
      </c>
      <c r="Q3923" s="98">
        <v>0</v>
      </c>
      <c r="R3923" s="98">
        <f>Q3923*H3923</f>
        <v>0</v>
      </c>
      <c r="S3923" s="98">
        <v>0</v>
      </c>
      <c r="T3923" s="99">
        <f>S3923*H3923</f>
        <v>0</v>
      </c>
      <c r="AR3923" s="100" t="s">
        <v>172</v>
      </c>
      <c r="AT3923" s="100" t="s">
        <v>168</v>
      </c>
      <c r="AU3923" s="100" t="s">
        <v>82</v>
      </c>
      <c r="AY3923" s="9" t="s">
        <v>165</v>
      </c>
      <c r="BE3923" s="101">
        <f>IF(N3923="základní",J3923,0)</f>
        <v>0</v>
      </c>
      <c r="BF3923" s="101">
        <f>IF(N3923="snížená",J3923,0)</f>
        <v>0</v>
      </c>
      <c r="BG3923" s="101">
        <f>IF(N3923="zákl. přenesená",J3923,0)</f>
        <v>0</v>
      </c>
      <c r="BH3923" s="101">
        <f>IF(N3923="sníž. přenesená",J3923,0)</f>
        <v>0</v>
      </c>
      <c r="BI3923" s="101">
        <f>IF(N3923="nulová",J3923,0)</f>
        <v>0</v>
      </c>
      <c r="BJ3923" s="9" t="s">
        <v>80</v>
      </c>
      <c r="BK3923" s="101">
        <f>ROUND(I3923*H3923,2)</f>
        <v>0</v>
      </c>
      <c r="BL3923" s="9" t="s">
        <v>172</v>
      </c>
      <c r="BM3923" s="100" t="s">
        <v>2064</v>
      </c>
    </row>
    <row r="3924" spans="2:65" s="17" customFormat="1" ht="29.25">
      <c r="B3924" s="16"/>
      <c r="D3924" s="102" t="s">
        <v>173</v>
      </c>
      <c r="F3924" s="103" t="s">
        <v>2065</v>
      </c>
      <c r="I3924" s="5"/>
      <c r="L3924" s="16"/>
      <c r="M3924" s="104"/>
      <c r="T3924" s="105"/>
      <c r="AT3924" s="9" t="s">
        <v>173</v>
      </c>
      <c r="AU3924" s="9" t="s">
        <v>82</v>
      </c>
    </row>
    <row r="3925" spans="2:65" s="77" customFormat="1" ht="22.9" customHeight="1">
      <c r="B3925" s="76"/>
      <c r="D3925" s="78" t="s">
        <v>72</v>
      </c>
      <c r="E3925" s="86" t="s">
        <v>2066</v>
      </c>
      <c r="F3925" s="86" t="s">
        <v>2067</v>
      </c>
      <c r="I3925" s="3"/>
      <c r="J3925" s="87">
        <f>BK3925</f>
        <v>0</v>
      </c>
      <c r="L3925" s="76"/>
      <c r="M3925" s="81"/>
      <c r="P3925" s="82">
        <f>SUM(P3926:P3992)</f>
        <v>0</v>
      </c>
      <c r="R3925" s="82">
        <f>SUM(R3926:R3992)</f>
        <v>1.72332398566</v>
      </c>
      <c r="T3925" s="83">
        <f>SUM(T3926:T3992)</f>
        <v>0</v>
      </c>
      <c r="AR3925" s="78" t="s">
        <v>80</v>
      </c>
      <c r="AT3925" s="84" t="s">
        <v>72</v>
      </c>
      <c r="AU3925" s="84" t="s">
        <v>80</v>
      </c>
      <c r="AY3925" s="78" t="s">
        <v>165</v>
      </c>
      <c r="BK3925" s="85">
        <f>SUM(BK3926:BK3992)</f>
        <v>0</v>
      </c>
    </row>
    <row r="3926" spans="2:65" s="17" customFormat="1" ht="24.2" customHeight="1">
      <c r="B3926" s="16"/>
      <c r="C3926" s="88" t="s">
        <v>1142</v>
      </c>
      <c r="D3926" s="88" t="s">
        <v>168</v>
      </c>
      <c r="E3926" s="89" t="s">
        <v>2068</v>
      </c>
      <c r="F3926" s="90" t="s">
        <v>2069</v>
      </c>
      <c r="G3926" s="91" t="s">
        <v>202</v>
      </c>
      <c r="H3926" s="92">
        <v>1951.3820000000001</v>
      </c>
      <c r="I3926" s="4"/>
      <c r="J3926" s="94">
        <f>ROUND(I3926*H3926,2)</f>
        <v>0</v>
      </c>
      <c r="K3926" s="95"/>
      <c r="L3926" s="16"/>
      <c r="M3926" s="96" t="s">
        <v>1</v>
      </c>
      <c r="N3926" s="97" t="s">
        <v>38</v>
      </c>
      <c r="P3926" s="98">
        <f>O3926*H3926</f>
        <v>0</v>
      </c>
      <c r="Q3926" s="98">
        <v>0</v>
      </c>
      <c r="R3926" s="98">
        <f>Q3926*H3926</f>
        <v>0</v>
      </c>
      <c r="S3926" s="98">
        <v>0</v>
      </c>
      <c r="T3926" s="99">
        <f>S3926*H3926</f>
        <v>0</v>
      </c>
      <c r="AR3926" s="100" t="s">
        <v>172</v>
      </c>
      <c r="AT3926" s="100" t="s">
        <v>168</v>
      </c>
      <c r="AU3926" s="100" t="s">
        <v>82</v>
      </c>
      <c r="AY3926" s="9" t="s">
        <v>165</v>
      </c>
      <c r="BE3926" s="101">
        <f>IF(N3926="základní",J3926,0)</f>
        <v>0</v>
      </c>
      <c r="BF3926" s="101">
        <f>IF(N3926="snížená",J3926,0)</f>
        <v>0</v>
      </c>
      <c r="BG3926" s="101">
        <f>IF(N3926="zákl. přenesená",J3926,0)</f>
        <v>0</v>
      </c>
      <c r="BH3926" s="101">
        <f>IF(N3926="sníž. přenesená",J3926,0)</f>
        <v>0</v>
      </c>
      <c r="BI3926" s="101">
        <f>IF(N3926="nulová",J3926,0)</f>
        <v>0</v>
      </c>
      <c r="BJ3926" s="9" t="s">
        <v>80</v>
      </c>
      <c r="BK3926" s="101">
        <f>ROUND(I3926*H3926,2)</f>
        <v>0</v>
      </c>
      <c r="BL3926" s="9" t="s">
        <v>172</v>
      </c>
      <c r="BM3926" s="100" t="s">
        <v>2070</v>
      </c>
    </row>
    <row r="3927" spans="2:65" s="17" customFormat="1" ht="19.5">
      <c r="B3927" s="16"/>
      <c r="D3927" s="102" t="s">
        <v>173</v>
      </c>
      <c r="F3927" s="103" t="s">
        <v>2071</v>
      </c>
      <c r="I3927" s="5"/>
      <c r="L3927" s="16"/>
      <c r="M3927" s="104"/>
      <c r="T3927" s="105"/>
      <c r="AT3927" s="9" t="s">
        <v>173</v>
      </c>
      <c r="AU3927" s="9" t="s">
        <v>82</v>
      </c>
    </row>
    <row r="3928" spans="2:65" s="107" customFormat="1">
      <c r="B3928" s="106"/>
      <c r="D3928" s="102" t="s">
        <v>176</v>
      </c>
      <c r="E3928" s="108" t="s">
        <v>1</v>
      </c>
      <c r="F3928" s="109" t="s">
        <v>2072</v>
      </c>
      <c r="H3928" s="108" t="s">
        <v>1</v>
      </c>
      <c r="I3928" s="6"/>
      <c r="L3928" s="106"/>
      <c r="M3928" s="110"/>
      <c r="T3928" s="111"/>
      <c r="AT3928" s="108" t="s">
        <v>176</v>
      </c>
      <c r="AU3928" s="108" t="s">
        <v>82</v>
      </c>
      <c r="AV3928" s="107" t="s">
        <v>80</v>
      </c>
      <c r="AW3928" s="107" t="s">
        <v>30</v>
      </c>
      <c r="AX3928" s="107" t="s">
        <v>73</v>
      </c>
      <c r="AY3928" s="108" t="s">
        <v>165</v>
      </c>
    </row>
    <row r="3929" spans="2:65" s="113" customFormat="1">
      <c r="B3929" s="112"/>
      <c r="D3929" s="102" t="s">
        <v>176</v>
      </c>
      <c r="E3929" s="114" t="s">
        <v>1</v>
      </c>
      <c r="F3929" s="115" t="s">
        <v>2073</v>
      </c>
      <c r="H3929" s="116">
        <v>1832.6679999999999</v>
      </c>
      <c r="I3929" s="7"/>
      <c r="L3929" s="112"/>
      <c r="M3929" s="117"/>
      <c r="T3929" s="118"/>
      <c r="AT3929" s="114" t="s">
        <v>176</v>
      </c>
      <c r="AU3929" s="114" t="s">
        <v>82</v>
      </c>
      <c r="AV3929" s="113" t="s">
        <v>82</v>
      </c>
      <c r="AW3929" s="113" t="s">
        <v>30</v>
      </c>
      <c r="AX3929" s="113" t="s">
        <v>73</v>
      </c>
      <c r="AY3929" s="114" t="s">
        <v>165</v>
      </c>
    </row>
    <row r="3930" spans="2:65" s="113" customFormat="1">
      <c r="B3930" s="112"/>
      <c r="D3930" s="102" t="s">
        <v>176</v>
      </c>
      <c r="E3930" s="114" t="s">
        <v>1</v>
      </c>
      <c r="F3930" s="115" t="s">
        <v>2074</v>
      </c>
      <c r="H3930" s="116">
        <v>-108.03</v>
      </c>
      <c r="I3930" s="7"/>
      <c r="L3930" s="112"/>
      <c r="M3930" s="117"/>
      <c r="T3930" s="118"/>
      <c r="AT3930" s="114" t="s">
        <v>176</v>
      </c>
      <c r="AU3930" s="114" t="s">
        <v>82</v>
      </c>
      <c r="AV3930" s="113" t="s">
        <v>82</v>
      </c>
      <c r="AW3930" s="113" t="s">
        <v>30</v>
      </c>
      <c r="AX3930" s="113" t="s">
        <v>73</v>
      </c>
      <c r="AY3930" s="114" t="s">
        <v>165</v>
      </c>
    </row>
    <row r="3931" spans="2:65" s="107" customFormat="1">
      <c r="B3931" s="106"/>
      <c r="D3931" s="102" t="s">
        <v>176</v>
      </c>
      <c r="E3931" s="108" t="s">
        <v>1</v>
      </c>
      <c r="F3931" s="109" t="s">
        <v>2075</v>
      </c>
      <c r="H3931" s="108" t="s">
        <v>1</v>
      </c>
      <c r="I3931" s="6"/>
      <c r="L3931" s="106"/>
      <c r="M3931" s="110"/>
      <c r="T3931" s="111"/>
      <c r="AT3931" s="108" t="s">
        <v>176</v>
      </c>
      <c r="AU3931" s="108" t="s">
        <v>82</v>
      </c>
      <c r="AV3931" s="107" t="s">
        <v>80</v>
      </c>
      <c r="AW3931" s="107" t="s">
        <v>30</v>
      </c>
      <c r="AX3931" s="107" t="s">
        <v>73</v>
      </c>
      <c r="AY3931" s="108" t="s">
        <v>165</v>
      </c>
    </row>
    <row r="3932" spans="2:65" s="113" customFormat="1">
      <c r="B3932" s="112"/>
      <c r="D3932" s="102" t="s">
        <v>176</v>
      </c>
      <c r="E3932" s="114" t="s">
        <v>1</v>
      </c>
      <c r="F3932" s="115" t="s">
        <v>2076</v>
      </c>
      <c r="H3932" s="116">
        <v>4.59</v>
      </c>
      <c r="I3932" s="7"/>
      <c r="L3932" s="112"/>
      <c r="M3932" s="117"/>
      <c r="T3932" s="118"/>
      <c r="AT3932" s="114" t="s">
        <v>176</v>
      </c>
      <c r="AU3932" s="114" t="s">
        <v>82</v>
      </c>
      <c r="AV3932" s="113" t="s">
        <v>82</v>
      </c>
      <c r="AW3932" s="113" t="s">
        <v>30</v>
      </c>
      <c r="AX3932" s="113" t="s">
        <v>73</v>
      </c>
      <c r="AY3932" s="114" t="s">
        <v>165</v>
      </c>
    </row>
    <row r="3933" spans="2:65" s="107" customFormat="1">
      <c r="B3933" s="106"/>
      <c r="D3933" s="102" t="s">
        <v>176</v>
      </c>
      <c r="E3933" s="108" t="s">
        <v>1</v>
      </c>
      <c r="F3933" s="109" t="s">
        <v>2077</v>
      </c>
      <c r="H3933" s="108" t="s">
        <v>1</v>
      </c>
      <c r="I3933" s="6"/>
      <c r="L3933" s="106"/>
      <c r="M3933" s="110"/>
      <c r="T3933" s="111"/>
      <c r="AT3933" s="108" t="s">
        <v>176</v>
      </c>
      <c r="AU3933" s="108" t="s">
        <v>82</v>
      </c>
      <c r="AV3933" s="107" t="s">
        <v>80</v>
      </c>
      <c r="AW3933" s="107" t="s">
        <v>30</v>
      </c>
      <c r="AX3933" s="107" t="s">
        <v>73</v>
      </c>
      <c r="AY3933" s="108" t="s">
        <v>165</v>
      </c>
    </row>
    <row r="3934" spans="2:65" s="113" customFormat="1">
      <c r="B3934" s="112"/>
      <c r="D3934" s="102" t="s">
        <v>176</v>
      </c>
      <c r="E3934" s="114" t="s">
        <v>1</v>
      </c>
      <c r="F3934" s="115" t="s">
        <v>2078</v>
      </c>
      <c r="H3934" s="116">
        <v>216.542</v>
      </c>
      <c r="I3934" s="7"/>
      <c r="L3934" s="112"/>
      <c r="M3934" s="117"/>
      <c r="T3934" s="118"/>
      <c r="AT3934" s="114" t="s">
        <v>176</v>
      </c>
      <c r="AU3934" s="114" t="s">
        <v>82</v>
      </c>
      <c r="AV3934" s="113" t="s">
        <v>82</v>
      </c>
      <c r="AW3934" s="113" t="s">
        <v>30</v>
      </c>
      <c r="AX3934" s="113" t="s">
        <v>73</v>
      </c>
      <c r="AY3934" s="114" t="s">
        <v>165</v>
      </c>
    </row>
    <row r="3935" spans="2:65" s="107" customFormat="1">
      <c r="B3935" s="106"/>
      <c r="D3935" s="102" t="s">
        <v>176</v>
      </c>
      <c r="E3935" s="108" t="s">
        <v>1</v>
      </c>
      <c r="F3935" s="109" t="s">
        <v>2079</v>
      </c>
      <c r="H3935" s="108" t="s">
        <v>1</v>
      </c>
      <c r="I3935" s="6"/>
      <c r="L3935" s="106"/>
      <c r="M3935" s="110"/>
      <c r="T3935" s="111"/>
      <c r="AT3935" s="108" t="s">
        <v>176</v>
      </c>
      <c r="AU3935" s="108" t="s">
        <v>82</v>
      </c>
      <c r="AV3935" s="107" t="s">
        <v>80</v>
      </c>
      <c r="AW3935" s="107" t="s">
        <v>30</v>
      </c>
      <c r="AX3935" s="107" t="s">
        <v>73</v>
      </c>
      <c r="AY3935" s="108" t="s">
        <v>165</v>
      </c>
    </row>
    <row r="3936" spans="2:65" s="113" customFormat="1">
      <c r="B3936" s="112"/>
      <c r="D3936" s="102" t="s">
        <v>176</v>
      </c>
      <c r="E3936" s="114" t="s">
        <v>1</v>
      </c>
      <c r="F3936" s="115" t="s">
        <v>2080</v>
      </c>
      <c r="H3936" s="116">
        <v>3.3439999999999999</v>
      </c>
      <c r="I3936" s="7"/>
      <c r="L3936" s="112"/>
      <c r="M3936" s="117"/>
      <c r="T3936" s="118"/>
      <c r="AT3936" s="114" t="s">
        <v>176</v>
      </c>
      <c r="AU3936" s="114" t="s">
        <v>82</v>
      </c>
      <c r="AV3936" s="113" t="s">
        <v>82</v>
      </c>
      <c r="AW3936" s="113" t="s">
        <v>30</v>
      </c>
      <c r="AX3936" s="113" t="s">
        <v>73</v>
      </c>
      <c r="AY3936" s="114" t="s">
        <v>165</v>
      </c>
    </row>
    <row r="3937" spans="2:65" s="107" customFormat="1">
      <c r="B3937" s="106"/>
      <c r="D3937" s="102" t="s">
        <v>176</v>
      </c>
      <c r="E3937" s="108" t="s">
        <v>1</v>
      </c>
      <c r="F3937" s="109" t="s">
        <v>2081</v>
      </c>
      <c r="H3937" s="108" t="s">
        <v>1</v>
      </c>
      <c r="I3937" s="6"/>
      <c r="L3937" s="106"/>
      <c r="M3937" s="110"/>
      <c r="T3937" s="111"/>
      <c r="AT3937" s="108" t="s">
        <v>176</v>
      </c>
      <c r="AU3937" s="108" t="s">
        <v>82</v>
      </c>
      <c r="AV3937" s="107" t="s">
        <v>80</v>
      </c>
      <c r="AW3937" s="107" t="s">
        <v>30</v>
      </c>
      <c r="AX3937" s="107" t="s">
        <v>73</v>
      </c>
      <c r="AY3937" s="108" t="s">
        <v>165</v>
      </c>
    </row>
    <row r="3938" spans="2:65" s="113" customFormat="1">
      <c r="B3938" s="112"/>
      <c r="D3938" s="102" t="s">
        <v>176</v>
      </c>
      <c r="E3938" s="114" t="s">
        <v>1</v>
      </c>
      <c r="F3938" s="115" t="s">
        <v>2082</v>
      </c>
      <c r="H3938" s="116">
        <v>2.2679999999999998</v>
      </c>
      <c r="I3938" s="7"/>
      <c r="L3938" s="112"/>
      <c r="M3938" s="117"/>
      <c r="T3938" s="118"/>
      <c r="AT3938" s="114" t="s">
        <v>176</v>
      </c>
      <c r="AU3938" s="114" t="s">
        <v>82</v>
      </c>
      <c r="AV3938" s="113" t="s">
        <v>82</v>
      </c>
      <c r="AW3938" s="113" t="s">
        <v>30</v>
      </c>
      <c r="AX3938" s="113" t="s">
        <v>73</v>
      </c>
      <c r="AY3938" s="114" t="s">
        <v>165</v>
      </c>
    </row>
    <row r="3939" spans="2:65" s="120" customFormat="1">
      <c r="B3939" s="119"/>
      <c r="D3939" s="102" t="s">
        <v>176</v>
      </c>
      <c r="E3939" s="121" t="s">
        <v>1</v>
      </c>
      <c r="F3939" s="122" t="s">
        <v>181</v>
      </c>
      <c r="H3939" s="123">
        <v>1951.3819999999998</v>
      </c>
      <c r="I3939" s="8"/>
      <c r="L3939" s="119"/>
      <c r="M3939" s="124"/>
      <c r="T3939" s="125"/>
      <c r="AT3939" s="121" t="s">
        <v>176</v>
      </c>
      <c r="AU3939" s="121" t="s">
        <v>82</v>
      </c>
      <c r="AV3939" s="120" t="s">
        <v>172</v>
      </c>
      <c r="AW3939" s="120" t="s">
        <v>30</v>
      </c>
      <c r="AX3939" s="120" t="s">
        <v>80</v>
      </c>
      <c r="AY3939" s="121" t="s">
        <v>165</v>
      </c>
    </row>
    <row r="3940" spans="2:65" s="17" customFormat="1" ht="16.5" customHeight="1">
      <c r="B3940" s="16"/>
      <c r="C3940" s="88" t="s">
        <v>2083</v>
      </c>
      <c r="D3940" s="88" t="s">
        <v>168</v>
      </c>
      <c r="E3940" s="89" t="s">
        <v>1868</v>
      </c>
      <c r="F3940" s="90" t="s">
        <v>1869</v>
      </c>
      <c r="G3940" s="91" t="s">
        <v>195</v>
      </c>
      <c r="H3940" s="92">
        <v>0.58499999999999996</v>
      </c>
      <c r="I3940" s="4"/>
      <c r="J3940" s="94">
        <f>ROUND(I3940*H3940,2)</f>
        <v>0</v>
      </c>
      <c r="K3940" s="95"/>
      <c r="L3940" s="16"/>
      <c r="M3940" s="96" t="s">
        <v>1</v>
      </c>
      <c r="N3940" s="97" t="s">
        <v>38</v>
      </c>
      <c r="P3940" s="98">
        <f>O3940*H3940</f>
        <v>0</v>
      </c>
      <c r="Q3940" s="98">
        <v>0</v>
      </c>
      <c r="R3940" s="98">
        <f>Q3940*H3940</f>
        <v>0</v>
      </c>
      <c r="S3940" s="98">
        <v>0</v>
      </c>
      <c r="T3940" s="99">
        <f>S3940*H3940</f>
        <v>0</v>
      </c>
      <c r="AR3940" s="100" t="s">
        <v>172</v>
      </c>
      <c r="AT3940" s="100" t="s">
        <v>168</v>
      </c>
      <c r="AU3940" s="100" t="s">
        <v>82</v>
      </c>
      <c r="AY3940" s="9" t="s">
        <v>165</v>
      </c>
      <c r="BE3940" s="101">
        <f>IF(N3940="základní",J3940,0)</f>
        <v>0</v>
      </c>
      <c r="BF3940" s="101">
        <f>IF(N3940="snížená",J3940,0)</f>
        <v>0</v>
      </c>
      <c r="BG3940" s="101">
        <f>IF(N3940="zákl. přenesená",J3940,0)</f>
        <v>0</v>
      </c>
      <c r="BH3940" s="101">
        <f>IF(N3940="sníž. přenesená",J3940,0)</f>
        <v>0</v>
      </c>
      <c r="BI3940" s="101">
        <f>IF(N3940="nulová",J3940,0)</f>
        <v>0</v>
      </c>
      <c r="BJ3940" s="9" t="s">
        <v>80</v>
      </c>
      <c r="BK3940" s="101">
        <f>ROUND(I3940*H3940,2)</f>
        <v>0</v>
      </c>
      <c r="BL3940" s="9" t="s">
        <v>172</v>
      </c>
      <c r="BM3940" s="100" t="s">
        <v>2084</v>
      </c>
    </row>
    <row r="3941" spans="2:65" s="17" customFormat="1">
      <c r="B3941" s="16"/>
      <c r="D3941" s="102" t="s">
        <v>173</v>
      </c>
      <c r="F3941" s="103" t="s">
        <v>1869</v>
      </c>
      <c r="I3941" s="5"/>
      <c r="L3941" s="16"/>
      <c r="M3941" s="104"/>
      <c r="T3941" s="105"/>
      <c r="AT3941" s="9" t="s">
        <v>173</v>
      </c>
      <c r="AU3941" s="9" t="s">
        <v>82</v>
      </c>
    </row>
    <row r="3942" spans="2:65" s="113" customFormat="1">
      <c r="B3942" s="112"/>
      <c r="D3942" s="102" t="s">
        <v>176</v>
      </c>
      <c r="E3942" s="114" t="s">
        <v>1</v>
      </c>
      <c r="F3942" s="115" t="s">
        <v>11446</v>
      </c>
      <c r="H3942" s="116">
        <v>0.58541460000000001</v>
      </c>
      <c r="I3942" s="7"/>
      <c r="L3942" s="112"/>
      <c r="M3942" s="117"/>
      <c r="T3942" s="118"/>
      <c r="AT3942" s="114" t="s">
        <v>176</v>
      </c>
      <c r="AU3942" s="114" t="s">
        <v>82</v>
      </c>
      <c r="AV3942" s="113" t="s">
        <v>82</v>
      </c>
      <c r="AW3942" s="113" t="s">
        <v>30</v>
      </c>
      <c r="AX3942" s="113" t="s">
        <v>73</v>
      </c>
      <c r="AY3942" s="114" t="s">
        <v>165</v>
      </c>
    </row>
    <row r="3943" spans="2:65" s="120" customFormat="1">
      <c r="B3943" s="119"/>
      <c r="D3943" s="102" t="s">
        <v>176</v>
      </c>
      <c r="E3943" s="121" t="s">
        <v>1</v>
      </c>
      <c r="F3943" s="122" t="s">
        <v>181</v>
      </c>
      <c r="H3943" s="123">
        <v>0.58499999999999996</v>
      </c>
      <c r="I3943" s="8"/>
      <c r="L3943" s="119"/>
      <c r="M3943" s="124"/>
      <c r="T3943" s="125"/>
      <c r="AT3943" s="121" t="s">
        <v>176</v>
      </c>
      <c r="AU3943" s="121" t="s">
        <v>82</v>
      </c>
      <c r="AV3943" s="120" t="s">
        <v>172</v>
      </c>
      <c r="AW3943" s="120" t="s">
        <v>30</v>
      </c>
      <c r="AX3943" s="120" t="s">
        <v>80</v>
      </c>
      <c r="AY3943" s="121" t="s">
        <v>165</v>
      </c>
    </row>
    <row r="3944" spans="2:65" s="17" customFormat="1" ht="24.2" customHeight="1">
      <c r="B3944" s="16"/>
      <c r="C3944" s="88" t="s">
        <v>1146</v>
      </c>
      <c r="D3944" s="88" t="s">
        <v>168</v>
      </c>
      <c r="E3944" s="89" t="s">
        <v>2085</v>
      </c>
      <c r="F3944" s="90" t="s">
        <v>2086</v>
      </c>
      <c r="G3944" s="91" t="s">
        <v>202</v>
      </c>
      <c r="H3944" s="92">
        <v>1951.3820000000001</v>
      </c>
      <c r="I3944" s="4"/>
      <c r="J3944" s="94">
        <f>ROUND(I3944*H3944,2)</f>
        <v>0</v>
      </c>
      <c r="K3944" s="95"/>
      <c r="L3944" s="16"/>
      <c r="M3944" s="96" t="s">
        <v>1</v>
      </c>
      <c r="N3944" s="97" t="s">
        <v>38</v>
      </c>
      <c r="P3944" s="98">
        <f>O3944*H3944</f>
        <v>0</v>
      </c>
      <c r="Q3944" s="98">
        <v>0</v>
      </c>
      <c r="R3944" s="98">
        <f>Q3944*H3944</f>
        <v>0</v>
      </c>
      <c r="S3944" s="98">
        <v>0</v>
      </c>
      <c r="T3944" s="99">
        <f>S3944*H3944</f>
        <v>0</v>
      </c>
      <c r="AR3944" s="100" t="s">
        <v>172</v>
      </c>
      <c r="AT3944" s="100" t="s">
        <v>168</v>
      </c>
      <c r="AU3944" s="100" t="s">
        <v>82</v>
      </c>
      <c r="AY3944" s="9" t="s">
        <v>165</v>
      </c>
      <c r="BE3944" s="101">
        <f>IF(N3944="základní",J3944,0)</f>
        <v>0</v>
      </c>
      <c r="BF3944" s="101">
        <f>IF(N3944="snížená",J3944,0)</f>
        <v>0</v>
      </c>
      <c r="BG3944" s="101">
        <f>IF(N3944="zákl. přenesená",J3944,0)</f>
        <v>0</v>
      </c>
      <c r="BH3944" s="101">
        <f>IF(N3944="sníž. přenesená",J3944,0)</f>
        <v>0</v>
      </c>
      <c r="BI3944" s="101">
        <f>IF(N3944="nulová",J3944,0)</f>
        <v>0</v>
      </c>
      <c r="BJ3944" s="9" t="s">
        <v>80</v>
      </c>
      <c r="BK3944" s="101">
        <f>ROUND(I3944*H3944,2)</f>
        <v>0</v>
      </c>
      <c r="BL3944" s="9" t="s">
        <v>172</v>
      </c>
      <c r="BM3944" s="100" t="s">
        <v>2087</v>
      </c>
    </row>
    <row r="3945" spans="2:65" s="17" customFormat="1" ht="19.5">
      <c r="B3945" s="16"/>
      <c r="D3945" s="102" t="s">
        <v>173</v>
      </c>
      <c r="F3945" s="103" t="s">
        <v>2088</v>
      </c>
      <c r="I3945" s="5"/>
      <c r="L3945" s="16"/>
      <c r="M3945" s="104"/>
      <c r="T3945" s="105"/>
      <c r="AT3945" s="9" t="s">
        <v>173</v>
      </c>
      <c r="AU3945" s="9" t="s">
        <v>82</v>
      </c>
    </row>
    <row r="3946" spans="2:65" s="113" customFormat="1">
      <c r="B3946" s="112"/>
      <c r="D3946" s="102" t="s">
        <v>176</v>
      </c>
      <c r="E3946" s="114" t="s">
        <v>1</v>
      </c>
      <c r="F3946" s="115" t="s">
        <v>11447</v>
      </c>
      <c r="H3946" s="116">
        <v>1951.3820000000001</v>
      </c>
      <c r="I3946" s="7"/>
      <c r="L3946" s="112"/>
      <c r="M3946" s="117"/>
      <c r="T3946" s="118"/>
      <c r="AT3946" s="114" t="s">
        <v>176</v>
      </c>
      <c r="AU3946" s="114" t="s">
        <v>82</v>
      </c>
      <c r="AV3946" s="113" t="s">
        <v>82</v>
      </c>
      <c r="AW3946" s="113" t="s">
        <v>30</v>
      </c>
      <c r="AX3946" s="113" t="s">
        <v>73</v>
      </c>
      <c r="AY3946" s="114" t="s">
        <v>165</v>
      </c>
    </row>
    <row r="3947" spans="2:65" s="120" customFormat="1">
      <c r="B3947" s="119"/>
      <c r="D3947" s="102" t="s">
        <v>176</v>
      </c>
      <c r="E3947" s="121" t="s">
        <v>1</v>
      </c>
      <c r="F3947" s="122" t="s">
        <v>181</v>
      </c>
      <c r="H3947" s="123">
        <v>1951.3820000000001</v>
      </c>
      <c r="I3947" s="8"/>
      <c r="L3947" s="119"/>
      <c r="M3947" s="124"/>
      <c r="T3947" s="125"/>
      <c r="AT3947" s="121" t="s">
        <v>176</v>
      </c>
      <c r="AU3947" s="121" t="s">
        <v>82</v>
      </c>
      <c r="AV3947" s="120" t="s">
        <v>172</v>
      </c>
      <c r="AW3947" s="120" t="s">
        <v>30</v>
      </c>
      <c r="AX3947" s="120" t="s">
        <v>80</v>
      </c>
      <c r="AY3947" s="121" t="s">
        <v>165</v>
      </c>
    </row>
    <row r="3948" spans="2:65" s="17" customFormat="1" ht="37.9" customHeight="1">
      <c r="B3948" s="16"/>
      <c r="C3948" s="88" t="s">
        <v>2089</v>
      </c>
      <c r="D3948" s="88" t="s">
        <v>168</v>
      </c>
      <c r="E3948" s="89" t="s">
        <v>2090</v>
      </c>
      <c r="F3948" s="90" t="s">
        <v>2091</v>
      </c>
      <c r="G3948" s="91" t="s">
        <v>202</v>
      </c>
      <c r="H3948" s="92">
        <v>2244.0889999999999</v>
      </c>
      <c r="I3948" s="4"/>
      <c r="J3948" s="94">
        <f>ROUND(I3948*H3948,2)</f>
        <v>0</v>
      </c>
      <c r="K3948" s="95"/>
      <c r="L3948" s="16"/>
      <c r="M3948" s="96" t="s">
        <v>1</v>
      </c>
      <c r="N3948" s="97" t="s">
        <v>38</v>
      </c>
      <c r="P3948" s="98">
        <f>O3948*H3948</f>
        <v>0</v>
      </c>
      <c r="Q3948" s="98">
        <v>0</v>
      </c>
      <c r="R3948" s="98">
        <f>Q3948*H3948</f>
        <v>0</v>
      </c>
      <c r="S3948" s="98">
        <v>0</v>
      </c>
      <c r="T3948" s="99">
        <f>S3948*H3948</f>
        <v>0</v>
      </c>
      <c r="AR3948" s="100" t="s">
        <v>172</v>
      </c>
      <c r="AT3948" s="100" t="s">
        <v>168</v>
      </c>
      <c r="AU3948" s="100" t="s">
        <v>82</v>
      </c>
      <c r="AY3948" s="9" t="s">
        <v>165</v>
      </c>
      <c r="BE3948" s="101">
        <f>IF(N3948="základní",J3948,0)</f>
        <v>0</v>
      </c>
      <c r="BF3948" s="101">
        <f>IF(N3948="snížená",J3948,0)</f>
        <v>0</v>
      </c>
      <c r="BG3948" s="101">
        <f>IF(N3948="zákl. přenesená",J3948,0)</f>
        <v>0</v>
      </c>
      <c r="BH3948" s="101">
        <f>IF(N3948="sníž. přenesená",J3948,0)</f>
        <v>0</v>
      </c>
      <c r="BI3948" s="101">
        <f>IF(N3948="nulová",J3948,0)</f>
        <v>0</v>
      </c>
      <c r="BJ3948" s="9" t="s">
        <v>80</v>
      </c>
      <c r="BK3948" s="101">
        <f>ROUND(I3948*H3948,2)</f>
        <v>0</v>
      </c>
      <c r="BL3948" s="9" t="s">
        <v>172</v>
      </c>
      <c r="BM3948" s="100" t="s">
        <v>2092</v>
      </c>
    </row>
    <row r="3949" spans="2:65" s="17" customFormat="1" ht="19.5">
      <c r="B3949" s="16"/>
      <c r="D3949" s="102" t="s">
        <v>173</v>
      </c>
      <c r="F3949" s="103" t="s">
        <v>2091</v>
      </c>
      <c r="I3949" s="5"/>
      <c r="L3949" s="16"/>
      <c r="M3949" s="104"/>
      <c r="T3949" s="105"/>
      <c r="AT3949" s="9" t="s">
        <v>173</v>
      </c>
      <c r="AU3949" s="9" t="s">
        <v>82</v>
      </c>
    </row>
    <row r="3950" spans="2:65" s="113" customFormat="1">
      <c r="B3950" s="112"/>
      <c r="D3950" s="102" t="s">
        <v>176</v>
      </c>
      <c r="E3950" s="114" t="s">
        <v>1</v>
      </c>
      <c r="F3950" s="115" t="s">
        <v>11448</v>
      </c>
      <c r="H3950" s="116">
        <v>2244.0893000000001</v>
      </c>
      <c r="I3950" s="7"/>
      <c r="L3950" s="112"/>
      <c r="M3950" s="117"/>
      <c r="T3950" s="118"/>
      <c r="AT3950" s="114" t="s">
        <v>176</v>
      </c>
      <c r="AU3950" s="114" t="s">
        <v>82</v>
      </c>
      <c r="AV3950" s="113" t="s">
        <v>82</v>
      </c>
      <c r="AW3950" s="113" t="s">
        <v>30</v>
      </c>
      <c r="AX3950" s="113" t="s">
        <v>73</v>
      </c>
      <c r="AY3950" s="114" t="s">
        <v>165</v>
      </c>
    </row>
    <row r="3951" spans="2:65" s="120" customFormat="1">
      <c r="B3951" s="119"/>
      <c r="D3951" s="102" t="s">
        <v>176</v>
      </c>
      <c r="E3951" s="121" t="s">
        <v>1</v>
      </c>
      <c r="F3951" s="122" t="s">
        <v>181</v>
      </c>
      <c r="H3951" s="123">
        <v>2244.0889999999999</v>
      </c>
      <c r="I3951" s="8"/>
      <c r="L3951" s="119"/>
      <c r="M3951" s="124"/>
      <c r="T3951" s="125"/>
      <c r="AT3951" s="121" t="s">
        <v>176</v>
      </c>
      <c r="AU3951" s="121" t="s">
        <v>82</v>
      </c>
      <c r="AV3951" s="120" t="s">
        <v>172</v>
      </c>
      <c r="AW3951" s="120" t="s">
        <v>30</v>
      </c>
      <c r="AX3951" s="120" t="s">
        <v>80</v>
      </c>
      <c r="AY3951" s="121" t="s">
        <v>165</v>
      </c>
    </row>
    <row r="3952" spans="2:65" s="17" customFormat="1" ht="24.2" customHeight="1">
      <c r="B3952" s="16"/>
      <c r="C3952" s="88" t="s">
        <v>1150</v>
      </c>
      <c r="D3952" s="88" t="s">
        <v>168</v>
      </c>
      <c r="E3952" s="89" t="s">
        <v>2093</v>
      </c>
      <c r="F3952" s="90" t="s">
        <v>2094</v>
      </c>
      <c r="G3952" s="91" t="s">
        <v>202</v>
      </c>
      <c r="H3952" s="92">
        <v>1951.3820000000001</v>
      </c>
      <c r="I3952" s="4"/>
      <c r="J3952" s="94">
        <f>ROUND(I3952*H3952,2)</f>
        <v>0</v>
      </c>
      <c r="K3952" s="95"/>
      <c r="L3952" s="16"/>
      <c r="M3952" s="96" t="s">
        <v>1</v>
      </c>
      <c r="N3952" s="97" t="s">
        <v>38</v>
      </c>
      <c r="P3952" s="98">
        <f>O3952*H3952</f>
        <v>0</v>
      </c>
      <c r="Q3952" s="98">
        <v>8.8312999999999998E-4</v>
      </c>
      <c r="R3952" s="98">
        <f>Q3952*H3952</f>
        <v>1.72332398566</v>
      </c>
      <c r="S3952" s="98">
        <v>0</v>
      </c>
      <c r="T3952" s="99">
        <f>S3952*H3952</f>
        <v>0</v>
      </c>
      <c r="AR3952" s="100" t="s">
        <v>172</v>
      </c>
      <c r="AT3952" s="100" t="s">
        <v>168</v>
      </c>
      <c r="AU3952" s="100" t="s">
        <v>82</v>
      </c>
      <c r="AY3952" s="9" t="s">
        <v>165</v>
      </c>
      <c r="BE3952" s="101">
        <f>IF(N3952="základní",J3952,0)</f>
        <v>0</v>
      </c>
      <c r="BF3952" s="101">
        <f>IF(N3952="snížená",J3952,0)</f>
        <v>0</v>
      </c>
      <c r="BG3952" s="101">
        <f>IF(N3952="zákl. přenesená",J3952,0)</f>
        <v>0</v>
      </c>
      <c r="BH3952" s="101">
        <f>IF(N3952="sníž. přenesená",J3952,0)</f>
        <v>0</v>
      </c>
      <c r="BI3952" s="101">
        <f>IF(N3952="nulová",J3952,0)</f>
        <v>0</v>
      </c>
      <c r="BJ3952" s="9" t="s">
        <v>80</v>
      </c>
      <c r="BK3952" s="101">
        <f>ROUND(I3952*H3952,2)</f>
        <v>0</v>
      </c>
      <c r="BL3952" s="9" t="s">
        <v>172</v>
      </c>
      <c r="BM3952" s="100" t="s">
        <v>2095</v>
      </c>
    </row>
    <row r="3953" spans="2:65" s="17" customFormat="1" ht="19.5">
      <c r="B3953" s="16"/>
      <c r="D3953" s="102" t="s">
        <v>173</v>
      </c>
      <c r="F3953" s="103" t="s">
        <v>2096</v>
      </c>
      <c r="I3953" s="5"/>
      <c r="L3953" s="16"/>
      <c r="M3953" s="104"/>
      <c r="T3953" s="105"/>
      <c r="AT3953" s="9" t="s">
        <v>173</v>
      </c>
      <c r="AU3953" s="9" t="s">
        <v>82</v>
      </c>
    </row>
    <row r="3954" spans="2:65" s="107" customFormat="1">
      <c r="B3954" s="106"/>
      <c r="D3954" s="102" t="s">
        <v>176</v>
      </c>
      <c r="E3954" s="108" t="s">
        <v>1</v>
      </c>
      <c r="F3954" s="109" t="s">
        <v>11449</v>
      </c>
      <c r="H3954" s="108"/>
      <c r="I3954" s="6"/>
      <c r="L3954" s="106"/>
      <c r="M3954" s="110"/>
      <c r="T3954" s="111"/>
      <c r="AT3954" s="108" t="s">
        <v>176</v>
      </c>
      <c r="AU3954" s="108" t="s">
        <v>82</v>
      </c>
      <c r="AV3954" s="107" t="s">
        <v>82</v>
      </c>
      <c r="AW3954" s="107" t="s">
        <v>30</v>
      </c>
      <c r="AX3954" s="107" t="s">
        <v>73</v>
      </c>
      <c r="AY3954" s="108" t="s">
        <v>165</v>
      </c>
    </row>
    <row r="3955" spans="2:65" s="113" customFormat="1">
      <c r="B3955" s="112"/>
      <c r="D3955" s="102" t="s">
        <v>176</v>
      </c>
      <c r="E3955" s="114" t="s">
        <v>1</v>
      </c>
      <c r="F3955" s="115" t="s">
        <v>11450</v>
      </c>
      <c r="H3955" s="116">
        <v>1951.3820000000001</v>
      </c>
      <c r="I3955" s="7"/>
      <c r="L3955" s="112"/>
      <c r="M3955" s="117"/>
      <c r="T3955" s="118"/>
      <c r="AT3955" s="114" t="s">
        <v>176</v>
      </c>
      <c r="AU3955" s="114" t="s">
        <v>82</v>
      </c>
      <c r="AV3955" s="113" t="s">
        <v>82</v>
      </c>
      <c r="AW3955" s="113" t="s">
        <v>30</v>
      </c>
      <c r="AX3955" s="113" t="s">
        <v>73</v>
      </c>
      <c r="AY3955" s="114" t="s">
        <v>165</v>
      </c>
    </row>
    <row r="3956" spans="2:65" s="120" customFormat="1">
      <c r="B3956" s="119"/>
      <c r="D3956" s="102" t="s">
        <v>176</v>
      </c>
      <c r="E3956" s="121" t="s">
        <v>1</v>
      </c>
      <c r="F3956" s="122" t="s">
        <v>181</v>
      </c>
      <c r="H3956" s="123">
        <v>1951.3820000000001</v>
      </c>
      <c r="I3956" s="8"/>
      <c r="L3956" s="119"/>
      <c r="M3956" s="124"/>
      <c r="T3956" s="125"/>
      <c r="AT3956" s="121" t="s">
        <v>176</v>
      </c>
      <c r="AU3956" s="121" t="s">
        <v>82</v>
      </c>
      <c r="AV3956" s="120" t="s">
        <v>172</v>
      </c>
      <c r="AW3956" s="120" t="s">
        <v>30</v>
      </c>
      <c r="AX3956" s="120" t="s">
        <v>80</v>
      </c>
      <c r="AY3956" s="121" t="s">
        <v>165</v>
      </c>
    </row>
    <row r="3957" spans="2:65" s="17" customFormat="1" ht="33" customHeight="1">
      <c r="B3957" s="16"/>
      <c r="C3957" s="88" t="s">
        <v>2097</v>
      </c>
      <c r="D3957" s="88" t="s">
        <v>168</v>
      </c>
      <c r="E3957" s="89" t="s">
        <v>2098</v>
      </c>
      <c r="F3957" s="90" t="s">
        <v>2099</v>
      </c>
      <c r="G3957" s="91" t="s">
        <v>202</v>
      </c>
      <c r="H3957" s="92">
        <v>2244.0889999999999</v>
      </c>
      <c r="I3957" s="4"/>
      <c r="J3957" s="94">
        <f>ROUND(I3957*H3957,2)</f>
        <v>0</v>
      </c>
      <c r="K3957" s="95"/>
      <c r="L3957" s="16"/>
      <c r="M3957" s="96" t="s">
        <v>1</v>
      </c>
      <c r="N3957" s="97" t="s">
        <v>38</v>
      </c>
      <c r="P3957" s="98">
        <f>O3957*H3957</f>
        <v>0</v>
      </c>
      <c r="Q3957" s="98">
        <v>0</v>
      </c>
      <c r="R3957" s="98">
        <f>Q3957*H3957</f>
        <v>0</v>
      </c>
      <c r="S3957" s="98">
        <v>0</v>
      </c>
      <c r="T3957" s="99">
        <f>S3957*H3957</f>
        <v>0</v>
      </c>
      <c r="AR3957" s="100" t="s">
        <v>172</v>
      </c>
      <c r="AT3957" s="100" t="s">
        <v>168</v>
      </c>
      <c r="AU3957" s="100" t="s">
        <v>82</v>
      </c>
      <c r="AY3957" s="9" t="s">
        <v>165</v>
      </c>
      <c r="BE3957" s="101">
        <f>IF(N3957="základní",J3957,0)</f>
        <v>0</v>
      </c>
      <c r="BF3957" s="101">
        <f>IF(N3957="snížená",J3957,0)</f>
        <v>0</v>
      </c>
      <c r="BG3957" s="101">
        <f>IF(N3957="zákl. přenesená",J3957,0)</f>
        <v>0</v>
      </c>
      <c r="BH3957" s="101">
        <f>IF(N3957="sníž. přenesená",J3957,0)</f>
        <v>0</v>
      </c>
      <c r="BI3957" s="101">
        <f>IF(N3957="nulová",J3957,0)</f>
        <v>0</v>
      </c>
      <c r="BJ3957" s="9" t="s">
        <v>80</v>
      </c>
      <c r="BK3957" s="101">
        <f>ROUND(I3957*H3957,2)</f>
        <v>0</v>
      </c>
      <c r="BL3957" s="9" t="s">
        <v>172</v>
      </c>
      <c r="BM3957" s="100" t="s">
        <v>2100</v>
      </c>
    </row>
    <row r="3958" spans="2:65" s="17" customFormat="1" ht="19.5">
      <c r="B3958" s="16"/>
      <c r="D3958" s="102" t="s">
        <v>173</v>
      </c>
      <c r="F3958" s="103" t="s">
        <v>2099</v>
      </c>
      <c r="I3958" s="5"/>
      <c r="L3958" s="16"/>
      <c r="M3958" s="104"/>
      <c r="T3958" s="105"/>
      <c r="AT3958" s="9" t="s">
        <v>173</v>
      </c>
      <c r="AU3958" s="9" t="s">
        <v>82</v>
      </c>
    </row>
    <row r="3959" spans="2:65" s="113" customFormat="1">
      <c r="B3959" s="112"/>
      <c r="D3959" s="102" t="s">
        <v>176</v>
      </c>
      <c r="E3959" s="114" t="s">
        <v>1</v>
      </c>
      <c r="F3959" s="115" t="s">
        <v>11451</v>
      </c>
      <c r="H3959" s="116">
        <v>2244.0893000000001</v>
      </c>
      <c r="I3959" s="7"/>
      <c r="L3959" s="112"/>
      <c r="M3959" s="117"/>
      <c r="T3959" s="118"/>
      <c r="AT3959" s="114" t="s">
        <v>176</v>
      </c>
      <c r="AU3959" s="114" t="s">
        <v>82</v>
      </c>
      <c r="AV3959" s="113" t="s">
        <v>82</v>
      </c>
      <c r="AW3959" s="113" t="s">
        <v>30</v>
      </c>
      <c r="AX3959" s="113" t="s">
        <v>73</v>
      </c>
      <c r="AY3959" s="114" t="s">
        <v>165</v>
      </c>
    </row>
    <row r="3960" spans="2:65" s="120" customFormat="1">
      <c r="B3960" s="119"/>
      <c r="D3960" s="102" t="s">
        <v>176</v>
      </c>
      <c r="E3960" s="121" t="s">
        <v>1</v>
      </c>
      <c r="F3960" s="122" t="s">
        <v>181</v>
      </c>
      <c r="H3960" s="123">
        <v>2244.0889999999999</v>
      </c>
      <c r="I3960" s="8"/>
      <c r="L3960" s="119"/>
      <c r="M3960" s="124"/>
      <c r="T3960" s="125"/>
      <c r="AT3960" s="121" t="s">
        <v>176</v>
      </c>
      <c r="AU3960" s="121" t="s">
        <v>82</v>
      </c>
      <c r="AV3960" s="120" t="s">
        <v>172</v>
      </c>
      <c r="AW3960" s="120" t="s">
        <v>30</v>
      </c>
      <c r="AX3960" s="120" t="s">
        <v>80</v>
      </c>
      <c r="AY3960" s="121" t="s">
        <v>165</v>
      </c>
    </row>
    <row r="3961" spans="2:65" s="17" customFormat="1" ht="24.2" customHeight="1">
      <c r="B3961" s="16"/>
      <c r="C3961" s="88" t="s">
        <v>1155</v>
      </c>
      <c r="D3961" s="88" t="s">
        <v>168</v>
      </c>
      <c r="E3961" s="89" t="s">
        <v>2101</v>
      </c>
      <c r="F3961" s="90" t="s">
        <v>2102</v>
      </c>
      <c r="G3961" s="91" t="s">
        <v>202</v>
      </c>
      <c r="H3961" s="92">
        <v>1872.854</v>
      </c>
      <c r="I3961" s="4"/>
      <c r="J3961" s="94">
        <f>ROUND(I3961*H3961,2)</f>
        <v>0</v>
      </c>
      <c r="K3961" s="95"/>
      <c r="L3961" s="16"/>
      <c r="M3961" s="96" t="s">
        <v>1</v>
      </c>
      <c r="N3961" s="97" t="s">
        <v>38</v>
      </c>
      <c r="P3961" s="98">
        <f>O3961*H3961</f>
        <v>0</v>
      </c>
      <c r="Q3961" s="98">
        <v>0</v>
      </c>
      <c r="R3961" s="98">
        <f>Q3961*H3961</f>
        <v>0</v>
      </c>
      <c r="S3961" s="98">
        <v>0</v>
      </c>
      <c r="T3961" s="99">
        <f>S3961*H3961</f>
        <v>0</v>
      </c>
      <c r="AR3961" s="100" t="s">
        <v>172</v>
      </c>
      <c r="AT3961" s="100" t="s">
        <v>168</v>
      </c>
      <c r="AU3961" s="100" t="s">
        <v>82</v>
      </c>
      <c r="AY3961" s="9" t="s">
        <v>165</v>
      </c>
      <c r="BE3961" s="101">
        <f>IF(N3961="základní",J3961,0)</f>
        <v>0</v>
      </c>
      <c r="BF3961" s="101">
        <f>IF(N3961="snížená",J3961,0)</f>
        <v>0</v>
      </c>
      <c r="BG3961" s="101">
        <f>IF(N3961="zákl. přenesená",J3961,0)</f>
        <v>0</v>
      </c>
      <c r="BH3961" s="101">
        <f>IF(N3961="sníž. přenesená",J3961,0)</f>
        <v>0</v>
      </c>
      <c r="BI3961" s="101">
        <f>IF(N3961="nulová",J3961,0)</f>
        <v>0</v>
      </c>
      <c r="BJ3961" s="9" t="s">
        <v>80</v>
      </c>
      <c r="BK3961" s="101">
        <f>ROUND(I3961*H3961,2)</f>
        <v>0</v>
      </c>
      <c r="BL3961" s="9" t="s">
        <v>172</v>
      </c>
      <c r="BM3961" s="100" t="s">
        <v>2103</v>
      </c>
    </row>
    <row r="3962" spans="2:65" s="17" customFormat="1" ht="19.5">
      <c r="B3962" s="16"/>
      <c r="D3962" s="102" t="s">
        <v>173</v>
      </c>
      <c r="F3962" s="103" t="s">
        <v>2104</v>
      </c>
      <c r="I3962" s="5"/>
      <c r="L3962" s="16"/>
      <c r="M3962" s="104"/>
      <c r="T3962" s="105"/>
      <c r="AT3962" s="9" t="s">
        <v>173</v>
      </c>
      <c r="AU3962" s="9" t="s">
        <v>82</v>
      </c>
    </row>
    <row r="3963" spans="2:65" s="107" customFormat="1">
      <c r="B3963" s="106"/>
      <c r="D3963" s="102" t="s">
        <v>176</v>
      </c>
      <c r="E3963" s="108" t="s">
        <v>1</v>
      </c>
      <c r="F3963" s="109" t="s">
        <v>2072</v>
      </c>
      <c r="H3963" s="108" t="s">
        <v>1</v>
      </c>
      <c r="I3963" s="6"/>
      <c r="L3963" s="106"/>
      <c r="M3963" s="110"/>
      <c r="T3963" s="111"/>
      <c r="AT3963" s="108" t="s">
        <v>176</v>
      </c>
      <c r="AU3963" s="108" t="s">
        <v>82</v>
      </c>
      <c r="AV3963" s="107" t="s">
        <v>80</v>
      </c>
      <c r="AW3963" s="107" t="s">
        <v>30</v>
      </c>
      <c r="AX3963" s="107" t="s">
        <v>73</v>
      </c>
      <c r="AY3963" s="108" t="s">
        <v>165</v>
      </c>
    </row>
    <row r="3964" spans="2:65" s="113" customFormat="1">
      <c r="B3964" s="112"/>
      <c r="D3964" s="102" t="s">
        <v>176</v>
      </c>
      <c r="E3964" s="114" t="s">
        <v>1</v>
      </c>
      <c r="F3964" s="115" t="s">
        <v>2073</v>
      </c>
      <c r="H3964" s="116">
        <v>1832.6679999999999</v>
      </c>
      <c r="I3964" s="7"/>
      <c r="L3964" s="112"/>
      <c r="M3964" s="117"/>
      <c r="T3964" s="118"/>
      <c r="AT3964" s="114" t="s">
        <v>176</v>
      </c>
      <c r="AU3964" s="114" t="s">
        <v>82</v>
      </c>
      <c r="AV3964" s="113" t="s">
        <v>82</v>
      </c>
      <c r="AW3964" s="113" t="s">
        <v>30</v>
      </c>
      <c r="AX3964" s="113" t="s">
        <v>73</v>
      </c>
      <c r="AY3964" s="114" t="s">
        <v>165</v>
      </c>
    </row>
    <row r="3965" spans="2:65" s="113" customFormat="1">
      <c r="B3965" s="112"/>
      <c r="D3965" s="102" t="s">
        <v>176</v>
      </c>
      <c r="E3965" s="114" t="s">
        <v>1</v>
      </c>
      <c r="F3965" s="115" t="s">
        <v>2074</v>
      </c>
      <c r="H3965" s="116">
        <v>-108.03</v>
      </c>
      <c r="I3965" s="7"/>
      <c r="L3965" s="112"/>
      <c r="M3965" s="117"/>
      <c r="T3965" s="118"/>
      <c r="AT3965" s="114" t="s">
        <v>176</v>
      </c>
      <c r="AU3965" s="114" t="s">
        <v>82</v>
      </c>
      <c r="AV3965" s="113" t="s">
        <v>82</v>
      </c>
      <c r="AW3965" s="113" t="s">
        <v>30</v>
      </c>
      <c r="AX3965" s="113" t="s">
        <v>73</v>
      </c>
      <c r="AY3965" s="114" t="s">
        <v>165</v>
      </c>
    </row>
    <row r="3966" spans="2:65" s="107" customFormat="1">
      <c r="B3966" s="106"/>
      <c r="D3966" s="102" t="s">
        <v>176</v>
      </c>
      <c r="E3966" s="108" t="s">
        <v>1</v>
      </c>
      <c r="F3966" s="109" t="s">
        <v>2105</v>
      </c>
      <c r="H3966" s="108" t="s">
        <v>1</v>
      </c>
      <c r="I3966" s="6"/>
      <c r="L3966" s="106"/>
      <c r="M3966" s="110"/>
      <c r="T3966" s="111"/>
      <c r="AT3966" s="108" t="s">
        <v>176</v>
      </c>
      <c r="AU3966" s="108" t="s">
        <v>82</v>
      </c>
      <c r="AV3966" s="107" t="s">
        <v>80</v>
      </c>
      <c r="AW3966" s="107" t="s">
        <v>30</v>
      </c>
      <c r="AX3966" s="107" t="s">
        <v>73</v>
      </c>
      <c r="AY3966" s="108" t="s">
        <v>165</v>
      </c>
    </row>
    <row r="3967" spans="2:65" s="113" customFormat="1">
      <c r="B3967" s="112"/>
      <c r="D3967" s="102" t="s">
        <v>176</v>
      </c>
      <c r="E3967" s="114" t="s">
        <v>1</v>
      </c>
      <c r="F3967" s="115" t="s">
        <v>2106</v>
      </c>
      <c r="H3967" s="116">
        <v>49.079000000000001</v>
      </c>
      <c r="I3967" s="7"/>
      <c r="L3967" s="112"/>
      <c r="M3967" s="117"/>
      <c r="T3967" s="118"/>
      <c r="AT3967" s="114" t="s">
        <v>176</v>
      </c>
      <c r="AU3967" s="114" t="s">
        <v>82</v>
      </c>
      <c r="AV3967" s="113" t="s">
        <v>82</v>
      </c>
      <c r="AW3967" s="113" t="s">
        <v>30</v>
      </c>
      <c r="AX3967" s="113" t="s">
        <v>73</v>
      </c>
      <c r="AY3967" s="114" t="s">
        <v>165</v>
      </c>
    </row>
    <row r="3968" spans="2:65" s="113" customFormat="1">
      <c r="B3968" s="112"/>
      <c r="D3968" s="102" t="s">
        <v>176</v>
      </c>
      <c r="E3968" s="114" t="s">
        <v>1</v>
      </c>
      <c r="F3968" s="115" t="s">
        <v>2107</v>
      </c>
      <c r="H3968" s="116">
        <v>34.643999999999998</v>
      </c>
      <c r="I3968" s="7"/>
      <c r="L3968" s="112"/>
      <c r="M3968" s="117"/>
      <c r="T3968" s="118"/>
      <c r="AT3968" s="114" t="s">
        <v>176</v>
      </c>
      <c r="AU3968" s="114" t="s">
        <v>82</v>
      </c>
      <c r="AV3968" s="113" t="s">
        <v>82</v>
      </c>
      <c r="AW3968" s="113" t="s">
        <v>30</v>
      </c>
      <c r="AX3968" s="113" t="s">
        <v>73</v>
      </c>
      <c r="AY3968" s="114" t="s">
        <v>165</v>
      </c>
    </row>
    <row r="3969" spans="2:65" s="113" customFormat="1">
      <c r="B3969" s="112"/>
      <c r="D3969" s="102" t="s">
        <v>176</v>
      </c>
      <c r="E3969" s="114" t="s">
        <v>1</v>
      </c>
      <c r="F3969" s="115" t="s">
        <v>2108</v>
      </c>
      <c r="H3969" s="116">
        <v>57.131999999999998</v>
      </c>
      <c r="I3969" s="7"/>
      <c r="L3969" s="112"/>
      <c r="M3969" s="117"/>
      <c r="T3969" s="118"/>
      <c r="AT3969" s="114" t="s">
        <v>176</v>
      </c>
      <c r="AU3969" s="114" t="s">
        <v>82</v>
      </c>
      <c r="AV3969" s="113" t="s">
        <v>82</v>
      </c>
      <c r="AW3969" s="113" t="s">
        <v>30</v>
      </c>
      <c r="AX3969" s="113" t="s">
        <v>73</v>
      </c>
      <c r="AY3969" s="114" t="s">
        <v>165</v>
      </c>
    </row>
    <row r="3970" spans="2:65" s="107" customFormat="1">
      <c r="B3970" s="106"/>
      <c r="D3970" s="102" t="s">
        <v>176</v>
      </c>
      <c r="E3970" s="108" t="s">
        <v>1</v>
      </c>
      <c r="F3970" s="109" t="s">
        <v>2109</v>
      </c>
      <c r="H3970" s="108" t="s">
        <v>1</v>
      </c>
      <c r="I3970" s="6"/>
      <c r="L3970" s="106"/>
      <c r="M3970" s="110"/>
      <c r="T3970" s="111"/>
      <c r="AT3970" s="108" t="s">
        <v>176</v>
      </c>
      <c r="AU3970" s="108" t="s">
        <v>82</v>
      </c>
      <c r="AV3970" s="107" t="s">
        <v>80</v>
      </c>
      <c r="AW3970" s="107" t="s">
        <v>30</v>
      </c>
      <c r="AX3970" s="107" t="s">
        <v>73</v>
      </c>
      <c r="AY3970" s="108" t="s">
        <v>165</v>
      </c>
    </row>
    <row r="3971" spans="2:65" s="113" customFormat="1">
      <c r="B3971" s="112"/>
      <c r="D3971" s="102" t="s">
        <v>176</v>
      </c>
      <c r="E3971" s="114" t="s">
        <v>1</v>
      </c>
      <c r="F3971" s="115" t="s">
        <v>2110</v>
      </c>
      <c r="H3971" s="116">
        <v>0.75600000000000001</v>
      </c>
      <c r="I3971" s="7"/>
      <c r="L3971" s="112"/>
      <c r="M3971" s="117"/>
      <c r="T3971" s="118"/>
      <c r="AT3971" s="114" t="s">
        <v>176</v>
      </c>
      <c r="AU3971" s="114" t="s">
        <v>82</v>
      </c>
      <c r="AV3971" s="113" t="s">
        <v>82</v>
      </c>
      <c r="AW3971" s="113" t="s">
        <v>30</v>
      </c>
      <c r="AX3971" s="113" t="s">
        <v>73</v>
      </c>
      <c r="AY3971" s="114" t="s">
        <v>165</v>
      </c>
    </row>
    <row r="3972" spans="2:65" s="107" customFormat="1">
      <c r="B3972" s="106"/>
      <c r="D3972" s="102" t="s">
        <v>176</v>
      </c>
      <c r="E3972" s="108" t="s">
        <v>1</v>
      </c>
      <c r="F3972" s="109" t="s">
        <v>2075</v>
      </c>
      <c r="H3972" s="108" t="s">
        <v>1</v>
      </c>
      <c r="I3972" s="6"/>
      <c r="L3972" s="106"/>
      <c r="M3972" s="110"/>
      <c r="T3972" s="111"/>
      <c r="AT3972" s="108" t="s">
        <v>176</v>
      </c>
      <c r="AU3972" s="108" t="s">
        <v>82</v>
      </c>
      <c r="AV3972" s="107" t="s">
        <v>80</v>
      </c>
      <c r="AW3972" s="107" t="s">
        <v>30</v>
      </c>
      <c r="AX3972" s="107" t="s">
        <v>73</v>
      </c>
      <c r="AY3972" s="108" t="s">
        <v>165</v>
      </c>
    </row>
    <row r="3973" spans="2:65" s="113" customFormat="1">
      <c r="B3973" s="112"/>
      <c r="D3973" s="102" t="s">
        <v>176</v>
      </c>
      <c r="E3973" s="114" t="s">
        <v>1</v>
      </c>
      <c r="F3973" s="115" t="s">
        <v>2076</v>
      </c>
      <c r="H3973" s="116">
        <v>4.59</v>
      </c>
      <c r="I3973" s="7"/>
      <c r="L3973" s="112"/>
      <c r="M3973" s="117"/>
      <c r="T3973" s="118"/>
      <c r="AT3973" s="114" t="s">
        <v>176</v>
      </c>
      <c r="AU3973" s="114" t="s">
        <v>82</v>
      </c>
      <c r="AV3973" s="113" t="s">
        <v>82</v>
      </c>
      <c r="AW3973" s="113" t="s">
        <v>30</v>
      </c>
      <c r="AX3973" s="113" t="s">
        <v>73</v>
      </c>
      <c r="AY3973" s="114" t="s">
        <v>165</v>
      </c>
    </row>
    <row r="3974" spans="2:65" s="107" customFormat="1">
      <c r="B3974" s="106"/>
      <c r="D3974" s="102" t="s">
        <v>176</v>
      </c>
      <c r="E3974" s="108" t="s">
        <v>1</v>
      </c>
      <c r="F3974" s="109" t="s">
        <v>2105</v>
      </c>
      <c r="H3974" s="108" t="s">
        <v>1</v>
      </c>
      <c r="I3974" s="6"/>
      <c r="L3974" s="106"/>
      <c r="M3974" s="110"/>
      <c r="T3974" s="111"/>
      <c r="AT3974" s="108" t="s">
        <v>176</v>
      </c>
      <c r="AU3974" s="108" t="s">
        <v>82</v>
      </c>
      <c r="AV3974" s="107" t="s">
        <v>80</v>
      </c>
      <c r="AW3974" s="107" t="s">
        <v>30</v>
      </c>
      <c r="AX3974" s="107" t="s">
        <v>73</v>
      </c>
      <c r="AY3974" s="108" t="s">
        <v>165</v>
      </c>
    </row>
    <row r="3975" spans="2:65" s="113" customFormat="1">
      <c r="B3975" s="112"/>
      <c r="D3975" s="102" t="s">
        <v>176</v>
      </c>
      <c r="E3975" s="114" t="s">
        <v>1</v>
      </c>
      <c r="F3975" s="115" t="s">
        <v>2111</v>
      </c>
      <c r="H3975" s="116">
        <v>1.08</v>
      </c>
      <c r="I3975" s="7"/>
      <c r="L3975" s="112"/>
      <c r="M3975" s="117"/>
      <c r="T3975" s="118"/>
      <c r="AT3975" s="114" t="s">
        <v>176</v>
      </c>
      <c r="AU3975" s="114" t="s">
        <v>82</v>
      </c>
      <c r="AV3975" s="113" t="s">
        <v>82</v>
      </c>
      <c r="AW3975" s="113" t="s">
        <v>30</v>
      </c>
      <c r="AX3975" s="113" t="s">
        <v>73</v>
      </c>
      <c r="AY3975" s="114" t="s">
        <v>165</v>
      </c>
    </row>
    <row r="3976" spans="2:65" s="113" customFormat="1">
      <c r="B3976" s="112"/>
      <c r="D3976" s="102" t="s">
        <v>176</v>
      </c>
      <c r="E3976" s="114" t="s">
        <v>1</v>
      </c>
      <c r="F3976" s="115" t="s">
        <v>2112</v>
      </c>
      <c r="H3976" s="116">
        <v>0.93500000000000005</v>
      </c>
      <c r="I3976" s="7"/>
      <c r="L3976" s="112"/>
      <c r="M3976" s="117"/>
      <c r="T3976" s="118"/>
      <c r="AT3976" s="114" t="s">
        <v>176</v>
      </c>
      <c r="AU3976" s="114" t="s">
        <v>82</v>
      </c>
      <c r="AV3976" s="113" t="s">
        <v>82</v>
      </c>
      <c r="AW3976" s="113" t="s">
        <v>30</v>
      </c>
      <c r="AX3976" s="113" t="s">
        <v>73</v>
      </c>
      <c r="AY3976" s="114" t="s">
        <v>165</v>
      </c>
    </row>
    <row r="3977" spans="2:65" s="120" customFormat="1">
      <c r="B3977" s="119"/>
      <c r="D3977" s="102" t="s">
        <v>176</v>
      </c>
      <c r="E3977" s="121" t="s">
        <v>1</v>
      </c>
      <c r="F3977" s="122" t="s">
        <v>181</v>
      </c>
      <c r="H3977" s="123">
        <v>1872.8539999999998</v>
      </c>
      <c r="I3977" s="8"/>
      <c r="L3977" s="119"/>
      <c r="M3977" s="124"/>
      <c r="T3977" s="125"/>
      <c r="AT3977" s="121" t="s">
        <v>176</v>
      </c>
      <c r="AU3977" s="121" t="s">
        <v>82</v>
      </c>
      <c r="AV3977" s="120" t="s">
        <v>172</v>
      </c>
      <c r="AW3977" s="120" t="s">
        <v>30</v>
      </c>
      <c r="AX3977" s="120" t="s">
        <v>80</v>
      </c>
      <c r="AY3977" s="121" t="s">
        <v>165</v>
      </c>
    </row>
    <row r="3978" spans="2:65" s="17" customFormat="1" ht="16.5" customHeight="1">
      <c r="B3978" s="16"/>
      <c r="C3978" s="88" t="s">
        <v>2113</v>
      </c>
      <c r="D3978" s="88" t="s">
        <v>168</v>
      </c>
      <c r="E3978" s="89" t="s">
        <v>2114</v>
      </c>
      <c r="F3978" s="90" t="s">
        <v>2115</v>
      </c>
      <c r="G3978" s="91" t="s">
        <v>202</v>
      </c>
      <c r="H3978" s="92">
        <v>2153.7820000000002</v>
      </c>
      <c r="I3978" s="4"/>
      <c r="J3978" s="94">
        <f>ROUND(I3978*H3978,2)</f>
        <v>0</v>
      </c>
      <c r="K3978" s="95"/>
      <c r="L3978" s="16"/>
      <c r="M3978" s="96" t="s">
        <v>1</v>
      </c>
      <c r="N3978" s="97" t="s">
        <v>38</v>
      </c>
      <c r="P3978" s="98">
        <f>O3978*H3978</f>
        <v>0</v>
      </c>
      <c r="Q3978" s="98">
        <v>0</v>
      </c>
      <c r="R3978" s="98">
        <f>Q3978*H3978</f>
        <v>0</v>
      </c>
      <c r="S3978" s="98">
        <v>0</v>
      </c>
      <c r="T3978" s="99">
        <f>S3978*H3978</f>
        <v>0</v>
      </c>
      <c r="AR3978" s="100" t="s">
        <v>172</v>
      </c>
      <c r="AT3978" s="100" t="s">
        <v>168</v>
      </c>
      <c r="AU3978" s="100" t="s">
        <v>82</v>
      </c>
      <c r="AY3978" s="9" t="s">
        <v>165</v>
      </c>
      <c r="BE3978" s="101">
        <f>IF(N3978="základní",J3978,0)</f>
        <v>0</v>
      </c>
      <c r="BF3978" s="101">
        <f>IF(N3978="snížená",J3978,0)</f>
        <v>0</v>
      </c>
      <c r="BG3978" s="101">
        <f>IF(N3978="zákl. přenesená",J3978,0)</f>
        <v>0</v>
      </c>
      <c r="BH3978" s="101">
        <f>IF(N3978="sníž. přenesená",J3978,0)</f>
        <v>0</v>
      </c>
      <c r="BI3978" s="101">
        <f>IF(N3978="nulová",J3978,0)</f>
        <v>0</v>
      </c>
      <c r="BJ3978" s="9" t="s">
        <v>80</v>
      </c>
      <c r="BK3978" s="101">
        <f>ROUND(I3978*H3978,2)</f>
        <v>0</v>
      </c>
      <c r="BL3978" s="9" t="s">
        <v>172</v>
      </c>
      <c r="BM3978" s="100" t="s">
        <v>2116</v>
      </c>
    </row>
    <row r="3979" spans="2:65" s="17" customFormat="1">
      <c r="B3979" s="16"/>
      <c r="D3979" s="102" t="s">
        <v>173</v>
      </c>
      <c r="F3979" s="103" t="s">
        <v>2115</v>
      </c>
      <c r="I3979" s="5"/>
      <c r="L3979" s="16"/>
      <c r="M3979" s="104"/>
      <c r="T3979" s="105"/>
      <c r="AT3979" s="9" t="s">
        <v>173</v>
      </c>
      <c r="AU3979" s="9" t="s">
        <v>82</v>
      </c>
    </row>
    <row r="3980" spans="2:65" s="107" customFormat="1">
      <c r="B3980" s="106"/>
      <c r="D3980" s="102" t="s">
        <v>176</v>
      </c>
      <c r="E3980" s="108" t="s">
        <v>1</v>
      </c>
      <c r="F3980" s="109" t="s">
        <v>11452</v>
      </c>
      <c r="H3980" s="108"/>
      <c r="I3980" s="6"/>
      <c r="L3980" s="106"/>
      <c r="M3980" s="110"/>
      <c r="T3980" s="111"/>
      <c r="AT3980" s="108" t="s">
        <v>176</v>
      </c>
      <c r="AU3980" s="108" t="s">
        <v>82</v>
      </c>
      <c r="AV3980" s="107" t="s">
        <v>80</v>
      </c>
      <c r="AW3980" s="107" t="s">
        <v>30</v>
      </c>
      <c r="AX3980" s="107" t="s">
        <v>73</v>
      </c>
      <c r="AY3980" s="108" t="s">
        <v>165</v>
      </c>
    </row>
    <row r="3981" spans="2:65" s="113" customFormat="1">
      <c r="B3981" s="112"/>
      <c r="D3981" s="102" t="s">
        <v>176</v>
      </c>
      <c r="E3981" s="114" t="s">
        <v>1</v>
      </c>
      <c r="F3981" s="115" t="s">
        <v>11453</v>
      </c>
      <c r="H3981" s="116">
        <v>2153.7820999999999</v>
      </c>
      <c r="I3981" s="7"/>
      <c r="L3981" s="112"/>
      <c r="M3981" s="117"/>
      <c r="T3981" s="118"/>
      <c r="AT3981" s="114" t="s">
        <v>176</v>
      </c>
      <c r="AU3981" s="114" t="s">
        <v>82</v>
      </c>
      <c r="AV3981" s="113" t="s">
        <v>82</v>
      </c>
      <c r="AW3981" s="113" t="s">
        <v>30</v>
      </c>
      <c r="AX3981" s="113" t="s">
        <v>73</v>
      </c>
      <c r="AY3981" s="114" t="s">
        <v>165</v>
      </c>
    </row>
    <row r="3982" spans="2:65" s="120" customFormat="1">
      <c r="B3982" s="119"/>
      <c r="D3982" s="102" t="s">
        <v>176</v>
      </c>
      <c r="E3982" s="121" t="s">
        <v>1</v>
      </c>
      <c r="F3982" s="122" t="s">
        <v>181</v>
      </c>
      <c r="H3982" s="123">
        <v>2153.7820000000002</v>
      </c>
      <c r="I3982" s="8"/>
      <c r="L3982" s="119"/>
      <c r="M3982" s="124"/>
      <c r="T3982" s="125"/>
      <c r="AT3982" s="121" t="s">
        <v>176</v>
      </c>
      <c r="AU3982" s="121" t="s">
        <v>82</v>
      </c>
      <c r="AV3982" s="120" t="s">
        <v>172</v>
      </c>
      <c r="AW3982" s="120" t="s">
        <v>30</v>
      </c>
      <c r="AX3982" s="120" t="s">
        <v>80</v>
      </c>
      <c r="AY3982" s="121" t="s">
        <v>165</v>
      </c>
    </row>
    <row r="3983" spans="2:65" s="17" customFormat="1" ht="24.2" customHeight="1">
      <c r="B3983" s="16"/>
      <c r="C3983" s="88" t="s">
        <v>1161</v>
      </c>
      <c r="D3983" s="88" t="s">
        <v>168</v>
      </c>
      <c r="E3983" s="89" t="s">
        <v>2117</v>
      </c>
      <c r="F3983" s="90" t="s">
        <v>2118</v>
      </c>
      <c r="G3983" s="91" t="s">
        <v>202</v>
      </c>
      <c r="H3983" s="92">
        <v>1872.854</v>
      </c>
      <c r="I3983" s="4"/>
      <c r="J3983" s="94">
        <f>ROUND(I3983*H3983,2)</f>
        <v>0</v>
      </c>
      <c r="K3983" s="95"/>
      <c r="L3983" s="16"/>
      <c r="M3983" s="96" t="s">
        <v>1</v>
      </c>
      <c r="N3983" s="97" t="s">
        <v>38</v>
      </c>
      <c r="P3983" s="98">
        <f>O3983*H3983</f>
        <v>0</v>
      </c>
      <c r="Q3983" s="98">
        <v>0</v>
      </c>
      <c r="R3983" s="98">
        <f>Q3983*H3983</f>
        <v>0</v>
      </c>
      <c r="S3983" s="98">
        <v>0</v>
      </c>
      <c r="T3983" s="99">
        <f>S3983*H3983</f>
        <v>0</v>
      </c>
      <c r="AR3983" s="100" t="s">
        <v>172</v>
      </c>
      <c r="AT3983" s="100" t="s">
        <v>168</v>
      </c>
      <c r="AU3983" s="100" t="s">
        <v>82</v>
      </c>
      <c r="AY3983" s="9" t="s">
        <v>165</v>
      </c>
      <c r="BE3983" s="101">
        <f>IF(N3983="základní",J3983,0)</f>
        <v>0</v>
      </c>
      <c r="BF3983" s="101">
        <f>IF(N3983="snížená",J3983,0)</f>
        <v>0</v>
      </c>
      <c r="BG3983" s="101">
        <f>IF(N3983="zákl. přenesená",J3983,0)</f>
        <v>0</v>
      </c>
      <c r="BH3983" s="101">
        <f>IF(N3983="sníž. přenesená",J3983,0)</f>
        <v>0</v>
      </c>
      <c r="BI3983" s="101">
        <f>IF(N3983="nulová",J3983,0)</f>
        <v>0</v>
      </c>
      <c r="BJ3983" s="9" t="s">
        <v>80</v>
      </c>
      <c r="BK3983" s="101">
        <f>ROUND(I3983*H3983,2)</f>
        <v>0</v>
      </c>
      <c r="BL3983" s="9" t="s">
        <v>172</v>
      </c>
      <c r="BM3983" s="100" t="s">
        <v>2119</v>
      </c>
    </row>
    <row r="3984" spans="2:65" s="17" customFormat="1" ht="19.5">
      <c r="B3984" s="16"/>
      <c r="D3984" s="102" t="s">
        <v>173</v>
      </c>
      <c r="F3984" s="103" t="s">
        <v>2118</v>
      </c>
      <c r="I3984" s="5"/>
      <c r="L3984" s="16"/>
      <c r="M3984" s="104"/>
      <c r="T3984" s="105"/>
      <c r="AT3984" s="9" t="s">
        <v>173</v>
      </c>
      <c r="AU3984" s="9" t="s">
        <v>82</v>
      </c>
    </row>
    <row r="3985" spans="2:65" s="113" customFormat="1">
      <c r="B3985" s="112"/>
      <c r="D3985" s="102" t="s">
        <v>176</v>
      </c>
      <c r="E3985" s="114" t="s">
        <v>1</v>
      </c>
      <c r="F3985" s="115" t="s">
        <v>11454</v>
      </c>
      <c r="H3985" s="116">
        <v>1872.854</v>
      </c>
      <c r="I3985" s="7"/>
      <c r="L3985" s="112"/>
      <c r="M3985" s="117"/>
      <c r="T3985" s="118"/>
      <c r="AT3985" s="114" t="s">
        <v>176</v>
      </c>
      <c r="AU3985" s="114" t="s">
        <v>82</v>
      </c>
      <c r="AV3985" s="113" t="s">
        <v>82</v>
      </c>
      <c r="AW3985" s="113" t="s">
        <v>30</v>
      </c>
      <c r="AX3985" s="113" t="s">
        <v>73</v>
      </c>
      <c r="AY3985" s="114" t="s">
        <v>165</v>
      </c>
    </row>
    <row r="3986" spans="2:65" s="120" customFormat="1">
      <c r="B3986" s="119"/>
      <c r="D3986" s="102" t="s">
        <v>176</v>
      </c>
      <c r="E3986" s="121" t="s">
        <v>1</v>
      </c>
      <c r="F3986" s="122" t="s">
        <v>181</v>
      </c>
      <c r="H3986" s="123">
        <v>1872.854</v>
      </c>
      <c r="I3986" s="8"/>
      <c r="L3986" s="119"/>
      <c r="M3986" s="124"/>
      <c r="T3986" s="125"/>
      <c r="AT3986" s="121" t="s">
        <v>176</v>
      </c>
      <c r="AU3986" s="121" t="s">
        <v>82</v>
      </c>
      <c r="AV3986" s="120" t="s">
        <v>172</v>
      </c>
      <c r="AW3986" s="120" t="s">
        <v>30</v>
      </c>
      <c r="AX3986" s="120" t="s">
        <v>80</v>
      </c>
      <c r="AY3986" s="121" t="s">
        <v>165</v>
      </c>
    </row>
    <row r="3987" spans="2:65" s="17" customFormat="1" ht="24.2" customHeight="1">
      <c r="B3987" s="16"/>
      <c r="C3987" s="88" t="s">
        <v>2120</v>
      </c>
      <c r="D3987" s="88" t="s">
        <v>168</v>
      </c>
      <c r="E3987" s="89" t="s">
        <v>2121</v>
      </c>
      <c r="F3987" s="90" t="s">
        <v>11825</v>
      </c>
      <c r="G3987" s="91" t="s">
        <v>202</v>
      </c>
      <c r="H3987" s="92">
        <v>2153.7820000000002</v>
      </c>
      <c r="I3987" s="4"/>
      <c r="J3987" s="94">
        <f>ROUND(I3987*H3987,2)</f>
        <v>0</v>
      </c>
      <c r="K3987" s="95"/>
      <c r="L3987" s="16"/>
      <c r="M3987" s="96" t="s">
        <v>1</v>
      </c>
      <c r="N3987" s="97" t="s">
        <v>38</v>
      </c>
      <c r="P3987" s="98">
        <f>O3987*H3987</f>
        <v>0</v>
      </c>
      <c r="Q3987" s="98">
        <v>0</v>
      </c>
      <c r="R3987" s="98">
        <f>Q3987*H3987</f>
        <v>0</v>
      </c>
      <c r="S3987" s="98">
        <v>0</v>
      </c>
      <c r="T3987" s="99">
        <f>S3987*H3987</f>
        <v>0</v>
      </c>
      <c r="AR3987" s="100" t="s">
        <v>172</v>
      </c>
      <c r="AT3987" s="100" t="s">
        <v>168</v>
      </c>
      <c r="AU3987" s="100" t="s">
        <v>82</v>
      </c>
      <c r="AY3987" s="9" t="s">
        <v>165</v>
      </c>
      <c r="BE3987" s="101">
        <f>IF(N3987="základní",J3987,0)</f>
        <v>0</v>
      </c>
      <c r="BF3987" s="101">
        <f>IF(N3987="snížená",J3987,0)</f>
        <v>0</v>
      </c>
      <c r="BG3987" s="101">
        <f>IF(N3987="zákl. přenesená",J3987,0)</f>
        <v>0</v>
      </c>
      <c r="BH3987" s="101">
        <f>IF(N3987="sníž. přenesená",J3987,0)</f>
        <v>0</v>
      </c>
      <c r="BI3987" s="101">
        <f>IF(N3987="nulová",J3987,0)</f>
        <v>0</v>
      </c>
      <c r="BJ3987" s="9" t="s">
        <v>80</v>
      </c>
      <c r="BK3987" s="101">
        <f>ROUND(I3987*H3987,2)</f>
        <v>0</v>
      </c>
      <c r="BL3987" s="9" t="s">
        <v>172</v>
      </c>
      <c r="BM3987" s="100" t="s">
        <v>2122</v>
      </c>
    </row>
    <row r="3988" spans="2:65" s="17" customFormat="1" ht="19.5">
      <c r="B3988" s="16"/>
      <c r="D3988" s="102" t="s">
        <v>173</v>
      </c>
      <c r="F3988" s="103" t="s">
        <v>11825</v>
      </c>
      <c r="I3988" s="5"/>
      <c r="L3988" s="16"/>
      <c r="M3988" s="104"/>
      <c r="T3988" s="105"/>
      <c r="AT3988" s="9" t="s">
        <v>173</v>
      </c>
      <c r="AU3988" s="9" t="s">
        <v>82</v>
      </c>
    </row>
    <row r="3989" spans="2:65" s="113" customFormat="1">
      <c r="B3989" s="112"/>
      <c r="D3989" s="102" t="s">
        <v>176</v>
      </c>
      <c r="E3989" s="114" t="s">
        <v>1</v>
      </c>
      <c r="F3989" s="115" t="s">
        <v>11455</v>
      </c>
      <c r="H3989" s="116">
        <v>2153.7820999999999</v>
      </c>
      <c r="I3989" s="7"/>
      <c r="L3989" s="112"/>
      <c r="M3989" s="117"/>
      <c r="T3989" s="118"/>
      <c r="AT3989" s="114" t="s">
        <v>176</v>
      </c>
      <c r="AU3989" s="114" t="s">
        <v>82</v>
      </c>
      <c r="AV3989" s="113" t="s">
        <v>82</v>
      </c>
      <c r="AW3989" s="113" t="s">
        <v>30</v>
      </c>
      <c r="AX3989" s="113" t="s">
        <v>73</v>
      </c>
      <c r="AY3989" s="114" t="s">
        <v>165</v>
      </c>
    </row>
    <row r="3990" spans="2:65" s="120" customFormat="1">
      <c r="B3990" s="119"/>
      <c r="D3990" s="102" t="s">
        <v>176</v>
      </c>
      <c r="E3990" s="121" t="s">
        <v>1</v>
      </c>
      <c r="F3990" s="122" t="s">
        <v>181</v>
      </c>
      <c r="H3990" s="123">
        <v>2153.7820000000002</v>
      </c>
      <c r="I3990" s="8"/>
      <c r="L3990" s="119"/>
      <c r="M3990" s="124"/>
      <c r="T3990" s="125"/>
      <c r="AT3990" s="121" t="s">
        <v>176</v>
      </c>
      <c r="AU3990" s="121" t="s">
        <v>82</v>
      </c>
      <c r="AV3990" s="120" t="s">
        <v>172</v>
      </c>
      <c r="AW3990" s="120" t="s">
        <v>30</v>
      </c>
      <c r="AX3990" s="120" t="s">
        <v>80</v>
      </c>
      <c r="AY3990" s="121" t="s">
        <v>165</v>
      </c>
    </row>
    <row r="3991" spans="2:65" s="17" customFormat="1" ht="24.2" customHeight="1">
      <c r="B3991" s="16"/>
      <c r="C3991" s="88" t="s">
        <v>1165</v>
      </c>
      <c r="D3991" s="88" t="s">
        <v>168</v>
      </c>
      <c r="E3991" s="89" t="s">
        <v>2123</v>
      </c>
      <c r="F3991" s="90" t="s">
        <v>2124</v>
      </c>
      <c r="G3991" s="91" t="s">
        <v>195</v>
      </c>
      <c r="H3991" s="92">
        <v>29.594999999999999</v>
      </c>
      <c r="I3991" s="4"/>
      <c r="J3991" s="94">
        <f>ROUND(I3991*H3991,2)</f>
        <v>0</v>
      </c>
      <c r="K3991" s="95"/>
      <c r="L3991" s="16"/>
      <c r="M3991" s="96" t="s">
        <v>1</v>
      </c>
      <c r="N3991" s="97" t="s">
        <v>38</v>
      </c>
      <c r="P3991" s="98">
        <f>O3991*H3991</f>
        <v>0</v>
      </c>
      <c r="Q3991" s="98">
        <v>0</v>
      </c>
      <c r="R3991" s="98">
        <f>Q3991*H3991</f>
        <v>0</v>
      </c>
      <c r="S3991" s="98">
        <v>0</v>
      </c>
      <c r="T3991" s="99">
        <f>S3991*H3991</f>
        <v>0</v>
      </c>
      <c r="AR3991" s="100" t="s">
        <v>172</v>
      </c>
      <c r="AT3991" s="100" t="s">
        <v>168</v>
      </c>
      <c r="AU3991" s="100" t="s">
        <v>82</v>
      </c>
      <c r="AY3991" s="9" t="s">
        <v>165</v>
      </c>
      <c r="BE3991" s="101">
        <f>IF(N3991="základní",J3991,0)</f>
        <v>0</v>
      </c>
      <c r="BF3991" s="101">
        <f>IF(N3991="snížená",J3991,0)</f>
        <v>0</v>
      </c>
      <c r="BG3991" s="101">
        <f>IF(N3991="zákl. přenesená",J3991,0)</f>
        <v>0</v>
      </c>
      <c r="BH3991" s="101">
        <f>IF(N3991="sníž. přenesená",J3991,0)</f>
        <v>0</v>
      </c>
      <c r="BI3991" s="101">
        <f>IF(N3991="nulová",J3991,0)</f>
        <v>0</v>
      </c>
      <c r="BJ3991" s="9" t="s">
        <v>80</v>
      </c>
      <c r="BK3991" s="101">
        <f>ROUND(I3991*H3991,2)</f>
        <v>0</v>
      </c>
      <c r="BL3991" s="9" t="s">
        <v>172</v>
      </c>
      <c r="BM3991" s="100" t="s">
        <v>2125</v>
      </c>
    </row>
    <row r="3992" spans="2:65" s="17" customFormat="1" ht="29.25">
      <c r="B3992" s="16"/>
      <c r="D3992" s="102" t="s">
        <v>173</v>
      </c>
      <c r="F3992" s="103" t="s">
        <v>2126</v>
      </c>
      <c r="I3992" s="5"/>
      <c r="L3992" s="16"/>
      <c r="M3992" s="104"/>
      <c r="T3992" s="105"/>
      <c r="AT3992" s="9" t="s">
        <v>173</v>
      </c>
      <c r="AU3992" s="9" t="s">
        <v>82</v>
      </c>
    </row>
    <row r="3993" spans="2:65" s="77" customFormat="1" ht="22.9" customHeight="1">
      <c r="B3993" s="76"/>
      <c r="D3993" s="78" t="s">
        <v>72</v>
      </c>
      <c r="E3993" s="86" t="s">
        <v>2127</v>
      </c>
      <c r="F3993" s="86" t="s">
        <v>2128</v>
      </c>
      <c r="I3993" s="3"/>
      <c r="J3993" s="87">
        <f>BK3993</f>
        <v>0</v>
      </c>
      <c r="L3993" s="76"/>
      <c r="M3993" s="81"/>
      <c r="P3993" s="82">
        <f>SUM(P3994:P4044)</f>
        <v>0</v>
      </c>
      <c r="R3993" s="82">
        <f>SUM(R3994:R4044)</f>
        <v>0.35544206649999999</v>
      </c>
      <c r="T3993" s="83">
        <f>SUM(T3994:T4044)</f>
        <v>0</v>
      </c>
      <c r="AR3993" s="78" t="s">
        <v>80</v>
      </c>
      <c r="AT3993" s="84" t="s">
        <v>72</v>
      </c>
      <c r="AU3993" s="84" t="s">
        <v>80</v>
      </c>
      <c r="AY3993" s="78" t="s">
        <v>165</v>
      </c>
      <c r="BK3993" s="85">
        <f>SUM(BK3994:BK4044)</f>
        <v>0</v>
      </c>
    </row>
    <row r="3994" spans="2:65" s="17" customFormat="1" ht="24.2" customHeight="1">
      <c r="B3994" s="16"/>
      <c r="C3994" s="88" t="s">
        <v>2129</v>
      </c>
      <c r="D3994" s="88" t="s">
        <v>168</v>
      </c>
      <c r="E3994" s="89" t="s">
        <v>2130</v>
      </c>
      <c r="F3994" s="90" t="s">
        <v>2131</v>
      </c>
      <c r="G3994" s="91" t="s">
        <v>202</v>
      </c>
      <c r="H3994" s="92">
        <v>136.77000000000001</v>
      </c>
      <c r="I3994" s="4"/>
      <c r="J3994" s="94">
        <f>ROUND(I3994*H3994,2)</f>
        <v>0</v>
      </c>
      <c r="K3994" s="95"/>
      <c r="L3994" s="16"/>
      <c r="M3994" s="96" t="s">
        <v>1</v>
      </c>
      <c r="N3994" s="97" t="s">
        <v>38</v>
      </c>
      <c r="P3994" s="98">
        <f>O3994*H3994</f>
        <v>0</v>
      </c>
      <c r="Q3994" s="98">
        <v>0</v>
      </c>
      <c r="R3994" s="98">
        <f>Q3994*H3994</f>
        <v>0</v>
      </c>
      <c r="S3994" s="98">
        <v>0</v>
      </c>
      <c r="T3994" s="99">
        <f>S3994*H3994</f>
        <v>0</v>
      </c>
      <c r="AR3994" s="100" t="s">
        <v>172</v>
      </c>
      <c r="AT3994" s="100" t="s">
        <v>168</v>
      </c>
      <c r="AU3994" s="100" t="s">
        <v>82</v>
      </c>
      <c r="AY3994" s="9" t="s">
        <v>165</v>
      </c>
      <c r="BE3994" s="101">
        <f>IF(N3994="základní",J3994,0)</f>
        <v>0</v>
      </c>
      <c r="BF3994" s="101">
        <f>IF(N3994="snížená",J3994,0)</f>
        <v>0</v>
      </c>
      <c r="BG3994" s="101">
        <f>IF(N3994="zákl. přenesená",J3994,0)</f>
        <v>0</v>
      </c>
      <c r="BH3994" s="101">
        <f>IF(N3994="sníž. přenesená",J3994,0)</f>
        <v>0</v>
      </c>
      <c r="BI3994" s="101">
        <f>IF(N3994="nulová",J3994,0)</f>
        <v>0</v>
      </c>
      <c r="BJ3994" s="9" t="s">
        <v>80</v>
      </c>
      <c r="BK3994" s="101">
        <f>ROUND(I3994*H3994,2)</f>
        <v>0</v>
      </c>
      <c r="BL3994" s="9" t="s">
        <v>172</v>
      </c>
      <c r="BM3994" s="100" t="s">
        <v>2132</v>
      </c>
    </row>
    <row r="3995" spans="2:65" s="17" customFormat="1" ht="19.5">
      <c r="B3995" s="16"/>
      <c r="D3995" s="102" t="s">
        <v>173</v>
      </c>
      <c r="F3995" s="103" t="s">
        <v>2131</v>
      </c>
      <c r="I3995" s="5"/>
      <c r="L3995" s="16"/>
      <c r="M3995" s="104"/>
      <c r="T3995" s="105"/>
      <c r="AT3995" s="9" t="s">
        <v>173</v>
      </c>
      <c r="AU3995" s="9" t="s">
        <v>82</v>
      </c>
    </row>
    <row r="3996" spans="2:65" s="113" customFormat="1">
      <c r="B3996" s="112"/>
      <c r="D3996" s="102" t="s">
        <v>176</v>
      </c>
      <c r="E3996" s="114" t="s">
        <v>1</v>
      </c>
      <c r="F3996" s="115" t="s">
        <v>11456</v>
      </c>
      <c r="H3996" s="116">
        <v>94.51</v>
      </c>
      <c r="I3996" s="7"/>
      <c r="L3996" s="112"/>
      <c r="M3996" s="117"/>
      <c r="T3996" s="118"/>
      <c r="AT3996" s="114" t="s">
        <v>176</v>
      </c>
      <c r="AU3996" s="114" t="s">
        <v>82</v>
      </c>
      <c r="AV3996" s="113" t="s">
        <v>82</v>
      </c>
      <c r="AW3996" s="113" t="s">
        <v>30</v>
      </c>
      <c r="AX3996" s="113" t="s">
        <v>73</v>
      </c>
      <c r="AY3996" s="114" t="s">
        <v>165</v>
      </c>
    </row>
    <row r="3997" spans="2:65" s="113" customFormat="1">
      <c r="B3997" s="112"/>
      <c r="D3997" s="102" t="s">
        <v>176</v>
      </c>
      <c r="E3997" s="114" t="s">
        <v>1</v>
      </c>
      <c r="F3997" s="115" t="s">
        <v>11457</v>
      </c>
      <c r="H3997" s="116">
        <v>42.26</v>
      </c>
      <c r="I3997" s="7"/>
      <c r="L3997" s="112"/>
      <c r="M3997" s="117"/>
      <c r="T3997" s="118"/>
      <c r="AT3997" s="114" t="s">
        <v>176</v>
      </c>
      <c r="AU3997" s="114" t="s">
        <v>82</v>
      </c>
      <c r="AV3997" s="113" t="s">
        <v>82</v>
      </c>
      <c r="AW3997" s="113" t="s">
        <v>30</v>
      </c>
      <c r="AX3997" s="113" t="s">
        <v>73</v>
      </c>
      <c r="AY3997" s="114" t="s">
        <v>165</v>
      </c>
    </row>
    <row r="3998" spans="2:65" s="120" customFormat="1">
      <c r="B3998" s="119"/>
      <c r="D3998" s="102" t="s">
        <v>176</v>
      </c>
      <c r="E3998" s="121" t="s">
        <v>1</v>
      </c>
      <c r="F3998" s="122" t="s">
        <v>181</v>
      </c>
      <c r="H3998" s="123">
        <v>136.77000000000001</v>
      </c>
      <c r="I3998" s="8"/>
      <c r="L3998" s="119"/>
      <c r="M3998" s="124"/>
      <c r="T3998" s="125"/>
      <c r="AT3998" s="121" t="s">
        <v>176</v>
      </c>
      <c r="AU3998" s="121" t="s">
        <v>82</v>
      </c>
      <c r="AV3998" s="120" t="s">
        <v>172</v>
      </c>
      <c r="AW3998" s="120" t="s">
        <v>30</v>
      </c>
      <c r="AX3998" s="120" t="s">
        <v>80</v>
      </c>
      <c r="AY3998" s="121" t="s">
        <v>165</v>
      </c>
    </row>
    <row r="3999" spans="2:65" s="17" customFormat="1" ht="21.75" customHeight="1">
      <c r="B3999" s="16"/>
      <c r="C3999" s="88" t="s">
        <v>1171</v>
      </c>
      <c r="D3999" s="88" t="s">
        <v>168</v>
      </c>
      <c r="E3999" s="89" t="s">
        <v>2133</v>
      </c>
      <c r="F3999" s="90" t="s">
        <v>2134</v>
      </c>
      <c r="G3999" s="91" t="s">
        <v>195</v>
      </c>
      <c r="H3999" s="92">
        <v>4.1000000000000002E-2</v>
      </c>
      <c r="I3999" s="4"/>
      <c r="J3999" s="94">
        <f>ROUND(I3999*H3999,2)</f>
        <v>0</v>
      </c>
      <c r="K3999" s="95"/>
      <c r="L3999" s="16"/>
      <c r="M3999" s="96" t="s">
        <v>1</v>
      </c>
      <c r="N3999" s="97" t="s">
        <v>38</v>
      </c>
      <c r="P3999" s="98">
        <f>O3999*H3999</f>
        <v>0</v>
      </c>
      <c r="Q3999" s="98">
        <v>0</v>
      </c>
      <c r="R3999" s="98">
        <f>Q3999*H3999</f>
        <v>0</v>
      </c>
      <c r="S3999" s="98">
        <v>0</v>
      </c>
      <c r="T3999" s="99">
        <f>S3999*H3999</f>
        <v>0</v>
      </c>
      <c r="AR3999" s="100" t="s">
        <v>172</v>
      </c>
      <c r="AT3999" s="100" t="s">
        <v>168</v>
      </c>
      <c r="AU3999" s="100" t="s">
        <v>82</v>
      </c>
      <c r="AY3999" s="9" t="s">
        <v>165</v>
      </c>
      <c r="BE3999" s="101">
        <f>IF(N3999="základní",J3999,0)</f>
        <v>0</v>
      </c>
      <c r="BF3999" s="101">
        <f>IF(N3999="snížená",J3999,0)</f>
        <v>0</v>
      </c>
      <c r="BG3999" s="101">
        <f>IF(N3999="zákl. přenesená",J3999,0)</f>
        <v>0</v>
      </c>
      <c r="BH3999" s="101">
        <f>IF(N3999="sníž. přenesená",J3999,0)</f>
        <v>0</v>
      </c>
      <c r="BI3999" s="101">
        <f>IF(N3999="nulová",J3999,0)</f>
        <v>0</v>
      </c>
      <c r="BJ3999" s="9" t="s">
        <v>80</v>
      </c>
      <c r="BK3999" s="101">
        <f>ROUND(I3999*H3999,2)</f>
        <v>0</v>
      </c>
      <c r="BL3999" s="9" t="s">
        <v>172</v>
      </c>
      <c r="BM3999" s="100" t="s">
        <v>2135</v>
      </c>
    </row>
    <row r="4000" spans="2:65" s="17" customFormat="1">
      <c r="B4000" s="16"/>
      <c r="D4000" s="102" t="s">
        <v>173</v>
      </c>
      <c r="F4000" s="103" t="s">
        <v>2134</v>
      </c>
      <c r="I4000" s="5"/>
      <c r="L4000" s="16"/>
      <c r="M4000" s="104"/>
      <c r="T4000" s="105"/>
      <c r="AT4000" s="9" t="s">
        <v>173</v>
      </c>
      <c r="AU4000" s="9" t="s">
        <v>82</v>
      </c>
    </row>
    <row r="4001" spans="2:65" s="113" customFormat="1">
      <c r="B4001" s="112"/>
      <c r="D4001" s="102" t="s">
        <v>176</v>
      </c>
      <c r="E4001" s="114" t="s">
        <v>1</v>
      </c>
      <c r="F4001" s="115" t="s">
        <v>2136</v>
      </c>
      <c r="H4001" s="116">
        <v>4.1000000000000002E-2</v>
      </c>
      <c r="I4001" s="7"/>
      <c r="L4001" s="112"/>
      <c r="M4001" s="117"/>
      <c r="T4001" s="118"/>
      <c r="AT4001" s="114" t="s">
        <v>176</v>
      </c>
      <c r="AU4001" s="114" t="s">
        <v>82</v>
      </c>
      <c r="AV4001" s="113" t="s">
        <v>82</v>
      </c>
      <c r="AW4001" s="113" t="s">
        <v>30</v>
      </c>
      <c r="AX4001" s="113" t="s">
        <v>73</v>
      </c>
      <c r="AY4001" s="114" t="s">
        <v>165</v>
      </c>
    </row>
    <row r="4002" spans="2:65" s="120" customFormat="1">
      <c r="B4002" s="119"/>
      <c r="D4002" s="102" t="s">
        <v>176</v>
      </c>
      <c r="E4002" s="121" t="s">
        <v>1</v>
      </c>
      <c r="F4002" s="122" t="s">
        <v>181</v>
      </c>
      <c r="H4002" s="123">
        <v>4.1000000000000002E-2</v>
      </c>
      <c r="I4002" s="8"/>
      <c r="L4002" s="119"/>
      <c r="M4002" s="124"/>
      <c r="T4002" s="125"/>
      <c r="AT4002" s="121" t="s">
        <v>176</v>
      </c>
      <c r="AU4002" s="121" t="s">
        <v>82</v>
      </c>
      <c r="AV4002" s="120" t="s">
        <v>172</v>
      </c>
      <c r="AW4002" s="120" t="s">
        <v>30</v>
      </c>
      <c r="AX4002" s="120" t="s">
        <v>80</v>
      </c>
      <c r="AY4002" s="121" t="s">
        <v>165</v>
      </c>
    </row>
    <row r="4003" spans="2:65" s="17" customFormat="1" ht="24.2" customHeight="1">
      <c r="B4003" s="16"/>
      <c r="C4003" s="88" t="s">
        <v>2137</v>
      </c>
      <c r="D4003" s="88" t="s">
        <v>168</v>
      </c>
      <c r="E4003" s="89" t="s">
        <v>2093</v>
      </c>
      <c r="F4003" s="90" t="s">
        <v>2094</v>
      </c>
      <c r="G4003" s="91" t="s">
        <v>202</v>
      </c>
      <c r="H4003" s="92">
        <v>368.05</v>
      </c>
      <c r="I4003" s="4"/>
      <c r="J4003" s="94">
        <f>ROUND(I4003*H4003,2)</f>
        <v>0</v>
      </c>
      <c r="K4003" s="95"/>
      <c r="L4003" s="16"/>
      <c r="M4003" s="96" t="s">
        <v>1</v>
      </c>
      <c r="N4003" s="97" t="s">
        <v>38</v>
      </c>
      <c r="P4003" s="98">
        <f>O4003*H4003</f>
        <v>0</v>
      </c>
      <c r="Q4003" s="98">
        <v>8.8312999999999998E-4</v>
      </c>
      <c r="R4003" s="98">
        <f>Q4003*H4003</f>
        <v>0.32503599649999998</v>
      </c>
      <c r="S4003" s="98">
        <v>0</v>
      </c>
      <c r="T4003" s="99">
        <f>S4003*H4003</f>
        <v>0</v>
      </c>
      <c r="AR4003" s="100" t="s">
        <v>172</v>
      </c>
      <c r="AT4003" s="100" t="s">
        <v>168</v>
      </c>
      <c r="AU4003" s="100" t="s">
        <v>82</v>
      </c>
      <c r="AY4003" s="9" t="s">
        <v>165</v>
      </c>
      <c r="BE4003" s="101">
        <f>IF(N4003="základní",J4003,0)</f>
        <v>0</v>
      </c>
      <c r="BF4003" s="101">
        <f>IF(N4003="snížená",J4003,0)</f>
        <v>0</v>
      </c>
      <c r="BG4003" s="101">
        <f>IF(N4003="zákl. přenesená",J4003,0)</f>
        <v>0</v>
      </c>
      <c r="BH4003" s="101">
        <f>IF(N4003="sníž. přenesená",J4003,0)</f>
        <v>0</v>
      </c>
      <c r="BI4003" s="101">
        <f>IF(N4003="nulová",J4003,0)</f>
        <v>0</v>
      </c>
      <c r="BJ4003" s="9" t="s">
        <v>80</v>
      </c>
      <c r="BK4003" s="101">
        <f>ROUND(I4003*H4003,2)</f>
        <v>0</v>
      </c>
      <c r="BL4003" s="9" t="s">
        <v>172</v>
      </c>
      <c r="BM4003" s="100" t="s">
        <v>2138</v>
      </c>
    </row>
    <row r="4004" spans="2:65" s="17" customFormat="1" ht="19.5">
      <c r="B4004" s="16"/>
      <c r="D4004" s="102" t="s">
        <v>173</v>
      </c>
      <c r="F4004" s="103" t="s">
        <v>2096</v>
      </c>
      <c r="I4004" s="5"/>
      <c r="L4004" s="16"/>
      <c r="M4004" s="104"/>
      <c r="T4004" s="105"/>
      <c r="AT4004" s="9" t="s">
        <v>173</v>
      </c>
      <c r="AU4004" s="9" t="s">
        <v>82</v>
      </c>
    </row>
    <row r="4005" spans="2:65" s="113" customFormat="1">
      <c r="B4005" s="112"/>
      <c r="D4005" s="102" t="s">
        <v>176</v>
      </c>
      <c r="E4005" s="114" t="s">
        <v>1</v>
      </c>
      <c r="F4005" s="115" t="s">
        <v>11458</v>
      </c>
      <c r="H4005" s="116">
        <v>94.51</v>
      </c>
      <c r="I4005" s="7"/>
      <c r="L4005" s="112"/>
      <c r="M4005" s="117"/>
      <c r="T4005" s="118"/>
      <c r="AT4005" s="114" t="s">
        <v>176</v>
      </c>
      <c r="AU4005" s="114" t="s">
        <v>82</v>
      </c>
      <c r="AV4005" s="113" t="s">
        <v>82</v>
      </c>
      <c r="AW4005" s="113" t="s">
        <v>30</v>
      </c>
      <c r="AX4005" s="113" t="s">
        <v>73</v>
      </c>
      <c r="AY4005" s="114" t="s">
        <v>165</v>
      </c>
    </row>
    <row r="4006" spans="2:65" s="113" customFormat="1">
      <c r="B4006" s="112"/>
      <c r="D4006" s="102" t="s">
        <v>176</v>
      </c>
      <c r="E4006" s="114" t="s">
        <v>1</v>
      </c>
      <c r="F4006" s="115" t="s">
        <v>11459</v>
      </c>
      <c r="H4006" s="116">
        <v>189.02</v>
      </c>
      <c r="I4006" s="7"/>
      <c r="L4006" s="112"/>
      <c r="M4006" s="117"/>
      <c r="T4006" s="118"/>
      <c r="AT4006" s="114" t="s">
        <v>176</v>
      </c>
      <c r="AU4006" s="114" t="s">
        <v>82</v>
      </c>
      <c r="AV4006" s="113" t="s">
        <v>80</v>
      </c>
      <c r="AW4006" s="113" t="s">
        <v>30</v>
      </c>
      <c r="AX4006" s="113" t="s">
        <v>73</v>
      </c>
      <c r="AY4006" s="114" t="s">
        <v>165</v>
      </c>
    </row>
    <row r="4007" spans="2:65" s="113" customFormat="1">
      <c r="B4007" s="112"/>
      <c r="D4007" s="102" t="s">
        <v>176</v>
      </c>
      <c r="E4007" s="114" t="s">
        <v>1</v>
      </c>
      <c r="F4007" s="115" t="s">
        <v>11460</v>
      </c>
      <c r="H4007" s="116">
        <v>42.26</v>
      </c>
      <c r="I4007" s="7"/>
      <c r="L4007" s="112"/>
      <c r="M4007" s="117"/>
      <c r="T4007" s="118"/>
      <c r="AT4007" s="114" t="s">
        <v>176</v>
      </c>
      <c r="AU4007" s="114" t="s">
        <v>82</v>
      </c>
      <c r="AV4007" s="113" t="s">
        <v>82</v>
      </c>
      <c r="AW4007" s="113" t="s">
        <v>30</v>
      </c>
      <c r="AX4007" s="113" t="s">
        <v>73</v>
      </c>
      <c r="AY4007" s="114" t="s">
        <v>165</v>
      </c>
    </row>
    <row r="4008" spans="2:65" s="113" customFormat="1">
      <c r="B4008" s="112"/>
      <c r="D4008" s="102" t="s">
        <v>176</v>
      </c>
      <c r="E4008" s="114" t="s">
        <v>1</v>
      </c>
      <c r="F4008" s="115" t="s">
        <v>11461</v>
      </c>
      <c r="H4008" s="116">
        <v>42.26</v>
      </c>
      <c r="I4008" s="7"/>
      <c r="L4008" s="112"/>
      <c r="M4008" s="117"/>
      <c r="T4008" s="118"/>
      <c r="AT4008" s="114" t="s">
        <v>176</v>
      </c>
      <c r="AU4008" s="114" t="s">
        <v>82</v>
      </c>
      <c r="AV4008" s="113" t="s">
        <v>82</v>
      </c>
      <c r="AW4008" s="113" t="s">
        <v>30</v>
      </c>
      <c r="AX4008" s="113" t="s">
        <v>73</v>
      </c>
      <c r="AY4008" s="114" t="s">
        <v>165</v>
      </c>
    </row>
    <row r="4009" spans="2:65" s="120" customFormat="1">
      <c r="B4009" s="119"/>
      <c r="D4009" s="102" t="s">
        <v>176</v>
      </c>
      <c r="E4009" s="121" t="s">
        <v>1</v>
      </c>
      <c r="F4009" s="122" t="s">
        <v>181</v>
      </c>
      <c r="H4009" s="123">
        <v>368.05</v>
      </c>
      <c r="I4009" s="8"/>
      <c r="L4009" s="119"/>
      <c r="M4009" s="124"/>
      <c r="T4009" s="125"/>
      <c r="AT4009" s="121" t="s">
        <v>176</v>
      </c>
      <c r="AU4009" s="121" t="s">
        <v>82</v>
      </c>
      <c r="AV4009" s="120" t="s">
        <v>172</v>
      </c>
      <c r="AW4009" s="120" t="s">
        <v>30</v>
      </c>
      <c r="AX4009" s="120" t="s">
        <v>80</v>
      </c>
      <c r="AY4009" s="121" t="s">
        <v>165</v>
      </c>
    </row>
    <row r="4010" spans="2:65" s="17" customFormat="1" ht="33" customHeight="1">
      <c r="B4010" s="16"/>
      <c r="C4010" s="88" t="s">
        <v>1214</v>
      </c>
      <c r="D4010" s="88" t="s">
        <v>168</v>
      </c>
      <c r="E4010" s="89" t="s">
        <v>2098</v>
      </c>
      <c r="F4010" s="90" t="s">
        <v>2099</v>
      </c>
      <c r="G4010" s="91" t="s">
        <v>202</v>
      </c>
      <c r="H4010" s="92">
        <v>157.286</v>
      </c>
      <c r="I4010" s="4"/>
      <c r="J4010" s="94">
        <f>ROUND(I4010*H4010,2)</f>
        <v>0</v>
      </c>
      <c r="K4010" s="95"/>
      <c r="L4010" s="16"/>
      <c r="M4010" s="96" t="s">
        <v>1</v>
      </c>
      <c r="N4010" s="97" t="s">
        <v>38</v>
      </c>
      <c r="P4010" s="98">
        <f>O4010*H4010</f>
        <v>0</v>
      </c>
      <c r="Q4010" s="98">
        <v>0</v>
      </c>
      <c r="R4010" s="98">
        <f>Q4010*H4010</f>
        <v>0</v>
      </c>
      <c r="S4010" s="98">
        <v>0</v>
      </c>
      <c r="T4010" s="99">
        <f>S4010*H4010</f>
        <v>0</v>
      </c>
      <c r="AR4010" s="100" t="s">
        <v>172</v>
      </c>
      <c r="AT4010" s="100" t="s">
        <v>168</v>
      </c>
      <c r="AU4010" s="100" t="s">
        <v>82</v>
      </c>
      <c r="AY4010" s="9" t="s">
        <v>165</v>
      </c>
      <c r="BE4010" s="101">
        <f>IF(N4010="základní",J4010,0)</f>
        <v>0</v>
      </c>
      <c r="BF4010" s="101">
        <f>IF(N4010="snížená",J4010,0)</f>
        <v>0</v>
      </c>
      <c r="BG4010" s="101">
        <f>IF(N4010="zákl. přenesená",J4010,0)</f>
        <v>0</v>
      </c>
      <c r="BH4010" s="101">
        <f>IF(N4010="sníž. přenesená",J4010,0)</f>
        <v>0</v>
      </c>
      <c r="BI4010" s="101">
        <f>IF(N4010="nulová",J4010,0)</f>
        <v>0</v>
      </c>
      <c r="BJ4010" s="9" t="s">
        <v>80</v>
      </c>
      <c r="BK4010" s="101">
        <f>ROUND(I4010*H4010,2)</f>
        <v>0</v>
      </c>
      <c r="BL4010" s="9" t="s">
        <v>172</v>
      </c>
      <c r="BM4010" s="100" t="s">
        <v>2139</v>
      </c>
    </row>
    <row r="4011" spans="2:65" s="17" customFormat="1" ht="19.5">
      <c r="B4011" s="16"/>
      <c r="D4011" s="102" t="s">
        <v>173</v>
      </c>
      <c r="F4011" s="103" t="s">
        <v>2099</v>
      </c>
      <c r="I4011" s="5"/>
      <c r="L4011" s="16"/>
      <c r="M4011" s="104"/>
      <c r="T4011" s="105"/>
      <c r="AT4011" s="9" t="s">
        <v>173</v>
      </c>
      <c r="AU4011" s="9" t="s">
        <v>82</v>
      </c>
    </row>
    <row r="4012" spans="2:65" s="107" customFormat="1">
      <c r="B4012" s="106"/>
      <c r="D4012" s="102" t="s">
        <v>176</v>
      </c>
      <c r="E4012" s="108" t="s">
        <v>1</v>
      </c>
      <c r="F4012" s="109" t="s">
        <v>2140</v>
      </c>
      <c r="H4012" s="108" t="s">
        <v>1</v>
      </c>
      <c r="I4012" s="6"/>
      <c r="L4012" s="106"/>
      <c r="M4012" s="110"/>
      <c r="T4012" s="111"/>
      <c r="AT4012" s="108" t="s">
        <v>176</v>
      </c>
      <c r="AU4012" s="108" t="s">
        <v>82</v>
      </c>
      <c r="AV4012" s="107" t="s">
        <v>80</v>
      </c>
      <c r="AW4012" s="107" t="s">
        <v>30</v>
      </c>
      <c r="AX4012" s="107" t="s">
        <v>73</v>
      </c>
      <c r="AY4012" s="108" t="s">
        <v>165</v>
      </c>
    </row>
    <row r="4013" spans="2:65" s="113" customFormat="1">
      <c r="B4013" s="112"/>
      <c r="D4013" s="102" t="s">
        <v>176</v>
      </c>
      <c r="E4013" s="114" t="s">
        <v>1</v>
      </c>
      <c r="F4013" s="115" t="s">
        <v>2141</v>
      </c>
      <c r="H4013" s="116">
        <v>157.286</v>
      </c>
      <c r="I4013" s="7"/>
      <c r="L4013" s="112"/>
      <c r="M4013" s="117"/>
      <c r="T4013" s="118"/>
      <c r="AT4013" s="114" t="s">
        <v>176</v>
      </c>
      <c r="AU4013" s="114" t="s">
        <v>82</v>
      </c>
      <c r="AV4013" s="113" t="s">
        <v>82</v>
      </c>
      <c r="AW4013" s="113" t="s">
        <v>30</v>
      </c>
      <c r="AX4013" s="113" t="s">
        <v>73</v>
      </c>
      <c r="AY4013" s="114" t="s">
        <v>165</v>
      </c>
    </row>
    <row r="4014" spans="2:65" s="120" customFormat="1">
      <c r="B4014" s="119"/>
      <c r="D4014" s="102" t="s">
        <v>176</v>
      </c>
      <c r="E4014" s="121" t="s">
        <v>1</v>
      </c>
      <c r="F4014" s="122" t="s">
        <v>181</v>
      </c>
      <c r="H4014" s="123">
        <v>157.286</v>
      </c>
      <c r="I4014" s="8"/>
      <c r="L4014" s="119"/>
      <c r="M4014" s="124"/>
      <c r="T4014" s="125"/>
      <c r="AT4014" s="121" t="s">
        <v>176</v>
      </c>
      <c r="AU4014" s="121" t="s">
        <v>82</v>
      </c>
      <c r="AV4014" s="120" t="s">
        <v>172</v>
      </c>
      <c r="AW4014" s="120" t="s">
        <v>30</v>
      </c>
      <c r="AX4014" s="120" t="s">
        <v>80</v>
      </c>
      <c r="AY4014" s="121" t="s">
        <v>165</v>
      </c>
    </row>
    <row r="4015" spans="2:65" s="17" customFormat="1" ht="24.2" customHeight="1">
      <c r="B4015" s="16"/>
      <c r="C4015" s="88" t="s">
        <v>2142</v>
      </c>
      <c r="D4015" s="88" t="s">
        <v>168</v>
      </c>
      <c r="E4015" s="89" t="s">
        <v>2143</v>
      </c>
      <c r="F4015" s="90" t="s">
        <v>1882</v>
      </c>
      <c r="G4015" s="91" t="s">
        <v>202</v>
      </c>
      <c r="H4015" s="92">
        <v>48.598999999999997</v>
      </c>
      <c r="I4015" s="4"/>
      <c r="J4015" s="94">
        <f>ROUND(I4015*H4015,2)</f>
        <v>0</v>
      </c>
      <c r="K4015" s="95"/>
      <c r="L4015" s="16"/>
      <c r="M4015" s="96" t="s">
        <v>1</v>
      </c>
      <c r="N4015" s="97" t="s">
        <v>38</v>
      </c>
      <c r="P4015" s="98">
        <f>O4015*H4015</f>
        <v>0</v>
      </c>
      <c r="Q4015" s="98">
        <v>0</v>
      </c>
      <c r="R4015" s="98">
        <f>Q4015*H4015</f>
        <v>0</v>
      </c>
      <c r="S4015" s="98">
        <v>0</v>
      </c>
      <c r="T4015" s="99">
        <f>S4015*H4015</f>
        <v>0</v>
      </c>
      <c r="AR4015" s="100" t="s">
        <v>172</v>
      </c>
      <c r="AT4015" s="100" t="s">
        <v>168</v>
      </c>
      <c r="AU4015" s="100" t="s">
        <v>82</v>
      </c>
      <c r="AY4015" s="9" t="s">
        <v>165</v>
      </c>
      <c r="BE4015" s="101">
        <f>IF(N4015="základní",J4015,0)</f>
        <v>0</v>
      </c>
      <c r="BF4015" s="101">
        <f>IF(N4015="snížená",J4015,0)</f>
        <v>0</v>
      </c>
      <c r="BG4015" s="101">
        <f>IF(N4015="zákl. přenesená",J4015,0)</f>
        <v>0</v>
      </c>
      <c r="BH4015" s="101">
        <f>IF(N4015="sníž. přenesená",J4015,0)</f>
        <v>0</v>
      </c>
      <c r="BI4015" s="101">
        <f>IF(N4015="nulová",J4015,0)</f>
        <v>0</v>
      </c>
      <c r="BJ4015" s="9" t="s">
        <v>80</v>
      </c>
      <c r="BK4015" s="101">
        <f>ROUND(I4015*H4015,2)</f>
        <v>0</v>
      </c>
      <c r="BL4015" s="9" t="s">
        <v>172</v>
      </c>
      <c r="BM4015" s="100" t="s">
        <v>2144</v>
      </c>
    </row>
    <row r="4016" spans="2:65" s="17" customFormat="1" ht="19.5">
      <c r="B4016" s="16"/>
      <c r="D4016" s="102" t="s">
        <v>173</v>
      </c>
      <c r="F4016" s="103" t="s">
        <v>1882</v>
      </c>
      <c r="I4016" s="5"/>
      <c r="L4016" s="16"/>
      <c r="M4016" s="104"/>
      <c r="T4016" s="105"/>
      <c r="AT4016" s="9" t="s">
        <v>173</v>
      </c>
      <c r="AU4016" s="9" t="s">
        <v>82</v>
      </c>
    </row>
    <row r="4017" spans="2:65" s="107" customFormat="1">
      <c r="B4017" s="106"/>
      <c r="D4017" s="102" t="s">
        <v>176</v>
      </c>
      <c r="E4017" s="108" t="s">
        <v>1</v>
      </c>
      <c r="F4017" s="109" t="s">
        <v>2145</v>
      </c>
      <c r="H4017" s="108" t="s">
        <v>1</v>
      </c>
      <c r="I4017" s="6"/>
      <c r="L4017" s="106"/>
      <c r="M4017" s="110"/>
      <c r="T4017" s="111"/>
      <c r="AT4017" s="108" t="s">
        <v>176</v>
      </c>
      <c r="AU4017" s="108" t="s">
        <v>82</v>
      </c>
      <c r="AV4017" s="107" t="s">
        <v>80</v>
      </c>
      <c r="AW4017" s="107" t="s">
        <v>30</v>
      </c>
      <c r="AX4017" s="107" t="s">
        <v>73</v>
      </c>
      <c r="AY4017" s="108" t="s">
        <v>165</v>
      </c>
    </row>
    <row r="4018" spans="2:65" s="113" customFormat="1">
      <c r="B4018" s="112"/>
      <c r="D4018" s="102" t="s">
        <v>176</v>
      </c>
      <c r="E4018" s="114" t="s">
        <v>1</v>
      </c>
      <c r="F4018" s="115" t="s">
        <v>2146</v>
      </c>
      <c r="H4018" s="116">
        <v>48.598999999999997</v>
      </c>
      <c r="I4018" s="7"/>
      <c r="L4018" s="112"/>
      <c r="M4018" s="117"/>
      <c r="T4018" s="118"/>
      <c r="AT4018" s="114" t="s">
        <v>176</v>
      </c>
      <c r="AU4018" s="114" t="s">
        <v>82</v>
      </c>
      <c r="AV4018" s="113" t="s">
        <v>82</v>
      </c>
      <c r="AW4018" s="113" t="s">
        <v>30</v>
      </c>
      <c r="AX4018" s="113" t="s">
        <v>73</v>
      </c>
      <c r="AY4018" s="114" t="s">
        <v>165</v>
      </c>
    </row>
    <row r="4019" spans="2:65" s="120" customFormat="1">
      <c r="B4019" s="119"/>
      <c r="D4019" s="102" t="s">
        <v>176</v>
      </c>
      <c r="E4019" s="121" t="s">
        <v>1</v>
      </c>
      <c r="F4019" s="122" t="s">
        <v>181</v>
      </c>
      <c r="H4019" s="123">
        <v>48.598999999999997</v>
      </c>
      <c r="I4019" s="8"/>
      <c r="L4019" s="119"/>
      <c r="M4019" s="124"/>
      <c r="T4019" s="125"/>
      <c r="AT4019" s="121" t="s">
        <v>176</v>
      </c>
      <c r="AU4019" s="121" t="s">
        <v>82</v>
      </c>
      <c r="AV4019" s="120" t="s">
        <v>172</v>
      </c>
      <c r="AW4019" s="120" t="s">
        <v>30</v>
      </c>
      <c r="AX4019" s="120" t="s">
        <v>80</v>
      </c>
      <c r="AY4019" s="121" t="s">
        <v>165</v>
      </c>
    </row>
    <row r="4020" spans="2:65" s="17" customFormat="1" ht="24.2" customHeight="1">
      <c r="B4020" s="16"/>
      <c r="C4020" s="88" t="s">
        <v>1233</v>
      </c>
      <c r="D4020" s="88" t="s">
        <v>168</v>
      </c>
      <c r="E4020" s="89" t="s">
        <v>2147</v>
      </c>
      <c r="F4020" s="90" t="s">
        <v>2148</v>
      </c>
      <c r="G4020" s="91" t="s">
        <v>202</v>
      </c>
      <c r="H4020" s="92">
        <v>217.37299999999999</v>
      </c>
      <c r="I4020" s="4"/>
      <c r="J4020" s="94">
        <f>ROUND(I4020*H4020,2)</f>
        <v>0</v>
      </c>
      <c r="K4020" s="95"/>
      <c r="L4020" s="16"/>
      <c r="M4020" s="96" t="s">
        <v>1</v>
      </c>
      <c r="N4020" s="97" t="s">
        <v>38</v>
      </c>
      <c r="P4020" s="98">
        <f>O4020*H4020</f>
        <v>0</v>
      </c>
      <c r="Q4020" s="98">
        <v>0</v>
      </c>
      <c r="R4020" s="98">
        <f>Q4020*H4020</f>
        <v>0</v>
      </c>
      <c r="S4020" s="98">
        <v>0</v>
      </c>
      <c r="T4020" s="99">
        <f>S4020*H4020</f>
        <v>0</v>
      </c>
      <c r="AR4020" s="100" t="s">
        <v>172</v>
      </c>
      <c r="AT4020" s="100" t="s">
        <v>168</v>
      </c>
      <c r="AU4020" s="100" t="s">
        <v>82</v>
      </c>
      <c r="AY4020" s="9" t="s">
        <v>165</v>
      </c>
      <c r="BE4020" s="101">
        <f>IF(N4020="základní",J4020,0)</f>
        <v>0</v>
      </c>
      <c r="BF4020" s="101">
        <f>IF(N4020="snížená",J4020,0)</f>
        <v>0</v>
      </c>
      <c r="BG4020" s="101">
        <f>IF(N4020="zákl. přenesená",J4020,0)</f>
        <v>0</v>
      </c>
      <c r="BH4020" s="101">
        <f>IF(N4020="sníž. přenesená",J4020,0)</f>
        <v>0</v>
      </c>
      <c r="BI4020" s="101">
        <f>IF(N4020="nulová",J4020,0)</f>
        <v>0</v>
      </c>
      <c r="BJ4020" s="9" t="s">
        <v>80</v>
      </c>
      <c r="BK4020" s="101">
        <f>ROUND(I4020*H4020,2)</f>
        <v>0</v>
      </c>
      <c r="BL4020" s="9" t="s">
        <v>172</v>
      </c>
      <c r="BM4020" s="100" t="s">
        <v>2149</v>
      </c>
    </row>
    <row r="4021" spans="2:65" s="17" customFormat="1" ht="19.5">
      <c r="B4021" s="16"/>
      <c r="D4021" s="102" t="s">
        <v>173</v>
      </c>
      <c r="F4021" s="103" t="s">
        <v>2148</v>
      </c>
      <c r="I4021" s="5"/>
      <c r="L4021" s="16"/>
      <c r="M4021" s="104"/>
      <c r="T4021" s="105"/>
      <c r="AT4021" s="9" t="s">
        <v>173</v>
      </c>
      <c r="AU4021" s="9" t="s">
        <v>82</v>
      </c>
    </row>
    <row r="4022" spans="2:65" s="107" customFormat="1">
      <c r="B4022" s="106"/>
      <c r="D4022" s="102" t="s">
        <v>176</v>
      </c>
      <c r="E4022" s="108" t="s">
        <v>1</v>
      </c>
      <c r="F4022" s="109" t="s">
        <v>2150</v>
      </c>
      <c r="H4022" s="108" t="s">
        <v>1</v>
      </c>
      <c r="I4022" s="6"/>
      <c r="L4022" s="106"/>
      <c r="M4022" s="110"/>
      <c r="T4022" s="111"/>
      <c r="AT4022" s="108" t="s">
        <v>176</v>
      </c>
      <c r="AU4022" s="108" t="s">
        <v>82</v>
      </c>
      <c r="AV4022" s="107" t="s">
        <v>80</v>
      </c>
      <c r="AW4022" s="107" t="s">
        <v>30</v>
      </c>
      <c r="AX4022" s="107" t="s">
        <v>73</v>
      </c>
      <c r="AY4022" s="108" t="s">
        <v>165</v>
      </c>
    </row>
    <row r="4023" spans="2:65" s="113" customFormat="1">
      <c r="B4023" s="112"/>
      <c r="D4023" s="102" t="s">
        <v>176</v>
      </c>
      <c r="E4023" s="114" t="s">
        <v>1</v>
      </c>
      <c r="F4023" s="115" t="s">
        <v>2151</v>
      </c>
      <c r="H4023" s="116">
        <v>217.37299999999999</v>
      </c>
      <c r="I4023" s="7"/>
      <c r="L4023" s="112"/>
      <c r="M4023" s="117"/>
      <c r="T4023" s="118"/>
      <c r="AT4023" s="114" t="s">
        <v>176</v>
      </c>
      <c r="AU4023" s="114" t="s">
        <v>82</v>
      </c>
      <c r="AV4023" s="113" t="s">
        <v>82</v>
      </c>
      <c r="AW4023" s="113" t="s">
        <v>30</v>
      </c>
      <c r="AX4023" s="113" t="s">
        <v>73</v>
      </c>
      <c r="AY4023" s="114" t="s">
        <v>165</v>
      </c>
    </row>
    <row r="4024" spans="2:65" s="120" customFormat="1">
      <c r="B4024" s="119"/>
      <c r="D4024" s="102" t="s">
        <v>176</v>
      </c>
      <c r="E4024" s="121" t="s">
        <v>1</v>
      </c>
      <c r="F4024" s="122" t="s">
        <v>181</v>
      </c>
      <c r="H4024" s="123">
        <v>217.37299999999999</v>
      </c>
      <c r="I4024" s="8"/>
      <c r="L4024" s="119"/>
      <c r="M4024" s="124"/>
      <c r="T4024" s="125"/>
      <c r="AT4024" s="121" t="s">
        <v>176</v>
      </c>
      <c r="AU4024" s="121" t="s">
        <v>82</v>
      </c>
      <c r="AV4024" s="120" t="s">
        <v>172</v>
      </c>
      <c r="AW4024" s="120" t="s">
        <v>30</v>
      </c>
      <c r="AX4024" s="120" t="s">
        <v>80</v>
      </c>
      <c r="AY4024" s="121" t="s">
        <v>165</v>
      </c>
    </row>
    <row r="4025" spans="2:65" s="17" customFormat="1" ht="24.2" customHeight="1">
      <c r="B4025" s="16"/>
      <c r="C4025" s="88" t="s">
        <v>2152</v>
      </c>
      <c r="D4025" s="88" t="s">
        <v>168</v>
      </c>
      <c r="E4025" s="89" t="s">
        <v>2085</v>
      </c>
      <c r="F4025" s="90" t="s">
        <v>2086</v>
      </c>
      <c r="G4025" s="91" t="s">
        <v>202</v>
      </c>
      <c r="H4025" s="92">
        <v>94.51</v>
      </c>
      <c r="I4025" s="4"/>
      <c r="J4025" s="94">
        <f>ROUND(I4025*H4025,2)</f>
        <v>0</v>
      </c>
      <c r="K4025" s="95"/>
      <c r="L4025" s="16"/>
      <c r="M4025" s="96" t="s">
        <v>1</v>
      </c>
      <c r="N4025" s="97" t="s">
        <v>38</v>
      </c>
      <c r="P4025" s="98">
        <f>O4025*H4025</f>
        <v>0</v>
      </c>
      <c r="Q4025" s="98">
        <v>0</v>
      </c>
      <c r="R4025" s="98">
        <f>Q4025*H4025</f>
        <v>0</v>
      </c>
      <c r="S4025" s="98">
        <v>0</v>
      </c>
      <c r="T4025" s="99">
        <f>S4025*H4025</f>
        <v>0</v>
      </c>
      <c r="AR4025" s="100" t="s">
        <v>172</v>
      </c>
      <c r="AT4025" s="100" t="s">
        <v>168</v>
      </c>
      <c r="AU4025" s="100" t="s">
        <v>82</v>
      </c>
      <c r="AY4025" s="9" t="s">
        <v>165</v>
      </c>
      <c r="BE4025" s="101">
        <f>IF(N4025="základní",J4025,0)</f>
        <v>0</v>
      </c>
      <c r="BF4025" s="101">
        <f>IF(N4025="snížená",J4025,0)</f>
        <v>0</v>
      </c>
      <c r="BG4025" s="101">
        <f>IF(N4025="zákl. přenesená",J4025,0)</f>
        <v>0</v>
      </c>
      <c r="BH4025" s="101">
        <f>IF(N4025="sníž. přenesená",J4025,0)</f>
        <v>0</v>
      </c>
      <c r="BI4025" s="101">
        <f>IF(N4025="nulová",J4025,0)</f>
        <v>0</v>
      </c>
      <c r="BJ4025" s="9" t="s">
        <v>80</v>
      </c>
      <c r="BK4025" s="101">
        <f>ROUND(I4025*H4025,2)</f>
        <v>0</v>
      </c>
      <c r="BL4025" s="9" t="s">
        <v>172</v>
      </c>
      <c r="BM4025" s="100" t="s">
        <v>2153</v>
      </c>
    </row>
    <row r="4026" spans="2:65" s="17" customFormat="1" ht="19.5">
      <c r="B4026" s="16"/>
      <c r="D4026" s="102" t="s">
        <v>173</v>
      </c>
      <c r="F4026" s="103" t="s">
        <v>2088</v>
      </c>
      <c r="I4026" s="5"/>
      <c r="L4026" s="16"/>
      <c r="M4026" s="104"/>
      <c r="T4026" s="105"/>
      <c r="AT4026" s="9" t="s">
        <v>173</v>
      </c>
      <c r="AU4026" s="9" t="s">
        <v>82</v>
      </c>
    </row>
    <row r="4027" spans="2:65" s="107" customFormat="1">
      <c r="B4027" s="106"/>
      <c r="D4027" s="102" t="s">
        <v>176</v>
      </c>
      <c r="E4027" s="108" t="s">
        <v>1</v>
      </c>
      <c r="F4027" s="109" t="s">
        <v>2154</v>
      </c>
      <c r="H4027" s="108" t="s">
        <v>1</v>
      </c>
      <c r="I4027" s="6"/>
      <c r="L4027" s="106"/>
      <c r="M4027" s="110"/>
      <c r="T4027" s="111"/>
      <c r="AT4027" s="108" t="s">
        <v>176</v>
      </c>
      <c r="AU4027" s="108" t="s">
        <v>82</v>
      </c>
      <c r="AV4027" s="107" t="s">
        <v>80</v>
      </c>
      <c r="AW4027" s="107" t="s">
        <v>30</v>
      </c>
      <c r="AX4027" s="107" t="s">
        <v>73</v>
      </c>
      <c r="AY4027" s="108" t="s">
        <v>165</v>
      </c>
    </row>
    <row r="4028" spans="2:65" s="113" customFormat="1">
      <c r="B4028" s="112"/>
      <c r="D4028" s="102" t="s">
        <v>176</v>
      </c>
      <c r="E4028" s="114" t="s">
        <v>1</v>
      </c>
      <c r="F4028" s="115" t="s">
        <v>2155</v>
      </c>
      <c r="H4028" s="116">
        <v>94.51</v>
      </c>
      <c r="I4028" s="7"/>
      <c r="L4028" s="112"/>
      <c r="M4028" s="117"/>
      <c r="T4028" s="118"/>
      <c r="AT4028" s="114" t="s">
        <v>176</v>
      </c>
      <c r="AU4028" s="114" t="s">
        <v>82</v>
      </c>
      <c r="AV4028" s="113" t="s">
        <v>82</v>
      </c>
      <c r="AW4028" s="113" t="s">
        <v>30</v>
      </c>
      <c r="AX4028" s="113" t="s">
        <v>73</v>
      </c>
      <c r="AY4028" s="114" t="s">
        <v>165</v>
      </c>
    </row>
    <row r="4029" spans="2:65" s="120" customFormat="1">
      <c r="B4029" s="119"/>
      <c r="D4029" s="102" t="s">
        <v>176</v>
      </c>
      <c r="E4029" s="121" t="s">
        <v>1</v>
      </c>
      <c r="F4029" s="122" t="s">
        <v>181</v>
      </c>
      <c r="H4029" s="123">
        <v>94.51</v>
      </c>
      <c r="I4029" s="8"/>
      <c r="L4029" s="119"/>
      <c r="M4029" s="124"/>
      <c r="T4029" s="125"/>
      <c r="AT4029" s="121" t="s">
        <v>176</v>
      </c>
      <c r="AU4029" s="121" t="s">
        <v>82</v>
      </c>
      <c r="AV4029" s="120" t="s">
        <v>172</v>
      </c>
      <c r="AW4029" s="120" t="s">
        <v>30</v>
      </c>
      <c r="AX4029" s="120" t="s">
        <v>80</v>
      </c>
      <c r="AY4029" s="121" t="s">
        <v>165</v>
      </c>
    </row>
    <row r="4030" spans="2:65" s="17" customFormat="1" ht="33" customHeight="1">
      <c r="B4030" s="16"/>
      <c r="C4030" s="88" t="s">
        <v>1237</v>
      </c>
      <c r="D4030" s="88" t="s">
        <v>168</v>
      </c>
      <c r="E4030" s="89" t="s">
        <v>2156</v>
      </c>
      <c r="F4030" s="90" t="s">
        <v>2157</v>
      </c>
      <c r="G4030" s="91" t="s">
        <v>202</v>
      </c>
      <c r="H4030" s="92">
        <v>108.687</v>
      </c>
      <c r="I4030" s="4"/>
      <c r="J4030" s="94">
        <f>ROUND(I4030*H4030,2)</f>
        <v>0</v>
      </c>
      <c r="K4030" s="95"/>
      <c r="L4030" s="16"/>
      <c r="M4030" s="96" t="s">
        <v>1</v>
      </c>
      <c r="N4030" s="97" t="s">
        <v>38</v>
      </c>
      <c r="P4030" s="98">
        <f>O4030*H4030</f>
        <v>0</v>
      </c>
      <c r="Q4030" s="98">
        <v>0</v>
      </c>
      <c r="R4030" s="98">
        <f>Q4030*H4030</f>
        <v>0</v>
      </c>
      <c r="S4030" s="98">
        <v>0</v>
      </c>
      <c r="T4030" s="99">
        <f>S4030*H4030</f>
        <v>0</v>
      </c>
      <c r="AR4030" s="100" t="s">
        <v>172</v>
      </c>
      <c r="AT4030" s="100" t="s">
        <v>168</v>
      </c>
      <c r="AU4030" s="100" t="s">
        <v>82</v>
      </c>
      <c r="AY4030" s="9" t="s">
        <v>165</v>
      </c>
      <c r="BE4030" s="101">
        <f>IF(N4030="základní",J4030,0)</f>
        <v>0</v>
      </c>
      <c r="BF4030" s="101">
        <f>IF(N4030="snížená",J4030,0)</f>
        <v>0</v>
      </c>
      <c r="BG4030" s="101">
        <f>IF(N4030="zákl. přenesená",J4030,0)</f>
        <v>0</v>
      </c>
      <c r="BH4030" s="101">
        <f>IF(N4030="sníž. přenesená",J4030,0)</f>
        <v>0</v>
      </c>
      <c r="BI4030" s="101">
        <f>IF(N4030="nulová",J4030,0)</f>
        <v>0</v>
      </c>
      <c r="BJ4030" s="9" t="s">
        <v>80</v>
      </c>
      <c r="BK4030" s="101">
        <f>ROUND(I4030*H4030,2)</f>
        <v>0</v>
      </c>
      <c r="BL4030" s="9" t="s">
        <v>172</v>
      </c>
      <c r="BM4030" s="100" t="s">
        <v>2158</v>
      </c>
    </row>
    <row r="4031" spans="2:65" s="17" customFormat="1" ht="19.5">
      <c r="B4031" s="16"/>
      <c r="D4031" s="102" t="s">
        <v>173</v>
      </c>
      <c r="F4031" s="103" t="s">
        <v>2157</v>
      </c>
      <c r="I4031" s="5"/>
      <c r="L4031" s="16"/>
      <c r="M4031" s="104"/>
      <c r="T4031" s="105"/>
      <c r="AT4031" s="9" t="s">
        <v>173</v>
      </c>
      <c r="AU4031" s="9" t="s">
        <v>82</v>
      </c>
    </row>
    <row r="4032" spans="2:65" s="107" customFormat="1">
      <c r="B4032" s="106"/>
      <c r="D4032" s="102" t="s">
        <v>176</v>
      </c>
      <c r="E4032" s="108" t="s">
        <v>1</v>
      </c>
      <c r="F4032" s="109" t="s">
        <v>2159</v>
      </c>
      <c r="H4032" s="108" t="s">
        <v>1</v>
      </c>
      <c r="I4032" s="6"/>
      <c r="L4032" s="106"/>
      <c r="M4032" s="110"/>
      <c r="T4032" s="111"/>
      <c r="AT4032" s="108" t="s">
        <v>176</v>
      </c>
      <c r="AU4032" s="108" t="s">
        <v>82</v>
      </c>
      <c r="AV4032" s="107" t="s">
        <v>80</v>
      </c>
      <c r="AW4032" s="107" t="s">
        <v>30</v>
      </c>
      <c r="AX4032" s="107" t="s">
        <v>73</v>
      </c>
      <c r="AY4032" s="108" t="s">
        <v>165</v>
      </c>
    </row>
    <row r="4033" spans="2:65" s="113" customFormat="1">
      <c r="B4033" s="112"/>
      <c r="D4033" s="102" t="s">
        <v>176</v>
      </c>
      <c r="E4033" s="114" t="s">
        <v>1</v>
      </c>
      <c r="F4033" s="115" t="s">
        <v>2160</v>
      </c>
      <c r="H4033" s="116">
        <v>108.687</v>
      </c>
      <c r="I4033" s="7"/>
      <c r="L4033" s="112"/>
      <c r="M4033" s="117"/>
      <c r="T4033" s="118"/>
      <c r="AT4033" s="114" t="s">
        <v>176</v>
      </c>
      <c r="AU4033" s="114" t="s">
        <v>82</v>
      </c>
      <c r="AV4033" s="113" t="s">
        <v>82</v>
      </c>
      <c r="AW4033" s="113" t="s">
        <v>30</v>
      </c>
      <c r="AX4033" s="113" t="s">
        <v>73</v>
      </c>
      <c r="AY4033" s="114" t="s">
        <v>165</v>
      </c>
    </row>
    <row r="4034" spans="2:65" s="120" customFormat="1">
      <c r="B4034" s="119"/>
      <c r="D4034" s="102" t="s">
        <v>176</v>
      </c>
      <c r="E4034" s="121" t="s">
        <v>1</v>
      </c>
      <c r="F4034" s="122" t="s">
        <v>181</v>
      </c>
      <c r="H4034" s="123">
        <v>108.687</v>
      </c>
      <c r="I4034" s="8"/>
      <c r="L4034" s="119"/>
      <c r="M4034" s="124"/>
      <c r="T4034" s="125"/>
      <c r="AT4034" s="121" t="s">
        <v>176</v>
      </c>
      <c r="AU4034" s="121" t="s">
        <v>82</v>
      </c>
      <c r="AV4034" s="120" t="s">
        <v>172</v>
      </c>
      <c r="AW4034" s="120" t="s">
        <v>30</v>
      </c>
      <c r="AX4034" s="120" t="s">
        <v>80</v>
      </c>
      <c r="AY4034" s="121" t="s">
        <v>165</v>
      </c>
    </row>
    <row r="4035" spans="2:65" s="17" customFormat="1" ht="24.2" customHeight="1">
      <c r="B4035" s="16"/>
      <c r="C4035" s="88" t="s">
        <v>2161</v>
      </c>
      <c r="D4035" s="88" t="s">
        <v>168</v>
      </c>
      <c r="E4035" s="89" t="s">
        <v>2162</v>
      </c>
      <c r="F4035" s="90" t="s">
        <v>2163</v>
      </c>
      <c r="G4035" s="91" t="s">
        <v>202</v>
      </c>
      <c r="H4035" s="92">
        <v>42.26</v>
      </c>
      <c r="I4035" s="4"/>
      <c r="J4035" s="94">
        <f>ROUND(I4035*H4035,2)</f>
        <v>0</v>
      </c>
      <c r="K4035" s="95"/>
      <c r="L4035" s="16"/>
      <c r="M4035" s="96" t="s">
        <v>1</v>
      </c>
      <c r="N4035" s="97" t="s">
        <v>38</v>
      </c>
      <c r="P4035" s="98">
        <f>O4035*H4035</f>
        <v>0</v>
      </c>
      <c r="Q4035" s="98">
        <v>7.1949999999999998E-4</v>
      </c>
      <c r="R4035" s="98">
        <f>Q4035*H4035</f>
        <v>3.0406069999999997E-2</v>
      </c>
      <c r="S4035" s="98">
        <v>0</v>
      </c>
      <c r="T4035" s="99">
        <f>S4035*H4035</f>
        <v>0</v>
      </c>
      <c r="AR4035" s="100" t="s">
        <v>172</v>
      </c>
      <c r="AT4035" s="100" t="s">
        <v>168</v>
      </c>
      <c r="AU4035" s="100" t="s">
        <v>82</v>
      </c>
      <c r="AY4035" s="9" t="s">
        <v>165</v>
      </c>
      <c r="BE4035" s="101">
        <f>IF(N4035="základní",J4035,0)</f>
        <v>0</v>
      </c>
      <c r="BF4035" s="101">
        <f>IF(N4035="snížená",J4035,0)</f>
        <v>0</v>
      </c>
      <c r="BG4035" s="101">
        <f>IF(N4035="zákl. přenesená",J4035,0)</f>
        <v>0</v>
      </c>
      <c r="BH4035" s="101">
        <f>IF(N4035="sníž. přenesená",J4035,0)</f>
        <v>0</v>
      </c>
      <c r="BI4035" s="101">
        <f>IF(N4035="nulová",J4035,0)</f>
        <v>0</v>
      </c>
      <c r="BJ4035" s="9" t="s">
        <v>80</v>
      </c>
      <c r="BK4035" s="101">
        <f>ROUND(I4035*H4035,2)</f>
        <v>0</v>
      </c>
      <c r="BL4035" s="9" t="s">
        <v>172</v>
      </c>
      <c r="BM4035" s="100" t="s">
        <v>2164</v>
      </c>
    </row>
    <row r="4036" spans="2:65" s="17" customFormat="1" ht="19.5">
      <c r="B4036" s="16"/>
      <c r="D4036" s="102" t="s">
        <v>173</v>
      </c>
      <c r="F4036" s="103" t="s">
        <v>2165</v>
      </c>
      <c r="I4036" s="5"/>
      <c r="L4036" s="16"/>
      <c r="M4036" s="104"/>
      <c r="T4036" s="105"/>
      <c r="AT4036" s="9" t="s">
        <v>173</v>
      </c>
      <c r="AU4036" s="9" t="s">
        <v>82</v>
      </c>
    </row>
    <row r="4037" spans="2:65" s="113" customFormat="1">
      <c r="B4037" s="112"/>
      <c r="D4037" s="102" t="s">
        <v>176</v>
      </c>
      <c r="E4037" s="114" t="s">
        <v>1</v>
      </c>
      <c r="F4037" s="115" t="s">
        <v>11462</v>
      </c>
      <c r="H4037" s="116">
        <v>42.26</v>
      </c>
      <c r="I4037" s="7"/>
      <c r="L4037" s="112"/>
      <c r="M4037" s="117"/>
      <c r="T4037" s="118"/>
      <c r="AT4037" s="114" t="s">
        <v>176</v>
      </c>
      <c r="AU4037" s="114" t="s">
        <v>82</v>
      </c>
      <c r="AV4037" s="113" t="s">
        <v>82</v>
      </c>
      <c r="AW4037" s="113" t="s">
        <v>30</v>
      </c>
      <c r="AX4037" s="113" t="s">
        <v>73</v>
      </c>
      <c r="AY4037" s="114" t="s">
        <v>165</v>
      </c>
    </row>
    <row r="4038" spans="2:65" s="120" customFormat="1">
      <c r="B4038" s="119"/>
      <c r="D4038" s="102" t="s">
        <v>176</v>
      </c>
      <c r="E4038" s="121" t="s">
        <v>1</v>
      </c>
      <c r="F4038" s="122" t="s">
        <v>181</v>
      </c>
      <c r="H4038" s="123">
        <v>42.26</v>
      </c>
      <c r="I4038" s="8"/>
      <c r="L4038" s="119"/>
      <c r="M4038" s="124"/>
      <c r="T4038" s="125"/>
      <c r="AT4038" s="121" t="s">
        <v>176</v>
      </c>
      <c r="AU4038" s="121" t="s">
        <v>82</v>
      </c>
      <c r="AV4038" s="120" t="s">
        <v>172</v>
      </c>
      <c r="AW4038" s="120" t="s">
        <v>30</v>
      </c>
      <c r="AX4038" s="120" t="s">
        <v>80</v>
      </c>
      <c r="AY4038" s="121" t="s">
        <v>165</v>
      </c>
    </row>
    <row r="4039" spans="2:65" s="17" customFormat="1" ht="21.75" customHeight="1">
      <c r="B4039" s="16"/>
      <c r="C4039" s="88" t="s">
        <v>1241</v>
      </c>
      <c r="D4039" s="88" t="s">
        <v>168</v>
      </c>
      <c r="E4039" s="89" t="s">
        <v>2166</v>
      </c>
      <c r="F4039" s="90" t="s">
        <v>2167</v>
      </c>
      <c r="G4039" s="91" t="s">
        <v>202</v>
      </c>
      <c r="H4039" s="92">
        <v>48.598999999999997</v>
      </c>
      <c r="I4039" s="4"/>
      <c r="J4039" s="94">
        <f>ROUND(I4039*H4039,2)</f>
        <v>0</v>
      </c>
      <c r="K4039" s="95"/>
      <c r="L4039" s="16"/>
      <c r="M4039" s="96" t="s">
        <v>1</v>
      </c>
      <c r="N4039" s="97" t="s">
        <v>38</v>
      </c>
      <c r="P4039" s="98">
        <f>O4039*H4039</f>
        <v>0</v>
      </c>
      <c r="Q4039" s="98">
        <v>0</v>
      </c>
      <c r="R4039" s="98">
        <f>Q4039*H4039</f>
        <v>0</v>
      </c>
      <c r="S4039" s="98">
        <v>0</v>
      </c>
      <c r="T4039" s="99">
        <f>S4039*H4039</f>
        <v>0</v>
      </c>
      <c r="AR4039" s="100" t="s">
        <v>172</v>
      </c>
      <c r="AT4039" s="100" t="s">
        <v>168</v>
      </c>
      <c r="AU4039" s="100" t="s">
        <v>82</v>
      </c>
      <c r="AY4039" s="9" t="s">
        <v>165</v>
      </c>
      <c r="BE4039" s="101">
        <f>IF(N4039="základní",J4039,0)</f>
        <v>0</v>
      </c>
      <c r="BF4039" s="101">
        <f>IF(N4039="snížená",J4039,0)</f>
        <v>0</v>
      </c>
      <c r="BG4039" s="101">
        <f>IF(N4039="zákl. přenesená",J4039,0)</f>
        <v>0</v>
      </c>
      <c r="BH4039" s="101">
        <f>IF(N4039="sníž. přenesená",J4039,0)</f>
        <v>0</v>
      </c>
      <c r="BI4039" s="101">
        <f>IF(N4039="nulová",J4039,0)</f>
        <v>0</v>
      </c>
      <c r="BJ4039" s="9" t="s">
        <v>80</v>
      </c>
      <c r="BK4039" s="101">
        <f>ROUND(I4039*H4039,2)</f>
        <v>0</v>
      </c>
      <c r="BL4039" s="9" t="s">
        <v>172</v>
      </c>
      <c r="BM4039" s="100" t="s">
        <v>2168</v>
      </c>
    </row>
    <row r="4040" spans="2:65" s="17" customFormat="1">
      <c r="B4040" s="16"/>
      <c r="D4040" s="102" t="s">
        <v>173</v>
      </c>
      <c r="F4040" s="103" t="s">
        <v>2167</v>
      </c>
      <c r="I4040" s="5"/>
      <c r="L4040" s="16"/>
      <c r="M4040" s="104"/>
      <c r="T4040" s="105"/>
      <c r="AT4040" s="9" t="s">
        <v>173</v>
      </c>
      <c r="AU4040" s="9" t="s">
        <v>82</v>
      </c>
    </row>
    <row r="4041" spans="2:65" s="113" customFormat="1">
      <c r="B4041" s="112"/>
      <c r="D4041" s="102" t="s">
        <v>176</v>
      </c>
      <c r="E4041" s="114" t="s">
        <v>1</v>
      </c>
      <c r="F4041" s="115" t="s">
        <v>2146</v>
      </c>
      <c r="H4041" s="116">
        <v>48.598999999999997</v>
      </c>
      <c r="I4041" s="7"/>
      <c r="L4041" s="112"/>
      <c r="M4041" s="117"/>
      <c r="T4041" s="118"/>
      <c r="AT4041" s="114" t="s">
        <v>176</v>
      </c>
      <c r="AU4041" s="114" t="s">
        <v>82</v>
      </c>
      <c r="AV4041" s="113" t="s">
        <v>82</v>
      </c>
      <c r="AW4041" s="113" t="s">
        <v>30</v>
      </c>
      <c r="AX4041" s="113" t="s">
        <v>73</v>
      </c>
      <c r="AY4041" s="114" t="s">
        <v>165</v>
      </c>
    </row>
    <row r="4042" spans="2:65" s="120" customFormat="1">
      <c r="B4042" s="119"/>
      <c r="D4042" s="102" t="s">
        <v>176</v>
      </c>
      <c r="E4042" s="121" t="s">
        <v>1</v>
      </c>
      <c r="F4042" s="122" t="s">
        <v>181</v>
      </c>
      <c r="H4042" s="123">
        <v>48.598999999999997</v>
      </c>
      <c r="I4042" s="8"/>
      <c r="L4042" s="119"/>
      <c r="M4042" s="124"/>
      <c r="T4042" s="125"/>
      <c r="AT4042" s="121" t="s">
        <v>176</v>
      </c>
      <c r="AU4042" s="121" t="s">
        <v>82</v>
      </c>
      <c r="AV4042" s="120" t="s">
        <v>172</v>
      </c>
      <c r="AW4042" s="120" t="s">
        <v>30</v>
      </c>
      <c r="AX4042" s="120" t="s">
        <v>80</v>
      </c>
      <c r="AY4042" s="121" t="s">
        <v>165</v>
      </c>
    </row>
    <row r="4043" spans="2:65" s="17" customFormat="1" ht="24.2" customHeight="1">
      <c r="B4043" s="16"/>
      <c r="C4043" s="88" t="s">
        <v>2169</v>
      </c>
      <c r="D4043" s="88" t="s">
        <v>168</v>
      </c>
      <c r="E4043" s="89" t="s">
        <v>2123</v>
      </c>
      <c r="F4043" s="90" t="s">
        <v>2124</v>
      </c>
      <c r="G4043" s="91" t="s">
        <v>195</v>
      </c>
      <c r="H4043" s="92">
        <v>29.594999999999999</v>
      </c>
      <c r="I4043" s="4"/>
      <c r="J4043" s="94">
        <f>ROUND(I4043*H4043,2)</f>
        <v>0</v>
      </c>
      <c r="K4043" s="95"/>
      <c r="L4043" s="16"/>
      <c r="M4043" s="96" t="s">
        <v>1</v>
      </c>
      <c r="N4043" s="97" t="s">
        <v>38</v>
      </c>
      <c r="P4043" s="98">
        <f>O4043*H4043</f>
        <v>0</v>
      </c>
      <c r="Q4043" s="98">
        <v>0</v>
      </c>
      <c r="R4043" s="98">
        <f>Q4043*H4043</f>
        <v>0</v>
      </c>
      <c r="S4043" s="98">
        <v>0</v>
      </c>
      <c r="T4043" s="99">
        <f>S4043*H4043</f>
        <v>0</v>
      </c>
      <c r="AR4043" s="100" t="s">
        <v>172</v>
      </c>
      <c r="AT4043" s="100" t="s">
        <v>168</v>
      </c>
      <c r="AU4043" s="100" t="s">
        <v>82</v>
      </c>
      <c r="AY4043" s="9" t="s">
        <v>165</v>
      </c>
      <c r="BE4043" s="101">
        <f>IF(N4043="základní",J4043,0)</f>
        <v>0</v>
      </c>
      <c r="BF4043" s="101">
        <f>IF(N4043="snížená",J4043,0)</f>
        <v>0</v>
      </c>
      <c r="BG4043" s="101">
        <f>IF(N4043="zákl. přenesená",J4043,0)</f>
        <v>0</v>
      </c>
      <c r="BH4043" s="101">
        <f>IF(N4043="sníž. přenesená",J4043,0)</f>
        <v>0</v>
      </c>
      <c r="BI4043" s="101">
        <f>IF(N4043="nulová",J4043,0)</f>
        <v>0</v>
      </c>
      <c r="BJ4043" s="9" t="s">
        <v>80</v>
      </c>
      <c r="BK4043" s="101">
        <f>ROUND(I4043*H4043,2)</f>
        <v>0</v>
      </c>
      <c r="BL4043" s="9" t="s">
        <v>172</v>
      </c>
      <c r="BM4043" s="100" t="s">
        <v>2170</v>
      </c>
    </row>
    <row r="4044" spans="2:65" s="17" customFormat="1" ht="29.25">
      <c r="B4044" s="16"/>
      <c r="D4044" s="102" t="s">
        <v>173</v>
      </c>
      <c r="F4044" s="103" t="s">
        <v>2126</v>
      </c>
      <c r="I4044" s="5"/>
      <c r="L4044" s="16"/>
      <c r="M4044" s="104"/>
      <c r="T4044" s="105"/>
      <c r="AT4044" s="9" t="s">
        <v>173</v>
      </c>
      <c r="AU4044" s="9" t="s">
        <v>82</v>
      </c>
    </row>
    <row r="4045" spans="2:65" s="77" customFormat="1" ht="22.9" customHeight="1">
      <c r="B4045" s="76"/>
      <c r="D4045" s="78" t="s">
        <v>72</v>
      </c>
      <c r="E4045" s="86" t="s">
        <v>2171</v>
      </c>
      <c r="F4045" s="86" t="s">
        <v>2172</v>
      </c>
      <c r="I4045" s="3"/>
      <c r="J4045" s="87">
        <f>BK4045</f>
        <v>0</v>
      </c>
      <c r="L4045" s="76"/>
      <c r="M4045" s="81"/>
      <c r="P4045" s="82">
        <f>SUM(P4046:P4297)</f>
        <v>0</v>
      </c>
      <c r="R4045" s="82">
        <f>SUM(R4046:R4297)</f>
        <v>3.11100033</v>
      </c>
      <c r="T4045" s="83">
        <f>SUM(T4046:T4297)</f>
        <v>0</v>
      </c>
      <c r="AR4045" s="78" t="s">
        <v>80</v>
      </c>
      <c r="AT4045" s="84" t="s">
        <v>72</v>
      </c>
      <c r="AU4045" s="84" t="s">
        <v>80</v>
      </c>
      <c r="AY4045" s="78" t="s">
        <v>165</v>
      </c>
      <c r="BK4045" s="85">
        <f>SUM(BK4046:BK4297)</f>
        <v>0</v>
      </c>
    </row>
    <row r="4046" spans="2:65" s="17" customFormat="1" ht="24.2" customHeight="1">
      <c r="B4046" s="16"/>
      <c r="C4046" s="88" t="s">
        <v>1246</v>
      </c>
      <c r="D4046" s="88" t="s">
        <v>168</v>
      </c>
      <c r="E4046" s="89" t="s">
        <v>2173</v>
      </c>
      <c r="F4046" s="90" t="s">
        <v>2174</v>
      </c>
      <c r="G4046" s="91" t="s">
        <v>202</v>
      </c>
      <c r="H4046" s="92">
        <v>3492.56</v>
      </c>
      <c r="I4046" s="4"/>
      <c r="J4046" s="94">
        <f>ROUND(I4046*H4046,2)</f>
        <v>0</v>
      </c>
      <c r="K4046" s="95"/>
      <c r="L4046" s="16"/>
      <c r="M4046" s="96" t="s">
        <v>1</v>
      </c>
      <c r="N4046" s="97" t="s">
        <v>38</v>
      </c>
      <c r="P4046" s="98">
        <f>O4046*H4046</f>
        <v>0</v>
      </c>
      <c r="Q4046" s="98">
        <v>0</v>
      </c>
      <c r="R4046" s="98">
        <f>Q4046*H4046</f>
        <v>0</v>
      </c>
      <c r="S4046" s="98">
        <v>0</v>
      </c>
      <c r="T4046" s="99">
        <f>S4046*H4046</f>
        <v>0</v>
      </c>
      <c r="AR4046" s="100" t="s">
        <v>172</v>
      </c>
      <c r="AT4046" s="100" t="s">
        <v>168</v>
      </c>
      <c r="AU4046" s="100" t="s">
        <v>82</v>
      </c>
      <c r="AY4046" s="9" t="s">
        <v>165</v>
      </c>
      <c r="BE4046" s="101">
        <f>IF(N4046="základní",J4046,0)</f>
        <v>0</v>
      </c>
      <c r="BF4046" s="101">
        <f>IF(N4046="snížená",J4046,0)</f>
        <v>0</v>
      </c>
      <c r="BG4046" s="101">
        <f>IF(N4046="zákl. přenesená",J4046,0)</f>
        <v>0</v>
      </c>
      <c r="BH4046" s="101">
        <f>IF(N4046="sníž. přenesená",J4046,0)</f>
        <v>0</v>
      </c>
      <c r="BI4046" s="101">
        <f>IF(N4046="nulová",J4046,0)</f>
        <v>0</v>
      </c>
      <c r="BJ4046" s="9" t="s">
        <v>80</v>
      </c>
      <c r="BK4046" s="101">
        <f>ROUND(I4046*H4046,2)</f>
        <v>0</v>
      </c>
      <c r="BL4046" s="9" t="s">
        <v>172</v>
      </c>
      <c r="BM4046" s="100" t="s">
        <v>2175</v>
      </c>
    </row>
    <row r="4047" spans="2:65" s="17" customFormat="1" ht="19.5">
      <c r="B4047" s="16"/>
      <c r="D4047" s="102" t="s">
        <v>173</v>
      </c>
      <c r="F4047" s="103" t="s">
        <v>2176</v>
      </c>
      <c r="I4047" s="5"/>
      <c r="L4047" s="16"/>
      <c r="M4047" s="104"/>
      <c r="T4047" s="105"/>
      <c r="AT4047" s="9" t="s">
        <v>173</v>
      </c>
      <c r="AU4047" s="9" t="s">
        <v>82</v>
      </c>
    </row>
    <row r="4048" spans="2:65" s="107" customFormat="1">
      <c r="B4048" s="106"/>
      <c r="D4048" s="102" t="s">
        <v>176</v>
      </c>
      <c r="E4048" s="108" t="s">
        <v>1</v>
      </c>
      <c r="F4048" s="109" t="s">
        <v>11463</v>
      </c>
      <c r="H4048" s="108"/>
      <c r="I4048" s="6"/>
      <c r="L4048" s="106"/>
      <c r="M4048" s="110"/>
      <c r="T4048" s="111"/>
      <c r="AT4048" s="108" t="s">
        <v>176</v>
      </c>
      <c r="AU4048" s="108" t="s">
        <v>82</v>
      </c>
      <c r="AV4048" s="107" t="s">
        <v>82</v>
      </c>
      <c r="AW4048" s="107" t="s">
        <v>30</v>
      </c>
      <c r="AX4048" s="107" t="s">
        <v>73</v>
      </c>
      <c r="AY4048" s="108" t="s">
        <v>165</v>
      </c>
    </row>
    <row r="4049" spans="2:51" s="113" customFormat="1">
      <c r="B4049" s="112"/>
      <c r="D4049" s="102" t="s">
        <v>176</v>
      </c>
      <c r="E4049" s="114" t="s">
        <v>1</v>
      </c>
      <c r="F4049" s="115" t="s">
        <v>11464</v>
      </c>
      <c r="H4049" s="116">
        <v>25.98</v>
      </c>
      <c r="I4049" s="7"/>
      <c r="L4049" s="112"/>
      <c r="M4049" s="117"/>
      <c r="T4049" s="118"/>
      <c r="AT4049" s="114" t="s">
        <v>176</v>
      </c>
      <c r="AU4049" s="114" t="s">
        <v>82</v>
      </c>
      <c r="AV4049" s="113" t="s">
        <v>82</v>
      </c>
      <c r="AW4049" s="113" t="s">
        <v>30</v>
      </c>
      <c r="AX4049" s="113" t="s">
        <v>73</v>
      </c>
      <c r="AY4049" s="114" t="s">
        <v>165</v>
      </c>
    </row>
    <row r="4050" spans="2:51" s="113" customFormat="1">
      <c r="B4050" s="112"/>
      <c r="D4050" s="102" t="s">
        <v>176</v>
      </c>
      <c r="E4050" s="114" t="s">
        <v>1</v>
      </c>
      <c r="F4050" s="115" t="s">
        <v>11465</v>
      </c>
      <c r="H4050" s="116">
        <v>139.69999999999999</v>
      </c>
      <c r="I4050" s="7"/>
      <c r="L4050" s="112"/>
      <c r="M4050" s="117"/>
      <c r="T4050" s="118"/>
      <c r="AT4050" s="114" t="s">
        <v>176</v>
      </c>
      <c r="AU4050" s="114" t="s">
        <v>82</v>
      </c>
      <c r="AV4050" s="113" t="s">
        <v>82</v>
      </c>
      <c r="AW4050" s="113" t="s">
        <v>30</v>
      </c>
      <c r="AX4050" s="113" t="s">
        <v>73</v>
      </c>
      <c r="AY4050" s="114" t="s">
        <v>165</v>
      </c>
    </row>
    <row r="4051" spans="2:51" s="113" customFormat="1">
      <c r="B4051" s="112"/>
      <c r="D4051" s="102" t="s">
        <v>176</v>
      </c>
      <c r="E4051" s="114" t="s">
        <v>1</v>
      </c>
      <c r="F4051" s="115" t="s">
        <v>11337</v>
      </c>
      <c r="H4051" s="116">
        <v>24.74</v>
      </c>
      <c r="I4051" s="7"/>
      <c r="L4051" s="112"/>
      <c r="M4051" s="117"/>
      <c r="T4051" s="118"/>
      <c r="AT4051" s="114" t="s">
        <v>176</v>
      </c>
      <c r="AU4051" s="114" t="s">
        <v>82</v>
      </c>
      <c r="AV4051" s="113" t="s">
        <v>82</v>
      </c>
      <c r="AW4051" s="113" t="s">
        <v>30</v>
      </c>
      <c r="AX4051" s="113" t="s">
        <v>73</v>
      </c>
      <c r="AY4051" s="114" t="s">
        <v>165</v>
      </c>
    </row>
    <row r="4052" spans="2:51" s="113" customFormat="1">
      <c r="B4052" s="112"/>
      <c r="D4052" s="102" t="s">
        <v>176</v>
      </c>
      <c r="E4052" s="114" t="s">
        <v>1</v>
      </c>
      <c r="F4052" s="115" t="s">
        <v>11466</v>
      </c>
      <c r="H4052" s="116">
        <v>28.6</v>
      </c>
      <c r="I4052" s="7"/>
      <c r="L4052" s="112"/>
      <c r="M4052" s="117"/>
      <c r="T4052" s="118"/>
      <c r="AT4052" s="114" t="s">
        <v>176</v>
      </c>
      <c r="AU4052" s="114" t="s">
        <v>82</v>
      </c>
      <c r="AV4052" s="113" t="s">
        <v>82</v>
      </c>
      <c r="AW4052" s="113" t="s">
        <v>30</v>
      </c>
      <c r="AX4052" s="113" t="s">
        <v>73</v>
      </c>
      <c r="AY4052" s="114" t="s">
        <v>165</v>
      </c>
    </row>
    <row r="4053" spans="2:51" s="113" customFormat="1">
      <c r="B4053" s="112"/>
      <c r="D4053" s="102" t="s">
        <v>176</v>
      </c>
      <c r="E4053" s="114" t="s">
        <v>1</v>
      </c>
      <c r="F4053" s="115" t="s">
        <v>11467</v>
      </c>
      <c r="H4053" s="116">
        <v>7.32</v>
      </c>
      <c r="I4053" s="7"/>
      <c r="L4053" s="112"/>
      <c r="M4053" s="117"/>
      <c r="T4053" s="118"/>
      <c r="AT4053" s="114" t="s">
        <v>176</v>
      </c>
      <c r="AU4053" s="114" t="s">
        <v>82</v>
      </c>
      <c r="AV4053" s="113" t="s">
        <v>82</v>
      </c>
      <c r="AW4053" s="113" t="s">
        <v>30</v>
      </c>
      <c r="AX4053" s="113" t="s">
        <v>73</v>
      </c>
      <c r="AY4053" s="114" t="s">
        <v>165</v>
      </c>
    </row>
    <row r="4054" spans="2:51" s="113" customFormat="1">
      <c r="B4054" s="112"/>
      <c r="D4054" s="102" t="s">
        <v>176</v>
      </c>
      <c r="E4054" s="114" t="s">
        <v>1</v>
      </c>
      <c r="F4054" s="115" t="s">
        <v>11341</v>
      </c>
      <c r="H4054" s="116">
        <v>148.04</v>
      </c>
      <c r="I4054" s="7"/>
      <c r="L4054" s="112"/>
      <c r="M4054" s="117"/>
      <c r="T4054" s="118"/>
      <c r="AT4054" s="114" t="s">
        <v>176</v>
      </c>
      <c r="AU4054" s="114" t="s">
        <v>82</v>
      </c>
      <c r="AV4054" s="113" t="s">
        <v>82</v>
      </c>
      <c r="AW4054" s="113" t="s">
        <v>30</v>
      </c>
      <c r="AX4054" s="113" t="s">
        <v>73</v>
      </c>
      <c r="AY4054" s="114" t="s">
        <v>165</v>
      </c>
    </row>
    <row r="4055" spans="2:51" s="113" customFormat="1">
      <c r="B4055" s="112"/>
      <c r="D4055" s="102" t="s">
        <v>176</v>
      </c>
      <c r="E4055" s="114" t="s">
        <v>1</v>
      </c>
      <c r="F4055" s="115" t="s">
        <v>11468</v>
      </c>
      <c r="H4055" s="116">
        <v>5.81</v>
      </c>
      <c r="I4055" s="7"/>
      <c r="L4055" s="112"/>
      <c r="M4055" s="117"/>
      <c r="T4055" s="118"/>
      <c r="AT4055" s="114" t="s">
        <v>176</v>
      </c>
      <c r="AU4055" s="114" t="s">
        <v>82</v>
      </c>
      <c r="AV4055" s="113" t="s">
        <v>82</v>
      </c>
      <c r="AW4055" s="113" t="s">
        <v>30</v>
      </c>
      <c r="AX4055" s="113" t="s">
        <v>73</v>
      </c>
      <c r="AY4055" s="114" t="s">
        <v>165</v>
      </c>
    </row>
    <row r="4056" spans="2:51" s="113" customFormat="1">
      <c r="B4056" s="112"/>
      <c r="D4056" s="102" t="s">
        <v>176</v>
      </c>
      <c r="E4056" s="114" t="s">
        <v>1</v>
      </c>
      <c r="F4056" s="115" t="s">
        <v>9866</v>
      </c>
      <c r="H4056" s="116">
        <v>380.19</v>
      </c>
      <c r="I4056" s="7"/>
      <c r="L4056" s="112"/>
      <c r="M4056" s="117"/>
      <c r="T4056" s="118"/>
      <c r="AT4056" s="114" t="s">
        <v>176</v>
      </c>
      <c r="AU4056" s="114" t="s">
        <v>82</v>
      </c>
      <c r="AV4056" s="113" t="s">
        <v>82</v>
      </c>
      <c r="AW4056" s="113" t="s">
        <v>30</v>
      </c>
      <c r="AX4056" s="113" t="s">
        <v>73</v>
      </c>
      <c r="AY4056" s="114" t="s">
        <v>165</v>
      </c>
    </row>
    <row r="4057" spans="2:51" s="107" customFormat="1">
      <c r="B4057" s="106"/>
      <c r="D4057" s="102" t="s">
        <v>176</v>
      </c>
      <c r="E4057" s="108" t="s">
        <v>1</v>
      </c>
      <c r="F4057" s="109" t="s">
        <v>11469</v>
      </c>
      <c r="H4057" s="108"/>
      <c r="I4057" s="6"/>
      <c r="L4057" s="106"/>
      <c r="M4057" s="110"/>
      <c r="T4057" s="111"/>
      <c r="AT4057" s="108" t="s">
        <v>176</v>
      </c>
      <c r="AU4057" s="108" t="s">
        <v>82</v>
      </c>
      <c r="AV4057" s="107" t="s">
        <v>82</v>
      </c>
      <c r="AW4057" s="107" t="s">
        <v>30</v>
      </c>
      <c r="AX4057" s="107" t="s">
        <v>73</v>
      </c>
      <c r="AY4057" s="108" t="s">
        <v>165</v>
      </c>
    </row>
    <row r="4058" spans="2:51" s="113" customFormat="1">
      <c r="B4058" s="112"/>
      <c r="D4058" s="102" t="s">
        <v>176</v>
      </c>
      <c r="E4058" s="114" t="s">
        <v>1</v>
      </c>
      <c r="F4058" s="115" t="s">
        <v>11342</v>
      </c>
      <c r="H4058" s="116">
        <v>58.25</v>
      </c>
      <c r="I4058" s="7"/>
      <c r="L4058" s="112"/>
      <c r="M4058" s="117"/>
      <c r="T4058" s="118"/>
      <c r="AT4058" s="114" t="s">
        <v>176</v>
      </c>
      <c r="AU4058" s="114" t="s">
        <v>82</v>
      </c>
      <c r="AV4058" s="113" t="s">
        <v>82</v>
      </c>
      <c r="AW4058" s="113" t="s">
        <v>30</v>
      </c>
      <c r="AX4058" s="113" t="s">
        <v>73</v>
      </c>
      <c r="AY4058" s="114" t="s">
        <v>165</v>
      </c>
    </row>
    <row r="4059" spans="2:51" s="113" customFormat="1">
      <c r="B4059" s="112"/>
      <c r="D4059" s="102" t="s">
        <v>176</v>
      </c>
      <c r="E4059" s="114" t="s">
        <v>1</v>
      </c>
      <c r="F4059" s="115" t="s">
        <v>9892</v>
      </c>
      <c r="H4059" s="116">
        <v>58.25</v>
      </c>
      <c r="I4059" s="7"/>
      <c r="L4059" s="112"/>
      <c r="M4059" s="117"/>
      <c r="T4059" s="118"/>
      <c r="AT4059" s="114" t="s">
        <v>176</v>
      </c>
      <c r="AU4059" s="114" t="s">
        <v>82</v>
      </c>
      <c r="AV4059" s="113" t="s">
        <v>82</v>
      </c>
      <c r="AW4059" s="113" t="s">
        <v>30</v>
      </c>
      <c r="AX4059" s="113" t="s">
        <v>73</v>
      </c>
      <c r="AY4059" s="114" t="s">
        <v>165</v>
      </c>
    </row>
    <row r="4060" spans="2:51" s="113" customFormat="1">
      <c r="B4060" s="112"/>
      <c r="D4060" s="102" t="s">
        <v>176</v>
      </c>
      <c r="E4060" s="114" t="s">
        <v>1</v>
      </c>
      <c r="F4060" s="115" t="s">
        <v>11470</v>
      </c>
      <c r="H4060" s="116">
        <v>0</v>
      </c>
      <c r="I4060" s="7"/>
      <c r="L4060" s="112"/>
      <c r="M4060" s="117"/>
      <c r="T4060" s="118"/>
      <c r="AT4060" s="114" t="s">
        <v>176</v>
      </c>
      <c r="AU4060" s="114" t="s">
        <v>82</v>
      </c>
      <c r="AV4060" s="113" t="s">
        <v>82</v>
      </c>
      <c r="AW4060" s="113" t="s">
        <v>30</v>
      </c>
      <c r="AX4060" s="113" t="s">
        <v>73</v>
      </c>
      <c r="AY4060" s="114" t="s">
        <v>165</v>
      </c>
    </row>
    <row r="4061" spans="2:51" s="113" customFormat="1">
      <c r="B4061" s="112"/>
      <c r="D4061" s="102" t="s">
        <v>176</v>
      </c>
      <c r="E4061" s="114" t="s">
        <v>1</v>
      </c>
      <c r="F4061" s="115" t="s">
        <v>11471</v>
      </c>
      <c r="H4061" s="116">
        <v>227.26</v>
      </c>
      <c r="I4061" s="7"/>
      <c r="L4061" s="112"/>
      <c r="M4061" s="117"/>
      <c r="T4061" s="118"/>
      <c r="AT4061" s="114" t="s">
        <v>176</v>
      </c>
      <c r="AU4061" s="114" t="s">
        <v>82</v>
      </c>
      <c r="AV4061" s="113" t="s">
        <v>82</v>
      </c>
      <c r="AW4061" s="113" t="s">
        <v>30</v>
      </c>
      <c r="AX4061" s="113" t="s">
        <v>73</v>
      </c>
      <c r="AY4061" s="114" t="s">
        <v>165</v>
      </c>
    </row>
    <row r="4062" spans="2:51" s="113" customFormat="1">
      <c r="B4062" s="112"/>
      <c r="D4062" s="102" t="s">
        <v>176</v>
      </c>
      <c r="E4062" s="114" t="s">
        <v>1</v>
      </c>
      <c r="F4062" s="115" t="s">
        <v>11472</v>
      </c>
      <c r="H4062" s="116">
        <v>42.15</v>
      </c>
      <c r="I4062" s="7"/>
      <c r="L4062" s="112"/>
      <c r="M4062" s="117"/>
      <c r="T4062" s="118"/>
      <c r="AT4062" s="114" t="s">
        <v>176</v>
      </c>
      <c r="AU4062" s="114" t="s">
        <v>82</v>
      </c>
      <c r="AV4062" s="113" t="s">
        <v>82</v>
      </c>
      <c r="AW4062" s="113" t="s">
        <v>30</v>
      </c>
      <c r="AX4062" s="113" t="s">
        <v>73</v>
      </c>
      <c r="AY4062" s="114" t="s">
        <v>165</v>
      </c>
    </row>
    <row r="4063" spans="2:51" s="113" customFormat="1">
      <c r="B4063" s="112"/>
      <c r="D4063" s="102" t="s">
        <v>176</v>
      </c>
      <c r="E4063" s="114" t="s">
        <v>1</v>
      </c>
      <c r="F4063" s="115" t="s">
        <v>11473</v>
      </c>
      <c r="H4063" s="116">
        <v>50.809999999999995</v>
      </c>
      <c r="I4063" s="7"/>
      <c r="L4063" s="112"/>
      <c r="M4063" s="117"/>
      <c r="T4063" s="118"/>
      <c r="AT4063" s="114" t="s">
        <v>176</v>
      </c>
      <c r="AU4063" s="114" t="s">
        <v>82</v>
      </c>
      <c r="AV4063" s="113" t="s">
        <v>82</v>
      </c>
      <c r="AW4063" s="113" t="s">
        <v>30</v>
      </c>
      <c r="AX4063" s="113" t="s">
        <v>73</v>
      </c>
      <c r="AY4063" s="114" t="s">
        <v>165</v>
      </c>
    </row>
    <row r="4064" spans="2:51" s="113" customFormat="1">
      <c r="B4064" s="112"/>
      <c r="D4064" s="102" t="s">
        <v>176</v>
      </c>
      <c r="E4064" s="114" t="s">
        <v>1</v>
      </c>
      <c r="F4064" s="115" t="s">
        <v>11474</v>
      </c>
      <c r="H4064" s="116">
        <v>12.98</v>
      </c>
      <c r="I4064" s="7"/>
      <c r="L4064" s="112"/>
      <c r="M4064" s="117"/>
      <c r="T4064" s="118"/>
      <c r="AT4064" s="114" t="s">
        <v>176</v>
      </c>
      <c r="AU4064" s="114" t="s">
        <v>82</v>
      </c>
      <c r="AV4064" s="113" t="s">
        <v>82</v>
      </c>
      <c r="AW4064" s="113" t="s">
        <v>30</v>
      </c>
      <c r="AX4064" s="113" t="s">
        <v>73</v>
      </c>
      <c r="AY4064" s="114" t="s">
        <v>165</v>
      </c>
    </row>
    <row r="4065" spans="2:51" s="113" customFormat="1">
      <c r="B4065" s="112"/>
      <c r="D4065" s="102" t="s">
        <v>176</v>
      </c>
      <c r="E4065" s="114" t="s">
        <v>1</v>
      </c>
      <c r="F4065" s="115" t="s">
        <v>11353</v>
      </c>
      <c r="H4065" s="116">
        <v>28.65</v>
      </c>
      <c r="I4065" s="7"/>
      <c r="L4065" s="112"/>
      <c r="M4065" s="117"/>
      <c r="T4065" s="118"/>
      <c r="AT4065" s="114" t="s">
        <v>176</v>
      </c>
      <c r="AU4065" s="114" t="s">
        <v>82</v>
      </c>
      <c r="AV4065" s="113" t="s">
        <v>82</v>
      </c>
      <c r="AW4065" s="113" t="s">
        <v>30</v>
      </c>
      <c r="AX4065" s="113" t="s">
        <v>73</v>
      </c>
      <c r="AY4065" s="114" t="s">
        <v>165</v>
      </c>
    </row>
    <row r="4066" spans="2:51" s="113" customFormat="1">
      <c r="B4066" s="112"/>
      <c r="D4066" s="102" t="s">
        <v>176</v>
      </c>
      <c r="E4066" s="114" t="s">
        <v>1</v>
      </c>
      <c r="F4066" s="115" t="s">
        <v>11354</v>
      </c>
      <c r="H4066" s="116">
        <v>6.49</v>
      </c>
      <c r="I4066" s="7"/>
      <c r="L4066" s="112"/>
      <c r="M4066" s="117"/>
      <c r="T4066" s="118"/>
      <c r="AT4066" s="114" t="s">
        <v>176</v>
      </c>
      <c r="AU4066" s="114" t="s">
        <v>82</v>
      </c>
      <c r="AV4066" s="113" t="s">
        <v>82</v>
      </c>
      <c r="AW4066" s="113" t="s">
        <v>30</v>
      </c>
      <c r="AX4066" s="113" t="s">
        <v>73</v>
      </c>
      <c r="AY4066" s="114" t="s">
        <v>165</v>
      </c>
    </row>
    <row r="4067" spans="2:51" s="113" customFormat="1">
      <c r="B4067" s="112"/>
      <c r="D4067" s="102" t="s">
        <v>176</v>
      </c>
      <c r="E4067" s="114" t="s">
        <v>1</v>
      </c>
      <c r="F4067" s="115" t="s">
        <v>10384</v>
      </c>
      <c r="H4067" s="116">
        <v>368.34</v>
      </c>
      <c r="I4067" s="7"/>
      <c r="L4067" s="112"/>
      <c r="M4067" s="117"/>
      <c r="T4067" s="118"/>
      <c r="AT4067" s="114" t="s">
        <v>176</v>
      </c>
      <c r="AU4067" s="114" t="s">
        <v>82</v>
      </c>
      <c r="AV4067" s="113" t="s">
        <v>82</v>
      </c>
      <c r="AW4067" s="113" t="s">
        <v>30</v>
      </c>
      <c r="AX4067" s="113" t="s">
        <v>73</v>
      </c>
      <c r="AY4067" s="114" t="s">
        <v>165</v>
      </c>
    </row>
    <row r="4068" spans="2:51" s="107" customFormat="1">
      <c r="B4068" s="106"/>
      <c r="D4068" s="102" t="s">
        <v>176</v>
      </c>
      <c r="E4068" s="108" t="s">
        <v>1</v>
      </c>
      <c r="F4068" s="109" t="s">
        <v>11475</v>
      </c>
      <c r="H4068" s="108"/>
      <c r="I4068" s="6"/>
      <c r="L4068" s="106"/>
      <c r="M4068" s="110"/>
      <c r="T4068" s="111"/>
      <c r="AT4068" s="108" t="s">
        <v>176</v>
      </c>
      <c r="AU4068" s="108" t="s">
        <v>82</v>
      </c>
      <c r="AV4068" s="107" t="s">
        <v>82</v>
      </c>
      <c r="AW4068" s="107" t="s">
        <v>30</v>
      </c>
      <c r="AX4068" s="107" t="s">
        <v>73</v>
      </c>
      <c r="AY4068" s="108" t="s">
        <v>165</v>
      </c>
    </row>
    <row r="4069" spans="2:51" s="113" customFormat="1">
      <c r="B4069" s="112"/>
      <c r="D4069" s="102" t="s">
        <v>176</v>
      </c>
      <c r="E4069" s="114" t="s">
        <v>1</v>
      </c>
      <c r="F4069" s="115" t="s">
        <v>11476</v>
      </c>
      <c r="H4069" s="116">
        <v>264.57</v>
      </c>
      <c r="I4069" s="7"/>
      <c r="L4069" s="112"/>
      <c r="M4069" s="117"/>
      <c r="T4069" s="118"/>
      <c r="AT4069" s="114" t="s">
        <v>176</v>
      </c>
      <c r="AU4069" s="114" t="s">
        <v>82</v>
      </c>
      <c r="AV4069" s="113" t="s">
        <v>82</v>
      </c>
      <c r="AW4069" s="113" t="s">
        <v>30</v>
      </c>
      <c r="AX4069" s="113" t="s">
        <v>73</v>
      </c>
      <c r="AY4069" s="114" t="s">
        <v>165</v>
      </c>
    </row>
    <row r="4070" spans="2:51" s="113" customFormat="1">
      <c r="B4070" s="112"/>
      <c r="D4070" s="102" t="s">
        <v>176</v>
      </c>
      <c r="E4070" s="114" t="s">
        <v>1</v>
      </c>
      <c r="F4070" s="115" t="s">
        <v>11477</v>
      </c>
      <c r="H4070" s="116">
        <v>212.3</v>
      </c>
      <c r="I4070" s="7"/>
      <c r="L4070" s="112"/>
      <c r="M4070" s="117"/>
      <c r="T4070" s="118"/>
      <c r="AT4070" s="114" t="s">
        <v>176</v>
      </c>
      <c r="AU4070" s="114" t="s">
        <v>82</v>
      </c>
      <c r="AV4070" s="113" t="s">
        <v>82</v>
      </c>
      <c r="AW4070" s="113" t="s">
        <v>30</v>
      </c>
      <c r="AX4070" s="113" t="s">
        <v>73</v>
      </c>
      <c r="AY4070" s="114" t="s">
        <v>165</v>
      </c>
    </row>
    <row r="4071" spans="2:51" s="113" customFormat="1">
      <c r="B4071" s="112"/>
      <c r="D4071" s="102" t="s">
        <v>176</v>
      </c>
      <c r="E4071" s="114" t="s">
        <v>1</v>
      </c>
      <c r="F4071" s="115" t="s">
        <v>11478</v>
      </c>
      <c r="H4071" s="116">
        <v>81.99</v>
      </c>
      <c r="I4071" s="7"/>
      <c r="L4071" s="112"/>
      <c r="M4071" s="117"/>
      <c r="T4071" s="118"/>
      <c r="AT4071" s="114" t="s">
        <v>176</v>
      </c>
      <c r="AU4071" s="114" t="s">
        <v>82</v>
      </c>
      <c r="AV4071" s="113" t="s">
        <v>82</v>
      </c>
      <c r="AW4071" s="113" t="s">
        <v>30</v>
      </c>
      <c r="AX4071" s="113" t="s">
        <v>73</v>
      </c>
      <c r="AY4071" s="114" t="s">
        <v>165</v>
      </c>
    </row>
    <row r="4072" spans="2:51" s="113" customFormat="1">
      <c r="B4072" s="112"/>
      <c r="D4072" s="102" t="s">
        <v>176</v>
      </c>
      <c r="E4072" s="114" t="s">
        <v>1</v>
      </c>
      <c r="F4072" s="115" t="s">
        <v>11356</v>
      </c>
      <c r="H4072" s="116">
        <v>11.36</v>
      </c>
      <c r="I4072" s="7"/>
      <c r="L4072" s="112"/>
      <c r="M4072" s="117"/>
      <c r="T4072" s="118"/>
      <c r="AT4072" s="114" t="s">
        <v>176</v>
      </c>
      <c r="AU4072" s="114" t="s">
        <v>82</v>
      </c>
      <c r="AV4072" s="113" t="s">
        <v>82</v>
      </c>
      <c r="AW4072" s="113" t="s">
        <v>30</v>
      </c>
      <c r="AX4072" s="113" t="s">
        <v>73</v>
      </c>
      <c r="AY4072" s="114" t="s">
        <v>165</v>
      </c>
    </row>
    <row r="4073" spans="2:51" s="113" customFormat="1">
      <c r="B4073" s="112"/>
      <c r="D4073" s="102" t="s">
        <v>176</v>
      </c>
      <c r="E4073" s="114" t="s">
        <v>1</v>
      </c>
      <c r="F4073" s="115" t="s">
        <v>11479</v>
      </c>
      <c r="H4073" s="116">
        <v>84.69</v>
      </c>
      <c r="I4073" s="7"/>
      <c r="L4073" s="112"/>
      <c r="M4073" s="117"/>
      <c r="T4073" s="118"/>
      <c r="AT4073" s="114" t="s">
        <v>176</v>
      </c>
      <c r="AU4073" s="114" t="s">
        <v>82</v>
      </c>
      <c r="AV4073" s="113" t="s">
        <v>82</v>
      </c>
      <c r="AW4073" s="113" t="s">
        <v>30</v>
      </c>
      <c r="AX4073" s="113" t="s">
        <v>73</v>
      </c>
      <c r="AY4073" s="114" t="s">
        <v>165</v>
      </c>
    </row>
    <row r="4074" spans="2:51" s="113" customFormat="1">
      <c r="B4074" s="112"/>
      <c r="D4074" s="102" t="s">
        <v>176</v>
      </c>
      <c r="E4074" s="114" t="s">
        <v>1</v>
      </c>
      <c r="F4074" s="115" t="s">
        <v>10390</v>
      </c>
      <c r="H4074" s="116">
        <v>654.91000000000008</v>
      </c>
      <c r="I4074" s="7"/>
      <c r="L4074" s="112"/>
      <c r="M4074" s="117"/>
      <c r="T4074" s="118"/>
      <c r="AT4074" s="114" t="s">
        <v>176</v>
      </c>
      <c r="AU4074" s="114" t="s">
        <v>82</v>
      </c>
      <c r="AV4074" s="113" t="s">
        <v>82</v>
      </c>
      <c r="AW4074" s="113" t="s">
        <v>30</v>
      </c>
      <c r="AX4074" s="113" t="s">
        <v>73</v>
      </c>
      <c r="AY4074" s="114" t="s">
        <v>165</v>
      </c>
    </row>
    <row r="4075" spans="2:51" s="107" customFormat="1">
      <c r="B4075" s="106"/>
      <c r="D4075" s="102" t="s">
        <v>176</v>
      </c>
      <c r="E4075" s="108" t="s">
        <v>1</v>
      </c>
      <c r="F4075" s="109" t="s">
        <v>11480</v>
      </c>
      <c r="H4075" s="108"/>
      <c r="I4075" s="6"/>
      <c r="L4075" s="106"/>
      <c r="M4075" s="110"/>
      <c r="T4075" s="111"/>
      <c r="AT4075" s="108" t="s">
        <v>176</v>
      </c>
      <c r="AU4075" s="108" t="s">
        <v>82</v>
      </c>
      <c r="AV4075" s="107" t="s">
        <v>82</v>
      </c>
      <c r="AW4075" s="107" t="s">
        <v>30</v>
      </c>
      <c r="AX4075" s="107" t="s">
        <v>73</v>
      </c>
      <c r="AY4075" s="108" t="s">
        <v>165</v>
      </c>
    </row>
    <row r="4076" spans="2:51" s="113" customFormat="1">
      <c r="B4076" s="112"/>
      <c r="D4076" s="102" t="s">
        <v>176</v>
      </c>
      <c r="E4076" s="114" t="s">
        <v>1</v>
      </c>
      <c r="F4076" s="115" t="s">
        <v>11345</v>
      </c>
      <c r="H4076" s="116">
        <v>10.37</v>
      </c>
      <c r="I4076" s="7"/>
      <c r="L4076" s="112"/>
      <c r="M4076" s="117"/>
      <c r="T4076" s="118"/>
      <c r="AT4076" s="114" t="s">
        <v>176</v>
      </c>
      <c r="AU4076" s="114" t="s">
        <v>82</v>
      </c>
      <c r="AV4076" s="113" t="s">
        <v>82</v>
      </c>
      <c r="AW4076" s="113" t="s">
        <v>30</v>
      </c>
      <c r="AX4076" s="113" t="s">
        <v>73</v>
      </c>
      <c r="AY4076" s="114" t="s">
        <v>165</v>
      </c>
    </row>
    <row r="4077" spans="2:51" s="113" customFormat="1">
      <c r="B4077" s="112"/>
      <c r="D4077" s="102" t="s">
        <v>176</v>
      </c>
      <c r="E4077" s="114" t="s">
        <v>1</v>
      </c>
      <c r="F4077" s="115" t="s">
        <v>11346</v>
      </c>
      <c r="H4077" s="116">
        <v>29.09</v>
      </c>
      <c r="I4077" s="7"/>
      <c r="L4077" s="112"/>
      <c r="M4077" s="117"/>
      <c r="T4077" s="118"/>
      <c r="AT4077" s="114" t="s">
        <v>176</v>
      </c>
      <c r="AU4077" s="114" t="s">
        <v>82</v>
      </c>
      <c r="AV4077" s="113" t="s">
        <v>82</v>
      </c>
      <c r="AW4077" s="113" t="s">
        <v>30</v>
      </c>
      <c r="AX4077" s="113" t="s">
        <v>73</v>
      </c>
      <c r="AY4077" s="114" t="s">
        <v>165</v>
      </c>
    </row>
    <row r="4078" spans="2:51" s="113" customFormat="1">
      <c r="B4078" s="112"/>
      <c r="D4078" s="102" t="s">
        <v>176</v>
      </c>
      <c r="E4078" s="114" t="s">
        <v>1</v>
      </c>
      <c r="F4078" s="115" t="s">
        <v>11347</v>
      </c>
      <c r="H4078" s="116">
        <v>52.15</v>
      </c>
      <c r="I4078" s="7"/>
      <c r="L4078" s="112"/>
      <c r="M4078" s="117"/>
      <c r="T4078" s="118"/>
      <c r="AT4078" s="114" t="s">
        <v>176</v>
      </c>
      <c r="AU4078" s="114" t="s">
        <v>82</v>
      </c>
      <c r="AV4078" s="113" t="s">
        <v>82</v>
      </c>
      <c r="AW4078" s="113" t="s">
        <v>30</v>
      </c>
      <c r="AX4078" s="113" t="s">
        <v>73</v>
      </c>
      <c r="AY4078" s="114" t="s">
        <v>165</v>
      </c>
    </row>
    <row r="4079" spans="2:51" s="113" customFormat="1">
      <c r="B4079" s="112"/>
      <c r="D4079" s="102" t="s">
        <v>176</v>
      </c>
      <c r="E4079" s="114" t="s">
        <v>1</v>
      </c>
      <c r="F4079" s="115" t="s">
        <v>11481</v>
      </c>
      <c r="H4079" s="116">
        <v>57.190000000000005</v>
      </c>
      <c r="I4079" s="7"/>
      <c r="L4079" s="112"/>
      <c r="M4079" s="117"/>
      <c r="T4079" s="118"/>
      <c r="AT4079" s="114" t="s">
        <v>176</v>
      </c>
      <c r="AU4079" s="114" t="s">
        <v>82</v>
      </c>
      <c r="AV4079" s="113" t="s">
        <v>82</v>
      </c>
      <c r="AW4079" s="113" t="s">
        <v>30</v>
      </c>
      <c r="AX4079" s="113" t="s">
        <v>73</v>
      </c>
      <c r="AY4079" s="114" t="s">
        <v>165</v>
      </c>
    </row>
    <row r="4080" spans="2:51" s="113" customFormat="1">
      <c r="B4080" s="112"/>
      <c r="D4080" s="102" t="s">
        <v>176</v>
      </c>
      <c r="E4080" s="114" t="s">
        <v>1</v>
      </c>
      <c r="F4080" s="115" t="s">
        <v>11355</v>
      </c>
      <c r="H4080" s="116">
        <v>510.64</v>
      </c>
      <c r="I4080" s="7"/>
      <c r="L4080" s="112"/>
      <c r="M4080" s="117"/>
      <c r="T4080" s="118"/>
      <c r="AT4080" s="114" t="s">
        <v>176</v>
      </c>
      <c r="AU4080" s="114" t="s">
        <v>82</v>
      </c>
      <c r="AV4080" s="113" t="s">
        <v>82</v>
      </c>
      <c r="AW4080" s="113" t="s">
        <v>30</v>
      </c>
      <c r="AX4080" s="113" t="s">
        <v>73</v>
      </c>
      <c r="AY4080" s="114" t="s">
        <v>165</v>
      </c>
    </row>
    <row r="4081" spans="2:51" s="113" customFormat="1">
      <c r="B4081" s="112"/>
      <c r="D4081" s="102" t="s">
        <v>176</v>
      </c>
      <c r="E4081" s="114" t="s">
        <v>1</v>
      </c>
      <c r="F4081" s="115" t="s">
        <v>11363</v>
      </c>
      <c r="H4081" s="116">
        <v>9.2799999999999994</v>
      </c>
      <c r="I4081" s="7"/>
      <c r="L4081" s="112"/>
      <c r="M4081" s="117"/>
      <c r="T4081" s="118"/>
      <c r="AT4081" s="114" t="s">
        <v>176</v>
      </c>
      <c r="AU4081" s="114" t="s">
        <v>82</v>
      </c>
      <c r="AV4081" s="113" t="s">
        <v>82</v>
      </c>
      <c r="AW4081" s="113" t="s">
        <v>30</v>
      </c>
      <c r="AX4081" s="113" t="s">
        <v>73</v>
      </c>
      <c r="AY4081" s="114" t="s">
        <v>165</v>
      </c>
    </row>
    <row r="4082" spans="2:51" s="113" customFormat="1">
      <c r="B4082" s="112"/>
      <c r="D4082" s="102" t="s">
        <v>176</v>
      </c>
      <c r="E4082" s="114" t="s">
        <v>1</v>
      </c>
      <c r="F4082" s="115" t="s">
        <v>11482</v>
      </c>
      <c r="H4082" s="116">
        <v>3.55</v>
      </c>
      <c r="I4082" s="7"/>
      <c r="L4082" s="112"/>
      <c r="M4082" s="117"/>
      <c r="T4082" s="118"/>
      <c r="AT4082" s="114" t="s">
        <v>176</v>
      </c>
      <c r="AU4082" s="114" t="s">
        <v>82</v>
      </c>
      <c r="AV4082" s="113" t="s">
        <v>82</v>
      </c>
      <c r="AW4082" s="113" t="s">
        <v>30</v>
      </c>
      <c r="AX4082" s="113" t="s">
        <v>73</v>
      </c>
      <c r="AY4082" s="114" t="s">
        <v>165</v>
      </c>
    </row>
    <row r="4083" spans="2:51" s="113" customFormat="1">
      <c r="B4083" s="112"/>
      <c r="D4083" s="102" t="s">
        <v>176</v>
      </c>
      <c r="E4083" s="114" t="s">
        <v>1</v>
      </c>
      <c r="F4083" s="115" t="s">
        <v>10395</v>
      </c>
      <c r="H4083" s="116">
        <v>672.27</v>
      </c>
      <c r="I4083" s="7"/>
      <c r="L4083" s="112"/>
      <c r="M4083" s="117"/>
      <c r="T4083" s="118"/>
      <c r="AT4083" s="114" t="s">
        <v>176</v>
      </c>
      <c r="AU4083" s="114" t="s">
        <v>82</v>
      </c>
      <c r="AV4083" s="113" t="s">
        <v>82</v>
      </c>
      <c r="AW4083" s="113" t="s">
        <v>30</v>
      </c>
      <c r="AX4083" s="113" t="s">
        <v>73</v>
      </c>
      <c r="AY4083" s="114" t="s">
        <v>165</v>
      </c>
    </row>
    <row r="4084" spans="2:51" s="107" customFormat="1">
      <c r="B4084" s="106"/>
      <c r="D4084" s="102" t="s">
        <v>176</v>
      </c>
      <c r="E4084" s="108" t="s">
        <v>1</v>
      </c>
      <c r="F4084" s="109" t="s">
        <v>11483</v>
      </c>
      <c r="H4084" s="108"/>
      <c r="I4084" s="6"/>
      <c r="L4084" s="106"/>
      <c r="M4084" s="110"/>
      <c r="T4084" s="111"/>
      <c r="AT4084" s="108" t="s">
        <v>176</v>
      </c>
      <c r="AU4084" s="108" t="s">
        <v>82</v>
      </c>
      <c r="AV4084" s="107" t="s">
        <v>82</v>
      </c>
      <c r="AW4084" s="107" t="s">
        <v>30</v>
      </c>
      <c r="AX4084" s="107" t="s">
        <v>73</v>
      </c>
      <c r="AY4084" s="108" t="s">
        <v>165</v>
      </c>
    </row>
    <row r="4085" spans="2:51" s="113" customFormat="1">
      <c r="B4085" s="112"/>
      <c r="D4085" s="102" t="s">
        <v>176</v>
      </c>
      <c r="E4085" s="114" t="s">
        <v>1</v>
      </c>
      <c r="F4085" s="115" t="s">
        <v>11351</v>
      </c>
      <c r="H4085" s="116">
        <v>15.68</v>
      </c>
      <c r="I4085" s="7"/>
      <c r="L4085" s="112"/>
      <c r="M4085" s="117"/>
      <c r="T4085" s="118"/>
      <c r="AT4085" s="114" t="s">
        <v>176</v>
      </c>
      <c r="AU4085" s="114" t="s">
        <v>82</v>
      </c>
      <c r="AV4085" s="113" t="s">
        <v>82</v>
      </c>
      <c r="AW4085" s="113" t="s">
        <v>30</v>
      </c>
      <c r="AX4085" s="113" t="s">
        <v>73</v>
      </c>
      <c r="AY4085" s="114" t="s">
        <v>165</v>
      </c>
    </row>
    <row r="4086" spans="2:51" s="113" customFormat="1">
      <c r="B4086" s="112"/>
      <c r="D4086" s="102" t="s">
        <v>176</v>
      </c>
      <c r="E4086" s="114" t="s">
        <v>1</v>
      </c>
      <c r="F4086" s="115" t="s">
        <v>11484</v>
      </c>
      <c r="H4086" s="116">
        <v>49.11</v>
      </c>
      <c r="I4086" s="7"/>
      <c r="L4086" s="112"/>
      <c r="M4086" s="117"/>
      <c r="T4086" s="118"/>
      <c r="AT4086" s="114" t="s">
        <v>176</v>
      </c>
      <c r="AU4086" s="114" t="s">
        <v>82</v>
      </c>
      <c r="AV4086" s="113" t="s">
        <v>82</v>
      </c>
      <c r="AW4086" s="113" t="s">
        <v>30</v>
      </c>
      <c r="AX4086" s="113" t="s">
        <v>73</v>
      </c>
      <c r="AY4086" s="114" t="s">
        <v>165</v>
      </c>
    </row>
    <row r="4087" spans="2:51" s="113" customFormat="1">
      <c r="B4087" s="112"/>
      <c r="D4087" s="102" t="s">
        <v>176</v>
      </c>
      <c r="E4087" s="114" t="s">
        <v>1</v>
      </c>
      <c r="F4087" s="115" t="s">
        <v>10857</v>
      </c>
      <c r="H4087" s="116">
        <v>64.789999999999992</v>
      </c>
      <c r="I4087" s="7"/>
      <c r="L4087" s="112"/>
      <c r="M4087" s="117"/>
      <c r="T4087" s="118"/>
      <c r="AT4087" s="114" t="s">
        <v>176</v>
      </c>
      <c r="AU4087" s="114" t="s">
        <v>82</v>
      </c>
      <c r="AV4087" s="113" t="s">
        <v>82</v>
      </c>
      <c r="AW4087" s="113" t="s">
        <v>30</v>
      </c>
      <c r="AX4087" s="113" t="s">
        <v>73</v>
      </c>
      <c r="AY4087" s="114" t="s">
        <v>165</v>
      </c>
    </row>
    <row r="4088" spans="2:51" s="107" customFormat="1">
      <c r="B4088" s="106"/>
      <c r="D4088" s="102" t="s">
        <v>176</v>
      </c>
      <c r="E4088" s="108" t="s">
        <v>1</v>
      </c>
      <c r="F4088" s="109" t="s">
        <v>11485</v>
      </c>
      <c r="H4088" s="108"/>
      <c r="I4088" s="6"/>
      <c r="L4088" s="106"/>
      <c r="M4088" s="110"/>
      <c r="T4088" s="111"/>
      <c r="AT4088" s="108" t="s">
        <v>176</v>
      </c>
      <c r="AU4088" s="108" t="s">
        <v>82</v>
      </c>
      <c r="AV4088" s="107" t="s">
        <v>82</v>
      </c>
      <c r="AW4088" s="107" t="s">
        <v>30</v>
      </c>
      <c r="AX4088" s="107" t="s">
        <v>73</v>
      </c>
      <c r="AY4088" s="108" t="s">
        <v>165</v>
      </c>
    </row>
    <row r="4089" spans="2:51" s="113" customFormat="1">
      <c r="B4089" s="112"/>
      <c r="D4089" s="102" t="s">
        <v>176</v>
      </c>
      <c r="E4089" s="114" t="s">
        <v>1</v>
      </c>
      <c r="F4089" s="115" t="s">
        <v>11338</v>
      </c>
      <c r="H4089" s="116">
        <v>23.68</v>
      </c>
      <c r="I4089" s="7"/>
      <c r="L4089" s="112"/>
      <c r="M4089" s="117"/>
      <c r="T4089" s="118"/>
      <c r="AT4089" s="114" t="s">
        <v>176</v>
      </c>
      <c r="AU4089" s="114" t="s">
        <v>82</v>
      </c>
      <c r="AV4089" s="113" t="s">
        <v>82</v>
      </c>
      <c r="AW4089" s="113" t="s">
        <v>30</v>
      </c>
      <c r="AX4089" s="113" t="s">
        <v>73</v>
      </c>
      <c r="AY4089" s="114" t="s">
        <v>165</v>
      </c>
    </row>
    <row r="4090" spans="2:51" s="113" customFormat="1">
      <c r="B4090" s="112"/>
      <c r="D4090" s="102" t="s">
        <v>176</v>
      </c>
      <c r="E4090" s="114" t="s">
        <v>1</v>
      </c>
      <c r="F4090" s="115" t="s">
        <v>11339</v>
      </c>
      <c r="H4090" s="116">
        <v>2.19</v>
      </c>
      <c r="I4090" s="7"/>
      <c r="L4090" s="112"/>
      <c r="M4090" s="117"/>
      <c r="T4090" s="118"/>
      <c r="AT4090" s="114" t="s">
        <v>176</v>
      </c>
      <c r="AU4090" s="114" t="s">
        <v>82</v>
      </c>
      <c r="AV4090" s="113" t="s">
        <v>82</v>
      </c>
      <c r="AW4090" s="113" t="s">
        <v>30</v>
      </c>
      <c r="AX4090" s="113" t="s">
        <v>73</v>
      </c>
      <c r="AY4090" s="114" t="s">
        <v>165</v>
      </c>
    </row>
    <row r="4091" spans="2:51" s="113" customFormat="1">
      <c r="B4091" s="112"/>
      <c r="D4091" s="102" t="s">
        <v>176</v>
      </c>
      <c r="E4091" s="114" t="s">
        <v>1</v>
      </c>
      <c r="F4091" s="115" t="s">
        <v>11486</v>
      </c>
      <c r="H4091" s="116">
        <v>969.58</v>
      </c>
      <c r="I4091" s="7"/>
      <c r="L4091" s="112"/>
      <c r="M4091" s="117"/>
      <c r="T4091" s="118"/>
      <c r="AT4091" s="114" t="s">
        <v>176</v>
      </c>
      <c r="AU4091" s="114" t="s">
        <v>82</v>
      </c>
      <c r="AV4091" s="113" t="s">
        <v>82</v>
      </c>
      <c r="AW4091" s="113" t="s">
        <v>30</v>
      </c>
      <c r="AX4091" s="113" t="s">
        <v>73</v>
      </c>
      <c r="AY4091" s="114" t="s">
        <v>165</v>
      </c>
    </row>
    <row r="4092" spans="2:51" s="113" customFormat="1">
      <c r="B4092" s="112"/>
      <c r="D4092" s="102" t="s">
        <v>176</v>
      </c>
      <c r="E4092" s="114" t="s">
        <v>1</v>
      </c>
      <c r="F4092" s="115" t="s">
        <v>11487</v>
      </c>
      <c r="H4092" s="116">
        <v>995.45</v>
      </c>
      <c r="I4092" s="7"/>
      <c r="L4092" s="112"/>
      <c r="M4092" s="117"/>
      <c r="T4092" s="118"/>
      <c r="AT4092" s="114" t="s">
        <v>176</v>
      </c>
      <c r="AU4092" s="114" t="s">
        <v>82</v>
      </c>
      <c r="AV4092" s="113" t="s">
        <v>82</v>
      </c>
      <c r="AW4092" s="113" t="s">
        <v>30</v>
      </c>
      <c r="AX4092" s="113" t="s">
        <v>73</v>
      </c>
      <c r="AY4092" s="114" t="s">
        <v>165</v>
      </c>
    </row>
    <row r="4093" spans="2:51" s="107" customFormat="1">
      <c r="B4093" s="106"/>
      <c r="D4093" s="102" t="s">
        <v>176</v>
      </c>
      <c r="E4093" s="108" t="s">
        <v>1</v>
      </c>
      <c r="F4093" s="109" t="s">
        <v>11488</v>
      </c>
      <c r="H4093" s="108"/>
      <c r="I4093" s="6"/>
      <c r="L4093" s="106"/>
      <c r="M4093" s="110"/>
      <c r="T4093" s="111"/>
      <c r="AT4093" s="108" t="s">
        <v>176</v>
      </c>
      <c r="AU4093" s="108" t="s">
        <v>82</v>
      </c>
      <c r="AV4093" s="107" t="s">
        <v>82</v>
      </c>
      <c r="AW4093" s="107" t="s">
        <v>30</v>
      </c>
      <c r="AX4093" s="107" t="s">
        <v>73</v>
      </c>
      <c r="AY4093" s="108" t="s">
        <v>165</v>
      </c>
    </row>
    <row r="4094" spans="2:51" s="113" customFormat="1">
      <c r="B4094" s="112"/>
      <c r="D4094" s="102" t="s">
        <v>176</v>
      </c>
      <c r="E4094" s="114" t="s">
        <v>1</v>
      </c>
      <c r="F4094" s="115" t="s">
        <v>11340</v>
      </c>
      <c r="H4094" s="116">
        <v>18.579999999999998</v>
      </c>
      <c r="I4094" s="7"/>
      <c r="L4094" s="112"/>
      <c r="M4094" s="117"/>
      <c r="T4094" s="118"/>
      <c r="AT4094" s="114" t="s">
        <v>176</v>
      </c>
      <c r="AU4094" s="114" t="s">
        <v>82</v>
      </c>
      <c r="AV4094" s="113" t="s">
        <v>82</v>
      </c>
      <c r="AW4094" s="113" t="s">
        <v>30</v>
      </c>
      <c r="AX4094" s="113" t="s">
        <v>73</v>
      </c>
      <c r="AY4094" s="114" t="s">
        <v>165</v>
      </c>
    </row>
    <row r="4095" spans="2:51" s="113" customFormat="1">
      <c r="B4095" s="112"/>
      <c r="D4095" s="102" t="s">
        <v>176</v>
      </c>
      <c r="E4095" s="114" t="s">
        <v>1</v>
      </c>
      <c r="F4095" s="115" t="s">
        <v>11489</v>
      </c>
      <c r="H4095" s="116">
        <v>57.92</v>
      </c>
      <c r="I4095" s="7"/>
      <c r="L4095" s="112"/>
      <c r="M4095" s="117"/>
      <c r="T4095" s="118"/>
      <c r="AT4095" s="114" t="s">
        <v>176</v>
      </c>
      <c r="AU4095" s="114" t="s">
        <v>82</v>
      </c>
      <c r="AV4095" s="113" t="s">
        <v>82</v>
      </c>
      <c r="AW4095" s="113" t="s">
        <v>30</v>
      </c>
      <c r="AX4095" s="113" t="s">
        <v>73</v>
      </c>
      <c r="AY4095" s="114" t="s">
        <v>165</v>
      </c>
    </row>
    <row r="4096" spans="2:51" s="113" customFormat="1">
      <c r="B4096" s="112"/>
      <c r="D4096" s="102" t="s">
        <v>176</v>
      </c>
      <c r="E4096" s="114" t="s">
        <v>1</v>
      </c>
      <c r="F4096" s="115" t="s">
        <v>11343</v>
      </c>
      <c r="H4096" s="116">
        <v>36.28</v>
      </c>
      <c r="I4096" s="7"/>
      <c r="L4096" s="112"/>
      <c r="M4096" s="117"/>
      <c r="T4096" s="118"/>
      <c r="AT4096" s="114" t="s">
        <v>176</v>
      </c>
      <c r="AU4096" s="114" t="s">
        <v>82</v>
      </c>
      <c r="AV4096" s="113" t="s">
        <v>82</v>
      </c>
      <c r="AW4096" s="113" t="s">
        <v>30</v>
      </c>
      <c r="AX4096" s="113" t="s">
        <v>73</v>
      </c>
      <c r="AY4096" s="114" t="s">
        <v>165</v>
      </c>
    </row>
    <row r="4097" spans="2:65" s="113" customFormat="1">
      <c r="B4097" s="112"/>
      <c r="D4097" s="102" t="s">
        <v>176</v>
      </c>
      <c r="E4097" s="114" t="s">
        <v>1</v>
      </c>
      <c r="F4097" s="115" t="s">
        <v>11490</v>
      </c>
      <c r="H4097" s="116">
        <v>108.15</v>
      </c>
      <c r="I4097" s="7"/>
      <c r="L4097" s="112"/>
      <c r="M4097" s="117"/>
      <c r="T4097" s="118"/>
      <c r="AT4097" s="114" t="s">
        <v>176</v>
      </c>
      <c r="AU4097" s="114" t="s">
        <v>82</v>
      </c>
      <c r="AV4097" s="113" t="s">
        <v>82</v>
      </c>
      <c r="AW4097" s="113" t="s">
        <v>30</v>
      </c>
      <c r="AX4097" s="113" t="s">
        <v>73</v>
      </c>
      <c r="AY4097" s="114" t="s">
        <v>165</v>
      </c>
    </row>
    <row r="4098" spans="2:65" s="113" customFormat="1">
      <c r="B4098" s="112"/>
      <c r="D4098" s="102" t="s">
        <v>176</v>
      </c>
      <c r="E4098" s="114" t="s">
        <v>1</v>
      </c>
      <c r="F4098" s="115" t="s">
        <v>11491</v>
      </c>
      <c r="H4098" s="116">
        <v>77.430000000000007</v>
      </c>
      <c r="I4098" s="7"/>
      <c r="L4098" s="112"/>
      <c r="M4098" s="117"/>
      <c r="T4098" s="118"/>
      <c r="AT4098" s="114" t="s">
        <v>176</v>
      </c>
      <c r="AU4098" s="114" t="s">
        <v>82</v>
      </c>
      <c r="AV4098" s="113" t="s">
        <v>82</v>
      </c>
      <c r="AW4098" s="113" t="s">
        <v>30</v>
      </c>
      <c r="AX4098" s="113" t="s">
        <v>73</v>
      </c>
      <c r="AY4098" s="114" t="s">
        <v>165</v>
      </c>
    </row>
    <row r="4099" spans="2:65" s="113" customFormat="1">
      <c r="B4099" s="112"/>
      <c r="D4099" s="102" t="s">
        <v>176</v>
      </c>
      <c r="E4099" s="114" t="s">
        <v>1</v>
      </c>
      <c r="F4099" s="115" t="s">
        <v>11492</v>
      </c>
      <c r="H4099" s="116">
        <v>298.36</v>
      </c>
      <c r="I4099" s="7"/>
      <c r="L4099" s="112"/>
      <c r="M4099" s="117"/>
      <c r="T4099" s="118"/>
      <c r="AT4099" s="114" t="s">
        <v>176</v>
      </c>
      <c r="AU4099" s="114" t="s">
        <v>82</v>
      </c>
      <c r="AV4099" s="113" t="s">
        <v>82</v>
      </c>
      <c r="AW4099" s="113" t="s">
        <v>30</v>
      </c>
      <c r="AX4099" s="113" t="s">
        <v>73</v>
      </c>
      <c r="AY4099" s="114" t="s">
        <v>165</v>
      </c>
    </row>
    <row r="4100" spans="2:65" s="120" customFormat="1">
      <c r="B4100" s="119"/>
      <c r="D4100" s="102" t="s">
        <v>176</v>
      </c>
      <c r="E4100" s="121" t="s">
        <v>1</v>
      </c>
      <c r="F4100" s="122" t="s">
        <v>181</v>
      </c>
      <c r="H4100" s="123">
        <v>44.372999999999998</v>
      </c>
      <c r="I4100" s="8"/>
      <c r="L4100" s="119"/>
      <c r="M4100" s="124"/>
      <c r="T4100" s="125"/>
      <c r="AT4100" s="121" t="s">
        <v>176</v>
      </c>
      <c r="AU4100" s="121" t="s">
        <v>82</v>
      </c>
      <c r="AV4100" s="120" t="s">
        <v>172</v>
      </c>
      <c r="AW4100" s="120" t="s">
        <v>30</v>
      </c>
      <c r="AX4100" s="120" t="s">
        <v>80</v>
      </c>
      <c r="AY4100" s="121" t="s">
        <v>165</v>
      </c>
    </row>
    <row r="4101" spans="2:65" s="17" customFormat="1" ht="24.2" customHeight="1">
      <c r="B4101" s="16"/>
      <c r="C4101" s="88" t="s">
        <v>2177</v>
      </c>
      <c r="D4101" s="88" t="s">
        <v>168</v>
      </c>
      <c r="E4101" s="89" t="s">
        <v>2178</v>
      </c>
      <c r="F4101" s="90" t="s">
        <v>2179</v>
      </c>
      <c r="G4101" s="91" t="s">
        <v>171</v>
      </c>
      <c r="H4101" s="92">
        <v>256.34500000000003</v>
      </c>
      <c r="I4101" s="4"/>
      <c r="J4101" s="94">
        <f>ROUND(I4101*H4101,2)</f>
        <v>0</v>
      </c>
      <c r="K4101" s="95"/>
      <c r="L4101" s="16"/>
      <c r="M4101" s="96" t="s">
        <v>1</v>
      </c>
      <c r="N4101" s="97" t="s">
        <v>38</v>
      </c>
      <c r="P4101" s="98">
        <f>O4101*H4101</f>
        <v>0</v>
      </c>
      <c r="Q4101" s="98">
        <v>0</v>
      </c>
      <c r="R4101" s="98">
        <f>Q4101*H4101</f>
        <v>0</v>
      </c>
      <c r="S4101" s="98">
        <v>0</v>
      </c>
      <c r="T4101" s="99">
        <f>S4101*H4101</f>
        <v>0</v>
      </c>
      <c r="AR4101" s="100" t="s">
        <v>172</v>
      </c>
      <c r="AT4101" s="100" t="s">
        <v>168</v>
      </c>
      <c r="AU4101" s="100" t="s">
        <v>82</v>
      </c>
      <c r="AY4101" s="9" t="s">
        <v>165</v>
      </c>
      <c r="BE4101" s="101">
        <f>IF(N4101="základní",J4101,0)</f>
        <v>0</v>
      </c>
      <c r="BF4101" s="101">
        <f>IF(N4101="snížená",J4101,0)</f>
        <v>0</v>
      </c>
      <c r="BG4101" s="101">
        <f>IF(N4101="zákl. přenesená",J4101,0)</f>
        <v>0</v>
      </c>
      <c r="BH4101" s="101">
        <f>IF(N4101="sníž. přenesená",J4101,0)</f>
        <v>0</v>
      </c>
      <c r="BI4101" s="101">
        <f>IF(N4101="nulová",J4101,0)</f>
        <v>0</v>
      </c>
      <c r="BJ4101" s="9" t="s">
        <v>80</v>
      </c>
      <c r="BK4101" s="101">
        <f>ROUND(I4101*H4101,2)</f>
        <v>0</v>
      </c>
      <c r="BL4101" s="9" t="s">
        <v>172</v>
      </c>
      <c r="BM4101" s="100" t="s">
        <v>2180</v>
      </c>
    </row>
    <row r="4102" spans="2:65" s="17" customFormat="1">
      <c r="B4102" s="16"/>
      <c r="D4102" s="102" t="s">
        <v>173</v>
      </c>
      <c r="F4102" s="103" t="s">
        <v>2179</v>
      </c>
      <c r="I4102" s="5"/>
      <c r="L4102" s="16"/>
      <c r="M4102" s="104"/>
      <c r="T4102" s="105"/>
      <c r="AT4102" s="9" t="s">
        <v>173</v>
      </c>
      <c r="AU4102" s="9" t="s">
        <v>82</v>
      </c>
    </row>
    <row r="4103" spans="2:65" s="113" customFormat="1">
      <c r="B4103" s="112"/>
      <c r="D4103" s="102" t="s">
        <v>176</v>
      </c>
      <c r="E4103" s="114" t="s">
        <v>1</v>
      </c>
      <c r="F4103" s="115" t="s">
        <v>11493</v>
      </c>
      <c r="H4103" s="116">
        <v>26.613300000000002</v>
      </c>
      <c r="I4103" s="7"/>
      <c r="L4103" s="112"/>
      <c r="M4103" s="117"/>
      <c r="T4103" s="118"/>
      <c r="AT4103" s="114" t="s">
        <v>176</v>
      </c>
      <c r="AU4103" s="114" t="s">
        <v>82</v>
      </c>
      <c r="AV4103" s="113" t="s">
        <v>82</v>
      </c>
      <c r="AW4103" s="113" t="s">
        <v>30</v>
      </c>
      <c r="AX4103" s="113" t="s">
        <v>73</v>
      </c>
      <c r="AY4103" s="114" t="s">
        <v>165</v>
      </c>
    </row>
    <row r="4104" spans="2:65" s="113" customFormat="1">
      <c r="B4104" s="112"/>
      <c r="D4104" s="102" t="s">
        <v>176</v>
      </c>
      <c r="E4104" s="114" t="s">
        <v>1</v>
      </c>
      <c r="F4104" s="115" t="s">
        <v>11494</v>
      </c>
      <c r="H4104" s="116">
        <v>4.0775000000000006</v>
      </c>
      <c r="I4104" s="7"/>
      <c r="L4104" s="112"/>
      <c r="M4104" s="117"/>
      <c r="T4104" s="118"/>
      <c r="AT4104" s="114" t="s">
        <v>176</v>
      </c>
      <c r="AU4104" s="114" t="s">
        <v>82</v>
      </c>
      <c r="AV4104" s="113" t="s">
        <v>82</v>
      </c>
      <c r="AW4104" s="113" t="s">
        <v>30</v>
      </c>
      <c r="AX4104" s="113" t="s">
        <v>73</v>
      </c>
      <c r="AY4104" s="114" t="s">
        <v>165</v>
      </c>
    </row>
    <row r="4105" spans="2:65" s="113" customFormat="1">
      <c r="B4105" s="112"/>
      <c r="D4105" s="102" t="s">
        <v>176</v>
      </c>
      <c r="E4105" s="114" t="s">
        <v>1</v>
      </c>
      <c r="F4105" s="115" t="s">
        <v>11495</v>
      </c>
      <c r="H4105" s="116">
        <v>55.250999999999998</v>
      </c>
      <c r="I4105" s="7"/>
      <c r="L4105" s="112"/>
      <c r="M4105" s="117"/>
      <c r="T4105" s="118"/>
      <c r="AT4105" s="114" t="s">
        <v>176</v>
      </c>
      <c r="AU4105" s="114" t="s">
        <v>82</v>
      </c>
      <c r="AV4105" s="113" t="s">
        <v>82</v>
      </c>
      <c r="AW4105" s="113" t="s">
        <v>30</v>
      </c>
      <c r="AX4105" s="113" t="s">
        <v>73</v>
      </c>
      <c r="AY4105" s="114" t="s">
        <v>165</v>
      </c>
    </row>
    <row r="4106" spans="2:65" s="113" customFormat="1">
      <c r="B4106" s="112"/>
      <c r="D4106" s="102" t="s">
        <v>176</v>
      </c>
      <c r="E4106" s="114" t="s">
        <v>1</v>
      </c>
      <c r="F4106" s="115" t="s">
        <v>11496</v>
      </c>
      <c r="H4106" s="116">
        <v>85.138300000000001</v>
      </c>
      <c r="I4106" s="7"/>
      <c r="L4106" s="112"/>
      <c r="M4106" s="117"/>
      <c r="T4106" s="118"/>
      <c r="AT4106" s="114" t="s">
        <v>176</v>
      </c>
      <c r="AU4106" s="114" t="s">
        <v>82</v>
      </c>
      <c r="AV4106" s="113" t="s">
        <v>82</v>
      </c>
      <c r="AW4106" s="113" t="s">
        <v>30</v>
      </c>
      <c r="AX4106" s="113" t="s">
        <v>73</v>
      </c>
      <c r="AY4106" s="114" t="s">
        <v>165</v>
      </c>
    </row>
    <row r="4107" spans="2:65" s="113" customFormat="1">
      <c r="B4107" s="112"/>
      <c r="D4107" s="102" t="s">
        <v>176</v>
      </c>
      <c r="E4107" s="114" t="s">
        <v>1</v>
      </c>
      <c r="F4107" s="115" t="s">
        <v>11497</v>
      </c>
      <c r="H4107" s="116">
        <v>67.227000000000004</v>
      </c>
      <c r="I4107" s="7"/>
      <c r="L4107" s="112"/>
      <c r="M4107" s="117"/>
      <c r="T4107" s="118"/>
      <c r="AT4107" s="114" t="s">
        <v>176</v>
      </c>
      <c r="AU4107" s="114" t="s">
        <v>82</v>
      </c>
      <c r="AV4107" s="113" t="s">
        <v>82</v>
      </c>
      <c r="AW4107" s="113" t="s">
        <v>30</v>
      </c>
      <c r="AX4107" s="113" t="s">
        <v>73</v>
      </c>
      <c r="AY4107" s="114" t="s">
        <v>165</v>
      </c>
    </row>
    <row r="4108" spans="2:65" s="113" customFormat="1">
      <c r="B4108" s="112"/>
      <c r="D4108" s="102" t="s">
        <v>176</v>
      </c>
      <c r="E4108" s="114" t="s">
        <v>1</v>
      </c>
      <c r="F4108" s="115" t="s">
        <v>11498</v>
      </c>
      <c r="H4108" s="116">
        <v>5.8311000000000002</v>
      </c>
      <c r="I4108" s="7"/>
      <c r="L4108" s="112"/>
      <c r="M4108" s="117"/>
      <c r="T4108" s="118"/>
      <c r="AT4108" s="114" t="s">
        <v>176</v>
      </c>
      <c r="AU4108" s="114" t="s">
        <v>82</v>
      </c>
      <c r="AV4108" s="113" t="s">
        <v>82</v>
      </c>
      <c r="AW4108" s="113" t="s">
        <v>30</v>
      </c>
      <c r="AX4108" s="113" t="s">
        <v>73</v>
      </c>
      <c r="AY4108" s="114" t="s">
        <v>165</v>
      </c>
    </row>
    <row r="4109" spans="2:65" s="113" customFormat="1">
      <c r="B4109" s="112"/>
      <c r="D4109" s="102" t="s">
        <v>176</v>
      </c>
      <c r="E4109" s="114" t="s">
        <v>1</v>
      </c>
      <c r="F4109" s="115" t="s">
        <v>11499</v>
      </c>
      <c r="H4109" s="116">
        <v>244.13820000000001</v>
      </c>
      <c r="I4109" s="7"/>
      <c r="L4109" s="112"/>
      <c r="M4109" s="117"/>
      <c r="T4109" s="118"/>
      <c r="AT4109" s="114" t="s">
        <v>176</v>
      </c>
      <c r="AU4109" s="114" t="s">
        <v>82</v>
      </c>
      <c r="AV4109" s="113" t="s">
        <v>82</v>
      </c>
      <c r="AW4109" s="113" t="s">
        <v>30</v>
      </c>
      <c r="AX4109" s="113" t="s">
        <v>73</v>
      </c>
      <c r="AY4109" s="114" t="s">
        <v>165</v>
      </c>
    </row>
    <row r="4110" spans="2:65" s="113" customFormat="1">
      <c r="B4110" s="112"/>
      <c r="D4110" s="102" t="s">
        <v>176</v>
      </c>
      <c r="E4110" s="114" t="s">
        <v>1</v>
      </c>
      <c r="F4110" s="115" t="s">
        <v>11500</v>
      </c>
      <c r="H4110" s="116">
        <v>12.206900000000001</v>
      </c>
      <c r="I4110" s="7"/>
      <c r="L4110" s="112"/>
      <c r="M4110" s="117"/>
      <c r="T4110" s="118"/>
      <c r="AT4110" s="114" t="s">
        <v>176</v>
      </c>
      <c r="AU4110" s="114" t="s">
        <v>82</v>
      </c>
      <c r="AV4110" s="113" t="s">
        <v>82</v>
      </c>
      <c r="AW4110" s="113" t="s">
        <v>30</v>
      </c>
      <c r="AX4110" s="113" t="s">
        <v>73</v>
      </c>
      <c r="AY4110" s="114" t="s">
        <v>165</v>
      </c>
    </row>
    <row r="4111" spans="2:65" s="120" customFormat="1">
      <c r="B4111" s="119"/>
      <c r="D4111" s="102" t="s">
        <v>176</v>
      </c>
      <c r="E4111" s="121" t="s">
        <v>1</v>
      </c>
      <c r="F4111" s="122" t="s">
        <v>181</v>
      </c>
      <c r="H4111" s="123">
        <v>256.34500000000003</v>
      </c>
      <c r="I4111" s="8"/>
      <c r="L4111" s="119"/>
      <c r="M4111" s="124"/>
      <c r="T4111" s="125"/>
      <c r="AT4111" s="121" t="s">
        <v>176</v>
      </c>
      <c r="AU4111" s="121" t="s">
        <v>82</v>
      </c>
      <c r="AV4111" s="120" t="s">
        <v>172</v>
      </c>
      <c r="AW4111" s="120" t="s">
        <v>30</v>
      </c>
      <c r="AX4111" s="120" t="s">
        <v>80</v>
      </c>
      <c r="AY4111" s="121" t="s">
        <v>165</v>
      </c>
    </row>
    <row r="4112" spans="2:65" s="17" customFormat="1" ht="24.2" customHeight="1">
      <c r="B4112" s="16"/>
      <c r="C4112" s="88" t="s">
        <v>1250</v>
      </c>
      <c r="D4112" s="88" t="s">
        <v>168</v>
      </c>
      <c r="E4112" s="89" t="s">
        <v>2181</v>
      </c>
      <c r="F4112" s="90" t="s">
        <v>2182</v>
      </c>
      <c r="G4112" s="91" t="s">
        <v>171</v>
      </c>
      <c r="H4112" s="92">
        <v>88.83</v>
      </c>
      <c r="I4112" s="4"/>
      <c r="J4112" s="94">
        <f>ROUND(I4112*H4112,2)</f>
        <v>0</v>
      </c>
      <c r="K4112" s="95"/>
      <c r="L4112" s="16"/>
      <c r="M4112" s="96" t="s">
        <v>1</v>
      </c>
      <c r="N4112" s="97" t="s">
        <v>38</v>
      </c>
      <c r="P4112" s="98">
        <f>O4112*H4112</f>
        <v>0</v>
      </c>
      <c r="Q4112" s="98">
        <v>0</v>
      </c>
      <c r="R4112" s="98">
        <f>Q4112*H4112</f>
        <v>0</v>
      </c>
      <c r="S4112" s="98">
        <v>0</v>
      </c>
      <c r="T4112" s="99">
        <f>S4112*H4112</f>
        <v>0</v>
      </c>
      <c r="AR4112" s="100" t="s">
        <v>172</v>
      </c>
      <c r="AT4112" s="100" t="s">
        <v>168</v>
      </c>
      <c r="AU4112" s="100" t="s">
        <v>82</v>
      </c>
      <c r="AY4112" s="9" t="s">
        <v>165</v>
      </c>
      <c r="BE4112" s="101">
        <f>IF(N4112="základní",J4112,0)</f>
        <v>0</v>
      </c>
      <c r="BF4112" s="101">
        <f>IF(N4112="snížená",J4112,0)</f>
        <v>0</v>
      </c>
      <c r="BG4112" s="101">
        <f>IF(N4112="zákl. přenesená",J4112,0)</f>
        <v>0</v>
      </c>
      <c r="BH4112" s="101">
        <f>IF(N4112="sníž. přenesená",J4112,0)</f>
        <v>0</v>
      </c>
      <c r="BI4112" s="101">
        <f>IF(N4112="nulová",J4112,0)</f>
        <v>0</v>
      </c>
      <c r="BJ4112" s="9" t="s">
        <v>80</v>
      </c>
      <c r="BK4112" s="101">
        <f>ROUND(I4112*H4112,2)</f>
        <v>0</v>
      </c>
      <c r="BL4112" s="9" t="s">
        <v>172</v>
      </c>
      <c r="BM4112" s="100" t="s">
        <v>2183</v>
      </c>
    </row>
    <row r="4113" spans="2:65" s="17" customFormat="1" ht="19.5">
      <c r="B4113" s="16"/>
      <c r="D4113" s="102" t="s">
        <v>173</v>
      </c>
      <c r="F4113" s="103" t="s">
        <v>2182</v>
      </c>
      <c r="I4113" s="5"/>
      <c r="L4113" s="16"/>
      <c r="M4113" s="104"/>
      <c r="T4113" s="105"/>
      <c r="AT4113" s="9" t="s">
        <v>173</v>
      </c>
      <c r="AU4113" s="9" t="s">
        <v>82</v>
      </c>
    </row>
    <row r="4114" spans="2:65" s="113" customFormat="1">
      <c r="B4114" s="112"/>
      <c r="D4114" s="102" t="s">
        <v>176</v>
      </c>
      <c r="E4114" s="114" t="s">
        <v>1</v>
      </c>
      <c r="F4114" s="115" t="s">
        <v>11501</v>
      </c>
      <c r="H4114" s="116">
        <v>69.681500000000014</v>
      </c>
      <c r="I4114" s="7"/>
      <c r="L4114" s="112"/>
      <c r="M4114" s="117"/>
      <c r="T4114" s="118"/>
      <c r="AT4114" s="114" t="s">
        <v>176</v>
      </c>
      <c r="AU4114" s="114" t="s">
        <v>82</v>
      </c>
      <c r="AV4114" s="113" t="s">
        <v>82</v>
      </c>
      <c r="AW4114" s="113" t="s">
        <v>30</v>
      </c>
      <c r="AX4114" s="113" t="s">
        <v>73</v>
      </c>
      <c r="AY4114" s="114" t="s">
        <v>165</v>
      </c>
    </row>
    <row r="4115" spans="2:65" s="113" customFormat="1">
      <c r="B4115" s="112"/>
      <c r="D4115" s="102" t="s">
        <v>176</v>
      </c>
      <c r="E4115" s="114" t="s">
        <v>1</v>
      </c>
      <c r="F4115" s="115" t="s">
        <v>11502</v>
      </c>
      <c r="H4115" s="116">
        <v>14.918000000000001</v>
      </c>
      <c r="I4115" s="7"/>
      <c r="L4115" s="112"/>
      <c r="M4115" s="117"/>
      <c r="T4115" s="118"/>
      <c r="AT4115" s="114" t="s">
        <v>176</v>
      </c>
      <c r="AU4115" s="114" t="s">
        <v>82</v>
      </c>
      <c r="AV4115" s="113" t="s">
        <v>82</v>
      </c>
      <c r="AW4115" s="113" t="s">
        <v>30</v>
      </c>
      <c r="AX4115" s="113" t="s">
        <v>73</v>
      </c>
      <c r="AY4115" s="114" t="s">
        <v>165</v>
      </c>
    </row>
    <row r="4116" spans="2:65" s="113" customFormat="1">
      <c r="B4116" s="112"/>
      <c r="D4116" s="102" t="s">
        <v>176</v>
      </c>
      <c r="E4116" s="114" t="s">
        <v>1</v>
      </c>
      <c r="F4116" s="115" t="s">
        <v>11499</v>
      </c>
      <c r="H4116" s="116">
        <v>84.59950000000002</v>
      </c>
      <c r="I4116" s="7"/>
      <c r="L4116" s="112"/>
      <c r="M4116" s="117"/>
      <c r="T4116" s="118"/>
      <c r="AT4116" s="114" t="s">
        <v>176</v>
      </c>
      <c r="AU4116" s="114" t="s">
        <v>82</v>
      </c>
      <c r="AV4116" s="113" t="s">
        <v>82</v>
      </c>
      <c r="AW4116" s="113" t="s">
        <v>30</v>
      </c>
      <c r="AX4116" s="113" t="s">
        <v>73</v>
      </c>
      <c r="AY4116" s="114" t="s">
        <v>165</v>
      </c>
    </row>
    <row r="4117" spans="2:65" s="113" customFormat="1">
      <c r="B4117" s="112"/>
      <c r="D4117" s="102" t="s">
        <v>176</v>
      </c>
      <c r="E4117" s="114" t="s">
        <v>1</v>
      </c>
      <c r="F4117" s="115" t="s">
        <v>11503</v>
      </c>
      <c r="H4117" s="116">
        <v>4.2299999999999995</v>
      </c>
      <c r="I4117" s="7"/>
      <c r="L4117" s="112"/>
      <c r="M4117" s="117"/>
      <c r="T4117" s="118"/>
      <c r="AT4117" s="114" t="s">
        <v>176</v>
      </c>
      <c r="AU4117" s="114" t="s">
        <v>82</v>
      </c>
      <c r="AV4117" s="113" t="s">
        <v>82</v>
      </c>
      <c r="AW4117" s="113" t="s">
        <v>30</v>
      </c>
      <c r="AX4117" s="113" t="s">
        <v>73</v>
      </c>
      <c r="AY4117" s="114" t="s">
        <v>165</v>
      </c>
    </row>
    <row r="4118" spans="2:65" s="120" customFormat="1">
      <c r="B4118" s="119"/>
      <c r="D4118" s="102" t="s">
        <v>176</v>
      </c>
      <c r="E4118" s="121" t="s">
        <v>1</v>
      </c>
      <c r="F4118" s="122" t="s">
        <v>181</v>
      </c>
      <c r="H4118" s="123">
        <v>88.83</v>
      </c>
      <c r="I4118" s="8"/>
      <c r="L4118" s="119"/>
      <c r="M4118" s="124"/>
      <c r="T4118" s="125"/>
      <c r="AT4118" s="121" t="s">
        <v>176</v>
      </c>
      <c r="AU4118" s="121" t="s">
        <v>82</v>
      </c>
      <c r="AV4118" s="120" t="s">
        <v>172</v>
      </c>
      <c r="AW4118" s="120" t="s">
        <v>30</v>
      </c>
      <c r="AX4118" s="120" t="s">
        <v>80</v>
      </c>
      <c r="AY4118" s="121" t="s">
        <v>165</v>
      </c>
    </row>
    <row r="4119" spans="2:65" s="17" customFormat="1" ht="33" customHeight="1">
      <c r="B4119" s="16"/>
      <c r="C4119" s="88" t="s">
        <v>2184</v>
      </c>
      <c r="D4119" s="88" t="s">
        <v>168</v>
      </c>
      <c r="E4119" s="89" t="s">
        <v>2185</v>
      </c>
      <c r="F4119" s="90" t="s">
        <v>2186</v>
      </c>
      <c r="G4119" s="91" t="s">
        <v>202</v>
      </c>
      <c r="H4119" s="92">
        <v>263.55</v>
      </c>
      <c r="I4119" s="4"/>
      <c r="J4119" s="94">
        <f>ROUND(I4119*H4119,2)</f>
        <v>0</v>
      </c>
      <c r="K4119" s="95"/>
      <c r="L4119" s="16"/>
      <c r="M4119" s="96" t="s">
        <v>1</v>
      </c>
      <c r="N4119" s="97" t="s">
        <v>38</v>
      </c>
      <c r="P4119" s="98">
        <f>O4119*H4119</f>
        <v>0</v>
      </c>
      <c r="Q4119" s="98">
        <v>1.1590000000000001E-3</v>
      </c>
      <c r="R4119" s="98">
        <f>Q4119*H4119</f>
        <v>0.30545445000000004</v>
      </c>
      <c r="S4119" s="98">
        <v>0</v>
      </c>
      <c r="T4119" s="99">
        <f>S4119*H4119</f>
        <v>0</v>
      </c>
      <c r="AR4119" s="100" t="s">
        <v>172</v>
      </c>
      <c r="AT4119" s="100" t="s">
        <v>168</v>
      </c>
      <c r="AU4119" s="100" t="s">
        <v>82</v>
      </c>
      <c r="AY4119" s="9" t="s">
        <v>165</v>
      </c>
      <c r="BE4119" s="101">
        <f>IF(N4119="základní",J4119,0)</f>
        <v>0</v>
      </c>
      <c r="BF4119" s="101">
        <f>IF(N4119="snížená",J4119,0)</f>
        <v>0</v>
      </c>
      <c r="BG4119" s="101">
        <f>IF(N4119="zákl. přenesená",J4119,0)</f>
        <v>0</v>
      </c>
      <c r="BH4119" s="101">
        <f>IF(N4119="sníž. přenesená",J4119,0)</f>
        <v>0</v>
      </c>
      <c r="BI4119" s="101">
        <f>IF(N4119="nulová",J4119,0)</f>
        <v>0</v>
      </c>
      <c r="BJ4119" s="9" t="s">
        <v>80</v>
      </c>
      <c r="BK4119" s="101">
        <f>ROUND(I4119*H4119,2)</f>
        <v>0</v>
      </c>
      <c r="BL4119" s="9" t="s">
        <v>172</v>
      </c>
      <c r="BM4119" s="100" t="s">
        <v>2187</v>
      </c>
    </row>
    <row r="4120" spans="2:65" s="17" customFormat="1" ht="29.25">
      <c r="B4120" s="16"/>
      <c r="D4120" s="102" t="s">
        <v>173</v>
      </c>
      <c r="F4120" s="103" t="s">
        <v>2188</v>
      </c>
      <c r="I4120" s="5"/>
      <c r="L4120" s="16"/>
      <c r="M4120" s="104"/>
      <c r="T4120" s="105"/>
      <c r="AT4120" s="9" t="s">
        <v>173</v>
      </c>
      <c r="AU4120" s="9" t="s">
        <v>82</v>
      </c>
    </row>
    <row r="4121" spans="2:65" s="107" customFormat="1">
      <c r="B4121" s="106"/>
      <c r="D4121" s="102" t="s">
        <v>176</v>
      </c>
      <c r="E4121" s="108" t="s">
        <v>1</v>
      </c>
      <c r="F4121" s="109" t="s">
        <v>11504</v>
      </c>
      <c r="H4121" s="108"/>
      <c r="I4121" s="6"/>
      <c r="L4121" s="106"/>
      <c r="M4121" s="110"/>
      <c r="T4121" s="111"/>
      <c r="AT4121" s="108" t="s">
        <v>176</v>
      </c>
      <c r="AU4121" s="108" t="s">
        <v>82</v>
      </c>
      <c r="AV4121" s="107" t="s">
        <v>82</v>
      </c>
      <c r="AW4121" s="107" t="s">
        <v>30</v>
      </c>
      <c r="AX4121" s="107" t="s">
        <v>73</v>
      </c>
      <c r="AY4121" s="108" t="s">
        <v>165</v>
      </c>
    </row>
    <row r="4122" spans="2:65" s="113" customFormat="1">
      <c r="B4122" s="112"/>
      <c r="D4122" s="102" t="s">
        <v>176</v>
      </c>
      <c r="E4122" s="114" t="s">
        <v>1</v>
      </c>
      <c r="F4122" s="115" t="s">
        <v>11505</v>
      </c>
      <c r="H4122" s="116">
        <v>94.51</v>
      </c>
      <c r="I4122" s="7"/>
      <c r="L4122" s="112"/>
      <c r="M4122" s="117"/>
      <c r="T4122" s="118"/>
      <c r="AT4122" s="114" t="s">
        <v>176</v>
      </c>
      <c r="AU4122" s="114" t="s">
        <v>82</v>
      </c>
      <c r="AV4122" s="113" t="s">
        <v>82</v>
      </c>
      <c r="AW4122" s="113" t="s">
        <v>30</v>
      </c>
      <c r="AX4122" s="113" t="s">
        <v>73</v>
      </c>
      <c r="AY4122" s="114" t="s">
        <v>165</v>
      </c>
    </row>
    <row r="4123" spans="2:65" s="107" customFormat="1">
      <c r="B4123" s="106"/>
      <c r="D4123" s="102" t="s">
        <v>176</v>
      </c>
      <c r="E4123" s="108" t="s">
        <v>1</v>
      </c>
      <c r="F4123" s="109" t="s">
        <v>11506</v>
      </c>
      <c r="H4123" s="108"/>
      <c r="I4123" s="6"/>
      <c r="L4123" s="106"/>
      <c r="M4123" s="110"/>
      <c r="T4123" s="111"/>
      <c r="AT4123" s="108" t="s">
        <v>176</v>
      </c>
      <c r="AU4123" s="108" t="s">
        <v>82</v>
      </c>
      <c r="AV4123" s="107" t="s">
        <v>82</v>
      </c>
      <c r="AW4123" s="107" t="s">
        <v>30</v>
      </c>
      <c r="AX4123" s="107" t="s">
        <v>73</v>
      </c>
      <c r="AY4123" s="108" t="s">
        <v>165</v>
      </c>
    </row>
    <row r="4124" spans="2:65" s="113" customFormat="1">
      <c r="B4124" s="112"/>
      <c r="D4124" s="102" t="s">
        <v>176</v>
      </c>
      <c r="E4124" s="114" t="s">
        <v>1</v>
      </c>
      <c r="F4124" s="115" t="s">
        <v>11507</v>
      </c>
      <c r="H4124" s="116">
        <v>42.26</v>
      </c>
      <c r="I4124" s="7"/>
      <c r="L4124" s="112"/>
      <c r="M4124" s="117"/>
      <c r="T4124" s="118"/>
      <c r="AT4124" s="114" t="s">
        <v>176</v>
      </c>
      <c r="AU4124" s="114" t="s">
        <v>82</v>
      </c>
      <c r="AV4124" s="113" t="s">
        <v>82</v>
      </c>
      <c r="AW4124" s="113" t="s">
        <v>30</v>
      </c>
      <c r="AX4124" s="113" t="s">
        <v>73</v>
      </c>
      <c r="AY4124" s="114" t="s">
        <v>165</v>
      </c>
    </row>
    <row r="4125" spans="2:65" s="107" customFormat="1">
      <c r="B4125" s="106"/>
      <c r="D4125" s="102" t="s">
        <v>176</v>
      </c>
      <c r="E4125" s="108" t="s">
        <v>1</v>
      </c>
      <c r="F4125" s="109" t="s">
        <v>11508</v>
      </c>
      <c r="H4125" s="108"/>
      <c r="I4125" s="6"/>
      <c r="L4125" s="106"/>
      <c r="M4125" s="110"/>
      <c r="T4125" s="111"/>
      <c r="AT4125" s="108" t="s">
        <v>176</v>
      </c>
      <c r="AU4125" s="108" t="s">
        <v>82</v>
      </c>
      <c r="AV4125" s="107" t="s">
        <v>82</v>
      </c>
      <c r="AW4125" s="107" t="s">
        <v>30</v>
      </c>
      <c r="AX4125" s="107" t="s">
        <v>73</v>
      </c>
      <c r="AY4125" s="108" t="s">
        <v>165</v>
      </c>
    </row>
    <row r="4126" spans="2:65" s="113" customFormat="1">
      <c r="B4126" s="112"/>
      <c r="D4126" s="102" t="s">
        <v>176</v>
      </c>
      <c r="E4126" s="114" t="s">
        <v>1</v>
      </c>
      <c r="F4126" s="115" t="s">
        <v>11507</v>
      </c>
      <c r="H4126" s="116">
        <v>42.26</v>
      </c>
      <c r="I4126" s="7"/>
      <c r="L4126" s="112"/>
      <c r="M4126" s="117"/>
      <c r="T4126" s="118"/>
      <c r="AT4126" s="114" t="s">
        <v>176</v>
      </c>
      <c r="AU4126" s="114" t="s">
        <v>82</v>
      </c>
      <c r="AV4126" s="113" t="s">
        <v>82</v>
      </c>
      <c r="AW4126" s="113" t="s">
        <v>30</v>
      </c>
      <c r="AX4126" s="113" t="s">
        <v>73</v>
      </c>
      <c r="AY4126" s="114" t="s">
        <v>165</v>
      </c>
    </row>
    <row r="4127" spans="2:65" s="107" customFormat="1">
      <c r="B4127" s="106"/>
      <c r="D4127" s="102" t="s">
        <v>176</v>
      </c>
      <c r="E4127" s="108" t="s">
        <v>1</v>
      </c>
      <c r="F4127" s="109" t="s">
        <v>11509</v>
      </c>
      <c r="H4127" s="108"/>
      <c r="I4127" s="6"/>
      <c r="L4127" s="106"/>
      <c r="M4127" s="110"/>
      <c r="T4127" s="111"/>
      <c r="AT4127" s="108" t="s">
        <v>176</v>
      </c>
      <c r="AU4127" s="108" t="s">
        <v>82</v>
      </c>
      <c r="AV4127" s="107" t="s">
        <v>82</v>
      </c>
      <c r="AW4127" s="107" t="s">
        <v>30</v>
      </c>
      <c r="AX4127" s="107" t="s">
        <v>73</v>
      </c>
      <c r="AY4127" s="108" t="s">
        <v>165</v>
      </c>
    </row>
    <row r="4128" spans="2:65" s="113" customFormat="1">
      <c r="B4128" s="112"/>
      <c r="D4128" s="102" t="s">
        <v>176</v>
      </c>
      <c r="E4128" s="114" t="s">
        <v>1</v>
      </c>
      <c r="F4128" s="115" t="s">
        <v>11507</v>
      </c>
      <c r="H4128" s="116">
        <v>42.26</v>
      </c>
      <c r="I4128" s="7"/>
      <c r="L4128" s="112"/>
      <c r="M4128" s="117"/>
      <c r="T4128" s="118"/>
      <c r="AT4128" s="114" t="s">
        <v>176</v>
      </c>
      <c r="AU4128" s="114" t="s">
        <v>82</v>
      </c>
      <c r="AV4128" s="113" t="s">
        <v>82</v>
      </c>
      <c r="AW4128" s="113" t="s">
        <v>30</v>
      </c>
      <c r="AX4128" s="113" t="s">
        <v>73</v>
      </c>
      <c r="AY4128" s="114" t="s">
        <v>165</v>
      </c>
    </row>
    <row r="4129" spans="2:65" s="107" customFormat="1">
      <c r="B4129" s="106"/>
      <c r="D4129" s="102" t="s">
        <v>176</v>
      </c>
      <c r="E4129" s="108" t="s">
        <v>1</v>
      </c>
      <c r="F4129" s="109" t="s">
        <v>11510</v>
      </c>
      <c r="H4129" s="108"/>
      <c r="I4129" s="6"/>
      <c r="L4129" s="106"/>
      <c r="M4129" s="110"/>
      <c r="T4129" s="111"/>
      <c r="AT4129" s="108" t="s">
        <v>176</v>
      </c>
      <c r="AU4129" s="108" t="s">
        <v>82</v>
      </c>
      <c r="AV4129" s="107" t="s">
        <v>82</v>
      </c>
      <c r="AW4129" s="107" t="s">
        <v>30</v>
      </c>
      <c r="AX4129" s="107" t="s">
        <v>73</v>
      </c>
      <c r="AY4129" s="108" t="s">
        <v>165</v>
      </c>
    </row>
    <row r="4130" spans="2:65" s="113" customFormat="1">
      <c r="B4130" s="112"/>
      <c r="D4130" s="102" t="s">
        <v>176</v>
      </c>
      <c r="E4130" s="114" t="s">
        <v>1</v>
      </c>
      <c r="F4130" s="115" t="s">
        <v>11507</v>
      </c>
      <c r="H4130" s="116">
        <v>42.26</v>
      </c>
      <c r="I4130" s="7"/>
      <c r="L4130" s="112"/>
      <c r="M4130" s="117"/>
      <c r="T4130" s="118"/>
      <c r="AT4130" s="114" t="s">
        <v>176</v>
      </c>
      <c r="AU4130" s="114" t="s">
        <v>82</v>
      </c>
      <c r="AV4130" s="113" t="s">
        <v>82</v>
      </c>
      <c r="AW4130" s="113" t="s">
        <v>30</v>
      </c>
      <c r="AX4130" s="113" t="s">
        <v>73</v>
      </c>
      <c r="AY4130" s="114" t="s">
        <v>165</v>
      </c>
    </row>
    <row r="4131" spans="2:65" s="120" customFormat="1">
      <c r="B4131" s="119"/>
      <c r="D4131" s="102" t="s">
        <v>176</v>
      </c>
      <c r="E4131" s="121" t="s">
        <v>1</v>
      </c>
      <c r="F4131" s="122" t="s">
        <v>181</v>
      </c>
      <c r="H4131" s="123">
        <v>263.55</v>
      </c>
      <c r="I4131" s="8"/>
      <c r="L4131" s="119"/>
      <c r="M4131" s="124"/>
      <c r="T4131" s="125"/>
      <c r="AT4131" s="121" t="s">
        <v>176</v>
      </c>
      <c r="AU4131" s="121" t="s">
        <v>82</v>
      </c>
      <c r="AV4131" s="120" t="s">
        <v>172</v>
      </c>
      <c r="AW4131" s="120" t="s">
        <v>30</v>
      </c>
      <c r="AX4131" s="120" t="s">
        <v>80</v>
      </c>
      <c r="AY4131" s="121" t="s">
        <v>165</v>
      </c>
    </row>
    <row r="4132" spans="2:65" s="17" customFormat="1" ht="16.5" customHeight="1">
      <c r="B4132" s="16"/>
      <c r="C4132" s="88" t="s">
        <v>1255</v>
      </c>
      <c r="D4132" s="88" t="s">
        <v>168</v>
      </c>
      <c r="E4132" s="89" t="s">
        <v>2189</v>
      </c>
      <c r="F4132" s="90" t="s">
        <v>2190</v>
      </c>
      <c r="G4132" s="91" t="s">
        <v>202</v>
      </c>
      <c r="H4132" s="92">
        <v>44.372999999999998</v>
      </c>
      <c r="I4132" s="4"/>
      <c r="J4132" s="94">
        <f>ROUND(I4132*H4132,2)</f>
        <v>0</v>
      </c>
      <c r="K4132" s="95"/>
      <c r="L4132" s="16"/>
      <c r="M4132" s="96" t="s">
        <v>1</v>
      </c>
      <c r="N4132" s="97" t="s">
        <v>38</v>
      </c>
      <c r="P4132" s="98">
        <f>O4132*H4132</f>
        <v>0</v>
      </c>
      <c r="Q4132" s="98">
        <v>0</v>
      </c>
      <c r="R4132" s="98">
        <f>Q4132*H4132</f>
        <v>0</v>
      </c>
      <c r="S4132" s="98">
        <v>0</v>
      </c>
      <c r="T4132" s="99">
        <f>S4132*H4132</f>
        <v>0</v>
      </c>
      <c r="AR4132" s="100" t="s">
        <v>172</v>
      </c>
      <c r="AT4132" s="100" t="s">
        <v>168</v>
      </c>
      <c r="AU4132" s="100" t="s">
        <v>82</v>
      </c>
      <c r="AY4132" s="9" t="s">
        <v>165</v>
      </c>
      <c r="BE4132" s="101">
        <f>IF(N4132="základní",J4132,0)</f>
        <v>0</v>
      </c>
      <c r="BF4132" s="101">
        <f>IF(N4132="snížená",J4132,0)</f>
        <v>0</v>
      </c>
      <c r="BG4132" s="101">
        <f>IF(N4132="zákl. přenesená",J4132,0)</f>
        <v>0</v>
      </c>
      <c r="BH4132" s="101">
        <f>IF(N4132="sníž. přenesená",J4132,0)</f>
        <v>0</v>
      </c>
      <c r="BI4132" s="101">
        <f>IF(N4132="nulová",J4132,0)</f>
        <v>0</v>
      </c>
      <c r="BJ4132" s="9" t="s">
        <v>80</v>
      </c>
      <c r="BK4132" s="101">
        <f>ROUND(I4132*H4132,2)</f>
        <v>0</v>
      </c>
      <c r="BL4132" s="9" t="s">
        <v>172</v>
      </c>
      <c r="BM4132" s="100" t="s">
        <v>2191</v>
      </c>
    </row>
    <row r="4133" spans="2:65" s="17" customFormat="1">
      <c r="B4133" s="16"/>
      <c r="D4133" s="102" t="s">
        <v>173</v>
      </c>
      <c r="F4133" s="103" t="s">
        <v>2190</v>
      </c>
      <c r="I4133" s="5"/>
      <c r="L4133" s="16"/>
      <c r="M4133" s="104"/>
      <c r="T4133" s="105"/>
      <c r="AT4133" s="9" t="s">
        <v>173</v>
      </c>
      <c r="AU4133" s="9" t="s">
        <v>82</v>
      </c>
    </row>
    <row r="4134" spans="2:65" s="113" customFormat="1">
      <c r="B4134" s="112"/>
      <c r="D4134" s="102" t="s">
        <v>176</v>
      </c>
      <c r="E4134" s="114" t="s">
        <v>1</v>
      </c>
      <c r="F4134" s="115" t="s">
        <v>2192</v>
      </c>
      <c r="H4134" s="116">
        <v>44.372999999999998</v>
      </c>
      <c r="I4134" s="7"/>
      <c r="L4134" s="112"/>
      <c r="M4134" s="117"/>
      <c r="T4134" s="118"/>
      <c r="AT4134" s="114" t="s">
        <v>176</v>
      </c>
      <c r="AU4134" s="114" t="s">
        <v>82</v>
      </c>
      <c r="AV4134" s="113" t="s">
        <v>82</v>
      </c>
      <c r="AW4134" s="113" t="s">
        <v>30</v>
      </c>
      <c r="AX4134" s="113" t="s">
        <v>73</v>
      </c>
      <c r="AY4134" s="114" t="s">
        <v>165</v>
      </c>
    </row>
    <row r="4135" spans="2:65" s="120" customFormat="1">
      <c r="B4135" s="119"/>
      <c r="D4135" s="102" t="s">
        <v>176</v>
      </c>
      <c r="E4135" s="121" t="s">
        <v>1</v>
      </c>
      <c r="F4135" s="122" t="s">
        <v>181</v>
      </c>
      <c r="H4135" s="123">
        <v>44.372999999999998</v>
      </c>
      <c r="I4135" s="8"/>
      <c r="L4135" s="119"/>
      <c r="M4135" s="124"/>
      <c r="T4135" s="125"/>
      <c r="AT4135" s="121" t="s">
        <v>176</v>
      </c>
      <c r="AU4135" s="121" t="s">
        <v>82</v>
      </c>
      <c r="AV4135" s="120" t="s">
        <v>172</v>
      </c>
      <c r="AW4135" s="120" t="s">
        <v>30</v>
      </c>
      <c r="AX4135" s="120" t="s">
        <v>80</v>
      </c>
      <c r="AY4135" s="121" t="s">
        <v>165</v>
      </c>
    </row>
    <row r="4136" spans="2:65" s="17" customFormat="1" ht="16.5" customHeight="1">
      <c r="B4136" s="16"/>
      <c r="C4136" s="88" t="s">
        <v>2193</v>
      </c>
      <c r="D4136" s="88" t="s">
        <v>168</v>
      </c>
      <c r="E4136" s="89" t="s">
        <v>2194</v>
      </c>
      <c r="F4136" s="90" t="s">
        <v>2195</v>
      </c>
      <c r="G4136" s="91" t="s">
        <v>202</v>
      </c>
      <c r="H4136" s="92">
        <v>44.372999999999998</v>
      </c>
      <c r="I4136" s="4"/>
      <c r="J4136" s="94">
        <f>ROUND(I4136*H4136,2)</f>
        <v>0</v>
      </c>
      <c r="K4136" s="95"/>
      <c r="L4136" s="16"/>
      <c r="M4136" s="96" t="s">
        <v>1</v>
      </c>
      <c r="N4136" s="97" t="s">
        <v>38</v>
      </c>
      <c r="P4136" s="98">
        <f>O4136*H4136</f>
        <v>0</v>
      </c>
      <c r="Q4136" s="98">
        <v>0</v>
      </c>
      <c r="R4136" s="98">
        <f>Q4136*H4136</f>
        <v>0</v>
      </c>
      <c r="S4136" s="98">
        <v>0</v>
      </c>
      <c r="T4136" s="99">
        <f>S4136*H4136</f>
        <v>0</v>
      </c>
      <c r="AR4136" s="100" t="s">
        <v>172</v>
      </c>
      <c r="AT4136" s="100" t="s">
        <v>168</v>
      </c>
      <c r="AU4136" s="100" t="s">
        <v>82</v>
      </c>
      <c r="AY4136" s="9" t="s">
        <v>165</v>
      </c>
      <c r="BE4136" s="101">
        <f>IF(N4136="základní",J4136,0)</f>
        <v>0</v>
      </c>
      <c r="BF4136" s="101">
        <f>IF(N4136="snížená",J4136,0)</f>
        <v>0</v>
      </c>
      <c r="BG4136" s="101">
        <f>IF(N4136="zákl. přenesená",J4136,0)</f>
        <v>0</v>
      </c>
      <c r="BH4136" s="101">
        <f>IF(N4136="sníž. přenesená",J4136,0)</f>
        <v>0</v>
      </c>
      <c r="BI4136" s="101">
        <f>IF(N4136="nulová",J4136,0)</f>
        <v>0</v>
      </c>
      <c r="BJ4136" s="9" t="s">
        <v>80</v>
      </c>
      <c r="BK4136" s="101">
        <f>ROUND(I4136*H4136,2)</f>
        <v>0</v>
      </c>
      <c r="BL4136" s="9" t="s">
        <v>172</v>
      </c>
      <c r="BM4136" s="100" t="s">
        <v>2196</v>
      </c>
    </row>
    <row r="4137" spans="2:65" s="17" customFormat="1">
      <c r="B4137" s="16"/>
      <c r="D4137" s="102" t="s">
        <v>173</v>
      </c>
      <c r="F4137" s="103" t="s">
        <v>2195</v>
      </c>
      <c r="I4137" s="5"/>
      <c r="L4137" s="16"/>
      <c r="M4137" s="104"/>
      <c r="T4137" s="105"/>
      <c r="AT4137" s="9" t="s">
        <v>173</v>
      </c>
      <c r="AU4137" s="9" t="s">
        <v>82</v>
      </c>
    </row>
    <row r="4138" spans="2:65" s="113" customFormat="1">
      <c r="B4138" s="112"/>
      <c r="D4138" s="102" t="s">
        <v>176</v>
      </c>
      <c r="E4138" s="114" t="s">
        <v>1</v>
      </c>
      <c r="F4138" s="115" t="s">
        <v>2192</v>
      </c>
      <c r="H4138" s="116">
        <v>44.372999999999998</v>
      </c>
      <c r="I4138" s="7"/>
      <c r="L4138" s="112"/>
      <c r="M4138" s="117"/>
      <c r="T4138" s="118"/>
      <c r="AT4138" s="114" t="s">
        <v>176</v>
      </c>
      <c r="AU4138" s="114" t="s">
        <v>82</v>
      </c>
      <c r="AV4138" s="113" t="s">
        <v>82</v>
      </c>
      <c r="AW4138" s="113" t="s">
        <v>30</v>
      </c>
      <c r="AX4138" s="113" t="s">
        <v>73</v>
      </c>
      <c r="AY4138" s="114" t="s">
        <v>165</v>
      </c>
    </row>
    <row r="4139" spans="2:65" s="120" customFormat="1">
      <c r="B4139" s="119"/>
      <c r="D4139" s="102" t="s">
        <v>176</v>
      </c>
      <c r="E4139" s="121" t="s">
        <v>1</v>
      </c>
      <c r="F4139" s="122" t="s">
        <v>181</v>
      </c>
      <c r="H4139" s="123">
        <v>44.372999999999998</v>
      </c>
      <c r="I4139" s="8"/>
      <c r="L4139" s="119"/>
      <c r="M4139" s="124"/>
      <c r="T4139" s="125"/>
      <c r="AT4139" s="121" t="s">
        <v>176</v>
      </c>
      <c r="AU4139" s="121" t="s">
        <v>82</v>
      </c>
      <c r="AV4139" s="120" t="s">
        <v>172</v>
      </c>
      <c r="AW4139" s="120" t="s">
        <v>30</v>
      </c>
      <c r="AX4139" s="120" t="s">
        <v>80</v>
      </c>
      <c r="AY4139" s="121" t="s">
        <v>165</v>
      </c>
    </row>
    <row r="4140" spans="2:65" s="17" customFormat="1" ht="21.75" customHeight="1">
      <c r="B4140" s="16"/>
      <c r="C4140" s="88" t="s">
        <v>1258</v>
      </c>
      <c r="D4140" s="88" t="s">
        <v>168</v>
      </c>
      <c r="E4140" s="89" t="s">
        <v>2197</v>
      </c>
      <c r="F4140" s="90" t="s">
        <v>2198</v>
      </c>
      <c r="G4140" s="91" t="s">
        <v>171</v>
      </c>
      <c r="H4140" s="92">
        <v>2.2189999999999999</v>
      </c>
      <c r="I4140" s="4"/>
      <c r="J4140" s="94">
        <f>ROUND(I4140*H4140,2)</f>
        <v>0</v>
      </c>
      <c r="K4140" s="95"/>
      <c r="L4140" s="16"/>
      <c r="M4140" s="96" t="s">
        <v>1</v>
      </c>
      <c r="N4140" s="97" t="s">
        <v>38</v>
      </c>
      <c r="P4140" s="98">
        <f>O4140*H4140</f>
        <v>0</v>
      </c>
      <c r="Q4140" s="98">
        <v>0</v>
      </c>
      <c r="R4140" s="98">
        <f>Q4140*H4140</f>
        <v>0</v>
      </c>
      <c r="S4140" s="98">
        <v>0</v>
      </c>
      <c r="T4140" s="99">
        <f>S4140*H4140</f>
        <v>0</v>
      </c>
      <c r="AR4140" s="100" t="s">
        <v>172</v>
      </c>
      <c r="AT4140" s="100" t="s">
        <v>168</v>
      </c>
      <c r="AU4140" s="100" t="s">
        <v>82</v>
      </c>
      <c r="AY4140" s="9" t="s">
        <v>165</v>
      </c>
      <c r="BE4140" s="101">
        <f>IF(N4140="základní",J4140,0)</f>
        <v>0</v>
      </c>
      <c r="BF4140" s="101">
        <f>IF(N4140="snížená",J4140,0)</f>
        <v>0</v>
      </c>
      <c r="BG4140" s="101">
        <f>IF(N4140="zákl. přenesená",J4140,0)</f>
        <v>0</v>
      </c>
      <c r="BH4140" s="101">
        <f>IF(N4140="sníž. přenesená",J4140,0)</f>
        <v>0</v>
      </c>
      <c r="BI4140" s="101">
        <f>IF(N4140="nulová",J4140,0)</f>
        <v>0</v>
      </c>
      <c r="BJ4140" s="9" t="s">
        <v>80</v>
      </c>
      <c r="BK4140" s="101">
        <f>ROUND(I4140*H4140,2)</f>
        <v>0</v>
      </c>
      <c r="BL4140" s="9" t="s">
        <v>172</v>
      </c>
      <c r="BM4140" s="100" t="s">
        <v>2199</v>
      </c>
    </row>
    <row r="4141" spans="2:65" s="17" customFormat="1">
      <c r="B4141" s="16"/>
      <c r="D4141" s="102" t="s">
        <v>173</v>
      </c>
      <c r="F4141" s="103" t="s">
        <v>2198</v>
      </c>
      <c r="I4141" s="5"/>
      <c r="L4141" s="16"/>
      <c r="M4141" s="104"/>
      <c r="T4141" s="105"/>
      <c r="AT4141" s="9" t="s">
        <v>173</v>
      </c>
      <c r="AU4141" s="9" t="s">
        <v>82</v>
      </c>
    </row>
    <row r="4142" spans="2:65" s="113" customFormat="1">
      <c r="B4142" s="112"/>
      <c r="D4142" s="102" t="s">
        <v>176</v>
      </c>
      <c r="E4142" s="114" t="s">
        <v>1</v>
      </c>
      <c r="F4142" s="115" t="s">
        <v>2200</v>
      </c>
      <c r="H4142" s="116">
        <v>2.2189999999999999</v>
      </c>
      <c r="I4142" s="7"/>
      <c r="L4142" s="112"/>
      <c r="M4142" s="117"/>
      <c r="T4142" s="118"/>
      <c r="AT4142" s="114" t="s">
        <v>176</v>
      </c>
      <c r="AU4142" s="114" t="s">
        <v>82</v>
      </c>
      <c r="AV4142" s="113" t="s">
        <v>82</v>
      </c>
      <c r="AW4142" s="113" t="s">
        <v>30</v>
      </c>
      <c r="AX4142" s="113" t="s">
        <v>73</v>
      </c>
      <c r="AY4142" s="114" t="s">
        <v>165</v>
      </c>
    </row>
    <row r="4143" spans="2:65" s="120" customFormat="1">
      <c r="B4143" s="119"/>
      <c r="D4143" s="102" t="s">
        <v>176</v>
      </c>
      <c r="E4143" s="121" t="s">
        <v>1</v>
      </c>
      <c r="F4143" s="122" t="s">
        <v>181</v>
      </c>
      <c r="H4143" s="123">
        <v>2.2189999999999999</v>
      </c>
      <c r="I4143" s="8"/>
      <c r="L4143" s="119"/>
      <c r="M4143" s="124"/>
      <c r="T4143" s="125"/>
      <c r="AT4143" s="121" t="s">
        <v>176</v>
      </c>
      <c r="AU4143" s="121" t="s">
        <v>82</v>
      </c>
      <c r="AV4143" s="120" t="s">
        <v>172</v>
      </c>
      <c r="AW4143" s="120" t="s">
        <v>30</v>
      </c>
      <c r="AX4143" s="120" t="s">
        <v>80</v>
      </c>
      <c r="AY4143" s="121" t="s">
        <v>165</v>
      </c>
    </row>
    <row r="4144" spans="2:65" s="17" customFormat="1" ht="24.2" customHeight="1">
      <c r="B4144" s="16"/>
      <c r="C4144" s="88" t="s">
        <v>2201</v>
      </c>
      <c r="D4144" s="88" t="s">
        <v>168</v>
      </c>
      <c r="E4144" s="89" t="s">
        <v>2202</v>
      </c>
      <c r="F4144" s="90" t="s">
        <v>2203</v>
      </c>
      <c r="G4144" s="91" t="s">
        <v>202</v>
      </c>
      <c r="H4144" s="92">
        <v>44.372999999999998</v>
      </c>
      <c r="I4144" s="4"/>
      <c r="J4144" s="94">
        <f>ROUND(I4144*H4144,2)</f>
        <v>0</v>
      </c>
      <c r="K4144" s="95"/>
      <c r="L4144" s="16"/>
      <c r="M4144" s="96" t="s">
        <v>1</v>
      </c>
      <c r="N4144" s="97" t="s">
        <v>38</v>
      </c>
      <c r="P4144" s="98">
        <f>O4144*H4144</f>
        <v>0</v>
      </c>
      <c r="Q4144" s="98">
        <v>0</v>
      </c>
      <c r="R4144" s="98">
        <f>Q4144*H4144</f>
        <v>0</v>
      </c>
      <c r="S4144" s="98">
        <v>0</v>
      </c>
      <c r="T4144" s="99">
        <f>S4144*H4144</f>
        <v>0</v>
      </c>
      <c r="AR4144" s="100" t="s">
        <v>172</v>
      </c>
      <c r="AT4144" s="100" t="s">
        <v>168</v>
      </c>
      <c r="AU4144" s="100" t="s">
        <v>82</v>
      </c>
      <c r="AY4144" s="9" t="s">
        <v>165</v>
      </c>
      <c r="BE4144" s="101">
        <f>IF(N4144="základní",J4144,0)</f>
        <v>0</v>
      </c>
      <c r="BF4144" s="101">
        <f>IF(N4144="snížená",J4144,0)</f>
        <v>0</v>
      </c>
      <c r="BG4144" s="101">
        <f>IF(N4144="zákl. přenesená",J4144,0)</f>
        <v>0</v>
      </c>
      <c r="BH4144" s="101">
        <f>IF(N4144="sníž. přenesená",J4144,0)</f>
        <v>0</v>
      </c>
      <c r="BI4144" s="101">
        <f>IF(N4144="nulová",J4144,0)</f>
        <v>0</v>
      </c>
      <c r="BJ4144" s="9" t="s">
        <v>80</v>
      </c>
      <c r="BK4144" s="101">
        <f>ROUND(I4144*H4144,2)</f>
        <v>0</v>
      </c>
      <c r="BL4144" s="9" t="s">
        <v>172</v>
      </c>
      <c r="BM4144" s="100" t="s">
        <v>2204</v>
      </c>
    </row>
    <row r="4145" spans="2:65" s="17" customFormat="1">
      <c r="B4145" s="16"/>
      <c r="D4145" s="102" t="s">
        <v>173</v>
      </c>
      <c r="F4145" s="103" t="s">
        <v>2203</v>
      </c>
      <c r="I4145" s="5"/>
      <c r="L4145" s="16"/>
      <c r="M4145" s="104"/>
      <c r="T4145" s="105"/>
      <c r="AT4145" s="9" t="s">
        <v>173</v>
      </c>
      <c r="AU4145" s="9" t="s">
        <v>82</v>
      </c>
    </row>
    <row r="4146" spans="2:65" s="113" customFormat="1">
      <c r="B4146" s="112"/>
      <c r="D4146" s="102" t="s">
        <v>176</v>
      </c>
      <c r="E4146" s="114" t="s">
        <v>1</v>
      </c>
      <c r="F4146" s="115" t="s">
        <v>2192</v>
      </c>
      <c r="H4146" s="116">
        <v>44.372999999999998</v>
      </c>
      <c r="I4146" s="7"/>
      <c r="L4146" s="112"/>
      <c r="M4146" s="117"/>
      <c r="T4146" s="118"/>
      <c r="AT4146" s="114" t="s">
        <v>176</v>
      </c>
      <c r="AU4146" s="114" t="s">
        <v>82</v>
      </c>
      <c r="AV4146" s="113" t="s">
        <v>82</v>
      </c>
      <c r="AW4146" s="113" t="s">
        <v>30</v>
      </c>
      <c r="AX4146" s="113" t="s">
        <v>73</v>
      </c>
      <c r="AY4146" s="114" t="s">
        <v>165</v>
      </c>
    </row>
    <row r="4147" spans="2:65" s="120" customFormat="1">
      <c r="B4147" s="119"/>
      <c r="D4147" s="102" t="s">
        <v>176</v>
      </c>
      <c r="E4147" s="121" t="s">
        <v>1</v>
      </c>
      <c r="F4147" s="122" t="s">
        <v>181</v>
      </c>
      <c r="H4147" s="123">
        <v>44.372999999999998</v>
      </c>
      <c r="I4147" s="8"/>
      <c r="L4147" s="119"/>
      <c r="M4147" s="124"/>
      <c r="T4147" s="125"/>
      <c r="AT4147" s="121" t="s">
        <v>176</v>
      </c>
      <c r="AU4147" s="121" t="s">
        <v>82</v>
      </c>
      <c r="AV4147" s="120" t="s">
        <v>172</v>
      </c>
      <c r="AW4147" s="120" t="s">
        <v>30</v>
      </c>
      <c r="AX4147" s="120" t="s">
        <v>80</v>
      </c>
      <c r="AY4147" s="121" t="s">
        <v>165</v>
      </c>
    </row>
    <row r="4148" spans="2:65" s="17" customFormat="1" ht="24.2" customHeight="1">
      <c r="B4148" s="16"/>
      <c r="C4148" s="88" t="s">
        <v>1262</v>
      </c>
      <c r="D4148" s="88" t="s">
        <v>168</v>
      </c>
      <c r="E4148" s="89" t="s">
        <v>2205</v>
      </c>
      <c r="F4148" s="90" t="s">
        <v>2206</v>
      </c>
      <c r="G4148" s="91" t="s">
        <v>171</v>
      </c>
      <c r="H4148" s="92">
        <v>8.4350000000000005</v>
      </c>
      <c r="I4148" s="4"/>
      <c r="J4148" s="94">
        <f>ROUND(I4148*H4148,2)</f>
        <v>0</v>
      </c>
      <c r="K4148" s="95"/>
      <c r="L4148" s="16"/>
      <c r="M4148" s="96" t="s">
        <v>1</v>
      </c>
      <c r="N4148" s="97" t="s">
        <v>38</v>
      </c>
      <c r="P4148" s="98">
        <f>O4148*H4148</f>
        <v>0</v>
      </c>
      <c r="Q4148" s="98">
        <v>0</v>
      </c>
      <c r="R4148" s="98">
        <f>Q4148*H4148</f>
        <v>0</v>
      </c>
      <c r="S4148" s="98">
        <v>0</v>
      </c>
      <c r="T4148" s="99">
        <f>S4148*H4148</f>
        <v>0</v>
      </c>
      <c r="AR4148" s="100" t="s">
        <v>172</v>
      </c>
      <c r="AT4148" s="100" t="s">
        <v>168</v>
      </c>
      <c r="AU4148" s="100" t="s">
        <v>82</v>
      </c>
      <c r="AY4148" s="9" t="s">
        <v>165</v>
      </c>
      <c r="BE4148" s="101">
        <f>IF(N4148="základní",J4148,0)</f>
        <v>0</v>
      </c>
      <c r="BF4148" s="101">
        <f>IF(N4148="snížená",J4148,0)</f>
        <v>0</v>
      </c>
      <c r="BG4148" s="101">
        <f>IF(N4148="zákl. přenesená",J4148,0)</f>
        <v>0</v>
      </c>
      <c r="BH4148" s="101">
        <f>IF(N4148="sníž. přenesená",J4148,0)</f>
        <v>0</v>
      </c>
      <c r="BI4148" s="101">
        <f>IF(N4148="nulová",J4148,0)</f>
        <v>0</v>
      </c>
      <c r="BJ4148" s="9" t="s">
        <v>80</v>
      </c>
      <c r="BK4148" s="101">
        <f>ROUND(I4148*H4148,2)</f>
        <v>0</v>
      </c>
      <c r="BL4148" s="9" t="s">
        <v>172</v>
      </c>
      <c r="BM4148" s="100" t="s">
        <v>2207</v>
      </c>
    </row>
    <row r="4149" spans="2:65" s="17" customFormat="1" ht="19.5">
      <c r="B4149" s="16"/>
      <c r="D4149" s="102" t="s">
        <v>173</v>
      </c>
      <c r="F4149" s="103" t="s">
        <v>2206</v>
      </c>
      <c r="I4149" s="5"/>
      <c r="L4149" s="16"/>
      <c r="M4149" s="104"/>
      <c r="T4149" s="105"/>
      <c r="AT4149" s="9" t="s">
        <v>173</v>
      </c>
      <c r="AU4149" s="9" t="s">
        <v>82</v>
      </c>
    </row>
    <row r="4150" spans="2:65" s="113" customFormat="1">
      <c r="B4150" s="112"/>
      <c r="D4150" s="102" t="s">
        <v>176</v>
      </c>
      <c r="E4150" s="114" t="s">
        <v>1</v>
      </c>
      <c r="F4150" s="115" t="s">
        <v>2208</v>
      </c>
      <c r="H4150" s="116">
        <v>8.4350000000000005</v>
      </c>
      <c r="I4150" s="7"/>
      <c r="L4150" s="112"/>
      <c r="M4150" s="117"/>
      <c r="T4150" s="118"/>
      <c r="AT4150" s="114" t="s">
        <v>176</v>
      </c>
      <c r="AU4150" s="114" t="s">
        <v>82</v>
      </c>
      <c r="AV4150" s="113" t="s">
        <v>82</v>
      </c>
      <c r="AW4150" s="113" t="s">
        <v>30</v>
      </c>
      <c r="AX4150" s="113" t="s">
        <v>73</v>
      </c>
      <c r="AY4150" s="114" t="s">
        <v>165</v>
      </c>
    </row>
    <row r="4151" spans="2:65" s="120" customFormat="1">
      <c r="B4151" s="119"/>
      <c r="D4151" s="102" t="s">
        <v>176</v>
      </c>
      <c r="E4151" s="121" t="s">
        <v>1</v>
      </c>
      <c r="F4151" s="122" t="s">
        <v>181</v>
      </c>
      <c r="H4151" s="123">
        <v>8.4350000000000005</v>
      </c>
      <c r="I4151" s="8"/>
      <c r="L4151" s="119"/>
      <c r="M4151" s="124"/>
      <c r="T4151" s="125"/>
      <c r="AT4151" s="121" t="s">
        <v>176</v>
      </c>
      <c r="AU4151" s="121" t="s">
        <v>82</v>
      </c>
      <c r="AV4151" s="120" t="s">
        <v>172</v>
      </c>
      <c r="AW4151" s="120" t="s">
        <v>30</v>
      </c>
      <c r="AX4151" s="120" t="s">
        <v>80</v>
      </c>
      <c r="AY4151" s="121" t="s">
        <v>165</v>
      </c>
    </row>
    <row r="4152" spans="2:65" s="17" customFormat="1" ht="24.2" customHeight="1">
      <c r="B4152" s="16"/>
      <c r="C4152" s="88" t="s">
        <v>2209</v>
      </c>
      <c r="D4152" s="88" t="s">
        <v>168</v>
      </c>
      <c r="E4152" s="89" t="s">
        <v>2210</v>
      </c>
      <c r="F4152" s="90" t="s">
        <v>2211</v>
      </c>
      <c r="G4152" s="91" t="s">
        <v>202</v>
      </c>
      <c r="H4152" s="92">
        <v>1700.027</v>
      </c>
      <c r="I4152" s="4"/>
      <c r="J4152" s="94">
        <f>ROUND(I4152*H4152,2)</f>
        <v>0</v>
      </c>
      <c r="K4152" s="95"/>
      <c r="L4152" s="16"/>
      <c r="M4152" s="96" t="s">
        <v>1</v>
      </c>
      <c r="N4152" s="97" t="s">
        <v>38</v>
      </c>
      <c r="P4152" s="98">
        <f>O4152*H4152</f>
        <v>0</v>
      </c>
      <c r="Q4152" s="98">
        <v>0</v>
      </c>
      <c r="R4152" s="98">
        <f>Q4152*H4152</f>
        <v>0</v>
      </c>
      <c r="S4152" s="98">
        <v>0</v>
      </c>
      <c r="T4152" s="99">
        <f>S4152*H4152</f>
        <v>0</v>
      </c>
      <c r="AR4152" s="100" t="s">
        <v>172</v>
      </c>
      <c r="AT4152" s="100" t="s">
        <v>168</v>
      </c>
      <c r="AU4152" s="100" t="s">
        <v>82</v>
      </c>
      <c r="AY4152" s="9" t="s">
        <v>165</v>
      </c>
      <c r="BE4152" s="101">
        <f>IF(N4152="základní",J4152,0)</f>
        <v>0</v>
      </c>
      <c r="BF4152" s="101">
        <f>IF(N4152="snížená",J4152,0)</f>
        <v>0</v>
      </c>
      <c r="BG4152" s="101">
        <f>IF(N4152="zákl. přenesená",J4152,0)</f>
        <v>0</v>
      </c>
      <c r="BH4152" s="101">
        <f>IF(N4152="sníž. přenesená",J4152,0)</f>
        <v>0</v>
      </c>
      <c r="BI4152" s="101">
        <f>IF(N4152="nulová",J4152,0)</f>
        <v>0</v>
      </c>
      <c r="BJ4152" s="9" t="s">
        <v>80</v>
      </c>
      <c r="BK4152" s="101">
        <f>ROUND(I4152*H4152,2)</f>
        <v>0</v>
      </c>
      <c r="BL4152" s="9" t="s">
        <v>172</v>
      </c>
      <c r="BM4152" s="100" t="s">
        <v>2212</v>
      </c>
    </row>
    <row r="4153" spans="2:65" s="17" customFormat="1">
      <c r="B4153" s="16"/>
      <c r="D4153" s="102" t="s">
        <v>173</v>
      </c>
      <c r="F4153" s="103" t="s">
        <v>2211</v>
      </c>
      <c r="I4153" s="5"/>
      <c r="L4153" s="16"/>
      <c r="M4153" s="104"/>
      <c r="T4153" s="105"/>
      <c r="AT4153" s="9" t="s">
        <v>173</v>
      </c>
      <c r="AU4153" s="9" t="s">
        <v>82</v>
      </c>
    </row>
    <row r="4154" spans="2:65" s="107" customFormat="1">
      <c r="B4154" s="106"/>
      <c r="D4154" s="102" t="s">
        <v>176</v>
      </c>
      <c r="E4154" s="108" t="s">
        <v>1</v>
      </c>
      <c r="F4154" s="109" t="s">
        <v>11511</v>
      </c>
      <c r="H4154" s="108"/>
      <c r="I4154" s="6"/>
      <c r="L4154" s="106"/>
      <c r="M4154" s="110"/>
      <c r="T4154" s="111"/>
      <c r="AT4154" s="108" t="s">
        <v>176</v>
      </c>
      <c r="AU4154" s="108" t="s">
        <v>82</v>
      </c>
      <c r="AV4154" s="107" t="s">
        <v>80</v>
      </c>
      <c r="AW4154" s="107" t="s">
        <v>30</v>
      </c>
      <c r="AX4154" s="107" t="s">
        <v>73</v>
      </c>
      <c r="AY4154" s="108" t="s">
        <v>165</v>
      </c>
    </row>
    <row r="4155" spans="2:65" s="113" customFormat="1">
      <c r="B4155" s="112"/>
      <c r="D4155" s="102" t="s">
        <v>176</v>
      </c>
      <c r="E4155" s="114" t="s">
        <v>1</v>
      </c>
      <c r="F4155" s="115" t="s">
        <v>11512</v>
      </c>
      <c r="H4155" s="116">
        <v>4.59</v>
      </c>
      <c r="I4155" s="7"/>
      <c r="L4155" s="112"/>
      <c r="M4155" s="117"/>
      <c r="T4155" s="118"/>
      <c r="AT4155" s="114" t="s">
        <v>176</v>
      </c>
      <c r="AU4155" s="114" t="s">
        <v>82</v>
      </c>
      <c r="AV4155" s="113" t="s">
        <v>80</v>
      </c>
      <c r="AW4155" s="113" t="s">
        <v>30</v>
      </c>
      <c r="AX4155" s="113" t="s">
        <v>73</v>
      </c>
      <c r="AY4155" s="114" t="s">
        <v>165</v>
      </c>
    </row>
    <row r="4156" spans="2:65" s="113" customFormat="1">
      <c r="B4156" s="112"/>
      <c r="D4156" s="102" t="s">
        <v>176</v>
      </c>
      <c r="E4156" s="114" t="s">
        <v>1</v>
      </c>
      <c r="F4156" s="115" t="s">
        <v>9866</v>
      </c>
      <c r="H4156" s="116">
        <v>4.59</v>
      </c>
      <c r="I4156" s="7"/>
      <c r="L4156" s="112"/>
      <c r="M4156" s="117"/>
      <c r="T4156" s="118"/>
      <c r="AT4156" s="114" t="s">
        <v>176</v>
      </c>
      <c r="AU4156" s="114" t="s">
        <v>82</v>
      </c>
      <c r="AV4156" s="113" t="s">
        <v>80</v>
      </c>
      <c r="AW4156" s="113" t="s">
        <v>30</v>
      </c>
      <c r="AX4156" s="113" t="s">
        <v>73</v>
      </c>
      <c r="AY4156" s="114" t="s">
        <v>165</v>
      </c>
    </row>
    <row r="4157" spans="2:65" s="107" customFormat="1" ht="22.5">
      <c r="B4157" s="106"/>
      <c r="D4157" s="102" t="s">
        <v>176</v>
      </c>
      <c r="E4157" s="108" t="s">
        <v>1</v>
      </c>
      <c r="F4157" s="109" t="s">
        <v>11513</v>
      </c>
      <c r="H4157" s="108"/>
      <c r="I4157" s="6"/>
      <c r="L4157" s="106"/>
      <c r="M4157" s="110"/>
      <c r="T4157" s="111"/>
      <c r="AT4157" s="108" t="s">
        <v>176</v>
      </c>
      <c r="AU4157" s="108" t="s">
        <v>82</v>
      </c>
      <c r="AV4157" s="107" t="s">
        <v>82</v>
      </c>
      <c r="AW4157" s="107" t="s">
        <v>30</v>
      </c>
      <c r="AX4157" s="107" t="s">
        <v>73</v>
      </c>
      <c r="AY4157" s="108" t="s">
        <v>165</v>
      </c>
    </row>
    <row r="4158" spans="2:65" s="113" customFormat="1">
      <c r="B4158" s="112"/>
      <c r="D4158" s="102" t="s">
        <v>176</v>
      </c>
      <c r="E4158" s="114" t="s">
        <v>1</v>
      </c>
      <c r="F4158" s="115" t="s">
        <v>11514</v>
      </c>
      <c r="H4158" s="116">
        <v>745.81299999999999</v>
      </c>
      <c r="I4158" s="7"/>
      <c r="L4158" s="112"/>
      <c r="M4158" s="117"/>
      <c r="T4158" s="118"/>
      <c r="AT4158" s="114" t="s">
        <v>176</v>
      </c>
      <c r="AU4158" s="114" t="s">
        <v>82</v>
      </c>
      <c r="AV4158" s="113" t="s">
        <v>80</v>
      </c>
      <c r="AW4158" s="113" t="s">
        <v>30</v>
      </c>
      <c r="AX4158" s="113" t="s">
        <v>73</v>
      </c>
      <c r="AY4158" s="114" t="s">
        <v>165</v>
      </c>
    </row>
    <row r="4159" spans="2:65" s="113" customFormat="1">
      <c r="B4159" s="112"/>
      <c r="D4159" s="102" t="s">
        <v>176</v>
      </c>
      <c r="E4159" s="114" t="s">
        <v>1</v>
      </c>
      <c r="F4159" s="115" t="s">
        <v>9892</v>
      </c>
      <c r="H4159" s="116">
        <v>745.81299999999999</v>
      </c>
      <c r="I4159" s="7"/>
      <c r="L4159" s="112"/>
      <c r="M4159" s="117"/>
      <c r="T4159" s="118"/>
      <c r="AT4159" s="114" t="s">
        <v>176</v>
      </c>
      <c r="AU4159" s="114" t="s">
        <v>82</v>
      </c>
      <c r="AV4159" s="113" t="s">
        <v>82</v>
      </c>
      <c r="AW4159" s="113" t="s">
        <v>30</v>
      </c>
      <c r="AX4159" s="113" t="s">
        <v>73</v>
      </c>
      <c r="AY4159" s="114" t="s">
        <v>165</v>
      </c>
    </row>
    <row r="4160" spans="2:65" s="107" customFormat="1">
      <c r="B4160" s="106"/>
      <c r="D4160" s="102" t="s">
        <v>176</v>
      </c>
      <c r="E4160" s="108" t="s">
        <v>1</v>
      </c>
      <c r="F4160" s="109" t="s">
        <v>11515</v>
      </c>
      <c r="H4160" s="108"/>
      <c r="I4160" s="6"/>
      <c r="L4160" s="106"/>
      <c r="M4160" s="110"/>
      <c r="T4160" s="111"/>
      <c r="AT4160" s="108" t="s">
        <v>176</v>
      </c>
      <c r="AU4160" s="108" t="s">
        <v>82</v>
      </c>
      <c r="AV4160" s="107" t="s">
        <v>80</v>
      </c>
      <c r="AW4160" s="107" t="s">
        <v>30</v>
      </c>
      <c r="AX4160" s="107" t="s">
        <v>73</v>
      </c>
      <c r="AY4160" s="108" t="s">
        <v>165</v>
      </c>
    </row>
    <row r="4161" spans="2:65" s="113" customFormat="1">
      <c r="B4161" s="112"/>
      <c r="D4161" s="102" t="s">
        <v>176</v>
      </c>
      <c r="E4161" s="114" t="s">
        <v>1</v>
      </c>
      <c r="F4161" s="115" t="s">
        <v>11516</v>
      </c>
      <c r="H4161" s="116">
        <v>949.62400000000002</v>
      </c>
      <c r="I4161" s="7"/>
      <c r="L4161" s="112"/>
      <c r="M4161" s="117"/>
      <c r="T4161" s="118"/>
      <c r="AT4161" s="114" t="s">
        <v>176</v>
      </c>
      <c r="AU4161" s="114" t="s">
        <v>82</v>
      </c>
      <c r="AV4161" s="113" t="s">
        <v>82</v>
      </c>
      <c r="AW4161" s="113" t="s">
        <v>30</v>
      </c>
      <c r="AX4161" s="113" t="s">
        <v>73</v>
      </c>
      <c r="AY4161" s="114" t="s">
        <v>165</v>
      </c>
    </row>
    <row r="4162" spans="2:65" s="113" customFormat="1">
      <c r="B4162" s="112"/>
      <c r="D4162" s="102" t="s">
        <v>176</v>
      </c>
      <c r="E4162" s="114" t="s">
        <v>1</v>
      </c>
      <c r="F4162" s="115" t="s">
        <v>10384</v>
      </c>
      <c r="H4162" s="116">
        <v>949.62400000000002</v>
      </c>
      <c r="I4162" s="7"/>
      <c r="L4162" s="112"/>
      <c r="M4162" s="117"/>
      <c r="T4162" s="118"/>
      <c r="AT4162" s="114" t="s">
        <v>176</v>
      </c>
      <c r="AU4162" s="114" t="s">
        <v>82</v>
      </c>
      <c r="AV4162" s="113" t="s">
        <v>82</v>
      </c>
      <c r="AW4162" s="113" t="s">
        <v>30</v>
      </c>
      <c r="AX4162" s="113" t="s">
        <v>73</v>
      </c>
      <c r="AY4162" s="114" t="s">
        <v>165</v>
      </c>
    </row>
    <row r="4163" spans="2:65" s="120" customFormat="1">
      <c r="B4163" s="119"/>
      <c r="D4163" s="102" t="s">
        <v>176</v>
      </c>
      <c r="E4163" s="121" t="s">
        <v>1</v>
      </c>
      <c r="F4163" s="122" t="s">
        <v>181</v>
      </c>
      <c r="H4163" s="123">
        <v>1700.027</v>
      </c>
      <c r="I4163" s="8"/>
      <c r="L4163" s="119"/>
      <c r="M4163" s="124"/>
      <c r="T4163" s="125"/>
      <c r="AT4163" s="121" t="s">
        <v>176</v>
      </c>
      <c r="AU4163" s="121" t="s">
        <v>82</v>
      </c>
      <c r="AV4163" s="120" t="s">
        <v>172</v>
      </c>
      <c r="AW4163" s="120" t="s">
        <v>30</v>
      </c>
      <c r="AX4163" s="120" t="s">
        <v>80</v>
      </c>
      <c r="AY4163" s="121" t="s">
        <v>165</v>
      </c>
    </row>
    <row r="4164" spans="2:65" s="17" customFormat="1" ht="24.2" customHeight="1">
      <c r="B4164" s="16"/>
      <c r="C4164" s="88" t="s">
        <v>1265</v>
      </c>
      <c r="D4164" s="88" t="s">
        <v>168</v>
      </c>
      <c r="E4164" s="89" t="s">
        <v>2178</v>
      </c>
      <c r="F4164" s="90" t="s">
        <v>2179</v>
      </c>
      <c r="G4164" s="91" t="s">
        <v>171</v>
      </c>
      <c r="H4164" s="92">
        <v>975.79300000000001</v>
      </c>
      <c r="I4164" s="4"/>
      <c r="J4164" s="94">
        <f>ROUND(I4164*H4164,2)</f>
        <v>0</v>
      </c>
      <c r="K4164" s="95"/>
      <c r="L4164" s="16"/>
      <c r="M4164" s="96" t="s">
        <v>1</v>
      </c>
      <c r="N4164" s="97" t="s">
        <v>38</v>
      </c>
      <c r="P4164" s="98">
        <f>O4164*H4164</f>
        <v>0</v>
      </c>
      <c r="Q4164" s="98">
        <v>0</v>
      </c>
      <c r="R4164" s="98">
        <f>Q4164*H4164</f>
        <v>0</v>
      </c>
      <c r="S4164" s="98">
        <v>0</v>
      </c>
      <c r="T4164" s="99">
        <f>S4164*H4164</f>
        <v>0</v>
      </c>
      <c r="AR4164" s="100" t="s">
        <v>172</v>
      </c>
      <c r="AT4164" s="100" t="s">
        <v>168</v>
      </c>
      <c r="AU4164" s="100" t="s">
        <v>82</v>
      </c>
      <c r="AY4164" s="9" t="s">
        <v>165</v>
      </c>
      <c r="BE4164" s="101">
        <f>IF(N4164="základní",J4164,0)</f>
        <v>0</v>
      </c>
      <c r="BF4164" s="101">
        <f>IF(N4164="snížená",J4164,0)</f>
        <v>0</v>
      </c>
      <c r="BG4164" s="101">
        <f>IF(N4164="zákl. přenesená",J4164,0)</f>
        <v>0</v>
      </c>
      <c r="BH4164" s="101">
        <f>IF(N4164="sníž. přenesená",J4164,0)</f>
        <v>0</v>
      </c>
      <c r="BI4164" s="101">
        <f>IF(N4164="nulová",J4164,0)</f>
        <v>0</v>
      </c>
      <c r="BJ4164" s="9" t="s">
        <v>80</v>
      </c>
      <c r="BK4164" s="101">
        <f>ROUND(I4164*H4164,2)</f>
        <v>0</v>
      </c>
      <c r="BL4164" s="9" t="s">
        <v>172</v>
      </c>
      <c r="BM4164" s="100" t="s">
        <v>2213</v>
      </c>
    </row>
    <row r="4165" spans="2:65" s="17" customFormat="1">
      <c r="B4165" s="16"/>
      <c r="D4165" s="102" t="s">
        <v>173</v>
      </c>
      <c r="F4165" s="103" t="s">
        <v>2179</v>
      </c>
      <c r="I4165" s="5"/>
      <c r="L4165" s="16"/>
      <c r="M4165" s="104"/>
      <c r="T4165" s="105"/>
      <c r="AT4165" s="9" t="s">
        <v>173</v>
      </c>
      <c r="AU4165" s="9" t="s">
        <v>82</v>
      </c>
    </row>
    <row r="4166" spans="2:65" s="113" customFormat="1">
      <c r="B4166" s="112"/>
      <c r="D4166" s="102" t="s">
        <v>176</v>
      </c>
      <c r="E4166" s="114" t="s">
        <v>1</v>
      </c>
      <c r="F4166" s="115" t="s">
        <v>11517</v>
      </c>
      <c r="H4166" s="116">
        <v>0.59670000000000001</v>
      </c>
      <c r="I4166" s="7"/>
      <c r="L4166" s="112"/>
      <c r="M4166" s="117"/>
      <c r="T4166" s="118"/>
      <c r="AT4166" s="114" t="s">
        <v>176</v>
      </c>
      <c r="AU4166" s="114" t="s">
        <v>82</v>
      </c>
      <c r="AV4166" s="113" t="s">
        <v>80</v>
      </c>
      <c r="AW4166" s="113" t="s">
        <v>30</v>
      </c>
      <c r="AX4166" s="113" t="s">
        <v>73</v>
      </c>
      <c r="AY4166" s="114" t="s">
        <v>165</v>
      </c>
    </row>
    <row r="4167" spans="2:65" s="113" customFormat="1">
      <c r="B4167" s="112"/>
      <c r="D4167" s="102" t="s">
        <v>176</v>
      </c>
      <c r="E4167" s="114" t="s">
        <v>1</v>
      </c>
      <c r="F4167" s="115" t="s">
        <v>11518</v>
      </c>
      <c r="H4167" s="116">
        <v>507.15283999999997</v>
      </c>
      <c r="I4167" s="7"/>
      <c r="L4167" s="112"/>
      <c r="M4167" s="117"/>
      <c r="T4167" s="118"/>
      <c r="AT4167" s="114" t="s">
        <v>176</v>
      </c>
      <c r="AU4167" s="114" t="s">
        <v>82</v>
      </c>
      <c r="AV4167" s="113" t="s">
        <v>80</v>
      </c>
      <c r="AW4167" s="113" t="s">
        <v>30</v>
      </c>
      <c r="AX4167" s="113" t="s">
        <v>73</v>
      </c>
      <c r="AY4167" s="114" t="s">
        <v>165</v>
      </c>
    </row>
    <row r="4168" spans="2:65" s="113" customFormat="1">
      <c r="B4168" s="112"/>
      <c r="D4168" s="102" t="s">
        <v>176</v>
      </c>
      <c r="E4168" s="114" t="s">
        <v>1</v>
      </c>
      <c r="F4168" s="115" t="s">
        <v>11519</v>
      </c>
      <c r="H4168" s="116">
        <v>427.33080000000001</v>
      </c>
      <c r="I4168" s="7"/>
      <c r="L4168" s="112"/>
      <c r="M4168" s="117"/>
      <c r="T4168" s="118"/>
      <c r="AT4168" s="114" t="s">
        <v>176</v>
      </c>
      <c r="AU4168" s="114" t="s">
        <v>82</v>
      </c>
      <c r="AV4168" s="113" t="s">
        <v>80</v>
      </c>
      <c r="AW4168" s="113" t="s">
        <v>30</v>
      </c>
      <c r="AX4168" s="113" t="s">
        <v>73</v>
      </c>
      <c r="AY4168" s="114" t="s">
        <v>165</v>
      </c>
    </row>
    <row r="4169" spans="2:65" s="113" customFormat="1">
      <c r="B4169" s="112"/>
      <c r="D4169" s="102" t="s">
        <v>176</v>
      </c>
      <c r="E4169" s="114" t="s">
        <v>1</v>
      </c>
      <c r="F4169" s="115" t="s">
        <v>11499</v>
      </c>
      <c r="H4169" s="116">
        <v>935.08033999999998</v>
      </c>
      <c r="I4169" s="7"/>
      <c r="L4169" s="112"/>
      <c r="M4169" s="117"/>
      <c r="T4169" s="118"/>
      <c r="AT4169" s="114" t="s">
        <v>176</v>
      </c>
      <c r="AU4169" s="114" t="s">
        <v>82</v>
      </c>
      <c r="AV4169" s="113" t="s">
        <v>82</v>
      </c>
      <c r="AW4169" s="113" t="s">
        <v>30</v>
      </c>
      <c r="AX4169" s="113" t="s">
        <v>73</v>
      </c>
      <c r="AY4169" s="114" t="s">
        <v>165</v>
      </c>
    </row>
    <row r="4170" spans="2:65" s="113" customFormat="1">
      <c r="B4170" s="112"/>
      <c r="D4170" s="102" t="s">
        <v>176</v>
      </c>
      <c r="E4170" s="114" t="s">
        <v>1</v>
      </c>
      <c r="F4170" s="115" t="s">
        <v>11520</v>
      </c>
      <c r="H4170" s="116">
        <v>46.754000000000005</v>
      </c>
      <c r="I4170" s="7"/>
      <c r="L4170" s="112"/>
      <c r="M4170" s="117"/>
      <c r="T4170" s="118"/>
      <c r="AT4170" s="114" t="s">
        <v>176</v>
      </c>
      <c r="AU4170" s="114" t="s">
        <v>82</v>
      </c>
      <c r="AV4170" s="113" t="s">
        <v>80</v>
      </c>
      <c r="AW4170" s="113" t="s">
        <v>30</v>
      </c>
      <c r="AX4170" s="113" t="s">
        <v>73</v>
      </c>
      <c r="AY4170" s="114" t="s">
        <v>165</v>
      </c>
    </row>
    <row r="4171" spans="2:65" s="107" customFormat="1">
      <c r="B4171" s="106"/>
      <c r="D4171" s="102" t="s">
        <v>176</v>
      </c>
      <c r="E4171" s="108" t="s">
        <v>1</v>
      </c>
      <c r="F4171" s="109" t="s">
        <v>11521</v>
      </c>
      <c r="H4171" s="108"/>
      <c r="I4171" s="6"/>
      <c r="L4171" s="106"/>
      <c r="M4171" s="110"/>
      <c r="T4171" s="111"/>
      <c r="AT4171" s="108" t="s">
        <v>176</v>
      </c>
      <c r="AU4171" s="108" t="s">
        <v>82</v>
      </c>
      <c r="AV4171" s="107" t="s">
        <v>82</v>
      </c>
      <c r="AW4171" s="107" t="s">
        <v>30</v>
      </c>
      <c r="AX4171" s="107" t="s">
        <v>73</v>
      </c>
      <c r="AY4171" s="108" t="s">
        <v>165</v>
      </c>
    </row>
    <row r="4172" spans="2:65" s="113" customFormat="1">
      <c r="B4172" s="112"/>
      <c r="D4172" s="102" t="s">
        <v>176</v>
      </c>
      <c r="E4172" s="114" t="s">
        <v>1</v>
      </c>
      <c r="F4172" s="115" t="s">
        <v>11522</v>
      </c>
      <c r="H4172" s="116">
        <v>-6.0417000000000005</v>
      </c>
      <c r="I4172" s="7"/>
      <c r="L4172" s="112"/>
      <c r="M4172" s="117"/>
      <c r="T4172" s="118"/>
      <c r="AT4172" s="114" t="s">
        <v>176</v>
      </c>
      <c r="AU4172" s="114" t="s">
        <v>82</v>
      </c>
      <c r="AV4172" s="113" t="s">
        <v>80</v>
      </c>
      <c r="AW4172" s="113" t="s">
        <v>30</v>
      </c>
      <c r="AX4172" s="113" t="s">
        <v>73</v>
      </c>
      <c r="AY4172" s="114" t="s">
        <v>165</v>
      </c>
    </row>
    <row r="4173" spans="2:65" s="120" customFormat="1">
      <c r="B4173" s="119"/>
      <c r="D4173" s="102" t="s">
        <v>176</v>
      </c>
      <c r="E4173" s="121" t="s">
        <v>1</v>
      </c>
      <c r="F4173" s="122" t="s">
        <v>181</v>
      </c>
      <c r="H4173" s="123">
        <v>975.79300000000001</v>
      </c>
      <c r="I4173" s="8"/>
      <c r="L4173" s="119"/>
      <c r="M4173" s="124"/>
      <c r="T4173" s="125"/>
      <c r="AT4173" s="121" t="s">
        <v>176</v>
      </c>
      <c r="AU4173" s="121" t="s">
        <v>82</v>
      </c>
      <c r="AV4173" s="120" t="s">
        <v>172</v>
      </c>
      <c r="AW4173" s="120" t="s">
        <v>30</v>
      </c>
      <c r="AX4173" s="120" t="s">
        <v>80</v>
      </c>
      <c r="AY4173" s="121" t="s">
        <v>165</v>
      </c>
    </row>
    <row r="4174" spans="2:65" s="17" customFormat="1" ht="24.2" customHeight="1">
      <c r="B4174" s="16"/>
      <c r="C4174" s="88" t="s">
        <v>2214</v>
      </c>
      <c r="D4174" s="88" t="s">
        <v>168</v>
      </c>
      <c r="E4174" s="89" t="s">
        <v>2215</v>
      </c>
      <c r="F4174" s="90" t="s">
        <v>2216</v>
      </c>
      <c r="G4174" s="91" t="s">
        <v>202</v>
      </c>
      <c r="H4174" s="92">
        <v>25.173999999999999</v>
      </c>
      <c r="I4174" s="4"/>
      <c r="J4174" s="94">
        <f>ROUND(I4174*H4174,2)</f>
        <v>0</v>
      </c>
      <c r="K4174" s="95"/>
      <c r="L4174" s="16"/>
      <c r="M4174" s="96" t="s">
        <v>1</v>
      </c>
      <c r="N4174" s="97" t="s">
        <v>38</v>
      </c>
      <c r="P4174" s="98">
        <f>O4174*H4174</f>
        <v>0</v>
      </c>
      <c r="Q4174" s="98">
        <v>0</v>
      </c>
      <c r="R4174" s="98">
        <f>Q4174*H4174</f>
        <v>0</v>
      </c>
      <c r="S4174" s="98">
        <v>0</v>
      </c>
      <c r="T4174" s="99">
        <f>S4174*H4174</f>
        <v>0</v>
      </c>
      <c r="AR4174" s="100" t="s">
        <v>172</v>
      </c>
      <c r="AT4174" s="100" t="s">
        <v>168</v>
      </c>
      <c r="AU4174" s="100" t="s">
        <v>82</v>
      </c>
      <c r="AY4174" s="9" t="s">
        <v>165</v>
      </c>
      <c r="BE4174" s="101">
        <f>IF(N4174="základní",J4174,0)</f>
        <v>0</v>
      </c>
      <c r="BF4174" s="101">
        <f>IF(N4174="snížená",J4174,0)</f>
        <v>0</v>
      </c>
      <c r="BG4174" s="101">
        <f>IF(N4174="zákl. přenesená",J4174,0)</f>
        <v>0</v>
      </c>
      <c r="BH4174" s="101">
        <f>IF(N4174="sníž. přenesená",J4174,0)</f>
        <v>0</v>
      </c>
      <c r="BI4174" s="101">
        <f>IF(N4174="nulová",J4174,0)</f>
        <v>0</v>
      </c>
      <c r="BJ4174" s="9" t="s">
        <v>80</v>
      </c>
      <c r="BK4174" s="101">
        <f>ROUND(I4174*H4174,2)</f>
        <v>0</v>
      </c>
      <c r="BL4174" s="9" t="s">
        <v>172</v>
      </c>
      <c r="BM4174" s="100" t="s">
        <v>2217</v>
      </c>
    </row>
    <row r="4175" spans="2:65" s="17" customFormat="1" ht="19.5">
      <c r="B4175" s="16"/>
      <c r="D4175" s="102" t="s">
        <v>173</v>
      </c>
      <c r="F4175" s="103" t="s">
        <v>2216</v>
      </c>
      <c r="I4175" s="5"/>
      <c r="L4175" s="16"/>
      <c r="M4175" s="104"/>
      <c r="T4175" s="105"/>
      <c r="AT4175" s="9" t="s">
        <v>173</v>
      </c>
      <c r="AU4175" s="9" t="s">
        <v>82</v>
      </c>
    </row>
    <row r="4176" spans="2:65" s="107" customFormat="1">
      <c r="B4176" s="106"/>
      <c r="D4176" s="102" t="s">
        <v>176</v>
      </c>
      <c r="E4176" s="108" t="s">
        <v>1</v>
      </c>
      <c r="F4176" s="109" t="s">
        <v>2218</v>
      </c>
      <c r="H4176" s="108" t="s">
        <v>1</v>
      </c>
      <c r="I4176" s="6"/>
      <c r="L4176" s="106"/>
      <c r="M4176" s="110"/>
      <c r="T4176" s="111"/>
      <c r="AT4176" s="108" t="s">
        <v>176</v>
      </c>
      <c r="AU4176" s="108" t="s">
        <v>82</v>
      </c>
      <c r="AV4176" s="107" t="s">
        <v>80</v>
      </c>
      <c r="AW4176" s="107" t="s">
        <v>30</v>
      </c>
      <c r="AX4176" s="107" t="s">
        <v>73</v>
      </c>
      <c r="AY4176" s="108" t="s">
        <v>165</v>
      </c>
    </row>
    <row r="4177" spans="2:65" s="113" customFormat="1">
      <c r="B4177" s="112"/>
      <c r="D4177" s="102" t="s">
        <v>176</v>
      </c>
      <c r="E4177" s="114" t="s">
        <v>1</v>
      </c>
      <c r="F4177" s="115" t="s">
        <v>2219</v>
      </c>
      <c r="H4177" s="116">
        <v>25.173999999999999</v>
      </c>
      <c r="I4177" s="7"/>
      <c r="L4177" s="112"/>
      <c r="M4177" s="117"/>
      <c r="T4177" s="118"/>
      <c r="AT4177" s="114" t="s">
        <v>176</v>
      </c>
      <c r="AU4177" s="114" t="s">
        <v>82</v>
      </c>
      <c r="AV4177" s="113" t="s">
        <v>82</v>
      </c>
      <c r="AW4177" s="113" t="s">
        <v>30</v>
      </c>
      <c r="AX4177" s="113" t="s">
        <v>73</v>
      </c>
      <c r="AY4177" s="114" t="s">
        <v>165</v>
      </c>
    </row>
    <row r="4178" spans="2:65" s="120" customFormat="1">
      <c r="B4178" s="119"/>
      <c r="D4178" s="102" t="s">
        <v>176</v>
      </c>
      <c r="E4178" s="121" t="s">
        <v>1</v>
      </c>
      <c r="F4178" s="122" t="s">
        <v>181</v>
      </c>
      <c r="H4178" s="123">
        <v>25.173999999999999</v>
      </c>
      <c r="I4178" s="8"/>
      <c r="L4178" s="119"/>
      <c r="M4178" s="124"/>
      <c r="T4178" s="125"/>
      <c r="AT4178" s="121" t="s">
        <v>176</v>
      </c>
      <c r="AU4178" s="121" t="s">
        <v>82</v>
      </c>
      <c r="AV4178" s="120" t="s">
        <v>172</v>
      </c>
      <c r="AW4178" s="120" t="s">
        <v>30</v>
      </c>
      <c r="AX4178" s="120" t="s">
        <v>80</v>
      </c>
      <c r="AY4178" s="121" t="s">
        <v>165</v>
      </c>
    </row>
    <row r="4179" spans="2:65" s="17" customFormat="1" ht="24.2" customHeight="1">
      <c r="B4179" s="16"/>
      <c r="C4179" s="88" t="s">
        <v>1269</v>
      </c>
      <c r="D4179" s="88" t="s">
        <v>168</v>
      </c>
      <c r="E4179" s="89" t="s">
        <v>2220</v>
      </c>
      <c r="F4179" s="90" t="s">
        <v>2221</v>
      </c>
      <c r="G4179" s="91" t="s">
        <v>202</v>
      </c>
      <c r="H4179" s="92">
        <v>263.541</v>
      </c>
      <c r="I4179" s="4"/>
      <c r="J4179" s="94">
        <f>ROUND(I4179*H4179,2)</f>
        <v>0</v>
      </c>
      <c r="K4179" s="95"/>
      <c r="L4179" s="16"/>
      <c r="M4179" s="96" t="s">
        <v>1</v>
      </c>
      <c r="N4179" s="97" t="s">
        <v>38</v>
      </c>
      <c r="P4179" s="98">
        <f>O4179*H4179</f>
        <v>0</v>
      </c>
      <c r="Q4179" s="98">
        <v>6.0000000000000001E-3</v>
      </c>
      <c r="R4179" s="98">
        <f>Q4179*H4179</f>
        <v>1.5812459999999999</v>
      </c>
      <c r="S4179" s="98">
        <v>0</v>
      </c>
      <c r="T4179" s="99">
        <f>S4179*H4179</f>
        <v>0</v>
      </c>
      <c r="AR4179" s="100" t="s">
        <v>172</v>
      </c>
      <c r="AT4179" s="100" t="s">
        <v>168</v>
      </c>
      <c r="AU4179" s="100" t="s">
        <v>82</v>
      </c>
      <c r="AY4179" s="9" t="s">
        <v>165</v>
      </c>
      <c r="BE4179" s="101">
        <f>IF(N4179="základní",J4179,0)</f>
        <v>0</v>
      </c>
      <c r="BF4179" s="101">
        <f>IF(N4179="snížená",J4179,0)</f>
        <v>0</v>
      </c>
      <c r="BG4179" s="101">
        <f>IF(N4179="zákl. přenesená",J4179,0)</f>
        <v>0</v>
      </c>
      <c r="BH4179" s="101">
        <f>IF(N4179="sníž. přenesená",J4179,0)</f>
        <v>0</v>
      </c>
      <c r="BI4179" s="101">
        <f>IF(N4179="nulová",J4179,0)</f>
        <v>0</v>
      </c>
      <c r="BJ4179" s="9" t="s">
        <v>80</v>
      </c>
      <c r="BK4179" s="101">
        <f>ROUND(I4179*H4179,2)</f>
        <v>0</v>
      </c>
      <c r="BL4179" s="9" t="s">
        <v>172</v>
      </c>
      <c r="BM4179" s="100" t="s">
        <v>2222</v>
      </c>
    </row>
    <row r="4180" spans="2:65" s="17" customFormat="1" ht="19.5">
      <c r="B4180" s="16"/>
      <c r="D4180" s="102" t="s">
        <v>173</v>
      </c>
      <c r="F4180" s="103" t="s">
        <v>2223</v>
      </c>
      <c r="I4180" s="5"/>
      <c r="L4180" s="16"/>
      <c r="M4180" s="104"/>
      <c r="T4180" s="105"/>
      <c r="AT4180" s="9" t="s">
        <v>173</v>
      </c>
      <c r="AU4180" s="9" t="s">
        <v>82</v>
      </c>
    </row>
    <row r="4181" spans="2:65" s="107" customFormat="1">
      <c r="B4181" s="106"/>
      <c r="D4181" s="102" t="s">
        <v>176</v>
      </c>
      <c r="E4181" s="108" t="s">
        <v>1</v>
      </c>
      <c r="F4181" s="109" t="s">
        <v>2224</v>
      </c>
      <c r="H4181" s="108" t="s">
        <v>1</v>
      </c>
      <c r="I4181" s="6"/>
      <c r="L4181" s="106"/>
      <c r="M4181" s="110"/>
      <c r="T4181" s="111"/>
      <c r="AT4181" s="108" t="s">
        <v>176</v>
      </c>
      <c r="AU4181" s="108" t="s">
        <v>82</v>
      </c>
      <c r="AV4181" s="107" t="s">
        <v>80</v>
      </c>
      <c r="AW4181" s="107" t="s">
        <v>30</v>
      </c>
      <c r="AX4181" s="107" t="s">
        <v>73</v>
      </c>
      <c r="AY4181" s="108" t="s">
        <v>165</v>
      </c>
    </row>
    <row r="4182" spans="2:65" s="107" customFormat="1">
      <c r="B4182" s="106"/>
      <c r="D4182" s="102" t="s">
        <v>176</v>
      </c>
      <c r="E4182" s="108" t="s">
        <v>1</v>
      </c>
      <c r="F4182" s="109" t="s">
        <v>2225</v>
      </c>
      <c r="H4182" s="108" t="s">
        <v>1</v>
      </c>
      <c r="I4182" s="6"/>
      <c r="L4182" s="106"/>
      <c r="M4182" s="110"/>
      <c r="T4182" s="111"/>
      <c r="AT4182" s="108" t="s">
        <v>176</v>
      </c>
      <c r="AU4182" s="108" t="s">
        <v>82</v>
      </c>
      <c r="AV4182" s="107" t="s">
        <v>80</v>
      </c>
      <c r="AW4182" s="107" t="s">
        <v>30</v>
      </c>
      <c r="AX4182" s="107" t="s">
        <v>73</v>
      </c>
      <c r="AY4182" s="108" t="s">
        <v>165</v>
      </c>
    </row>
    <row r="4183" spans="2:65" s="107" customFormat="1">
      <c r="B4183" s="106"/>
      <c r="D4183" s="102" t="s">
        <v>176</v>
      </c>
      <c r="E4183" s="108" t="s">
        <v>1</v>
      </c>
      <c r="F4183" s="109" t="s">
        <v>1644</v>
      </c>
      <c r="H4183" s="108" t="s">
        <v>1</v>
      </c>
      <c r="I4183" s="6"/>
      <c r="L4183" s="106"/>
      <c r="M4183" s="110"/>
      <c r="T4183" s="111"/>
      <c r="AT4183" s="108" t="s">
        <v>176</v>
      </c>
      <c r="AU4183" s="108" t="s">
        <v>82</v>
      </c>
      <c r="AV4183" s="107" t="s">
        <v>80</v>
      </c>
      <c r="AW4183" s="107" t="s">
        <v>30</v>
      </c>
      <c r="AX4183" s="107" t="s">
        <v>73</v>
      </c>
      <c r="AY4183" s="108" t="s">
        <v>165</v>
      </c>
    </row>
    <row r="4184" spans="2:65" s="113" customFormat="1">
      <c r="B4184" s="112"/>
      <c r="D4184" s="102" t="s">
        <v>176</v>
      </c>
      <c r="E4184" s="114" t="s">
        <v>1</v>
      </c>
      <c r="F4184" s="115" t="s">
        <v>2226</v>
      </c>
      <c r="H4184" s="116">
        <v>25.99</v>
      </c>
      <c r="I4184" s="7"/>
      <c r="L4184" s="112"/>
      <c r="M4184" s="117"/>
      <c r="T4184" s="118"/>
      <c r="AT4184" s="114" t="s">
        <v>176</v>
      </c>
      <c r="AU4184" s="114" t="s">
        <v>82</v>
      </c>
      <c r="AV4184" s="113" t="s">
        <v>82</v>
      </c>
      <c r="AW4184" s="113" t="s">
        <v>30</v>
      </c>
      <c r="AX4184" s="113" t="s">
        <v>73</v>
      </c>
      <c r="AY4184" s="114" t="s">
        <v>165</v>
      </c>
    </row>
    <row r="4185" spans="2:65" s="107" customFormat="1">
      <c r="B4185" s="106"/>
      <c r="D4185" s="102" t="s">
        <v>176</v>
      </c>
      <c r="E4185" s="108" t="s">
        <v>1</v>
      </c>
      <c r="F4185" s="109" t="s">
        <v>1647</v>
      </c>
      <c r="H4185" s="108" t="s">
        <v>1</v>
      </c>
      <c r="I4185" s="6"/>
      <c r="L4185" s="106"/>
      <c r="M4185" s="110"/>
      <c r="T4185" s="111"/>
      <c r="AT4185" s="108" t="s">
        <v>176</v>
      </c>
      <c r="AU4185" s="108" t="s">
        <v>82</v>
      </c>
      <c r="AV4185" s="107" t="s">
        <v>80</v>
      </c>
      <c r="AW4185" s="107" t="s">
        <v>30</v>
      </c>
      <c r="AX4185" s="107" t="s">
        <v>73</v>
      </c>
      <c r="AY4185" s="108" t="s">
        <v>165</v>
      </c>
    </row>
    <row r="4186" spans="2:65" s="113" customFormat="1">
      <c r="B4186" s="112"/>
      <c r="D4186" s="102" t="s">
        <v>176</v>
      </c>
      <c r="E4186" s="114" t="s">
        <v>1</v>
      </c>
      <c r="F4186" s="115" t="s">
        <v>2227</v>
      </c>
      <c r="H4186" s="116">
        <v>36.732999999999997</v>
      </c>
      <c r="I4186" s="7"/>
      <c r="L4186" s="112"/>
      <c r="M4186" s="117"/>
      <c r="T4186" s="118"/>
      <c r="AT4186" s="114" t="s">
        <v>176</v>
      </c>
      <c r="AU4186" s="114" t="s">
        <v>82</v>
      </c>
      <c r="AV4186" s="113" t="s">
        <v>82</v>
      </c>
      <c r="AW4186" s="113" t="s">
        <v>30</v>
      </c>
      <c r="AX4186" s="113" t="s">
        <v>73</v>
      </c>
      <c r="AY4186" s="114" t="s">
        <v>165</v>
      </c>
    </row>
    <row r="4187" spans="2:65" s="107" customFormat="1">
      <c r="B4187" s="106"/>
      <c r="D4187" s="102" t="s">
        <v>176</v>
      </c>
      <c r="E4187" s="108" t="s">
        <v>1</v>
      </c>
      <c r="F4187" s="109" t="s">
        <v>1861</v>
      </c>
      <c r="H4187" s="108" t="s">
        <v>1</v>
      </c>
      <c r="I4187" s="6"/>
      <c r="L4187" s="106"/>
      <c r="M4187" s="110"/>
      <c r="T4187" s="111"/>
      <c r="AT4187" s="108" t="s">
        <v>176</v>
      </c>
      <c r="AU4187" s="108" t="s">
        <v>82</v>
      </c>
      <c r="AV4187" s="107" t="s">
        <v>80</v>
      </c>
      <c r="AW4187" s="107" t="s">
        <v>30</v>
      </c>
      <c r="AX4187" s="107" t="s">
        <v>73</v>
      </c>
      <c r="AY4187" s="108" t="s">
        <v>165</v>
      </c>
    </row>
    <row r="4188" spans="2:65" s="113" customFormat="1">
      <c r="B4188" s="112"/>
      <c r="D4188" s="102" t="s">
        <v>176</v>
      </c>
      <c r="E4188" s="114" t="s">
        <v>1</v>
      </c>
      <c r="F4188" s="115" t="s">
        <v>1862</v>
      </c>
      <c r="H4188" s="116">
        <v>36.432000000000002</v>
      </c>
      <c r="I4188" s="7"/>
      <c r="L4188" s="112"/>
      <c r="M4188" s="117"/>
      <c r="T4188" s="118"/>
      <c r="AT4188" s="114" t="s">
        <v>176</v>
      </c>
      <c r="AU4188" s="114" t="s">
        <v>82</v>
      </c>
      <c r="AV4188" s="113" t="s">
        <v>82</v>
      </c>
      <c r="AW4188" s="113" t="s">
        <v>30</v>
      </c>
      <c r="AX4188" s="113" t="s">
        <v>73</v>
      </c>
      <c r="AY4188" s="114" t="s">
        <v>165</v>
      </c>
    </row>
    <row r="4189" spans="2:65" s="113" customFormat="1">
      <c r="B4189" s="112"/>
      <c r="D4189" s="102" t="s">
        <v>176</v>
      </c>
      <c r="E4189" s="114" t="s">
        <v>1</v>
      </c>
      <c r="F4189" s="115" t="s">
        <v>2228</v>
      </c>
      <c r="H4189" s="116">
        <v>4.6909999999999998</v>
      </c>
      <c r="I4189" s="7"/>
      <c r="L4189" s="112"/>
      <c r="M4189" s="117"/>
      <c r="T4189" s="118"/>
      <c r="AT4189" s="114" t="s">
        <v>176</v>
      </c>
      <c r="AU4189" s="114" t="s">
        <v>82</v>
      </c>
      <c r="AV4189" s="113" t="s">
        <v>82</v>
      </c>
      <c r="AW4189" s="113" t="s">
        <v>30</v>
      </c>
      <c r="AX4189" s="113" t="s">
        <v>73</v>
      </c>
      <c r="AY4189" s="114" t="s">
        <v>165</v>
      </c>
    </row>
    <row r="4190" spans="2:65" s="113" customFormat="1">
      <c r="B4190" s="112"/>
      <c r="D4190" s="102" t="s">
        <v>176</v>
      </c>
      <c r="E4190" s="114" t="s">
        <v>1</v>
      </c>
      <c r="F4190" s="115" t="s">
        <v>2229</v>
      </c>
      <c r="H4190" s="116">
        <v>11.694000000000001</v>
      </c>
      <c r="I4190" s="7"/>
      <c r="L4190" s="112"/>
      <c r="M4190" s="117"/>
      <c r="T4190" s="118"/>
      <c r="AT4190" s="114" t="s">
        <v>176</v>
      </c>
      <c r="AU4190" s="114" t="s">
        <v>82</v>
      </c>
      <c r="AV4190" s="113" t="s">
        <v>82</v>
      </c>
      <c r="AW4190" s="113" t="s">
        <v>30</v>
      </c>
      <c r="AX4190" s="113" t="s">
        <v>73</v>
      </c>
      <c r="AY4190" s="114" t="s">
        <v>165</v>
      </c>
    </row>
    <row r="4191" spans="2:65" s="107" customFormat="1">
      <c r="B4191" s="106"/>
      <c r="D4191" s="102" t="s">
        <v>176</v>
      </c>
      <c r="E4191" s="108" t="s">
        <v>1</v>
      </c>
      <c r="F4191" s="109" t="s">
        <v>1866</v>
      </c>
      <c r="H4191" s="108" t="s">
        <v>1</v>
      </c>
      <c r="I4191" s="6"/>
      <c r="L4191" s="106"/>
      <c r="M4191" s="110"/>
      <c r="T4191" s="111"/>
      <c r="AT4191" s="108" t="s">
        <v>176</v>
      </c>
      <c r="AU4191" s="108" t="s">
        <v>82</v>
      </c>
      <c r="AV4191" s="107" t="s">
        <v>80</v>
      </c>
      <c r="AW4191" s="107" t="s">
        <v>30</v>
      </c>
      <c r="AX4191" s="107" t="s">
        <v>73</v>
      </c>
      <c r="AY4191" s="108" t="s">
        <v>165</v>
      </c>
    </row>
    <row r="4192" spans="2:65" s="113" customFormat="1">
      <c r="B4192" s="112"/>
      <c r="D4192" s="102" t="s">
        <v>176</v>
      </c>
      <c r="E4192" s="114" t="s">
        <v>1</v>
      </c>
      <c r="F4192" s="115" t="s">
        <v>1867</v>
      </c>
      <c r="H4192" s="116">
        <v>51.77</v>
      </c>
      <c r="I4192" s="7"/>
      <c r="L4192" s="112"/>
      <c r="M4192" s="117"/>
      <c r="T4192" s="118"/>
      <c r="AT4192" s="114" t="s">
        <v>176</v>
      </c>
      <c r="AU4192" s="114" t="s">
        <v>82</v>
      </c>
      <c r="AV4192" s="113" t="s">
        <v>82</v>
      </c>
      <c r="AW4192" s="113" t="s">
        <v>30</v>
      </c>
      <c r="AX4192" s="113" t="s">
        <v>73</v>
      </c>
      <c r="AY4192" s="114" t="s">
        <v>165</v>
      </c>
    </row>
    <row r="4193" spans="2:65" s="113" customFormat="1">
      <c r="B4193" s="112"/>
      <c r="D4193" s="102" t="s">
        <v>176</v>
      </c>
      <c r="E4193" s="114" t="s">
        <v>1</v>
      </c>
      <c r="F4193" s="115" t="s">
        <v>2230</v>
      </c>
      <c r="H4193" s="116">
        <v>167.31</v>
      </c>
      <c r="I4193" s="7"/>
      <c r="L4193" s="112"/>
      <c r="M4193" s="117"/>
      <c r="T4193" s="118"/>
      <c r="AT4193" s="114" t="s">
        <v>176</v>
      </c>
      <c r="AU4193" s="114" t="s">
        <v>82</v>
      </c>
      <c r="AV4193" s="113" t="s">
        <v>80</v>
      </c>
      <c r="AW4193" s="113" t="s">
        <v>30</v>
      </c>
      <c r="AX4193" s="113" t="s">
        <v>73</v>
      </c>
      <c r="AY4193" s="114" t="s">
        <v>165</v>
      </c>
    </row>
    <row r="4194" spans="2:65" s="107" customFormat="1">
      <c r="B4194" s="106"/>
      <c r="D4194" s="102" t="s">
        <v>176</v>
      </c>
      <c r="E4194" s="108" t="s">
        <v>1</v>
      </c>
      <c r="F4194" s="109" t="s">
        <v>2231</v>
      </c>
      <c r="H4194" s="108" t="s">
        <v>1</v>
      </c>
      <c r="I4194" s="6"/>
      <c r="L4194" s="106"/>
      <c r="M4194" s="110"/>
      <c r="T4194" s="111"/>
      <c r="AT4194" s="108" t="s">
        <v>176</v>
      </c>
      <c r="AU4194" s="108" t="s">
        <v>82</v>
      </c>
      <c r="AV4194" s="107" t="s">
        <v>80</v>
      </c>
      <c r="AW4194" s="107" t="s">
        <v>30</v>
      </c>
      <c r="AX4194" s="107" t="s">
        <v>73</v>
      </c>
      <c r="AY4194" s="108" t="s">
        <v>165</v>
      </c>
    </row>
    <row r="4195" spans="2:65" s="107" customFormat="1">
      <c r="B4195" s="106"/>
      <c r="D4195" s="102" t="s">
        <v>176</v>
      </c>
      <c r="E4195" s="108" t="s">
        <v>1</v>
      </c>
      <c r="F4195" s="109" t="s">
        <v>1644</v>
      </c>
      <c r="H4195" s="108" t="s">
        <v>1</v>
      </c>
      <c r="I4195" s="6"/>
      <c r="L4195" s="106"/>
      <c r="M4195" s="110"/>
      <c r="T4195" s="111"/>
      <c r="AT4195" s="108" t="s">
        <v>176</v>
      </c>
      <c r="AU4195" s="108" t="s">
        <v>82</v>
      </c>
      <c r="AV4195" s="107" t="s">
        <v>80</v>
      </c>
      <c r="AW4195" s="107" t="s">
        <v>30</v>
      </c>
      <c r="AX4195" s="107" t="s">
        <v>73</v>
      </c>
      <c r="AY4195" s="108" t="s">
        <v>165</v>
      </c>
    </row>
    <row r="4196" spans="2:65" s="113" customFormat="1">
      <c r="B4196" s="112"/>
      <c r="D4196" s="102" t="s">
        <v>176</v>
      </c>
      <c r="E4196" s="114" t="s">
        <v>1</v>
      </c>
      <c r="F4196" s="115" t="s">
        <v>2232</v>
      </c>
      <c r="H4196" s="116">
        <v>82.641000000000005</v>
      </c>
      <c r="I4196" s="7"/>
      <c r="L4196" s="112"/>
      <c r="M4196" s="117"/>
      <c r="T4196" s="118"/>
      <c r="AT4196" s="114" t="s">
        <v>176</v>
      </c>
      <c r="AU4196" s="114" t="s">
        <v>82</v>
      </c>
      <c r="AV4196" s="113" t="s">
        <v>82</v>
      </c>
      <c r="AW4196" s="113" t="s">
        <v>30</v>
      </c>
      <c r="AX4196" s="113" t="s">
        <v>73</v>
      </c>
      <c r="AY4196" s="114" t="s">
        <v>165</v>
      </c>
    </row>
    <row r="4197" spans="2:65" s="113" customFormat="1">
      <c r="B4197" s="112"/>
      <c r="D4197" s="102" t="s">
        <v>176</v>
      </c>
      <c r="E4197" s="114" t="s">
        <v>1</v>
      </c>
      <c r="F4197" s="115" t="s">
        <v>2233</v>
      </c>
      <c r="H4197" s="116">
        <v>4.62</v>
      </c>
      <c r="I4197" s="7"/>
      <c r="L4197" s="112"/>
      <c r="M4197" s="117"/>
      <c r="T4197" s="118"/>
      <c r="AT4197" s="114" t="s">
        <v>176</v>
      </c>
      <c r="AU4197" s="114" t="s">
        <v>82</v>
      </c>
      <c r="AV4197" s="113" t="s">
        <v>82</v>
      </c>
      <c r="AW4197" s="113" t="s">
        <v>30</v>
      </c>
      <c r="AX4197" s="113" t="s">
        <v>73</v>
      </c>
      <c r="AY4197" s="114" t="s">
        <v>165</v>
      </c>
    </row>
    <row r="4198" spans="2:65" s="107" customFormat="1">
      <c r="B4198" s="106"/>
      <c r="D4198" s="102" t="s">
        <v>176</v>
      </c>
      <c r="E4198" s="108" t="s">
        <v>1</v>
      </c>
      <c r="F4198" s="109" t="s">
        <v>1647</v>
      </c>
      <c r="H4198" s="108" t="s">
        <v>1</v>
      </c>
      <c r="I4198" s="6"/>
      <c r="L4198" s="106"/>
      <c r="M4198" s="110"/>
      <c r="T4198" s="111"/>
      <c r="AT4198" s="108" t="s">
        <v>176</v>
      </c>
      <c r="AU4198" s="108" t="s">
        <v>82</v>
      </c>
      <c r="AV4198" s="107" t="s">
        <v>80</v>
      </c>
      <c r="AW4198" s="107" t="s">
        <v>30</v>
      </c>
      <c r="AX4198" s="107" t="s">
        <v>73</v>
      </c>
      <c r="AY4198" s="108" t="s">
        <v>165</v>
      </c>
    </row>
    <row r="4199" spans="2:65" s="113" customFormat="1">
      <c r="B4199" s="112"/>
      <c r="D4199" s="102" t="s">
        <v>176</v>
      </c>
      <c r="E4199" s="114" t="s">
        <v>1</v>
      </c>
      <c r="F4199" s="115" t="s">
        <v>2234</v>
      </c>
      <c r="H4199" s="116">
        <v>3.02</v>
      </c>
      <c r="I4199" s="7"/>
      <c r="L4199" s="112"/>
      <c r="M4199" s="117"/>
      <c r="T4199" s="118"/>
      <c r="AT4199" s="114" t="s">
        <v>176</v>
      </c>
      <c r="AU4199" s="114" t="s">
        <v>82</v>
      </c>
      <c r="AV4199" s="113" t="s">
        <v>82</v>
      </c>
      <c r="AW4199" s="113" t="s">
        <v>30</v>
      </c>
      <c r="AX4199" s="113" t="s">
        <v>73</v>
      </c>
      <c r="AY4199" s="114" t="s">
        <v>165</v>
      </c>
    </row>
    <row r="4200" spans="2:65" s="107" customFormat="1">
      <c r="B4200" s="106"/>
      <c r="D4200" s="102" t="s">
        <v>176</v>
      </c>
      <c r="E4200" s="108" t="s">
        <v>1</v>
      </c>
      <c r="F4200" s="109" t="s">
        <v>1861</v>
      </c>
      <c r="H4200" s="108" t="s">
        <v>1</v>
      </c>
      <c r="I4200" s="6"/>
      <c r="L4200" s="106"/>
      <c r="M4200" s="110"/>
      <c r="T4200" s="111"/>
      <c r="AT4200" s="108" t="s">
        <v>176</v>
      </c>
      <c r="AU4200" s="108" t="s">
        <v>82</v>
      </c>
      <c r="AV4200" s="107" t="s">
        <v>80</v>
      </c>
      <c r="AW4200" s="107" t="s">
        <v>30</v>
      </c>
      <c r="AX4200" s="107" t="s">
        <v>73</v>
      </c>
      <c r="AY4200" s="108" t="s">
        <v>165</v>
      </c>
    </row>
    <row r="4201" spans="2:65" s="113" customFormat="1">
      <c r="B4201" s="112"/>
      <c r="D4201" s="102" t="s">
        <v>176</v>
      </c>
      <c r="E4201" s="114" t="s">
        <v>1</v>
      </c>
      <c r="F4201" s="115" t="s">
        <v>2235</v>
      </c>
      <c r="H4201" s="116">
        <v>1.472</v>
      </c>
      <c r="I4201" s="7"/>
      <c r="L4201" s="112"/>
      <c r="M4201" s="117"/>
      <c r="T4201" s="118"/>
      <c r="AT4201" s="114" t="s">
        <v>176</v>
      </c>
      <c r="AU4201" s="114" t="s">
        <v>82</v>
      </c>
      <c r="AV4201" s="113" t="s">
        <v>82</v>
      </c>
      <c r="AW4201" s="113" t="s">
        <v>30</v>
      </c>
      <c r="AX4201" s="113" t="s">
        <v>73</v>
      </c>
      <c r="AY4201" s="114" t="s">
        <v>165</v>
      </c>
    </row>
    <row r="4202" spans="2:65" s="113" customFormat="1">
      <c r="B4202" s="112"/>
      <c r="D4202" s="102" t="s">
        <v>176</v>
      </c>
      <c r="E4202" s="114" t="s">
        <v>1</v>
      </c>
      <c r="F4202" s="115" t="s">
        <v>2236</v>
      </c>
      <c r="H4202" s="116">
        <v>4.4779999999999998</v>
      </c>
      <c r="I4202" s="7"/>
      <c r="L4202" s="112"/>
      <c r="M4202" s="117"/>
      <c r="T4202" s="118"/>
      <c r="AT4202" s="114" t="s">
        <v>176</v>
      </c>
      <c r="AU4202" s="114" t="s">
        <v>82</v>
      </c>
      <c r="AV4202" s="113" t="s">
        <v>82</v>
      </c>
      <c r="AW4202" s="113" t="s">
        <v>30</v>
      </c>
      <c r="AX4202" s="113" t="s">
        <v>73</v>
      </c>
      <c r="AY4202" s="114" t="s">
        <v>165</v>
      </c>
    </row>
    <row r="4203" spans="2:65" s="113" customFormat="1">
      <c r="B4203" s="112"/>
      <c r="D4203" s="102" t="s">
        <v>176</v>
      </c>
      <c r="E4203" s="114" t="s">
        <v>1</v>
      </c>
      <c r="F4203" s="115" t="s">
        <v>2237</v>
      </c>
      <c r="H4203" s="116">
        <v>96.230999999999995</v>
      </c>
      <c r="I4203" s="7"/>
      <c r="L4203" s="112"/>
      <c r="M4203" s="117"/>
      <c r="T4203" s="118"/>
      <c r="AT4203" s="114" t="s">
        <v>176</v>
      </c>
      <c r="AU4203" s="114" t="s">
        <v>82</v>
      </c>
      <c r="AV4203" s="113" t="s">
        <v>80</v>
      </c>
      <c r="AW4203" s="113" t="s">
        <v>30</v>
      </c>
      <c r="AX4203" s="113" t="s">
        <v>73</v>
      </c>
      <c r="AY4203" s="114" t="s">
        <v>165</v>
      </c>
    </row>
    <row r="4204" spans="2:65" s="120" customFormat="1">
      <c r="B4204" s="119"/>
      <c r="D4204" s="102" t="s">
        <v>176</v>
      </c>
      <c r="E4204" s="121" t="s">
        <v>1</v>
      </c>
      <c r="F4204" s="122" t="s">
        <v>181</v>
      </c>
      <c r="H4204" s="123">
        <v>263.541</v>
      </c>
      <c r="I4204" s="8"/>
      <c r="L4204" s="119"/>
      <c r="M4204" s="124"/>
      <c r="T4204" s="125"/>
      <c r="AT4204" s="121" t="s">
        <v>176</v>
      </c>
      <c r="AU4204" s="121" t="s">
        <v>82</v>
      </c>
      <c r="AV4204" s="120" t="s">
        <v>172</v>
      </c>
      <c r="AW4204" s="120" t="s">
        <v>30</v>
      </c>
      <c r="AX4204" s="120" t="s">
        <v>80</v>
      </c>
      <c r="AY4204" s="121" t="s">
        <v>165</v>
      </c>
    </row>
    <row r="4205" spans="2:65" s="17" customFormat="1" ht="24.2" customHeight="1">
      <c r="B4205" s="16"/>
      <c r="C4205" s="88" t="s">
        <v>2238</v>
      </c>
      <c r="D4205" s="88" t="s">
        <v>168</v>
      </c>
      <c r="E4205" s="89" t="s">
        <v>2239</v>
      </c>
      <c r="F4205" s="90" t="s">
        <v>2240</v>
      </c>
      <c r="G4205" s="91" t="s">
        <v>171</v>
      </c>
      <c r="H4205" s="92">
        <v>61.05</v>
      </c>
      <c r="I4205" s="4"/>
      <c r="J4205" s="94">
        <f>ROUND(I4205*H4205,2)</f>
        <v>0</v>
      </c>
      <c r="K4205" s="95"/>
      <c r="L4205" s="16"/>
      <c r="M4205" s="96" t="s">
        <v>1</v>
      </c>
      <c r="N4205" s="97" t="s">
        <v>38</v>
      </c>
      <c r="P4205" s="98">
        <f>O4205*H4205</f>
        <v>0</v>
      </c>
      <c r="Q4205" s="98">
        <v>0</v>
      </c>
      <c r="R4205" s="98">
        <f>Q4205*H4205</f>
        <v>0</v>
      </c>
      <c r="S4205" s="98">
        <v>0</v>
      </c>
      <c r="T4205" s="99">
        <f>S4205*H4205</f>
        <v>0</v>
      </c>
      <c r="AR4205" s="100" t="s">
        <v>172</v>
      </c>
      <c r="AT4205" s="100" t="s">
        <v>168</v>
      </c>
      <c r="AU4205" s="100" t="s">
        <v>82</v>
      </c>
      <c r="AY4205" s="9" t="s">
        <v>165</v>
      </c>
      <c r="BE4205" s="101">
        <f>IF(N4205="základní",J4205,0)</f>
        <v>0</v>
      </c>
      <c r="BF4205" s="101">
        <f>IF(N4205="snížená",J4205,0)</f>
        <v>0</v>
      </c>
      <c r="BG4205" s="101">
        <f>IF(N4205="zákl. přenesená",J4205,0)</f>
        <v>0</v>
      </c>
      <c r="BH4205" s="101">
        <f>IF(N4205="sníž. přenesená",J4205,0)</f>
        <v>0</v>
      </c>
      <c r="BI4205" s="101">
        <f>IF(N4205="nulová",J4205,0)</f>
        <v>0</v>
      </c>
      <c r="BJ4205" s="9" t="s">
        <v>80</v>
      </c>
      <c r="BK4205" s="101">
        <f>ROUND(I4205*H4205,2)</f>
        <v>0</v>
      </c>
      <c r="BL4205" s="9" t="s">
        <v>172</v>
      </c>
      <c r="BM4205" s="100" t="s">
        <v>2241</v>
      </c>
    </row>
    <row r="4206" spans="2:65" s="17" customFormat="1" ht="19.5">
      <c r="B4206" s="16"/>
      <c r="D4206" s="102" t="s">
        <v>173</v>
      </c>
      <c r="F4206" s="103" t="s">
        <v>2240</v>
      </c>
      <c r="I4206" s="5"/>
      <c r="L4206" s="16"/>
      <c r="M4206" s="104"/>
      <c r="T4206" s="105"/>
      <c r="AT4206" s="9" t="s">
        <v>173</v>
      </c>
      <c r="AU4206" s="9" t="s">
        <v>82</v>
      </c>
    </row>
    <row r="4207" spans="2:65" s="107" customFormat="1">
      <c r="B4207" s="106"/>
      <c r="D4207" s="102" t="s">
        <v>176</v>
      </c>
      <c r="E4207" s="108" t="s">
        <v>1</v>
      </c>
      <c r="F4207" s="109" t="s">
        <v>11523</v>
      </c>
      <c r="H4207" s="108"/>
      <c r="I4207" s="6"/>
      <c r="L4207" s="106"/>
      <c r="M4207" s="110"/>
      <c r="T4207" s="111"/>
      <c r="AT4207" s="108" t="s">
        <v>176</v>
      </c>
      <c r="AU4207" s="108" t="s">
        <v>82</v>
      </c>
      <c r="AV4207" s="107" t="s">
        <v>80</v>
      </c>
      <c r="AW4207" s="107" t="s">
        <v>30</v>
      </c>
      <c r="AX4207" s="107" t="s">
        <v>73</v>
      </c>
      <c r="AY4207" s="108" t="s">
        <v>165</v>
      </c>
    </row>
    <row r="4208" spans="2:65" s="113" customFormat="1">
      <c r="B4208" s="112"/>
      <c r="D4208" s="102" t="s">
        <v>176</v>
      </c>
      <c r="E4208" s="114" t="s">
        <v>1</v>
      </c>
      <c r="F4208" s="115" t="s">
        <v>11524</v>
      </c>
      <c r="H4208" s="116">
        <v>50.945895</v>
      </c>
      <c r="I4208" s="7"/>
      <c r="L4208" s="112"/>
      <c r="M4208" s="117"/>
      <c r="T4208" s="118"/>
      <c r="AT4208" s="114" t="s">
        <v>176</v>
      </c>
      <c r="AU4208" s="114" t="s">
        <v>82</v>
      </c>
      <c r="AV4208" s="113" t="s">
        <v>82</v>
      </c>
      <c r="AW4208" s="113" t="s">
        <v>30</v>
      </c>
      <c r="AX4208" s="113" t="s">
        <v>73</v>
      </c>
      <c r="AY4208" s="114" t="s">
        <v>165</v>
      </c>
    </row>
    <row r="4209" spans="2:65" s="113" customFormat="1">
      <c r="B4209" s="112"/>
      <c r="D4209" s="102" t="s">
        <v>176</v>
      </c>
      <c r="E4209" s="114" t="s">
        <v>1</v>
      </c>
      <c r="F4209" s="115" t="s">
        <v>11525</v>
      </c>
      <c r="H4209" s="116">
        <v>10.104360000000002</v>
      </c>
      <c r="I4209" s="7"/>
      <c r="L4209" s="112"/>
      <c r="M4209" s="117"/>
      <c r="T4209" s="118"/>
      <c r="AT4209" s="114" t="s">
        <v>176</v>
      </c>
      <c r="AU4209" s="114" t="s">
        <v>82</v>
      </c>
      <c r="AV4209" s="113" t="s">
        <v>82</v>
      </c>
      <c r="AW4209" s="113" t="s">
        <v>30</v>
      </c>
      <c r="AX4209" s="113" t="s">
        <v>73</v>
      </c>
      <c r="AY4209" s="114" t="s">
        <v>165</v>
      </c>
    </row>
    <row r="4210" spans="2:65" s="120" customFormat="1">
      <c r="B4210" s="119"/>
      <c r="D4210" s="102" t="s">
        <v>176</v>
      </c>
      <c r="E4210" s="121" t="s">
        <v>1</v>
      </c>
      <c r="F4210" s="122" t="s">
        <v>181</v>
      </c>
      <c r="H4210" s="123">
        <v>61.05</v>
      </c>
      <c r="I4210" s="8"/>
      <c r="L4210" s="119"/>
      <c r="M4210" s="124"/>
      <c r="T4210" s="125"/>
      <c r="AT4210" s="121" t="s">
        <v>176</v>
      </c>
      <c r="AU4210" s="121" t="s">
        <v>82</v>
      </c>
      <c r="AV4210" s="120" t="s">
        <v>172</v>
      </c>
      <c r="AW4210" s="120" t="s">
        <v>30</v>
      </c>
      <c r="AX4210" s="120" t="s">
        <v>80</v>
      </c>
      <c r="AY4210" s="121" t="s">
        <v>165</v>
      </c>
    </row>
    <row r="4211" spans="2:65" s="17" customFormat="1" ht="21.75" customHeight="1">
      <c r="B4211" s="16"/>
      <c r="C4211" s="88" t="s">
        <v>1272</v>
      </c>
      <c r="D4211" s="88" t="s">
        <v>168</v>
      </c>
      <c r="E4211" s="89" t="s">
        <v>2242</v>
      </c>
      <c r="F4211" s="90" t="s">
        <v>2243</v>
      </c>
      <c r="G4211" s="91" t="s">
        <v>254</v>
      </c>
      <c r="H4211" s="92">
        <v>25.12</v>
      </c>
      <c r="I4211" s="4"/>
      <c r="J4211" s="94">
        <f>ROUND(I4211*H4211,2)</f>
        <v>0</v>
      </c>
      <c r="K4211" s="95"/>
      <c r="L4211" s="16"/>
      <c r="M4211" s="96" t="s">
        <v>1</v>
      </c>
      <c r="N4211" s="97" t="s">
        <v>38</v>
      </c>
      <c r="P4211" s="98">
        <f>O4211*H4211</f>
        <v>0</v>
      </c>
      <c r="Q4211" s="98">
        <v>0</v>
      </c>
      <c r="R4211" s="98">
        <f>Q4211*H4211</f>
        <v>0</v>
      </c>
      <c r="S4211" s="98">
        <v>0</v>
      </c>
      <c r="T4211" s="99">
        <f>S4211*H4211</f>
        <v>0</v>
      </c>
      <c r="AR4211" s="100" t="s">
        <v>172</v>
      </c>
      <c r="AT4211" s="100" t="s">
        <v>168</v>
      </c>
      <c r="AU4211" s="100" t="s">
        <v>82</v>
      </c>
      <c r="AY4211" s="9" t="s">
        <v>165</v>
      </c>
      <c r="BE4211" s="101">
        <f>IF(N4211="základní",J4211,0)</f>
        <v>0</v>
      </c>
      <c r="BF4211" s="101">
        <f>IF(N4211="snížená",J4211,0)</f>
        <v>0</v>
      </c>
      <c r="BG4211" s="101">
        <f>IF(N4211="zákl. přenesená",J4211,0)</f>
        <v>0</v>
      </c>
      <c r="BH4211" s="101">
        <f>IF(N4211="sníž. přenesená",J4211,0)</f>
        <v>0</v>
      </c>
      <c r="BI4211" s="101">
        <f>IF(N4211="nulová",J4211,0)</f>
        <v>0</v>
      </c>
      <c r="BJ4211" s="9" t="s">
        <v>80</v>
      </c>
      <c r="BK4211" s="101">
        <f>ROUND(I4211*H4211,2)</f>
        <v>0</v>
      </c>
      <c r="BL4211" s="9" t="s">
        <v>172</v>
      </c>
      <c r="BM4211" s="100" t="s">
        <v>2244</v>
      </c>
    </row>
    <row r="4212" spans="2:65" s="17" customFormat="1">
      <c r="B4212" s="16"/>
      <c r="D4212" s="102" t="s">
        <v>173</v>
      </c>
      <c r="F4212" s="103" t="s">
        <v>2243</v>
      </c>
      <c r="I4212" s="5"/>
      <c r="L4212" s="16"/>
      <c r="M4212" s="104"/>
      <c r="T4212" s="105"/>
      <c r="AT4212" s="9" t="s">
        <v>173</v>
      </c>
      <c r="AU4212" s="9" t="s">
        <v>82</v>
      </c>
    </row>
    <row r="4213" spans="2:65" s="113" customFormat="1">
      <c r="B4213" s="112"/>
      <c r="D4213" s="102" t="s">
        <v>176</v>
      </c>
      <c r="E4213" s="114" t="s">
        <v>1</v>
      </c>
      <c r="F4213" s="115" t="s">
        <v>2245</v>
      </c>
      <c r="H4213" s="116">
        <v>25.12</v>
      </c>
      <c r="I4213" s="7"/>
      <c r="L4213" s="112"/>
      <c r="M4213" s="117"/>
      <c r="T4213" s="118"/>
      <c r="AT4213" s="114" t="s">
        <v>176</v>
      </c>
      <c r="AU4213" s="114" t="s">
        <v>82</v>
      </c>
      <c r="AV4213" s="113" t="s">
        <v>82</v>
      </c>
      <c r="AW4213" s="113" t="s">
        <v>30</v>
      </c>
      <c r="AX4213" s="113" t="s">
        <v>73</v>
      </c>
      <c r="AY4213" s="114" t="s">
        <v>165</v>
      </c>
    </row>
    <row r="4214" spans="2:65" s="120" customFormat="1">
      <c r="B4214" s="119"/>
      <c r="D4214" s="102" t="s">
        <v>176</v>
      </c>
      <c r="E4214" s="121" t="s">
        <v>1</v>
      </c>
      <c r="F4214" s="122" t="s">
        <v>181</v>
      </c>
      <c r="H4214" s="123">
        <v>25.12</v>
      </c>
      <c r="I4214" s="8"/>
      <c r="L4214" s="119"/>
      <c r="M4214" s="124"/>
      <c r="T4214" s="125"/>
      <c r="AT4214" s="121" t="s">
        <v>176</v>
      </c>
      <c r="AU4214" s="121" t="s">
        <v>82</v>
      </c>
      <c r="AV4214" s="120" t="s">
        <v>172</v>
      </c>
      <c r="AW4214" s="120" t="s">
        <v>30</v>
      </c>
      <c r="AX4214" s="120" t="s">
        <v>80</v>
      </c>
      <c r="AY4214" s="121" t="s">
        <v>165</v>
      </c>
    </row>
    <row r="4215" spans="2:65" s="17" customFormat="1" ht="24.2" customHeight="1">
      <c r="B4215" s="16"/>
      <c r="C4215" s="88" t="s">
        <v>2246</v>
      </c>
      <c r="D4215" s="88" t="s">
        <v>168</v>
      </c>
      <c r="E4215" s="89" t="s">
        <v>2247</v>
      </c>
      <c r="F4215" s="90" t="s">
        <v>2248</v>
      </c>
      <c r="G4215" s="91" t="s">
        <v>254</v>
      </c>
      <c r="H4215" s="92">
        <v>5937.3519999999999</v>
      </c>
      <c r="I4215" s="4"/>
      <c r="J4215" s="94">
        <f>ROUND(I4215*H4215,2)</f>
        <v>0</v>
      </c>
      <c r="K4215" s="95"/>
      <c r="L4215" s="16"/>
      <c r="M4215" s="96" t="s">
        <v>1</v>
      </c>
      <c r="N4215" s="97" t="s">
        <v>38</v>
      </c>
      <c r="P4215" s="98">
        <f>O4215*H4215</f>
        <v>0</v>
      </c>
      <c r="Q4215" s="98">
        <v>0</v>
      </c>
      <c r="R4215" s="98">
        <f>Q4215*H4215</f>
        <v>0</v>
      </c>
      <c r="S4215" s="98">
        <v>0</v>
      </c>
      <c r="T4215" s="99">
        <f>S4215*H4215</f>
        <v>0</v>
      </c>
      <c r="AR4215" s="100" t="s">
        <v>172</v>
      </c>
      <c r="AT4215" s="100" t="s">
        <v>168</v>
      </c>
      <c r="AU4215" s="100" t="s">
        <v>82</v>
      </c>
      <c r="AY4215" s="9" t="s">
        <v>165</v>
      </c>
      <c r="BE4215" s="101">
        <f>IF(N4215="základní",J4215,0)</f>
        <v>0</v>
      </c>
      <c r="BF4215" s="101">
        <f>IF(N4215="snížená",J4215,0)</f>
        <v>0</v>
      </c>
      <c r="BG4215" s="101">
        <f>IF(N4215="zákl. přenesená",J4215,0)</f>
        <v>0</v>
      </c>
      <c r="BH4215" s="101">
        <f>IF(N4215="sníž. přenesená",J4215,0)</f>
        <v>0</v>
      </c>
      <c r="BI4215" s="101">
        <f>IF(N4215="nulová",J4215,0)</f>
        <v>0</v>
      </c>
      <c r="BJ4215" s="9" t="s">
        <v>80</v>
      </c>
      <c r="BK4215" s="101">
        <f>ROUND(I4215*H4215,2)</f>
        <v>0</v>
      </c>
      <c r="BL4215" s="9" t="s">
        <v>172</v>
      </c>
      <c r="BM4215" s="100" t="s">
        <v>2249</v>
      </c>
    </row>
    <row r="4216" spans="2:65" s="17" customFormat="1">
      <c r="B4216" s="16"/>
      <c r="D4216" s="102" t="s">
        <v>173</v>
      </c>
      <c r="F4216" s="103" t="s">
        <v>2250</v>
      </c>
      <c r="I4216" s="5"/>
      <c r="L4216" s="16"/>
      <c r="M4216" s="104"/>
      <c r="T4216" s="105"/>
      <c r="AT4216" s="9" t="s">
        <v>173</v>
      </c>
      <c r="AU4216" s="9" t="s">
        <v>82</v>
      </c>
    </row>
    <row r="4217" spans="2:65" s="113" customFormat="1">
      <c r="B4217" s="112"/>
      <c r="D4217" s="102" t="s">
        <v>176</v>
      </c>
      <c r="E4217" s="114" t="s">
        <v>1</v>
      </c>
      <c r="F4217" s="115" t="s">
        <v>11526</v>
      </c>
      <c r="H4217" s="116">
        <v>5937.3519999999999</v>
      </c>
      <c r="I4217" s="7"/>
      <c r="L4217" s="112"/>
      <c r="M4217" s="117"/>
      <c r="T4217" s="118"/>
      <c r="AT4217" s="114" t="s">
        <v>176</v>
      </c>
      <c r="AU4217" s="114" t="s">
        <v>82</v>
      </c>
      <c r="AV4217" s="113" t="s">
        <v>82</v>
      </c>
      <c r="AW4217" s="113" t="s">
        <v>30</v>
      </c>
      <c r="AX4217" s="113" t="s">
        <v>73</v>
      </c>
      <c r="AY4217" s="114" t="s">
        <v>165</v>
      </c>
    </row>
    <row r="4218" spans="2:65" s="120" customFormat="1">
      <c r="B4218" s="119"/>
      <c r="D4218" s="102" t="s">
        <v>176</v>
      </c>
      <c r="E4218" s="121" t="s">
        <v>1</v>
      </c>
      <c r="F4218" s="122" t="s">
        <v>181</v>
      </c>
      <c r="H4218" s="123">
        <v>5937.3519999999999</v>
      </c>
      <c r="I4218" s="8"/>
      <c r="L4218" s="119"/>
      <c r="M4218" s="124"/>
      <c r="T4218" s="125"/>
      <c r="AT4218" s="121" t="s">
        <v>176</v>
      </c>
      <c r="AU4218" s="121" t="s">
        <v>82</v>
      </c>
      <c r="AV4218" s="120" t="s">
        <v>172</v>
      </c>
      <c r="AW4218" s="120" t="s">
        <v>30</v>
      </c>
      <c r="AX4218" s="120" t="s">
        <v>80</v>
      </c>
      <c r="AY4218" s="121" t="s">
        <v>165</v>
      </c>
    </row>
    <row r="4219" spans="2:65" s="17" customFormat="1" ht="16.5" customHeight="1">
      <c r="B4219" s="16"/>
      <c r="C4219" s="88" t="s">
        <v>1276</v>
      </c>
      <c r="D4219" s="88" t="s">
        <v>168</v>
      </c>
      <c r="E4219" s="89" t="s">
        <v>2251</v>
      </c>
      <c r="F4219" s="90" t="s">
        <v>2252</v>
      </c>
      <c r="G4219" s="91" t="s">
        <v>254</v>
      </c>
      <c r="H4219" s="92">
        <v>6234.22</v>
      </c>
      <c r="I4219" s="4"/>
      <c r="J4219" s="94">
        <f>ROUND(I4219*H4219,2)</f>
        <v>0</v>
      </c>
      <c r="K4219" s="95"/>
      <c r="L4219" s="16"/>
      <c r="M4219" s="96" t="s">
        <v>1</v>
      </c>
      <c r="N4219" s="97" t="s">
        <v>38</v>
      </c>
      <c r="P4219" s="98">
        <f>O4219*H4219</f>
        <v>0</v>
      </c>
      <c r="Q4219" s="98">
        <v>0</v>
      </c>
      <c r="R4219" s="98">
        <f>Q4219*H4219</f>
        <v>0</v>
      </c>
      <c r="S4219" s="98">
        <v>0</v>
      </c>
      <c r="T4219" s="99">
        <f>S4219*H4219</f>
        <v>0</v>
      </c>
      <c r="AR4219" s="100" t="s">
        <v>172</v>
      </c>
      <c r="AT4219" s="100" t="s">
        <v>168</v>
      </c>
      <c r="AU4219" s="100" t="s">
        <v>82</v>
      </c>
      <c r="AY4219" s="9" t="s">
        <v>165</v>
      </c>
      <c r="BE4219" s="101">
        <f>IF(N4219="základní",J4219,0)</f>
        <v>0</v>
      </c>
      <c r="BF4219" s="101">
        <f>IF(N4219="snížená",J4219,0)</f>
        <v>0</v>
      </c>
      <c r="BG4219" s="101">
        <f>IF(N4219="zákl. přenesená",J4219,0)</f>
        <v>0</v>
      </c>
      <c r="BH4219" s="101">
        <f>IF(N4219="sníž. přenesená",J4219,0)</f>
        <v>0</v>
      </c>
      <c r="BI4219" s="101">
        <f>IF(N4219="nulová",J4219,0)</f>
        <v>0</v>
      </c>
      <c r="BJ4219" s="9" t="s">
        <v>80</v>
      </c>
      <c r="BK4219" s="101">
        <f>ROUND(I4219*H4219,2)</f>
        <v>0</v>
      </c>
      <c r="BL4219" s="9" t="s">
        <v>172</v>
      </c>
      <c r="BM4219" s="100" t="s">
        <v>2253</v>
      </c>
    </row>
    <row r="4220" spans="2:65" s="17" customFormat="1">
      <c r="B4220" s="16"/>
      <c r="D4220" s="102" t="s">
        <v>173</v>
      </c>
      <c r="F4220" s="103" t="s">
        <v>2252</v>
      </c>
      <c r="I4220" s="5"/>
      <c r="L4220" s="16"/>
      <c r="M4220" s="104"/>
      <c r="T4220" s="105"/>
      <c r="AT4220" s="9" t="s">
        <v>173</v>
      </c>
      <c r="AU4220" s="9" t="s">
        <v>82</v>
      </c>
    </row>
    <row r="4221" spans="2:65" s="113" customFormat="1">
      <c r="B4221" s="112"/>
      <c r="D4221" s="102" t="s">
        <v>176</v>
      </c>
      <c r="E4221" s="114" t="s">
        <v>1</v>
      </c>
      <c r="F4221" s="115" t="s">
        <v>11527</v>
      </c>
      <c r="H4221" s="116">
        <v>6234.2196000000004</v>
      </c>
      <c r="I4221" s="7"/>
      <c r="L4221" s="112"/>
      <c r="M4221" s="117"/>
      <c r="T4221" s="118"/>
      <c r="AT4221" s="114" t="s">
        <v>176</v>
      </c>
      <c r="AU4221" s="114" t="s">
        <v>82</v>
      </c>
      <c r="AV4221" s="113" t="s">
        <v>82</v>
      </c>
      <c r="AW4221" s="113" t="s">
        <v>30</v>
      </c>
      <c r="AX4221" s="113" t="s">
        <v>73</v>
      </c>
      <c r="AY4221" s="114" t="s">
        <v>165</v>
      </c>
    </row>
    <row r="4222" spans="2:65" s="120" customFormat="1">
      <c r="B4222" s="119"/>
      <c r="D4222" s="102" t="s">
        <v>176</v>
      </c>
      <c r="E4222" s="121" t="s">
        <v>1</v>
      </c>
      <c r="F4222" s="122" t="s">
        <v>181</v>
      </c>
      <c r="H4222" s="123">
        <v>6234.22</v>
      </c>
      <c r="I4222" s="8"/>
      <c r="L4222" s="119"/>
      <c r="M4222" s="124"/>
      <c r="T4222" s="125"/>
      <c r="AT4222" s="121" t="s">
        <v>176</v>
      </c>
      <c r="AU4222" s="121" t="s">
        <v>82</v>
      </c>
      <c r="AV4222" s="120" t="s">
        <v>172</v>
      </c>
      <c r="AW4222" s="120" t="s">
        <v>30</v>
      </c>
      <c r="AX4222" s="120" t="s">
        <v>80</v>
      </c>
      <c r="AY4222" s="121" t="s">
        <v>165</v>
      </c>
    </row>
    <row r="4223" spans="2:65" s="17" customFormat="1" ht="24.2" customHeight="1">
      <c r="B4223" s="16"/>
      <c r="C4223" s="88" t="s">
        <v>2254</v>
      </c>
      <c r="D4223" s="88" t="s">
        <v>168</v>
      </c>
      <c r="E4223" s="89" t="s">
        <v>2255</v>
      </c>
      <c r="F4223" s="90" t="s">
        <v>2256</v>
      </c>
      <c r="G4223" s="91" t="s">
        <v>202</v>
      </c>
      <c r="H4223" s="92">
        <v>3492.56</v>
      </c>
      <c r="I4223" s="4"/>
      <c r="J4223" s="94">
        <f>ROUND(I4223*H4223,2)</f>
        <v>0</v>
      </c>
      <c r="K4223" s="95"/>
      <c r="L4223" s="16"/>
      <c r="M4223" s="96" t="s">
        <v>1</v>
      </c>
      <c r="N4223" s="97" t="s">
        <v>38</v>
      </c>
      <c r="P4223" s="98">
        <f>O4223*H4223</f>
        <v>0</v>
      </c>
      <c r="Q4223" s="98">
        <v>1.0499999999999999E-5</v>
      </c>
      <c r="R4223" s="98">
        <f>Q4223*H4223</f>
        <v>3.6671879999999997E-2</v>
      </c>
      <c r="S4223" s="98">
        <v>0</v>
      </c>
      <c r="T4223" s="99">
        <f>S4223*H4223</f>
        <v>0</v>
      </c>
      <c r="AR4223" s="100" t="s">
        <v>172</v>
      </c>
      <c r="AT4223" s="100" t="s">
        <v>168</v>
      </c>
      <c r="AU4223" s="100" t="s">
        <v>82</v>
      </c>
      <c r="AY4223" s="9" t="s">
        <v>165</v>
      </c>
      <c r="BE4223" s="101">
        <f>IF(N4223="základní",J4223,0)</f>
        <v>0</v>
      </c>
      <c r="BF4223" s="101">
        <f>IF(N4223="snížená",J4223,0)</f>
        <v>0</v>
      </c>
      <c r="BG4223" s="101">
        <f>IF(N4223="zákl. přenesená",J4223,0)</f>
        <v>0</v>
      </c>
      <c r="BH4223" s="101">
        <f>IF(N4223="sníž. přenesená",J4223,0)</f>
        <v>0</v>
      </c>
      <c r="BI4223" s="101">
        <f>IF(N4223="nulová",J4223,0)</f>
        <v>0</v>
      </c>
      <c r="BJ4223" s="9" t="s">
        <v>80</v>
      </c>
      <c r="BK4223" s="101">
        <f>ROUND(I4223*H4223,2)</f>
        <v>0</v>
      </c>
      <c r="BL4223" s="9" t="s">
        <v>172</v>
      </c>
      <c r="BM4223" s="100" t="s">
        <v>2257</v>
      </c>
    </row>
    <row r="4224" spans="2:65" s="17" customFormat="1" ht="29.25">
      <c r="B4224" s="16"/>
      <c r="D4224" s="102" t="s">
        <v>173</v>
      </c>
      <c r="F4224" s="103" t="s">
        <v>2258</v>
      </c>
      <c r="I4224" s="5"/>
      <c r="L4224" s="16"/>
      <c r="M4224" s="104"/>
      <c r="T4224" s="105"/>
      <c r="AT4224" s="9" t="s">
        <v>173</v>
      </c>
      <c r="AU4224" s="9" t="s">
        <v>82</v>
      </c>
    </row>
    <row r="4225" spans="2:65" s="113" customFormat="1">
      <c r="B4225" s="112"/>
      <c r="D4225" s="102" t="s">
        <v>176</v>
      </c>
      <c r="E4225" s="114" t="s">
        <v>1</v>
      </c>
      <c r="F4225" s="115" t="s">
        <v>11528</v>
      </c>
      <c r="H4225" s="116">
        <v>3492.56</v>
      </c>
      <c r="I4225" s="7"/>
      <c r="L4225" s="112"/>
      <c r="M4225" s="117"/>
      <c r="T4225" s="118"/>
      <c r="AT4225" s="114" t="s">
        <v>176</v>
      </c>
      <c r="AU4225" s="114" t="s">
        <v>82</v>
      </c>
      <c r="AV4225" s="113" t="s">
        <v>82</v>
      </c>
      <c r="AW4225" s="113" t="s">
        <v>30</v>
      </c>
      <c r="AX4225" s="113" t="s">
        <v>73</v>
      </c>
      <c r="AY4225" s="114" t="s">
        <v>165</v>
      </c>
    </row>
    <row r="4226" spans="2:65" s="120" customFormat="1">
      <c r="B4226" s="119"/>
      <c r="D4226" s="102" t="s">
        <v>176</v>
      </c>
      <c r="E4226" s="121" t="s">
        <v>1</v>
      </c>
      <c r="F4226" s="122" t="s">
        <v>181</v>
      </c>
      <c r="H4226" s="123">
        <v>3492.56</v>
      </c>
      <c r="I4226" s="8"/>
      <c r="L4226" s="119"/>
      <c r="M4226" s="124"/>
      <c r="T4226" s="125"/>
      <c r="AT4226" s="121" t="s">
        <v>176</v>
      </c>
      <c r="AU4226" s="121" t="s">
        <v>82</v>
      </c>
      <c r="AV4226" s="120" t="s">
        <v>172</v>
      </c>
      <c r="AW4226" s="120" t="s">
        <v>30</v>
      </c>
      <c r="AX4226" s="120" t="s">
        <v>80</v>
      </c>
      <c r="AY4226" s="121" t="s">
        <v>165</v>
      </c>
    </row>
    <row r="4227" spans="2:65" s="17" customFormat="1" ht="16.5" customHeight="1">
      <c r="B4227" s="16"/>
      <c r="C4227" s="88" t="s">
        <v>1279</v>
      </c>
      <c r="D4227" s="88" t="s">
        <v>168</v>
      </c>
      <c r="E4227" s="89" t="s">
        <v>2259</v>
      </c>
      <c r="F4227" s="90" t="s">
        <v>2260</v>
      </c>
      <c r="G4227" s="91" t="s">
        <v>202</v>
      </c>
      <c r="H4227" s="92">
        <v>4016.444</v>
      </c>
      <c r="I4227" s="4"/>
      <c r="J4227" s="94">
        <f>ROUND(I4227*H4227,2)</f>
        <v>0</v>
      </c>
      <c r="K4227" s="95"/>
      <c r="L4227" s="16"/>
      <c r="M4227" s="96" t="s">
        <v>1</v>
      </c>
      <c r="N4227" s="97" t="s">
        <v>38</v>
      </c>
      <c r="P4227" s="98">
        <f>O4227*H4227</f>
        <v>0</v>
      </c>
      <c r="Q4227" s="98">
        <v>0</v>
      </c>
      <c r="R4227" s="98">
        <f>Q4227*H4227</f>
        <v>0</v>
      </c>
      <c r="S4227" s="98">
        <v>0</v>
      </c>
      <c r="T4227" s="99">
        <f>S4227*H4227</f>
        <v>0</v>
      </c>
      <c r="AR4227" s="100" t="s">
        <v>172</v>
      </c>
      <c r="AT4227" s="100" t="s">
        <v>168</v>
      </c>
      <c r="AU4227" s="100" t="s">
        <v>82</v>
      </c>
      <c r="AY4227" s="9" t="s">
        <v>165</v>
      </c>
      <c r="BE4227" s="101">
        <f>IF(N4227="základní",J4227,0)</f>
        <v>0</v>
      </c>
      <c r="BF4227" s="101">
        <f>IF(N4227="snížená",J4227,0)</f>
        <v>0</v>
      </c>
      <c r="BG4227" s="101">
        <f>IF(N4227="zákl. přenesená",J4227,0)</f>
        <v>0</v>
      </c>
      <c r="BH4227" s="101">
        <f>IF(N4227="sníž. přenesená",J4227,0)</f>
        <v>0</v>
      </c>
      <c r="BI4227" s="101">
        <f>IF(N4227="nulová",J4227,0)</f>
        <v>0</v>
      </c>
      <c r="BJ4227" s="9" t="s">
        <v>80</v>
      </c>
      <c r="BK4227" s="101">
        <f>ROUND(I4227*H4227,2)</f>
        <v>0</v>
      </c>
      <c r="BL4227" s="9" t="s">
        <v>172</v>
      </c>
      <c r="BM4227" s="100" t="s">
        <v>2261</v>
      </c>
    </row>
    <row r="4228" spans="2:65" s="17" customFormat="1">
      <c r="B4228" s="16"/>
      <c r="D4228" s="102" t="s">
        <v>173</v>
      </c>
      <c r="F4228" s="103" t="s">
        <v>2260</v>
      </c>
      <c r="I4228" s="5"/>
      <c r="L4228" s="16"/>
      <c r="M4228" s="104"/>
      <c r="T4228" s="105"/>
      <c r="AT4228" s="9" t="s">
        <v>173</v>
      </c>
      <c r="AU4228" s="9" t="s">
        <v>82</v>
      </c>
    </row>
    <row r="4229" spans="2:65" s="113" customFormat="1">
      <c r="B4229" s="112"/>
      <c r="D4229" s="102" t="s">
        <v>176</v>
      </c>
      <c r="E4229" s="114" t="s">
        <v>1</v>
      </c>
      <c r="F4229" s="115" t="s">
        <v>11529</v>
      </c>
      <c r="H4229" s="116">
        <v>4016.4439999999995</v>
      </c>
      <c r="I4229" s="7"/>
      <c r="L4229" s="112"/>
      <c r="M4229" s="117"/>
      <c r="T4229" s="118"/>
      <c r="AT4229" s="114" t="s">
        <v>176</v>
      </c>
      <c r="AU4229" s="114" t="s">
        <v>82</v>
      </c>
      <c r="AV4229" s="113" t="s">
        <v>82</v>
      </c>
      <c r="AW4229" s="113" t="s">
        <v>30</v>
      </c>
      <c r="AX4229" s="113" t="s">
        <v>73</v>
      </c>
      <c r="AY4229" s="114" t="s">
        <v>165</v>
      </c>
    </row>
    <row r="4230" spans="2:65" s="120" customFormat="1">
      <c r="B4230" s="119"/>
      <c r="D4230" s="102" t="s">
        <v>176</v>
      </c>
      <c r="E4230" s="121" t="s">
        <v>1</v>
      </c>
      <c r="F4230" s="122" t="s">
        <v>181</v>
      </c>
      <c r="H4230" s="123">
        <v>4016.444</v>
      </c>
      <c r="I4230" s="8"/>
      <c r="L4230" s="119"/>
      <c r="M4230" s="124"/>
      <c r="T4230" s="125"/>
      <c r="AT4230" s="121" t="s">
        <v>176</v>
      </c>
      <c r="AU4230" s="121" t="s">
        <v>82</v>
      </c>
      <c r="AV4230" s="120" t="s">
        <v>172</v>
      </c>
      <c r="AW4230" s="120" t="s">
        <v>30</v>
      </c>
      <c r="AX4230" s="120" t="s">
        <v>80</v>
      </c>
      <c r="AY4230" s="121" t="s">
        <v>165</v>
      </c>
    </row>
    <row r="4231" spans="2:65" s="17" customFormat="1" ht="24.2" customHeight="1">
      <c r="B4231" s="16"/>
      <c r="C4231" s="88" t="s">
        <v>2262</v>
      </c>
      <c r="D4231" s="88" t="s">
        <v>168</v>
      </c>
      <c r="E4231" s="89" t="s">
        <v>2220</v>
      </c>
      <c r="F4231" s="90" t="s">
        <v>2221</v>
      </c>
      <c r="G4231" s="91" t="s">
        <v>202</v>
      </c>
      <c r="H4231" s="92">
        <v>140.85499999999999</v>
      </c>
      <c r="I4231" s="4"/>
      <c r="J4231" s="94">
        <f>ROUND(I4231*H4231,2)</f>
        <v>0</v>
      </c>
      <c r="K4231" s="95"/>
      <c r="L4231" s="16"/>
      <c r="M4231" s="96" t="s">
        <v>1</v>
      </c>
      <c r="N4231" s="97" t="s">
        <v>38</v>
      </c>
      <c r="P4231" s="98">
        <f>O4231*H4231</f>
        <v>0</v>
      </c>
      <c r="Q4231" s="98">
        <v>6.0000000000000001E-3</v>
      </c>
      <c r="R4231" s="98">
        <f>Q4231*H4231</f>
        <v>0.84512999999999994</v>
      </c>
      <c r="S4231" s="98">
        <v>0</v>
      </c>
      <c r="T4231" s="99">
        <f>S4231*H4231</f>
        <v>0</v>
      </c>
      <c r="AR4231" s="100" t="s">
        <v>172</v>
      </c>
      <c r="AT4231" s="100" t="s">
        <v>168</v>
      </c>
      <c r="AU4231" s="100" t="s">
        <v>82</v>
      </c>
      <c r="AY4231" s="9" t="s">
        <v>165</v>
      </c>
      <c r="BE4231" s="101">
        <f>IF(N4231="základní",J4231,0)</f>
        <v>0</v>
      </c>
      <c r="BF4231" s="101">
        <f>IF(N4231="snížená",J4231,0)</f>
        <v>0</v>
      </c>
      <c r="BG4231" s="101">
        <f>IF(N4231="zákl. přenesená",J4231,0)</f>
        <v>0</v>
      </c>
      <c r="BH4231" s="101">
        <f>IF(N4231="sníž. přenesená",J4231,0)</f>
        <v>0</v>
      </c>
      <c r="BI4231" s="101">
        <f>IF(N4231="nulová",J4231,0)</f>
        <v>0</v>
      </c>
      <c r="BJ4231" s="9" t="s">
        <v>80</v>
      </c>
      <c r="BK4231" s="101">
        <f>ROUND(I4231*H4231,2)</f>
        <v>0</v>
      </c>
      <c r="BL4231" s="9" t="s">
        <v>172</v>
      </c>
      <c r="BM4231" s="100" t="s">
        <v>2263</v>
      </c>
    </row>
    <row r="4232" spans="2:65" s="17" customFormat="1" ht="19.5">
      <c r="B4232" s="16"/>
      <c r="D4232" s="102" t="s">
        <v>173</v>
      </c>
      <c r="F4232" s="103" t="s">
        <v>2223</v>
      </c>
      <c r="I4232" s="5"/>
      <c r="L4232" s="16"/>
      <c r="M4232" s="104"/>
      <c r="T4232" s="105"/>
      <c r="AT4232" s="9" t="s">
        <v>173</v>
      </c>
      <c r="AU4232" s="9" t="s">
        <v>82</v>
      </c>
    </row>
    <row r="4233" spans="2:65" s="107" customFormat="1">
      <c r="B4233" s="106"/>
      <c r="D4233" s="102" t="s">
        <v>176</v>
      </c>
      <c r="E4233" s="108" t="s">
        <v>1</v>
      </c>
      <c r="F4233" s="109" t="s">
        <v>2264</v>
      </c>
      <c r="H4233" s="108" t="s">
        <v>1</v>
      </c>
      <c r="I4233" s="6"/>
      <c r="L4233" s="106"/>
      <c r="M4233" s="110"/>
      <c r="T4233" s="111"/>
      <c r="AT4233" s="108" t="s">
        <v>176</v>
      </c>
      <c r="AU4233" s="108" t="s">
        <v>82</v>
      </c>
      <c r="AV4233" s="107" t="s">
        <v>80</v>
      </c>
      <c r="AW4233" s="107" t="s">
        <v>30</v>
      </c>
      <c r="AX4233" s="107" t="s">
        <v>73</v>
      </c>
      <c r="AY4233" s="108" t="s">
        <v>165</v>
      </c>
    </row>
    <row r="4234" spans="2:65" s="113" customFormat="1">
      <c r="B4234" s="112"/>
      <c r="D4234" s="102" t="s">
        <v>176</v>
      </c>
      <c r="E4234" s="114" t="s">
        <v>1</v>
      </c>
      <c r="F4234" s="115" t="s">
        <v>2106</v>
      </c>
      <c r="H4234" s="116">
        <v>49.079000000000001</v>
      </c>
      <c r="I4234" s="7"/>
      <c r="L4234" s="112"/>
      <c r="M4234" s="117"/>
      <c r="T4234" s="118"/>
      <c r="AT4234" s="114" t="s">
        <v>176</v>
      </c>
      <c r="AU4234" s="114" t="s">
        <v>82</v>
      </c>
      <c r="AV4234" s="113" t="s">
        <v>82</v>
      </c>
      <c r="AW4234" s="113" t="s">
        <v>30</v>
      </c>
      <c r="AX4234" s="113" t="s">
        <v>73</v>
      </c>
      <c r="AY4234" s="114" t="s">
        <v>165</v>
      </c>
    </row>
    <row r="4235" spans="2:65" s="113" customFormat="1">
      <c r="B4235" s="112"/>
      <c r="D4235" s="102" t="s">
        <v>176</v>
      </c>
      <c r="E4235" s="114" t="s">
        <v>1</v>
      </c>
      <c r="F4235" s="115" t="s">
        <v>2107</v>
      </c>
      <c r="H4235" s="116">
        <v>34.643999999999998</v>
      </c>
      <c r="I4235" s="7"/>
      <c r="L4235" s="112"/>
      <c r="M4235" s="117"/>
      <c r="T4235" s="118"/>
      <c r="AT4235" s="114" t="s">
        <v>176</v>
      </c>
      <c r="AU4235" s="114" t="s">
        <v>82</v>
      </c>
      <c r="AV4235" s="113" t="s">
        <v>82</v>
      </c>
      <c r="AW4235" s="113" t="s">
        <v>30</v>
      </c>
      <c r="AX4235" s="113" t="s">
        <v>73</v>
      </c>
      <c r="AY4235" s="114" t="s">
        <v>165</v>
      </c>
    </row>
    <row r="4236" spans="2:65" s="113" customFormat="1">
      <c r="B4236" s="112"/>
      <c r="D4236" s="102" t="s">
        <v>176</v>
      </c>
      <c r="E4236" s="114" t="s">
        <v>1</v>
      </c>
      <c r="F4236" s="115" t="s">
        <v>2265</v>
      </c>
      <c r="H4236" s="116">
        <v>22.218</v>
      </c>
      <c r="I4236" s="7"/>
      <c r="L4236" s="112"/>
      <c r="M4236" s="117"/>
      <c r="T4236" s="118"/>
      <c r="AT4236" s="114" t="s">
        <v>176</v>
      </c>
      <c r="AU4236" s="114" t="s">
        <v>82</v>
      </c>
      <c r="AV4236" s="113" t="s">
        <v>82</v>
      </c>
      <c r="AW4236" s="113" t="s">
        <v>30</v>
      </c>
      <c r="AX4236" s="113" t="s">
        <v>73</v>
      </c>
      <c r="AY4236" s="114" t="s">
        <v>165</v>
      </c>
    </row>
    <row r="4237" spans="2:65" s="113" customFormat="1">
      <c r="B4237" s="112"/>
      <c r="D4237" s="102" t="s">
        <v>176</v>
      </c>
      <c r="E4237" s="114" t="s">
        <v>1</v>
      </c>
      <c r="F4237" s="115" t="s">
        <v>2266</v>
      </c>
      <c r="H4237" s="116">
        <v>34.914000000000001</v>
      </c>
      <c r="I4237" s="7"/>
      <c r="L4237" s="112"/>
      <c r="M4237" s="117"/>
      <c r="T4237" s="118"/>
      <c r="AT4237" s="114" t="s">
        <v>176</v>
      </c>
      <c r="AU4237" s="114" t="s">
        <v>82</v>
      </c>
      <c r="AV4237" s="113" t="s">
        <v>82</v>
      </c>
      <c r="AW4237" s="113" t="s">
        <v>30</v>
      </c>
      <c r="AX4237" s="113" t="s">
        <v>73</v>
      </c>
      <c r="AY4237" s="114" t="s">
        <v>165</v>
      </c>
    </row>
    <row r="4238" spans="2:65" s="120" customFormat="1">
      <c r="B4238" s="119"/>
      <c r="D4238" s="102" t="s">
        <v>176</v>
      </c>
      <c r="E4238" s="121" t="s">
        <v>1</v>
      </c>
      <c r="F4238" s="122" t="s">
        <v>181</v>
      </c>
      <c r="H4238" s="123">
        <v>140.85500000000002</v>
      </c>
      <c r="I4238" s="8"/>
      <c r="L4238" s="119"/>
      <c r="M4238" s="124"/>
      <c r="T4238" s="125"/>
      <c r="AT4238" s="121" t="s">
        <v>176</v>
      </c>
      <c r="AU4238" s="121" t="s">
        <v>82</v>
      </c>
      <c r="AV4238" s="120" t="s">
        <v>172</v>
      </c>
      <c r="AW4238" s="120" t="s">
        <v>30</v>
      </c>
      <c r="AX4238" s="120" t="s">
        <v>80</v>
      </c>
      <c r="AY4238" s="121" t="s">
        <v>165</v>
      </c>
    </row>
    <row r="4239" spans="2:65" s="17" customFormat="1" ht="24.2" customHeight="1">
      <c r="B4239" s="16"/>
      <c r="C4239" s="88" t="s">
        <v>1283</v>
      </c>
      <c r="D4239" s="88" t="s">
        <v>168</v>
      </c>
      <c r="E4239" s="89" t="s">
        <v>2267</v>
      </c>
      <c r="F4239" s="90" t="s">
        <v>2268</v>
      </c>
      <c r="G4239" s="91" t="s">
        <v>202</v>
      </c>
      <c r="H4239" s="92">
        <v>147.898</v>
      </c>
      <c r="I4239" s="4"/>
      <c r="J4239" s="94">
        <f>ROUND(I4239*H4239,2)</f>
        <v>0</v>
      </c>
      <c r="K4239" s="95"/>
      <c r="L4239" s="16"/>
      <c r="M4239" s="96" t="s">
        <v>1</v>
      </c>
      <c r="N4239" s="97" t="s">
        <v>38</v>
      </c>
      <c r="P4239" s="98">
        <f>O4239*H4239</f>
        <v>0</v>
      </c>
      <c r="Q4239" s="98">
        <v>0</v>
      </c>
      <c r="R4239" s="98">
        <f>Q4239*H4239</f>
        <v>0</v>
      </c>
      <c r="S4239" s="98">
        <v>0</v>
      </c>
      <c r="T4239" s="99">
        <f>S4239*H4239</f>
        <v>0</v>
      </c>
      <c r="AR4239" s="100" t="s">
        <v>172</v>
      </c>
      <c r="AT4239" s="100" t="s">
        <v>168</v>
      </c>
      <c r="AU4239" s="100" t="s">
        <v>82</v>
      </c>
      <c r="AY4239" s="9" t="s">
        <v>165</v>
      </c>
      <c r="BE4239" s="101">
        <f>IF(N4239="základní",J4239,0)</f>
        <v>0</v>
      </c>
      <c r="BF4239" s="101">
        <f>IF(N4239="snížená",J4239,0)</f>
        <v>0</v>
      </c>
      <c r="BG4239" s="101">
        <f>IF(N4239="zákl. přenesená",J4239,0)</f>
        <v>0</v>
      </c>
      <c r="BH4239" s="101">
        <f>IF(N4239="sníž. přenesená",J4239,0)</f>
        <v>0</v>
      </c>
      <c r="BI4239" s="101">
        <f>IF(N4239="nulová",J4239,0)</f>
        <v>0</v>
      </c>
      <c r="BJ4239" s="9" t="s">
        <v>80</v>
      </c>
      <c r="BK4239" s="101">
        <f>ROUND(I4239*H4239,2)</f>
        <v>0</v>
      </c>
      <c r="BL4239" s="9" t="s">
        <v>172</v>
      </c>
      <c r="BM4239" s="100" t="s">
        <v>2269</v>
      </c>
    </row>
    <row r="4240" spans="2:65" s="17" customFormat="1" ht="19.5">
      <c r="B4240" s="16"/>
      <c r="D4240" s="102" t="s">
        <v>173</v>
      </c>
      <c r="F4240" s="103" t="s">
        <v>2268</v>
      </c>
      <c r="I4240" s="5"/>
      <c r="L4240" s="16"/>
      <c r="M4240" s="104"/>
      <c r="T4240" s="105"/>
      <c r="AT4240" s="9" t="s">
        <v>173</v>
      </c>
      <c r="AU4240" s="9" t="s">
        <v>82</v>
      </c>
    </row>
    <row r="4241" spans="2:65" s="113" customFormat="1">
      <c r="B4241" s="112"/>
      <c r="D4241" s="102" t="s">
        <v>176</v>
      </c>
      <c r="E4241" s="114" t="s">
        <v>1</v>
      </c>
      <c r="F4241" s="115" t="s">
        <v>11530</v>
      </c>
      <c r="H4241" s="116">
        <v>147.89775</v>
      </c>
      <c r="I4241" s="7"/>
      <c r="L4241" s="112"/>
      <c r="M4241" s="117"/>
      <c r="T4241" s="118"/>
      <c r="AT4241" s="114" t="s">
        <v>176</v>
      </c>
      <c r="AU4241" s="114" t="s">
        <v>82</v>
      </c>
      <c r="AV4241" s="113" t="s">
        <v>82</v>
      </c>
      <c r="AW4241" s="113" t="s">
        <v>30</v>
      </c>
      <c r="AX4241" s="113" t="s">
        <v>73</v>
      </c>
      <c r="AY4241" s="114" t="s">
        <v>165</v>
      </c>
    </row>
    <row r="4242" spans="2:65" s="120" customFormat="1">
      <c r="B4242" s="119"/>
      <c r="D4242" s="102" t="s">
        <v>176</v>
      </c>
      <c r="E4242" s="121" t="s">
        <v>1</v>
      </c>
      <c r="F4242" s="122" t="s">
        <v>181</v>
      </c>
      <c r="H4242" s="123">
        <v>147.898</v>
      </c>
      <c r="I4242" s="8"/>
      <c r="L4242" s="119"/>
      <c r="M4242" s="124"/>
      <c r="T4242" s="125"/>
      <c r="AT4242" s="121" t="s">
        <v>176</v>
      </c>
      <c r="AU4242" s="121" t="s">
        <v>82</v>
      </c>
      <c r="AV4242" s="120" t="s">
        <v>172</v>
      </c>
      <c r="AW4242" s="120" t="s">
        <v>30</v>
      </c>
      <c r="AX4242" s="120" t="s">
        <v>80</v>
      </c>
      <c r="AY4242" s="121" t="s">
        <v>165</v>
      </c>
    </row>
    <row r="4243" spans="2:65" s="17" customFormat="1" ht="24.2" customHeight="1">
      <c r="B4243" s="16"/>
      <c r="C4243" s="88" t="s">
        <v>2270</v>
      </c>
      <c r="D4243" s="88" t="s">
        <v>168</v>
      </c>
      <c r="E4243" s="89" t="s">
        <v>2220</v>
      </c>
      <c r="F4243" s="90" t="s">
        <v>2221</v>
      </c>
      <c r="G4243" s="91" t="s">
        <v>202</v>
      </c>
      <c r="H4243" s="92">
        <v>1.5149999999999999</v>
      </c>
      <c r="I4243" s="4"/>
      <c r="J4243" s="94">
        <f>ROUND(I4243*H4243,2)</f>
        <v>0</v>
      </c>
      <c r="K4243" s="95"/>
      <c r="L4243" s="16"/>
      <c r="M4243" s="96" t="s">
        <v>1</v>
      </c>
      <c r="N4243" s="97" t="s">
        <v>38</v>
      </c>
      <c r="P4243" s="98">
        <f>O4243*H4243</f>
        <v>0</v>
      </c>
      <c r="Q4243" s="98">
        <v>6.0000000000000001E-3</v>
      </c>
      <c r="R4243" s="98">
        <f>Q4243*H4243</f>
        <v>9.0899999999999991E-3</v>
      </c>
      <c r="S4243" s="98">
        <v>0</v>
      </c>
      <c r="T4243" s="99">
        <f>S4243*H4243</f>
        <v>0</v>
      </c>
      <c r="AR4243" s="100" t="s">
        <v>172</v>
      </c>
      <c r="AT4243" s="100" t="s">
        <v>168</v>
      </c>
      <c r="AU4243" s="100" t="s">
        <v>82</v>
      </c>
      <c r="AY4243" s="9" t="s">
        <v>165</v>
      </c>
      <c r="BE4243" s="101">
        <f>IF(N4243="základní",J4243,0)</f>
        <v>0</v>
      </c>
      <c r="BF4243" s="101">
        <f>IF(N4243="snížená",J4243,0)</f>
        <v>0</v>
      </c>
      <c r="BG4243" s="101">
        <f>IF(N4243="zákl. přenesená",J4243,0)</f>
        <v>0</v>
      </c>
      <c r="BH4243" s="101">
        <f>IF(N4243="sníž. přenesená",J4243,0)</f>
        <v>0</v>
      </c>
      <c r="BI4243" s="101">
        <f>IF(N4243="nulová",J4243,0)</f>
        <v>0</v>
      </c>
      <c r="BJ4243" s="9" t="s">
        <v>80</v>
      </c>
      <c r="BK4243" s="101">
        <f>ROUND(I4243*H4243,2)</f>
        <v>0</v>
      </c>
      <c r="BL4243" s="9" t="s">
        <v>172</v>
      </c>
      <c r="BM4243" s="100" t="s">
        <v>2271</v>
      </c>
    </row>
    <row r="4244" spans="2:65" s="17" customFormat="1" ht="19.5">
      <c r="B4244" s="16"/>
      <c r="D4244" s="102" t="s">
        <v>173</v>
      </c>
      <c r="F4244" s="103" t="s">
        <v>2223</v>
      </c>
      <c r="I4244" s="5"/>
      <c r="L4244" s="16"/>
      <c r="M4244" s="104"/>
      <c r="T4244" s="105"/>
      <c r="AT4244" s="9" t="s">
        <v>173</v>
      </c>
      <c r="AU4244" s="9" t="s">
        <v>82</v>
      </c>
    </row>
    <row r="4245" spans="2:65" s="107" customFormat="1">
      <c r="B4245" s="106"/>
      <c r="D4245" s="102" t="s">
        <v>176</v>
      </c>
      <c r="E4245" s="108" t="s">
        <v>1</v>
      </c>
      <c r="F4245" s="109" t="s">
        <v>2272</v>
      </c>
      <c r="H4245" s="108" t="s">
        <v>1</v>
      </c>
      <c r="I4245" s="6"/>
      <c r="L4245" s="106"/>
      <c r="M4245" s="110"/>
      <c r="T4245" s="111"/>
      <c r="AT4245" s="108" t="s">
        <v>176</v>
      </c>
      <c r="AU4245" s="108" t="s">
        <v>82</v>
      </c>
      <c r="AV4245" s="107" t="s">
        <v>80</v>
      </c>
      <c r="AW4245" s="107" t="s">
        <v>30</v>
      </c>
      <c r="AX4245" s="107" t="s">
        <v>73</v>
      </c>
      <c r="AY4245" s="108" t="s">
        <v>165</v>
      </c>
    </row>
    <row r="4246" spans="2:65" s="113" customFormat="1">
      <c r="B4246" s="112"/>
      <c r="D4246" s="102" t="s">
        <v>176</v>
      </c>
      <c r="E4246" s="114" t="s">
        <v>1</v>
      </c>
      <c r="F4246" s="115" t="s">
        <v>2273</v>
      </c>
      <c r="H4246" s="116">
        <v>1.5149999999999999</v>
      </c>
      <c r="I4246" s="7"/>
      <c r="L4246" s="112"/>
      <c r="M4246" s="117"/>
      <c r="T4246" s="118"/>
      <c r="AT4246" s="114" t="s">
        <v>176</v>
      </c>
      <c r="AU4246" s="114" t="s">
        <v>82</v>
      </c>
      <c r="AV4246" s="113" t="s">
        <v>82</v>
      </c>
      <c r="AW4246" s="113" t="s">
        <v>30</v>
      </c>
      <c r="AX4246" s="113" t="s">
        <v>73</v>
      </c>
      <c r="AY4246" s="114" t="s">
        <v>165</v>
      </c>
    </row>
    <row r="4247" spans="2:65" s="120" customFormat="1">
      <c r="B4247" s="119"/>
      <c r="D4247" s="102" t="s">
        <v>176</v>
      </c>
      <c r="E4247" s="121" t="s">
        <v>1</v>
      </c>
      <c r="F4247" s="122" t="s">
        <v>181</v>
      </c>
      <c r="H4247" s="123">
        <v>1.5149999999999999</v>
      </c>
      <c r="I4247" s="8"/>
      <c r="L4247" s="119"/>
      <c r="M4247" s="124"/>
      <c r="T4247" s="125"/>
      <c r="AT4247" s="121" t="s">
        <v>176</v>
      </c>
      <c r="AU4247" s="121" t="s">
        <v>82</v>
      </c>
      <c r="AV4247" s="120" t="s">
        <v>172</v>
      </c>
      <c r="AW4247" s="120" t="s">
        <v>30</v>
      </c>
      <c r="AX4247" s="120" t="s">
        <v>80</v>
      </c>
      <c r="AY4247" s="121" t="s">
        <v>165</v>
      </c>
    </row>
    <row r="4248" spans="2:65" s="17" customFormat="1" ht="21.75" customHeight="1">
      <c r="B4248" s="16"/>
      <c r="C4248" s="88" t="s">
        <v>1287</v>
      </c>
      <c r="D4248" s="88" t="s">
        <v>168</v>
      </c>
      <c r="E4248" s="89" t="s">
        <v>2274</v>
      </c>
      <c r="F4248" s="90" t="s">
        <v>2275</v>
      </c>
      <c r="G4248" s="91" t="s">
        <v>202</v>
      </c>
      <c r="H4248" s="92">
        <v>1.591</v>
      </c>
      <c r="I4248" s="4"/>
      <c r="J4248" s="94">
        <f>ROUND(I4248*H4248,2)</f>
        <v>0</v>
      </c>
      <c r="K4248" s="95"/>
      <c r="L4248" s="16"/>
      <c r="M4248" s="96" t="s">
        <v>1</v>
      </c>
      <c r="N4248" s="97" t="s">
        <v>38</v>
      </c>
      <c r="P4248" s="98">
        <f>O4248*H4248</f>
        <v>0</v>
      </c>
      <c r="Q4248" s="98">
        <v>0</v>
      </c>
      <c r="R4248" s="98">
        <f>Q4248*H4248</f>
        <v>0</v>
      </c>
      <c r="S4248" s="98">
        <v>0</v>
      </c>
      <c r="T4248" s="99">
        <f>S4248*H4248</f>
        <v>0</v>
      </c>
      <c r="AR4248" s="100" t="s">
        <v>172</v>
      </c>
      <c r="AT4248" s="100" t="s">
        <v>168</v>
      </c>
      <c r="AU4248" s="100" t="s">
        <v>82</v>
      </c>
      <c r="AY4248" s="9" t="s">
        <v>165</v>
      </c>
      <c r="BE4248" s="101">
        <f>IF(N4248="základní",J4248,0)</f>
        <v>0</v>
      </c>
      <c r="BF4248" s="101">
        <f>IF(N4248="snížená",J4248,0)</f>
        <v>0</v>
      </c>
      <c r="BG4248" s="101">
        <f>IF(N4248="zákl. přenesená",J4248,0)</f>
        <v>0</v>
      </c>
      <c r="BH4248" s="101">
        <f>IF(N4248="sníž. přenesená",J4248,0)</f>
        <v>0</v>
      </c>
      <c r="BI4248" s="101">
        <f>IF(N4248="nulová",J4248,0)</f>
        <v>0</v>
      </c>
      <c r="BJ4248" s="9" t="s">
        <v>80</v>
      </c>
      <c r="BK4248" s="101">
        <f>ROUND(I4248*H4248,2)</f>
        <v>0</v>
      </c>
      <c r="BL4248" s="9" t="s">
        <v>172</v>
      </c>
      <c r="BM4248" s="100" t="s">
        <v>2276</v>
      </c>
    </row>
    <row r="4249" spans="2:65" s="17" customFormat="1">
      <c r="B4249" s="16"/>
      <c r="D4249" s="102" t="s">
        <v>173</v>
      </c>
      <c r="F4249" s="103" t="s">
        <v>2275</v>
      </c>
      <c r="I4249" s="5"/>
      <c r="L4249" s="16"/>
      <c r="M4249" s="104"/>
      <c r="T4249" s="105"/>
      <c r="AT4249" s="9" t="s">
        <v>173</v>
      </c>
      <c r="AU4249" s="9" t="s">
        <v>82</v>
      </c>
    </row>
    <row r="4250" spans="2:65" s="113" customFormat="1">
      <c r="B4250" s="112"/>
      <c r="D4250" s="102" t="s">
        <v>176</v>
      </c>
      <c r="E4250" s="114" t="s">
        <v>1</v>
      </c>
      <c r="F4250" s="115" t="s">
        <v>2277</v>
      </c>
      <c r="H4250" s="116">
        <v>1.591</v>
      </c>
      <c r="I4250" s="7"/>
      <c r="L4250" s="112"/>
      <c r="M4250" s="117"/>
      <c r="T4250" s="118"/>
      <c r="AT4250" s="114" t="s">
        <v>176</v>
      </c>
      <c r="AU4250" s="114" t="s">
        <v>82</v>
      </c>
      <c r="AV4250" s="113" t="s">
        <v>82</v>
      </c>
      <c r="AW4250" s="113" t="s">
        <v>30</v>
      </c>
      <c r="AX4250" s="113" t="s">
        <v>73</v>
      </c>
      <c r="AY4250" s="114" t="s">
        <v>165</v>
      </c>
    </row>
    <row r="4251" spans="2:65" s="120" customFormat="1">
      <c r="B4251" s="119"/>
      <c r="D4251" s="102" t="s">
        <v>176</v>
      </c>
      <c r="E4251" s="121" t="s">
        <v>1</v>
      </c>
      <c r="F4251" s="122" t="s">
        <v>181</v>
      </c>
      <c r="H4251" s="123">
        <v>1.591</v>
      </c>
      <c r="I4251" s="8"/>
      <c r="L4251" s="119"/>
      <c r="M4251" s="124"/>
      <c r="T4251" s="125"/>
      <c r="AT4251" s="121" t="s">
        <v>176</v>
      </c>
      <c r="AU4251" s="121" t="s">
        <v>82</v>
      </c>
      <c r="AV4251" s="120" t="s">
        <v>172</v>
      </c>
      <c r="AW4251" s="120" t="s">
        <v>30</v>
      </c>
      <c r="AX4251" s="120" t="s">
        <v>80</v>
      </c>
      <c r="AY4251" s="121" t="s">
        <v>165</v>
      </c>
    </row>
    <row r="4252" spans="2:65" s="17" customFormat="1" ht="24.2" customHeight="1">
      <c r="B4252" s="16"/>
      <c r="C4252" s="88" t="s">
        <v>2278</v>
      </c>
      <c r="D4252" s="88" t="s">
        <v>168</v>
      </c>
      <c r="E4252" s="89" t="s">
        <v>2220</v>
      </c>
      <c r="F4252" s="90" t="s">
        <v>2221</v>
      </c>
      <c r="G4252" s="91" t="s">
        <v>202</v>
      </c>
      <c r="H4252" s="92">
        <v>55.567999999999998</v>
      </c>
      <c r="I4252" s="4"/>
      <c r="J4252" s="94">
        <f>ROUND(I4252*H4252,2)</f>
        <v>0</v>
      </c>
      <c r="K4252" s="95"/>
      <c r="L4252" s="16"/>
      <c r="M4252" s="96" t="s">
        <v>1</v>
      </c>
      <c r="N4252" s="97" t="s">
        <v>38</v>
      </c>
      <c r="P4252" s="98">
        <f>O4252*H4252</f>
        <v>0</v>
      </c>
      <c r="Q4252" s="98">
        <v>6.0000000000000001E-3</v>
      </c>
      <c r="R4252" s="98">
        <f>Q4252*H4252</f>
        <v>0.33340799999999998</v>
      </c>
      <c r="S4252" s="98">
        <v>0</v>
      </c>
      <c r="T4252" s="99">
        <f>S4252*H4252</f>
        <v>0</v>
      </c>
      <c r="AR4252" s="100" t="s">
        <v>172</v>
      </c>
      <c r="AT4252" s="100" t="s">
        <v>168</v>
      </c>
      <c r="AU4252" s="100" t="s">
        <v>82</v>
      </c>
      <c r="AY4252" s="9" t="s">
        <v>165</v>
      </c>
      <c r="BE4252" s="101">
        <f>IF(N4252="základní",J4252,0)</f>
        <v>0</v>
      </c>
      <c r="BF4252" s="101">
        <f>IF(N4252="snížená",J4252,0)</f>
        <v>0</v>
      </c>
      <c r="BG4252" s="101">
        <f>IF(N4252="zákl. přenesená",J4252,0)</f>
        <v>0</v>
      </c>
      <c r="BH4252" s="101">
        <f>IF(N4252="sníž. přenesená",J4252,0)</f>
        <v>0</v>
      </c>
      <c r="BI4252" s="101">
        <f>IF(N4252="nulová",J4252,0)</f>
        <v>0</v>
      </c>
      <c r="BJ4252" s="9" t="s">
        <v>80</v>
      </c>
      <c r="BK4252" s="101">
        <f>ROUND(I4252*H4252,2)</f>
        <v>0</v>
      </c>
      <c r="BL4252" s="9" t="s">
        <v>172</v>
      </c>
      <c r="BM4252" s="100" t="s">
        <v>2279</v>
      </c>
    </row>
    <row r="4253" spans="2:65" s="17" customFormat="1" ht="19.5">
      <c r="B4253" s="16"/>
      <c r="D4253" s="102" t="s">
        <v>173</v>
      </c>
      <c r="F4253" s="103" t="s">
        <v>2223</v>
      </c>
      <c r="I4253" s="5"/>
      <c r="L4253" s="16"/>
      <c r="M4253" s="104"/>
      <c r="T4253" s="105"/>
      <c r="AT4253" s="9" t="s">
        <v>173</v>
      </c>
      <c r="AU4253" s="9" t="s">
        <v>82</v>
      </c>
    </row>
    <row r="4254" spans="2:65" s="107" customFormat="1">
      <c r="B4254" s="106"/>
      <c r="D4254" s="102" t="s">
        <v>176</v>
      </c>
      <c r="E4254" s="108" t="s">
        <v>1</v>
      </c>
      <c r="F4254" s="109" t="s">
        <v>11531</v>
      </c>
      <c r="H4254" s="108"/>
      <c r="I4254" s="6"/>
      <c r="L4254" s="106"/>
      <c r="M4254" s="110"/>
      <c r="T4254" s="111"/>
      <c r="AT4254" s="108" t="s">
        <v>176</v>
      </c>
      <c r="AU4254" s="108" t="s">
        <v>82</v>
      </c>
      <c r="AV4254" s="107" t="s">
        <v>80</v>
      </c>
      <c r="AW4254" s="107" t="s">
        <v>30</v>
      </c>
      <c r="AX4254" s="107" t="s">
        <v>73</v>
      </c>
      <c r="AY4254" s="108" t="s">
        <v>165</v>
      </c>
    </row>
    <row r="4255" spans="2:65" s="113" customFormat="1">
      <c r="B4255" s="112"/>
      <c r="D4255" s="102" t="s">
        <v>176</v>
      </c>
      <c r="E4255" s="114" t="s">
        <v>1</v>
      </c>
      <c r="F4255" s="115" t="s">
        <v>11532</v>
      </c>
      <c r="H4255" s="116">
        <v>4.5</v>
      </c>
      <c r="I4255" s="7"/>
      <c r="L4255" s="112"/>
      <c r="M4255" s="117"/>
      <c r="T4255" s="118"/>
      <c r="AT4255" s="114" t="s">
        <v>176</v>
      </c>
      <c r="AU4255" s="114" t="s">
        <v>82</v>
      </c>
      <c r="AV4255" s="113" t="s">
        <v>80</v>
      </c>
      <c r="AW4255" s="113" t="s">
        <v>30</v>
      </c>
      <c r="AX4255" s="113" t="s">
        <v>73</v>
      </c>
      <c r="AY4255" s="114" t="s">
        <v>165</v>
      </c>
    </row>
    <row r="4256" spans="2:65" s="113" customFormat="1">
      <c r="B4256" s="112"/>
      <c r="D4256" s="102" t="s">
        <v>176</v>
      </c>
      <c r="E4256" s="114" t="s">
        <v>1</v>
      </c>
      <c r="F4256" s="115" t="s">
        <v>11533</v>
      </c>
      <c r="H4256" s="116">
        <v>1.8</v>
      </c>
      <c r="I4256" s="7"/>
      <c r="L4256" s="112"/>
      <c r="M4256" s="117"/>
      <c r="T4256" s="118"/>
      <c r="AT4256" s="114" t="s">
        <v>176</v>
      </c>
      <c r="AU4256" s="114" t="s">
        <v>82</v>
      </c>
      <c r="AV4256" s="113" t="s">
        <v>82</v>
      </c>
      <c r="AW4256" s="113" t="s">
        <v>30</v>
      </c>
      <c r="AX4256" s="113" t="s">
        <v>73</v>
      </c>
      <c r="AY4256" s="114" t="s">
        <v>165</v>
      </c>
    </row>
    <row r="4257" spans="2:65" s="113" customFormat="1">
      <c r="B4257" s="112"/>
      <c r="D4257" s="102" t="s">
        <v>176</v>
      </c>
      <c r="E4257" s="114" t="s">
        <v>1</v>
      </c>
      <c r="F4257" s="115" t="s">
        <v>11534</v>
      </c>
      <c r="H4257" s="116">
        <v>14.4</v>
      </c>
      <c r="I4257" s="7"/>
      <c r="L4257" s="112"/>
      <c r="M4257" s="117"/>
      <c r="T4257" s="118"/>
      <c r="AT4257" s="114" t="s">
        <v>176</v>
      </c>
      <c r="AU4257" s="114" t="s">
        <v>82</v>
      </c>
      <c r="AV4257" s="113" t="s">
        <v>80</v>
      </c>
      <c r="AW4257" s="113" t="s">
        <v>30</v>
      </c>
      <c r="AX4257" s="113" t="s">
        <v>73</v>
      </c>
      <c r="AY4257" s="114" t="s">
        <v>165</v>
      </c>
    </row>
    <row r="4258" spans="2:65" s="113" customFormat="1">
      <c r="B4258" s="112"/>
      <c r="D4258" s="102" t="s">
        <v>176</v>
      </c>
      <c r="E4258" s="114" t="s">
        <v>1</v>
      </c>
      <c r="F4258" s="115" t="s">
        <v>9866</v>
      </c>
      <c r="H4258" s="116">
        <v>20.7</v>
      </c>
      <c r="I4258" s="7"/>
      <c r="L4258" s="112"/>
      <c r="M4258" s="117"/>
      <c r="T4258" s="118"/>
      <c r="AT4258" s="114" t="s">
        <v>176</v>
      </c>
      <c r="AU4258" s="114" t="s">
        <v>82</v>
      </c>
      <c r="AV4258" s="113" t="s">
        <v>82</v>
      </c>
      <c r="AW4258" s="113" t="s">
        <v>30</v>
      </c>
      <c r="AX4258" s="113" t="s">
        <v>73</v>
      </c>
      <c r="AY4258" s="114" t="s">
        <v>165</v>
      </c>
    </row>
    <row r="4259" spans="2:65" s="107" customFormat="1">
      <c r="B4259" s="106"/>
      <c r="D4259" s="102" t="s">
        <v>176</v>
      </c>
      <c r="E4259" s="108" t="s">
        <v>1</v>
      </c>
      <c r="F4259" s="109" t="s">
        <v>11535</v>
      </c>
      <c r="H4259" s="108"/>
      <c r="I4259" s="6"/>
      <c r="L4259" s="106"/>
      <c r="M4259" s="110"/>
      <c r="T4259" s="111"/>
      <c r="AT4259" s="108" t="s">
        <v>176</v>
      </c>
      <c r="AU4259" s="108" t="s">
        <v>82</v>
      </c>
      <c r="AV4259" s="107" t="s">
        <v>80</v>
      </c>
      <c r="AW4259" s="107" t="s">
        <v>30</v>
      </c>
      <c r="AX4259" s="107" t="s">
        <v>73</v>
      </c>
      <c r="AY4259" s="108" t="s">
        <v>165</v>
      </c>
    </row>
    <row r="4260" spans="2:65" s="113" customFormat="1">
      <c r="B4260" s="112"/>
      <c r="D4260" s="102" t="s">
        <v>176</v>
      </c>
      <c r="E4260" s="114" t="s">
        <v>1</v>
      </c>
      <c r="F4260" s="115" t="s">
        <v>11536</v>
      </c>
      <c r="H4260" s="116">
        <v>3.2</v>
      </c>
      <c r="I4260" s="7"/>
      <c r="L4260" s="112"/>
      <c r="M4260" s="117"/>
      <c r="T4260" s="118"/>
      <c r="AT4260" s="114" t="s">
        <v>176</v>
      </c>
      <c r="AU4260" s="114" t="s">
        <v>82</v>
      </c>
      <c r="AV4260" s="113" t="s">
        <v>82</v>
      </c>
      <c r="AW4260" s="113" t="s">
        <v>30</v>
      </c>
      <c r="AX4260" s="113" t="s">
        <v>73</v>
      </c>
      <c r="AY4260" s="114" t="s">
        <v>165</v>
      </c>
    </row>
    <row r="4261" spans="2:65" s="113" customFormat="1">
      <c r="B4261" s="112"/>
      <c r="D4261" s="102" t="s">
        <v>176</v>
      </c>
      <c r="E4261" s="114" t="s">
        <v>1</v>
      </c>
      <c r="F4261" s="115" t="s">
        <v>9892</v>
      </c>
      <c r="H4261" s="116">
        <v>3.2</v>
      </c>
      <c r="I4261" s="7"/>
      <c r="L4261" s="112"/>
      <c r="M4261" s="117"/>
      <c r="T4261" s="118"/>
      <c r="AT4261" s="114" t="s">
        <v>176</v>
      </c>
      <c r="AU4261" s="114" t="s">
        <v>82</v>
      </c>
      <c r="AV4261" s="113" t="s">
        <v>82</v>
      </c>
      <c r="AW4261" s="113" t="s">
        <v>30</v>
      </c>
      <c r="AX4261" s="113" t="s">
        <v>73</v>
      </c>
      <c r="AY4261" s="114" t="s">
        <v>165</v>
      </c>
    </row>
    <row r="4262" spans="2:65" s="107" customFormat="1">
      <c r="B4262" s="106"/>
      <c r="D4262" s="102" t="s">
        <v>176</v>
      </c>
      <c r="E4262" s="108" t="s">
        <v>1</v>
      </c>
      <c r="F4262" s="109" t="s">
        <v>11537</v>
      </c>
      <c r="H4262" s="108"/>
      <c r="I4262" s="6"/>
      <c r="L4262" s="106"/>
      <c r="M4262" s="110"/>
      <c r="T4262" s="111"/>
      <c r="AT4262" s="108" t="s">
        <v>176</v>
      </c>
      <c r="AU4262" s="108" t="s">
        <v>82</v>
      </c>
      <c r="AV4262" s="107" t="s">
        <v>82</v>
      </c>
      <c r="AW4262" s="107" t="s">
        <v>30</v>
      </c>
      <c r="AX4262" s="107" t="s">
        <v>73</v>
      </c>
      <c r="AY4262" s="108" t="s">
        <v>165</v>
      </c>
    </row>
    <row r="4263" spans="2:65" s="113" customFormat="1">
      <c r="B4263" s="112"/>
      <c r="D4263" s="102" t="s">
        <v>176</v>
      </c>
      <c r="E4263" s="114" t="s">
        <v>1</v>
      </c>
      <c r="F4263" s="115" t="s">
        <v>11538</v>
      </c>
      <c r="H4263" s="116">
        <v>16.099999999999998</v>
      </c>
      <c r="I4263" s="7"/>
      <c r="L4263" s="112"/>
      <c r="M4263" s="117"/>
      <c r="T4263" s="118"/>
      <c r="AT4263" s="114" t="s">
        <v>176</v>
      </c>
      <c r="AU4263" s="114" t="s">
        <v>82</v>
      </c>
      <c r="AV4263" s="113" t="s">
        <v>80</v>
      </c>
      <c r="AW4263" s="113" t="s">
        <v>30</v>
      </c>
      <c r="AX4263" s="113" t="s">
        <v>73</v>
      </c>
      <c r="AY4263" s="114" t="s">
        <v>165</v>
      </c>
    </row>
    <row r="4264" spans="2:65" s="113" customFormat="1">
      <c r="B4264" s="112"/>
      <c r="D4264" s="102" t="s">
        <v>176</v>
      </c>
      <c r="E4264" s="114" t="s">
        <v>1</v>
      </c>
      <c r="F4264" s="115" t="s">
        <v>10384</v>
      </c>
      <c r="H4264" s="116">
        <v>16.099999999999998</v>
      </c>
      <c r="I4264" s="7"/>
      <c r="L4264" s="112"/>
      <c r="M4264" s="117"/>
      <c r="T4264" s="118"/>
      <c r="AT4264" s="114" t="s">
        <v>176</v>
      </c>
      <c r="AU4264" s="114" t="s">
        <v>82</v>
      </c>
      <c r="AV4264" s="113" t="s">
        <v>82</v>
      </c>
      <c r="AW4264" s="113" t="s">
        <v>30</v>
      </c>
      <c r="AX4264" s="113" t="s">
        <v>73</v>
      </c>
      <c r="AY4264" s="114" t="s">
        <v>165</v>
      </c>
    </row>
    <row r="4265" spans="2:65" s="107" customFormat="1">
      <c r="B4265" s="106"/>
      <c r="D4265" s="102" t="s">
        <v>176</v>
      </c>
      <c r="E4265" s="108" t="s">
        <v>1</v>
      </c>
      <c r="F4265" s="109" t="s">
        <v>11539</v>
      </c>
      <c r="H4265" s="108"/>
      <c r="I4265" s="6"/>
      <c r="L4265" s="106"/>
      <c r="M4265" s="110"/>
      <c r="T4265" s="111"/>
      <c r="AT4265" s="108" t="s">
        <v>176</v>
      </c>
      <c r="AU4265" s="108" t="s">
        <v>82</v>
      </c>
      <c r="AV4265" s="107" t="s">
        <v>80</v>
      </c>
      <c r="AW4265" s="107" t="s">
        <v>30</v>
      </c>
      <c r="AX4265" s="107" t="s">
        <v>73</v>
      </c>
      <c r="AY4265" s="108" t="s">
        <v>165</v>
      </c>
    </row>
    <row r="4266" spans="2:65" s="113" customFormat="1">
      <c r="B4266" s="112"/>
      <c r="D4266" s="102" t="s">
        <v>176</v>
      </c>
      <c r="E4266" s="114" t="s">
        <v>1</v>
      </c>
      <c r="F4266" s="115" t="s">
        <v>11540</v>
      </c>
      <c r="H4266" s="116">
        <v>11.567999999999998</v>
      </c>
      <c r="I4266" s="7"/>
      <c r="L4266" s="112"/>
      <c r="M4266" s="117"/>
      <c r="T4266" s="118"/>
      <c r="AT4266" s="114" t="s">
        <v>176</v>
      </c>
      <c r="AU4266" s="114" t="s">
        <v>82</v>
      </c>
      <c r="AV4266" s="113" t="s">
        <v>80</v>
      </c>
      <c r="AW4266" s="113" t="s">
        <v>30</v>
      </c>
      <c r="AX4266" s="113" t="s">
        <v>73</v>
      </c>
      <c r="AY4266" s="114" t="s">
        <v>165</v>
      </c>
    </row>
    <row r="4267" spans="2:65" s="113" customFormat="1">
      <c r="B4267" s="112"/>
      <c r="D4267" s="102" t="s">
        <v>176</v>
      </c>
      <c r="E4267" s="114" t="s">
        <v>1</v>
      </c>
      <c r="F4267" s="115" t="s">
        <v>10390</v>
      </c>
      <c r="H4267" s="116">
        <v>11.567999999999998</v>
      </c>
      <c r="I4267" s="7"/>
      <c r="L4267" s="112"/>
      <c r="M4267" s="117"/>
      <c r="T4267" s="118"/>
      <c r="AT4267" s="114" t="s">
        <v>176</v>
      </c>
      <c r="AU4267" s="114" t="s">
        <v>82</v>
      </c>
      <c r="AV4267" s="113" t="s">
        <v>80</v>
      </c>
      <c r="AW4267" s="113" t="s">
        <v>30</v>
      </c>
      <c r="AX4267" s="113" t="s">
        <v>73</v>
      </c>
      <c r="AY4267" s="114" t="s">
        <v>165</v>
      </c>
    </row>
    <row r="4268" spans="2:65" s="107" customFormat="1">
      <c r="B4268" s="106"/>
      <c r="D4268" s="102" t="s">
        <v>176</v>
      </c>
      <c r="E4268" s="108" t="s">
        <v>1</v>
      </c>
      <c r="F4268" s="109" t="s">
        <v>11541</v>
      </c>
      <c r="H4268" s="108"/>
      <c r="I4268" s="6"/>
      <c r="L4268" s="106"/>
      <c r="M4268" s="110"/>
      <c r="T4268" s="111"/>
      <c r="AT4268" s="108" t="s">
        <v>176</v>
      </c>
      <c r="AU4268" s="108" t="s">
        <v>82</v>
      </c>
      <c r="AV4268" s="107" t="s">
        <v>82</v>
      </c>
      <c r="AW4268" s="107" t="s">
        <v>30</v>
      </c>
      <c r="AX4268" s="107" t="s">
        <v>73</v>
      </c>
      <c r="AY4268" s="108" t="s">
        <v>165</v>
      </c>
    </row>
    <row r="4269" spans="2:65" s="113" customFormat="1">
      <c r="B4269" s="112"/>
      <c r="D4269" s="102" t="s">
        <v>176</v>
      </c>
      <c r="E4269" s="114" t="s">
        <v>1</v>
      </c>
      <c r="F4269" s="115" t="s">
        <v>11542</v>
      </c>
      <c r="H4269" s="116">
        <v>4</v>
      </c>
      <c r="I4269" s="7"/>
      <c r="L4269" s="112"/>
      <c r="M4269" s="117"/>
      <c r="T4269" s="118"/>
      <c r="AT4269" s="114" t="s">
        <v>176</v>
      </c>
      <c r="AU4269" s="114" t="s">
        <v>82</v>
      </c>
      <c r="AV4269" s="113" t="s">
        <v>82</v>
      </c>
      <c r="AW4269" s="113" t="s">
        <v>30</v>
      </c>
      <c r="AX4269" s="113" t="s">
        <v>73</v>
      </c>
      <c r="AY4269" s="114" t="s">
        <v>165</v>
      </c>
    </row>
    <row r="4270" spans="2:65" s="113" customFormat="1">
      <c r="B4270" s="112"/>
      <c r="D4270" s="102" t="s">
        <v>176</v>
      </c>
      <c r="E4270" s="114" t="s">
        <v>1</v>
      </c>
      <c r="F4270" s="115" t="s">
        <v>10395</v>
      </c>
      <c r="H4270" s="116">
        <v>4</v>
      </c>
      <c r="I4270" s="7"/>
      <c r="L4270" s="112"/>
      <c r="M4270" s="117"/>
      <c r="T4270" s="118"/>
      <c r="AT4270" s="114" t="s">
        <v>176</v>
      </c>
      <c r="AU4270" s="114" t="s">
        <v>82</v>
      </c>
      <c r="AV4270" s="113" t="s">
        <v>80</v>
      </c>
      <c r="AW4270" s="113" t="s">
        <v>30</v>
      </c>
      <c r="AX4270" s="113" t="s">
        <v>73</v>
      </c>
      <c r="AY4270" s="114" t="s">
        <v>165</v>
      </c>
    </row>
    <row r="4271" spans="2:65" s="120" customFormat="1">
      <c r="B4271" s="119"/>
      <c r="D4271" s="102" t="s">
        <v>176</v>
      </c>
      <c r="E4271" s="121" t="s">
        <v>1</v>
      </c>
      <c r="F4271" s="122" t="s">
        <v>181</v>
      </c>
      <c r="H4271" s="123">
        <v>55.567999999999998</v>
      </c>
      <c r="I4271" s="8"/>
      <c r="L4271" s="119"/>
      <c r="M4271" s="124"/>
      <c r="T4271" s="125"/>
      <c r="AT4271" s="121" t="s">
        <v>176</v>
      </c>
      <c r="AU4271" s="121" t="s">
        <v>82</v>
      </c>
      <c r="AV4271" s="120" t="s">
        <v>172</v>
      </c>
      <c r="AW4271" s="120" t="s">
        <v>30</v>
      </c>
      <c r="AX4271" s="120" t="s">
        <v>80</v>
      </c>
      <c r="AY4271" s="121" t="s">
        <v>165</v>
      </c>
    </row>
    <row r="4272" spans="2:65" s="17" customFormat="1" ht="24.2" customHeight="1">
      <c r="B4272" s="16"/>
      <c r="C4272" s="88" t="s">
        <v>1292</v>
      </c>
      <c r="D4272" s="88" t="s">
        <v>168</v>
      </c>
      <c r="E4272" s="89" t="s">
        <v>2280</v>
      </c>
      <c r="F4272" s="90" t="s">
        <v>2281</v>
      </c>
      <c r="G4272" s="91" t="s">
        <v>202</v>
      </c>
      <c r="H4272" s="92">
        <v>21.734999999999999</v>
      </c>
      <c r="I4272" s="4"/>
      <c r="J4272" s="94">
        <f>ROUND(I4272*H4272,2)</f>
        <v>0</v>
      </c>
      <c r="K4272" s="95"/>
      <c r="L4272" s="16"/>
      <c r="M4272" s="96" t="s">
        <v>1</v>
      </c>
      <c r="N4272" s="97" t="s">
        <v>38</v>
      </c>
      <c r="P4272" s="98">
        <f>O4272*H4272</f>
        <v>0</v>
      </c>
      <c r="Q4272" s="98">
        <v>0</v>
      </c>
      <c r="R4272" s="98">
        <f>Q4272*H4272</f>
        <v>0</v>
      </c>
      <c r="S4272" s="98">
        <v>0</v>
      </c>
      <c r="T4272" s="99">
        <f>S4272*H4272</f>
        <v>0</v>
      </c>
      <c r="AR4272" s="100" t="s">
        <v>172</v>
      </c>
      <c r="AT4272" s="100" t="s">
        <v>168</v>
      </c>
      <c r="AU4272" s="100" t="s">
        <v>82</v>
      </c>
      <c r="AY4272" s="9" t="s">
        <v>165</v>
      </c>
      <c r="BE4272" s="101">
        <f>IF(N4272="základní",J4272,0)</f>
        <v>0</v>
      </c>
      <c r="BF4272" s="101">
        <f>IF(N4272="snížená",J4272,0)</f>
        <v>0</v>
      </c>
      <c r="BG4272" s="101">
        <f>IF(N4272="zákl. přenesená",J4272,0)</f>
        <v>0</v>
      </c>
      <c r="BH4272" s="101">
        <f>IF(N4272="sníž. přenesená",J4272,0)</f>
        <v>0</v>
      </c>
      <c r="BI4272" s="101">
        <f>IF(N4272="nulová",J4272,0)</f>
        <v>0</v>
      </c>
      <c r="BJ4272" s="9" t="s">
        <v>80</v>
      </c>
      <c r="BK4272" s="101">
        <f>ROUND(I4272*H4272,2)</f>
        <v>0</v>
      </c>
      <c r="BL4272" s="9" t="s">
        <v>172</v>
      </c>
      <c r="BM4272" s="100" t="s">
        <v>2282</v>
      </c>
    </row>
    <row r="4273" spans="2:65" s="17" customFormat="1">
      <c r="B4273" s="16"/>
      <c r="D4273" s="102" t="s">
        <v>173</v>
      </c>
      <c r="F4273" s="103" t="s">
        <v>2281</v>
      </c>
      <c r="I4273" s="5"/>
      <c r="L4273" s="16"/>
      <c r="M4273" s="104"/>
      <c r="T4273" s="105"/>
      <c r="AT4273" s="9" t="s">
        <v>173</v>
      </c>
      <c r="AU4273" s="9" t="s">
        <v>82</v>
      </c>
    </row>
    <row r="4274" spans="2:65" s="113" customFormat="1">
      <c r="B4274" s="112"/>
      <c r="D4274" s="102" t="s">
        <v>176</v>
      </c>
      <c r="E4274" s="114" t="s">
        <v>1</v>
      </c>
      <c r="F4274" s="115" t="s">
        <v>2283</v>
      </c>
      <c r="H4274" s="116">
        <v>21.734999999999999</v>
      </c>
      <c r="I4274" s="7"/>
      <c r="L4274" s="112"/>
      <c r="M4274" s="117"/>
      <c r="T4274" s="118"/>
      <c r="AT4274" s="114" t="s">
        <v>176</v>
      </c>
      <c r="AU4274" s="114" t="s">
        <v>82</v>
      </c>
      <c r="AV4274" s="113" t="s">
        <v>82</v>
      </c>
      <c r="AW4274" s="113" t="s">
        <v>30</v>
      </c>
      <c r="AX4274" s="113" t="s">
        <v>73</v>
      </c>
      <c r="AY4274" s="114" t="s">
        <v>165</v>
      </c>
    </row>
    <row r="4275" spans="2:65" s="120" customFormat="1">
      <c r="B4275" s="119"/>
      <c r="D4275" s="102" t="s">
        <v>176</v>
      </c>
      <c r="E4275" s="121" t="s">
        <v>1</v>
      </c>
      <c r="F4275" s="122" t="s">
        <v>181</v>
      </c>
      <c r="H4275" s="123">
        <v>21.734999999999999</v>
      </c>
      <c r="I4275" s="8"/>
      <c r="L4275" s="119"/>
      <c r="M4275" s="124"/>
      <c r="T4275" s="125"/>
      <c r="AT4275" s="121" t="s">
        <v>176</v>
      </c>
      <c r="AU4275" s="121" t="s">
        <v>82</v>
      </c>
      <c r="AV4275" s="120" t="s">
        <v>172</v>
      </c>
      <c r="AW4275" s="120" t="s">
        <v>30</v>
      </c>
      <c r="AX4275" s="120" t="s">
        <v>80</v>
      </c>
      <c r="AY4275" s="121" t="s">
        <v>165</v>
      </c>
    </row>
    <row r="4276" spans="2:65" s="17" customFormat="1" ht="21.75" customHeight="1">
      <c r="B4276" s="16"/>
      <c r="C4276" s="88" t="s">
        <v>2284</v>
      </c>
      <c r="D4276" s="88" t="s">
        <v>168</v>
      </c>
      <c r="E4276" s="89" t="s">
        <v>2274</v>
      </c>
      <c r="F4276" s="90" t="s">
        <v>2275</v>
      </c>
      <c r="G4276" s="91" t="s">
        <v>202</v>
      </c>
      <c r="H4276" s="92">
        <v>3.36</v>
      </c>
      <c r="I4276" s="4"/>
      <c r="J4276" s="94">
        <f>ROUND(I4276*H4276,2)</f>
        <v>0</v>
      </c>
      <c r="K4276" s="95"/>
      <c r="L4276" s="16"/>
      <c r="M4276" s="96" t="s">
        <v>1</v>
      </c>
      <c r="N4276" s="97" t="s">
        <v>38</v>
      </c>
      <c r="P4276" s="98">
        <f>O4276*H4276</f>
        <v>0</v>
      </c>
      <c r="Q4276" s="98">
        <v>0</v>
      </c>
      <c r="R4276" s="98">
        <f>Q4276*H4276</f>
        <v>0</v>
      </c>
      <c r="S4276" s="98">
        <v>0</v>
      </c>
      <c r="T4276" s="99">
        <f>S4276*H4276</f>
        <v>0</v>
      </c>
      <c r="AR4276" s="100" t="s">
        <v>172</v>
      </c>
      <c r="AT4276" s="100" t="s">
        <v>168</v>
      </c>
      <c r="AU4276" s="100" t="s">
        <v>82</v>
      </c>
      <c r="AY4276" s="9" t="s">
        <v>165</v>
      </c>
      <c r="BE4276" s="101">
        <f>IF(N4276="základní",J4276,0)</f>
        <v>0</v>
      </c>
      <c r="BF4276" s="101">
        <f>IF(N4276="snížená",J4276,0)</f>
        <v>0</v>
      </c>
      <c r="BG4276" s="101">
        <f>IF(N4276="zákl. přenesená",J4276,0)</f>
        <v>0</v>
      </c>
      <c r="BH4276" s="101">
        <f>IF(N4276="sníž. přenesená",J4276,0)</f>
        <v>0</v>
      </c>
      <c r="BI4276" s="101">
        <f>IF(N4276="nulová",J4276,0)</f>
        <v>0</v>
      </c>
      <c r="BJ4276" s="9" t="s">
        <v>80</v>
      </c>
      <c r="BK4276" s="101">
        <f>ROUND(I4276*H4276,2)</f>
        <v>0</v>
      </c>
      <c r="BL4276" s="9" t="s">
        <v>172</v>
      </c>
      <c r="BM4276" s="100" t="s">
        <v>2285</v>
      </c>
    </row>
    <row r="4277" spans="2:65" s="17" customFormat="1">
      <c r="B4277" s="16"/>
      <c r="D4277" s="102" t="s">
        <v>173</v>
      </c>
      <c r="F4277" s="103" t="s">
        <v>2275</v>
      </c>
      <c r="I4277" s="5"/>
      <c r="L4277" s="16"/>
      <c r="M4277" s="104"/>
      <c r="T4277" s="105"/>
      <c r="AT4277" s="9" t="s">
        <v>173</v>
      </c>
      <c r="AU4277" s="9" t="s">
        <v>82</v>
      </c>
    </row>
    <row r="4278" spans="2:65" s="113" customFormat="1">
      <c r="B4278" s="112"/>
      <c r="D4278" s="102" t="s">
        <v>176</v>
      </c>
      <c r="E4278" s="114" t="s">
        <v>1</v>
      </c>
      <c r="F4278" s="115" t="s">
        <v>2286</v>
      </c>
      <c r="H4278" s="116">
        <v>3.36</v>
      </c>
      <c r="I4278" s="7"/>
      <c r="L4278" s="112"/>
      <c r="M4278" s="117"/>
      <c r="T4278" s="118"/>
      <c r="AT4278" s="114" t="s">
        <v>176</v>
      </c>
      <c r="AU4278" s="114" t="s">
        <v>82</v>
      </c>
      <c r="AV4278" s="113" t="s">
        <v>82</v>
      </c>
      <c r="AW4278" s="113" t="s">
        <v>30</v>
      </c>
      <c r="AX4278" s="113" t="s">
        <v>73</v>
      </c>
      <c r="AY4278" s="114" t="s">
        <v>165</v>
      </c>
    </row>
    <row r="4279" spans="2:65" s="120" customFormat="1">
      <c r="B4279" s="119"/>
      <c r="D4279" s="102" t="s">
        <v>176</v>
      </c>
      <c r="E4279" s="121" t="s">
        <v>1</v>
      </c>
      <c r="F4279" s="122" t="s">
        <v>181</v>
      </c>
      <c r="H4279" s="123">
        <v>3.36</v>
      </c>
      <c r="I4279" s="8"/>
      <c r="L4279" s="119"/>
      <c r="M4279" s="124"/>
      <c r="T4279" s="125"/>
      <c r="AT4279" s="121" t="s">
        <v>176</v>
      </c>
      <c r="AU4279" s="121" t="s">
        <v>82</v>
      </c>
      <c r="AV4279" s="120" t="s">
        <v>172</v>
      </c>
      <c r="AW4279" s="120" t="s">
        <v>30</v>
      </c>
      <c r="AX4279" s="120" t="s">
        <v>80</v>
      </c>
      <c r="AY4279" s="121" t="s">
        <v>165</v>
      </c>
    </row>
    <row r="4280" spans="2:65" s="17" customFormat="1" ht="24.2" customHeight="1">
      <c r="B4280" s="16"/>
      <c r="C4280" s="88" t="s">
        <v>1296</v>
      </c>
      <c r="D4280" s="88" t="s">
        <v>168</v>
      </c>
      <c r="E4280" s="89" t="s">
        <v>2287</v>
      </c>
      <c r="F4280" s="90" t="s">
        <v>2288</v>
      </c>
      <c r="G4280" s="91" t="s">
        <v>202</v>
      </c>
      <c r="H4280" s="92">
        <v>16.905000000000001</v>
      </c>
      <c r="I4280" s="4"/>
      <c r="J4280" s="94">
        <f>ROUND(I4280*H4280,2)</f>
        <v>0</v>
      </c>
      <c r="K4280" s="95"/>
      <c r="L4280" s="16"/>
      <c r="M4280" s="96" t="s">
        <v>1</v>
      </c>
      <c r="N4280" s="97" t="s">
        <v>38</v>
      </c>
      <c r="P4280" s="98">
        <f>O4280*H4280</f>
        <v>0</v>
      </c>
      <c r="Q4280" s="98">
        <v>0</v>
      </c>
      <c r="R4280" s="98">
        <f>Q4280*H4280</f>
        <v>0</v>
      </c>
      <c r="S4280" s="98">
        <v>0</v>
      </c>
      <c r="T4280" s="99">
        <f>S4280*H4280</f>
        <v>0</v>
      </c>
      <c r="AR4280" s="100" t="s">
        <v>172</v>
      </c>
      <c r="AT4280" s="100" t="s">
        <v>168</v>
      </c>
      <c r="AU4280" s="100" t="s">
        <v>82</v>
      </c>
      <c r="AY4280" s="9" t="s">
        <v>165</v>
      </c>
      <c r="BE4280" s="101">
        <f>IF(N4280="základní",J4280,0)</f>
        <v>0</v>
      </c>
      <c r="BF4280" s="101">
        <f>IF(N4280="snížená",J4280,0)</f>
        <v>0</v>
      </c>
      <c r="BG4280" s="101">
        <f>IF(N4280="zákl. přenesená",J4280,0)</f>
        <v>0</v>
      </c>
      <c r="BH4280" s="101">
        <f>IF(N4280="sníž. přenesená",J4280,0)</f>
        <v>0</v>
      </c>
      <c r="BI4280" s="101">
        <f>IF(N4280="nulová",J4280,0)</f>
        <v>0</v>
      </c>
      <c r="BJ4280" s="9" t="s">
        <v>80</v>
      </c>
      <c r="BK4280" s="101">
        <f>ROUND(I4280*H4280,2)</f>
        <v>0</v>
      </c>
      <c r="BL4280" s="9" t="s">
        <v>172</v>
      </c>
      <c r="BM4280" s="100" t="s">
        <v>2289</v>
      </c>
    </row>
    <row r="4281" spans="2:65" s="17" customFormat="1" ht="19.5">
      <c r="B4281" s="16"/>
      <c r="D4281" s="102" t="s">
        <v>173</v>
      </c>
      <c r="F4281" s="103" t="s">
        <v>2288</v>
      </c>
      <c r="I4281" s="5"/>
      <c r="L4281" s="16"/>
      <c r="M4281" s="104"/>
      <c r="T4281" s="105"/>
      <c r="AT4281" s="9" t="s">
        <v>173</v>
      </c>
      <c r="AU4281" s="9" t="s">
        <v>82</v>
      </c>
    </row>
    <row r="4282" spans="2:65" s="113" customFormat="1">
      <c r="B4282" s="112"/>
      <c r="D4282" s="102" t="s">
        <v>176</v>
      </c>
      <c r="E4282" s="114" t="s">
        <v>1</v>
      </c>
      <c r="F4282" s="115" t="s">
        <v>2290</v>
      </c>
      <c r="H4282" s="116">
        <v>16.905000000000001</v>
      </c>
      <c r="I4282" s="7"/>
      <c r="L4282" s="112"/>
      <c r="M4282" s="117"/>
      <c r="T4282" s="118"/>
      <c r="AT4282" s="114" t="s">
        <v>176</v>
      </c>
      <c r="AU4282" s="114" t="s">
        <v>82</v>
      </c>
      <c r="AV4282" s="113" t="s">
        <v>82</v>
      </c>
      <c r="AW4282" s="113" t="s">
        <v>30</v>
      </c>
      <c r="AX4282" s="113" t="s">
        <v>73</v>
      </c>
      <c r="AY4282" s="114" t="s">
        <v>165</v>
      </c>
    </row>
    <row r="4283" spans="2:65" s="120" customFormat="1">
      <c r="B4283" s="119"/>
      <c r="D4283" s="102" t="s">
        <v>176</v>
      </c>
      <c r="E4283" s="121" t="s">
        <v>1</v>
      </c>
      <c r="F4283" s="122" t="s">
        <v>181</v>
      </c>
      <c r="H4283" s="123">
        <v>16.905000000000001</v>
      </c>
      <c r="I4283" s="8"/>
      <c r="L4283" s="119"/>
      <c r="M4283" s="124"/>
      <c r="T4283" s="125"/>
      <c r="AT4283" s="121" t="s">
        <v>176</v>
      </c>
      <c r="AU4283" s="121" t="s">
        <v>82</v>
      </c>
      <c r="AV4283" s="120" t="s">
        <v>172</v>
      </c>
      <c r="AW4283" s="120" t="s">
        <v>30</v>
      </c>
      <c r="AX4283" s="120" t="s">
        <v>80</v>
      </c>
      <c r="AY4283" s="121" t="s">
        <v>165</v>
      </c>
    </row>
    <row r="4284" spans="2:65" s="17" customFormat="1" ht="21.75" customHeight="1">
      <c r="B4284" s="16"/>
      <c r="C4284" s="88" t="s">
        <v>2291</v>
      </c>
      <c r="D4284" s="88" t="s">
        <v>168</v>
      </c>
      <c r="E4284" s="89" t="s">
        <v>2292</v>
      </c>
      <c r="F4284" s="90" t="s">
        <v>2293</v>
      </c>
      <c r="G4284" s="91" t="s">
        <v>171</v>
      </c>
      <c r="H4284" s="92">
        <v>3.28</v>
      </c>
      <c r="I4284" s="4"/>
      <c r="J4284" s="94">
        <f>ROUND(I4284*H4284,2)</f>
        <v>0</v>
      </c>
      <c r="K4284" s="95"/>
      <c r="L4284" s="16"/>
      <c r="M4284" s="96" t="s">
        <v>1</v>
      </c>
      <c r="N4284" s="97" t="s">
        <v>38</v>
      </c>
      <c r="P4284" s="98">
        <f>O4284*H4284</f>
        <v>0</v>
      </c>
      <c r="Q4284" s="98">
        <v>0</v>
      </c>
      <c r="R4284" s="98">
        <f>Q4284*H4284</f>
        <v>0</v>
      </c>
      <c r="S4284" s="98">
        <v>0</v>
      </c>
      <c r="T4284" s="99">
        <f>S4284*H4284</f>
        <v>0</v>
      </c>
      <c r="AR4284" s="100" t="s">
        <v>172</v>
      </c>
      <c r="AT4284" s="100" t="s">
        <v>168</v>
      </c>
      <c r="AU4284" s="100" t="s">
        <v>82</v>
      </c>
      <c r="AY4284" s="9" t="s">
        <v>165</v>
      </c>
      <c r="BE4284" s="101">
        <f>IF(N4284="základní",J4284,0)</f>
        <v>0</v>
      </c>
      <c r="BF4284" s="101">
        <f>IF(N4284="snížená",J4284,0)</f>
        <v>0</v>
      </c>
      <c r="BG4284" s="101">
        <f>IF(N4284="zákl. přenesená",J4284,0)</f>
        <v>0</v>
      </c>
      <c r="BH4284" s="101">
        <f>IF(N4284="sníž. přenesená",J4284,0)</f>
        <v>0</v>
      </c>
      <c r="BI4284" s="101">
        <f>IF(N4284="nulová",J4284,0)</f>
        <v>0</v>
      </c>
      <c r="BJ4284" s="9" t="s">
        <v>80</v>
      </c>
      <c r="BK4284" s="101">
        <f>ROUND(I4284*H4284,2)</f>
        <v>0</v>
      </c>
      <c r="BL4284" s="9" t="s">
        <v>172</v>
      </c>
      <c r="BM4284" s="100" t="s">
        <v>2294</v>
      </c>
    </row>
    <row r="4285" spans="2:65" s="17" customFormat="1">
      <c r="B4285" s="16"/>
      <c r="D4285" s="102" t="s">
        <v>173</v>
      </c>
      <c r="F4285" s="103" t="s">
        <v>2293</v>
      </c>
      <c r="I4285" s="5"/>
      <c r="L4285" s="16"/>
      <c r="M4285" s="104"/>
      <c r="T4285" s="105"/>
      <c r="AT4285" s="9" t="s">
        <v>173</v>
      </c>
      <c r="AU4285" s="9" t="s">
        <v>82</v>
      </c>
    </row>
    <row r="4286" spans="2:65" s="113" customFormat="1">
      <c r="B4286" s="112"/>
      <c r="D4286" s="102" t="s">
        <v>176</v>
      </c>
      <c r="E4286" s="114" t="s">
        <v>1</v>
      </c>
      <c r="F4286" s="115" t="s">
        <v>11543</v>
      </c>
      <c r="H4286" s="116">
        <v>3.279528</v>
      </c>
      <c r="I4286" s="7"/>
      <c r="L4286" s="112"/>
      <c r="M4286" s="117"/>
      <c r="T4286" s="118"/>
      <c r="AT4286" s="114" t="s">
        <v>176</v>
      </c>
      <c r="AU4286" s="114" t="s">
        <v>82</v>
      </c>
      <c r="AV4286" s="113" t="s">
        <v>82</v>
      </c>
      <c r="AW4286" s="113" t="s">
        <v>30</v>
      </c>
      <c r="AX4286" s="113" t="s">
        <v>73</v>
      </c>
      <c r="AY4286" s="114" t="s">
        <v>165</v>
      </c>
    </row>
    <row r="4287" spans="2:65" s="120" customFormat="1">
      <c r="B4287" s="119"/>
      <c r="D4287" s="102" t="s">
        <v>176</v>
      </c>
      <c r="E4287" s="121" t="s">
        <v>1</v>
      </c>
      <c r="F4287" s="122" t="s">
        <v>181</v>
      </c>
      <c r="H4287" s="123">
        <v>3.28</v>
      </c>
      <c r="I4287" s="8"/>
      <c r="L4287" s="119"/>
      <c r="M4287" s="124"/>
      <c r="T4287" s="125"/>
      <c r="AT4287" s="121" t="s">
        <v>176</v>
      </c>
      <c r="AU4287" s="121" t="s">
        <v>82</v>
      </c>
      <c r="AV4287" s="120" t="s">
        <v>172</v>
      </c>
      <c r="AW4287" s="120" t="s">
        <v>30</v>
      </c>
      <c r="AX4287" s="120" t="s">
        <v>80</v>
      </c>
      <c r="AY4287" s="121" t="s">
        <v>165</v>
      </c>
    </row>
    <row r="4288" spans="2:65" s="17" customFormat="1" ht="24.2" customHeight="1">
      <c r="B4288" s="16"/>
      <c r="C4288" s="88" t="s">
        <v>1299</v>
      </c>
      <c r="D4288" s="88" t="s">
        <v>168</v>
      </c>
      <c r="E4288" s="89" t="s">
        <v>2295</v>
      </c>
      <c r="F4288" s="90" t="s">
        <v>2296</v>
      </c>
      <c r="G4288" s="91" t="s">
        <v>202</v>
      </c>
      <c r="H4288" s="92">
        <v>4.2</v>
      </c>
      <c r="I4288" s="4"/>
      <c r="J4288" s="94">
        <f>ROUND(I4288*H4288,2)</f>
        <v>0</v>
      </c>
      <c r="K4288" s="95"/>
      <c r="L4288" s="16"/>
      <c r="M4288" s="96" t="s">
        <v>1</v>
      </c>
      <c r="N4288" s="97" t="s">
        <v>38</v>
      </c>
      <c r="P4288" s="98">
        <f>O4288*H4288</f>
        <v>0</v>
      </c>
      <c r="Q4288" s="98">
        <v>0</v>
      </c>
      <c r="R4288" s="98">
        <f>Q4288*H4288</f>
        <v>0</v>
      </c>
      <c r="S4288" s="98">
        <v>0</v>
      </c>
      <c r="T4288" s="99">
        <f>S4288*H4288</f>
        <v>0</v>
      </c>
      <c r="AR4288" s="100" t="s">
        <v>172</v>
      </c>
      <c r="AT4288" s="100" t="s">
        <v>168</v>
      </c>
      <c r="AU4288" s="100" t="s">
        <v>82</v>
      </c>
      <c r="AY4288" s="9" t="s">
        <v>165</v>
      </c>
      <c r="BE4288" s="101">
        <f>IF(N4288="základní",J4288,0)</f>
        <v>0</v>
      </c>
      <c r="BF4288" s="101">
        <f>IF(N4288="snížená",J4288,0)</f>
        <v>0</v>
      </c>
      <c r="BG4288" s="101">
        <f>IF(N4288="zákl. přenesená",J4288,0)</f>
        <v>0</v>
      </c>
      <c r="BH4288" s="101">
        <f>IF(N4288="sníž. přenesená",J4288,0)</f>
        <v>0</v>
      </c>
      <c r="BI4288" s="101">
        <f>IF(N4288="nulová",J4288,0)</f>
        <v>0</v>
      </c>
      <c r="BJ4288" s="9" t="s">
        <v>80</v>
      </c>
      <c r="BK4288" s="101">
        <f>ROUND(I4288*H4288,2)</f>
        <v>0</v>
      </c>
      <c r="BL4288" s="9" t="s">
        <v>172</v>
      </c>
      <c r="BM4288" s="100" t="s">
        <v>2297</v>
      </c>
    </row>
    <row r="4289" spans="2:65" s="17" customFormat="1" ht="19.5">
      <c r="B4289" s="16"/>
      <c r="D4289" s="102" t="s">
        <v>173</v>
      </c>
      <c r="F4289" s="103" t="s">
        <v>2296</v>
      </c>
      <c r="I4289" s="5"/>
      <c r="L4289" s="16"/>
      <c r="M4289" s="104"/>
      <c r="T4289" s="105"/>
      <c r="AT4289" s="9" t="s">
        <v>173</v>
      </c>
      <c r="AU4289" s="9" t="s">
        <v>82</v>
      </c>
    </row>
    <row r="4290" spans="2:65" s="113" customFormat="1">
      <c r="B4290" s="112"/>
      <c r="D4290" s="102" t="s">
        <v>176</v>
      </c>
      <c r="E4290" s="114" t="s">
        <v>1</v>
      </c>
      <c r="F4290" s="115" t="s">
        <v>2298</v>
      </c>
      <c r="H4290" s="116">
        <v>4.2</v>
      </c>
      <c r="I4290" s="7"/>
      <c r="L4290" s="112"/>
      <c r="M4290" s="117"/>
      <c r="T4290" s="118"/>
      <c r="AT4290" s="114" t="s">
        <v>176</v>
      </c>
      <c r="AU4290" s="114" t="s">
        <v>82</v>
      </c>
      <c r="AV4290" s="113" t="s">
        <v>82</v>
      </c>
      <c r="AW4290" s="113" t="s">
        <v>30</v>
      </c>
      <c r="AX4290" s="113" t="s">
        <v>73</v>
      </c>
      <c r="AY4290" s="114" t="s">
        <v>165</v>
      </c>
    </row>
    <row r="4291" spans="2:65" s="120" customFormat="1">
      <c r="B4291" s="119"/>
      <c r="D4291" s="102" t="s">
        <v>176</v>
      </c>
      <c r="E4291" s="121" t="s">
        <v>1</v>
      </c>
      <c r="F4291" s="122" t="s">
        <v>181</v>
      </c>
      <c r="H4291" s="123">
        <v>4.2</v>
      </c>
      <c r="I4291" s="8"/>
      <c r="L4291" s="119"/>
      <c r="M4291" s="124"/>
      <c r="T4291" s="125"/>
      <c r="AT4291" s="121" t="s">
        <v>176</v>
      </c>
      <c r="AU4291" s="121" t="s">
        <v>82</v>
      </c>
      <c r="AV4291" s="120" t="s">
        <v>172</v>
      </c>
      <c r="AW4291" s="120" t="s">
        <v>30</v>
      </c>
      <c r="AX4291" s="120" t="s">
        <v>80</v>
      </c>
      <c r="AY4291" s="121" t="s">
        <v>165</v>
      </c>
    </row>
    <row r="4292" spans="2:65" s="17" customFormat="1" ht="24.2" customHeight="1">
      <c r="B4292" s="16"/>
      <c r="C4292" s="88" t="s">
        <v>2299</v>
      </c>
      <c r="D4292" s="88"/>
      <c r="E4292" s="89"/>
      <c r="F4292" s="90" t="s">
        <v>9720</v>
      </c>
      <c r="G4292" s="91"/>
      <c r="H4292" s="92"/>
      <c r="I4292" s="94"/>
      <c r="J4292" s="94"/>
      <c r="K4292" s="95"/>
      <c r="L4292" s="16"/>
      <c r="M4292" s="96" t="s">
        <v>1</v>
      </c>
      <c r="N4292" s="97" t="s">
        <v>38</v>
      </c>
      <c r="P4292" s="98">
        <f>O4292*H4292</f>
        <v>0</v>
      </c>
      <c r="Q4292" s="98">
        <v>0</v>
      </c>
      <c r="R4292" s="98">
        <f>Q4292*H4292</f>
        <v>0</v>
      </c>
      <c r="S4292" s="98">
        <v>0</v>
      </c>
      <c r="T4292" s="99">
        <f>S4292*H4292</f>
        <v>0</v>
      </c>
      <c r="AR4292" s="100" t="s">
        <v>172</v>
      </c>
      <c r="AT4292" s="100" t="s">
        <v>168</v>
      </c>
      <c r="AU4292" s="100" t="s">
        <v>82</v>
      </c>
      <c r="AY4292" s="9" t="s">
        <v>165</v>
      </c>
      <c r="BE4292" s="101">
        <f>IF(N4292="základní",J4292,0)</f>
        <v>0</v>
      </c>
      <c r="BF4292" s="101">
        <f>IF(N4292="snížená",J4292,0)</f>
        <v>0</v>
      </c>
      <c r="BG4292" s="101">
        <f>IF(N4292="zákl. přenesená",J4292,0)</f>
        <v>0</v>
      </c>
      <c r="BH4292" s="101">
        <f>IF(N4292="sníž. přenesená",J4292,0)</f>
        <v>0</v>
      </c>
      <c r="BI4292" s="101">
        <f>IF(N4292="nulová",J4292,0)</f>
        <v>0</v>
      </c>
      <c r="BJ4292" s="9" t="s">
        <v>80</v>
      </c>
      <c r="BK4292" s="101">
        <f>ROUND(I4292*H4292,2)</f>
        <v>0</v>
      </c>
      <c r="BL4292" s="9" t="s">
        <v>172</v>
      </c>
      <c r="BM4292" s="100" t="s">
        <v>2300</v>
      </c>
    </row>
    <row r="4293" spans="2:65" s="17" customFormat="1">
      <c r="B4293" s="16"/>
      <c r="D4293" s="102"/>
      <c r="F4293" s="103"/>
      <c r="I4293" s="5"/>
      <c r="L4293" s="16"/>
      <c r="M4293" s="104"/>
      <c r="T4293" s="105"/>
      <c r="AT4293" s="9" t="s">
        <v>173</v>
      </c>
      <c r="AU4293" s="9" t="s">
        <v>82</v>
      </c>
    </row>
    <row r="4294" spans="2:65" s="113" customFormat="1" hidden="1">
      <c r="B4294" s="112"/>
      <c r="D4294" s="102"/>
      <c r="E4294" s="114"/>
      <c r="F4294" s="115"/>
      <c r="H4294" s="116"/>
      <c r="I4294" s="7"/>
      <c r="L4294" s="112"/>
      <c r="M4294" s="117"/>
      <c r="T4294" s="118"/>
      <c r="AT4294" s="114" t="s">
        <v>176</v>
      </c>
      <c r="AU4294" s="114" t="s">
        <v>82</v>
      </c>
      <c r="AV4294" s="113" t="s">
        <v>82</v>
      </c>
      <c r="AW4294" s="113" t="s">
        <v>30</v>
      </c>
      <c r="AX4294" s="113" t="s">
        <v>73</v>
      </c>
      <c r="AY4294" s="114" t="s">
        <v>165</v>
      </c>
    </row>
    <row r="4295" spans="2:65" s="120" customFormat="1" hidden="1">
      <c r="B4295" s="119"/>
      <c r="D4295" s="102"/>
      <c r="E4295" s="121"/>
      <c r="F4295" s="122"/>
      <c r="H4295" s="123"/>
      <c r="I4295" s="8"/>
      <c r="L4295" s="119"/>
      <c r="M4295" s="124"/>
      <c r="T4295" s="125"/>
      <c r="AT4295" s="121" t="s">
        <v>176</v>
      </c>
      <c r="AU4295" s="121" t="s">
        <v>82</v>
      </c>
      <c r="AV4295" s="120" t="s">
        <v>172</v>
      </c>
      <c r="AW4295" s="120" t="s">
        <v>30</v>
      </c>
      <c r="AX4295" s="120" t="s">
        <v>80</v>
      </c>
      <c r="AY4295" s="121" t="s">
        <v>165</v>
      </c>
    </row>
    <row r="4296" spans="2:65" s="17" customFormat="1" ht="24.2" customHeight="1">
      <c r="B4296" s="16"/>
      <c r="C4296" s="88" t="s">
        <v>1303</v>
      </c>
      <c r="D4296" s="88" t="s">
        <v>168</v>
      </c>
      <c r="E4296" s="89" t="s">
        <v>2301</v>
      </c>
      <c r="F4296" s="90" t="s">
        <v>2302</v>
      </c>
      <c r="G4296" s="91" t="s">
        <v>195</v>
      </c>
      <c r="H4296" s="92">
        <v>63.963000000000001</v>
      </c>
      <c r="I4296" s="4"/>
      <c r="J4296" s="94">
        <f>ROUND(I4296*H4296,2)</f>
        <v>0</v>
      </c>
      <c r="K4296" s="95"/>
      <c r="L4296" s="16"/>
      <c r="M4296" s="96" t="s">
        <v>1</v>
      </c>
      <c r="N4296" s="97" t="s">
        <v>38</v>
      </c>
      <c r="P4296" s="98">
        <f>O4296*H4296</f>
        <v>0</v>
      </c>
      <c r="Q4296" s="98">
        <v>0</v>
      </c>
      <c r="R4296" s="98">
        <f>Q4296*H4296</f>
        <v>0</v>
      </c>
      <c r="S4296" s="98">
        <v>0</v>
      </c>
      <c r="T4296" s="99">
        <f>S4296*H4296</f>
        <v>0</v>
      </c>
      <c r="AR4296" s="100" t="s">
        <v>172</v>
      </c>
      <c r="AT4296" s="100" t="s">
        <v>168</v>
      </c>
      <c r="AU4296" s="100" t="s">
        <v>82</v>
      </c>
      <c r="AY4296" s="9" t="s">
        <v>165</v>
      </c>
      <c r="BE4296" s="101">
        <f>IF(N4296="základní",J4296,0)</f>
        <v>0</v>
      </c>
      <c r="BF4296" s="101">
        <f>IF(N4296="snížená",J4296,0)</f>
        <v>0</v>
      </c>
      <c r="BG4296" s="101">
        <f>IF(N4296="zákl. přenesená",J4296,0)</f>
        <v>0</v>
      </c>
      <c r="BH4296" s="101">
        <f>IF(N4296="sníž. přenesená",J4296,0)</f>
        <v>0</v>
      </c>
      <c r="BI4296" s="101">
        <f>IF(N4296="nulová",J4296,0)</f>
        <v>0</v>
      </c>
      <c r="BJ4296" s="9" t="s">
        <v>80</v>
      </c>
      <c r="BK4296" s="101">
        <f>ROUND(I4296*H4296,2)</f>
        <v>0</v>
      </c>
      <c r="BL4296" s="9" t="s">
        <v>172</v>
      </c>
      <c r="BM4296" s="100" t="s">
        <v>2303</v>
      </c>
    </row>
    <row r="4297" spans="2:65" s="17" customFormat="1" ht="29.25">
      <c r="B4297" s="16"/>
      <c r="D4297" s="102" t="s">
        <v>173</v>
      </c>
      <c r="F4297" s="103" t="s">
        <v>2304</v>
      </c>
      <c r="I4297" s="5"/>
      <c r="L4297" s="16"/>
      <c r="M4297" s="104"/>
      <c r="T4297" s="105"/>
      <c r="AT4297" s="9" t="s">
        <v>173</v>
      </c>
      <c r="AU4297" s="9" t="s">
        <v>82</v>
      </c>
    </row>
    <row r="4298" spans="2:65" s="77" customFormat="1" ht="22.9" customHeight="1">
      <c r="B4298" s="76"/>
      <c r="D4298" s="78" t="s">
        <v>72</v>
      </c>
      <c r="E4298" s="86" t="s">
        <v>2305</v>
      </c>
      <c r="F4298" s="86" t="s">
        <v>2306</v>
      </c>
      <c r="I4298" s="3"/>
      <c r="J4298" s="87">
        <f>BK4298</f>
        <v>0</v>
      </c>
      <c r="L4298" s="76"/>
      <c r="M4298" s="81"/>
      <c r="P4298" s="82">
        <f>SUM(P4299:P4329)</f>
        <v>0</v>
      </c>
      <c r="R4298" s="82">
        <f>SUM(R4299:R4329)</f>
        <v>0</v>
      </c>
      <c r="T4298" s="83">
        <f>SUM(T4299:T4329)</f>
        <v>0</v>
      </c>
      <c r="AR4298" s="78" t="s">
        <v>80</v>
      </c>
      <c r="AT4298" s="84" t="s">
        <v>72</v>
      </c>
      <c r="AU4298" s="84" t="s">
        <v>80</v>
      </c>
      <c r="AY4298" s="78" t="s">
        <v>165</v>
      </c>
      <c r="BK4298" s="85">
        <f>SUM(BK4299:BK4329)</f>
        <v>0</v>
      </c>
    </row>
    <row r="4299" spans="2:65" s="17" customFormat="1" ht="24.2" customHeight="1">
      <c r="B4299" s="16"/>
      <c r="C4299" s="88" t="s">
        <v>2307</v>
      </c>
      <c r="D4299" s="88" t="s">
        <v>168</v>
      </c>
      <c r="E4299" s="89" t="s">
        <v>2308</v>
      </c>
      <c r="F4299" s="90" t="s">
        <v>2309</v>
      </c>
      <c r="G4299" s="91" t="s">
        <v>202</v>
      </c>
      <c r="H4299" s="92">
        <v>77.430000000000007</v>
      </c>
      <c r="I4299" s="4"/>
      <c r="J4299" s="94">
        <f>ROUND(I4299*H4299,2)</f>
        <v>0</v>
      </c>
      <c r="K4299" s="95"/>
      <c r="L4299" s="16"/>
      <c r="M4299" s="96" t="s">
        <v>1</v>
      </c>
      <c r="N4299" s="97" t="s">
        <v>38</v>
      </c>
      <c r="P4299" s="98">
        <f>O4299*H4299</f>
        <v>0</v>
      </c>
      <c r="Q4299" s="98">
        <v>0</v>
      </c>
      <c r="R4299" s="98">
        <f>Q4299*H4299</f>
        <v>0</v>
      </c>
      <c r="S4299" s="98">
        <v>0</v>
      </c>
      <c r="T4299" s="99">
        <f>S4299*H4299</f>
        <v>0</v>
      </c>
      <c r="AR4299" s="100" t="s">
        <v>172</v>
      </c>
      <c r="AT4299" s="100" t="s">
        <v>168</v>
      </c>
      <c r="AU4299" s="100" t="s">
        <v>82</v>
      </c>
      <c r="AY4299" s="9" t="s">
        <v>165</v>
      </c>
      <c r="BE4299" s="101">
        <f>IF(N4299="základní",J4299,0)</f>
        <v>0</v>
      </c>
      <c r="BF4299" s="101">
        <f>IF(N4299="snížená",J4299,0)</f>
        <v>0</v>
      </c>
      <c r="BG4299" s="101">
        <f>IF(N4299="zákl. přenesená",J4299,0)</f>
        <v>0</v>
      </c>
      <c r="BH4299" s="101">
        <f>IF(N4299="sníž. přenesená",J4299,0)</f>
        <v>0</v>
      </c>
      <c r="BI4299" s="101">
        <f>IF(N4299="nulová",J4299,0)</f>
        <v>0</v>
      </c>
      <c r="BJ4299" s="9" t="s">
        <v>80</v>
      </c>
      <c r="BK4299" s="101">
        <f>ROUND(I4299*H4299,2)</f>
        <v>0</v>
      </c>
      <c r="BL4299" s="9" t="s">
        <v>172</v>
      </c>
      <c r="BM4299" s="100" t="s">
        <v>2310</v>
      </c>
    </row>
    <row r="4300" spans="2:65" s="17" customFormat="1">
      <c r="B4300" s="16"/>
      <c r="D4300" s="102" t="s">
        <v>173</v>
      </c>
      <c r="F4300" s="103" t="s">
        <v>2309</v>
      </c>
      <c r="I4300" s="5"/>
      <c r="L4300" s="16"/>
      <c r="M4300" s="104"/>
      <c r="T4300" s="105"/>
      <c r="AT4300" s="9" t="s">
        <v>173</v>
      </c>
      <c r="AU4300" s="9" t="s">
        <v>82</v>
      </c>
    </row>
    <row r="4301" spans="2:65" s="107" customFormat="1">
      <c r="B4301" s="106"/>
      <c r="D4301" s="102" t="s">
        <v>176</v>
      </c>
      <c r="E4301" s="108" t="s">
        <v>1</v>
      </c>
      <c r="F4301" s="109" t="s">
        <v>11544</v>
      </c>
      <c r="H4301" s="108"/>
      <c r="I4301" s="6"/>
      <c r="L4301" s="106"/>
      <c r="M4301" s="110"/>
      <c r="T4301" s="111"/>
      <c r="AT4301" s="108" t="s">
        <v>176</v>
      </c>
      <c r="AU4301" s="108" t="s">
        <v>82</v>
      </c>
      <c r="AV4301" s="107" t="s">
        <v>82</v>
      </c>
      <c r="AW4301" s="107" t="s">
        <v>30</v>
      </c>
      <c r="AX4301" s="107" t="s">
        <v>73</v>
      </c>
      <c r="AY4301" s="108" t="s">
        <v>165</v>
      </c>
    </row>
    <row r="4302" spans="2:65" s="113" customFormat="1">
      <c r="B4302" s="112"/>
      <c r="D4302" s="102" t="s">
        <v>176</v>
      </c>
      <c r="E4302" s="114" t="s">
        <v>1</v>
      </c>
      <c r="F4302" s="115" t="s">
        <v>11545</v>
      </c>
      <c r="H4302" s="116">
        <v>28.22</v>
      </c>
      <c r="I4302" s="7"/>
      <c r="L4302" s="112"/>
      <c r="M4302" s="117"/>
      <c r="T4302" s="118"/>
      <c r="AT4302" s="114" t="s">
        <v>176</v>
      </c>
      <c r="AU4302" s="114" t="s">
        <v>82</v>
      </c>
      <c r="AV4302" s="113" t="s">
        <v>82</v>
      </c>
      <c r="AW4302" s="113" t="s">
        <v>30</v>
      </c>
      <c r="AX4302" s="113" t="s">
        <v>73</v>
      </c>
      <c r="AY4302" s="114" t="s">
        <v>165</v>
      </c>
    </row>
    <row r="4303" spans="2:65" s="113" customFormat="1">
      <c r="B4303" s="112"/>
      <c r="D4303" s="102" t="s">
        <v>176</v>
      </c>
      <c r="E4303" s="114" t="s">
        <v>1</v>
      </c>
      <c r="F4303" s="115" t="s">
        <v>11546</v>
      </c>
      <c r="H4303" s="116">
        <v>49.21</v>
      </c>
      <c r="I4303" s="7"/>
      <c r="L4303" s="112"/>
      <c r="M4303" s="117"/>
      <c r="T4303" s="118"/>
      <c r="AT4303" s="114" t="s">
        <v>176</v>
      </c>
      <c r="AU4303" s="114" t="s">
        <v>82</v>
      </c>
      <c r="AV4303" s="113" t="s">
        <v>82</v>
      </c>
      <c r="AW4303" s="113" t="s">
        <v>30</v>
      </c>
      <c r="AX4303" s="113" t="s">
        <v>73</v>
      </c>
      <c r="AY4303" s="114" t="s">
        <v>165</v>
      </c>
    </row>
    <row r="4304" spans="2:65" s="120" customFormat="1">
      <c r="B4304" s="119"/>
      <c r="D4304" s="102" t="s">
        <v>176</v>
      </c>
      <c r="E4304" s="121" t="s">
        <v>1</v>
      </c>
      <c r="F4304" s="122" t="s">
        <v>181</v>
      </c>
      <c r="H4304" s="123">
        <v>77.430000000000007</v>
      </c>
      <c r="I4304" s="8"/>
      <c r="L4304" s="119"/>
      <c r="M4304" s="124"/>
      <c r="T4304" s="125"/>
      <c r="AT4304" s="121" t="s">
        <v>176</v>
      </c>
      <c r="AU4304" s="121" t="s">
        <v>82</v>
      </c>
      <c r="AV4304" s="120" t="s">
        <v>172</v>
      </c>
      <c r="AW4304" s="120" t="s">
        <v>30</v>
      </c>
      <c r="AX4304" s="120" t="s">
        <v>80</v>
      </c>
      <c r="AY4304" s="121" t="s">
        <v>165</v>
      </c>
    </row>
    <row r="4305" spans="2:65" s="17" customFormat="1" ht="21.75" customHeight="1">
      <c r="B4305" s="16"/>
      <c r="C4305" s="88" t="s">
        <v>1307</v>
      </c>
      <c r="D4305" s="88" t="s">
        <v>168</v>
      </c>
      <c r="E4305" s="89" t="s">
        <v>2311</v>
      </c>
      <c r="F4305" s="90" t="s">
        <v>2312</v>
      </c>
      <c r="G4305" s="91" t="s">
        <v>202</v>
      </c>
      <c r="H4305" s="92">
        <v>198.90700000000001</v>
      </c>
      <c r="I4305" s="4"/>
      <c r="J4305" s="94">
        <f>ROUND(I4305*H4305,2)</f>
        <v>0</v>
      </c>
      <c r="K4305" s="95"/>
      <c r="L4305" s="16"/>
      <c r="M4305" s="96" t="s">
        <v>1</v>
      </c>
      <c r="N4305" s="97" t="s">
        <v>38</v>
      </c>
      <c r="P4305" s="98">
        <f>O4305*H4305</f>
        <v>0</v>
      </c>
      <c r="Q4305" s="98">
        <v>0</v>
      </c>
      <c r="R4305" s="98">
        <f>Q4305*H4305</f>
        <v>0</v>
      </c>
      <c r="S4305" s="98">
        <v>0</v>
      </c>
      <c r="T4305" s="99">
        <f>S4305*H4305</f>
        <v>0</v>
      </c>
      <c r="AR4305" s="100" t="s">
        <v>172</v>
      </c>
      <c r="AT4305" s="100" t="s">
        <v>168</v>
      </c>
      <c r="AU4305" s="100" t="s">
        <v>82</v>
      </c>
      <c r="AY4305" s="9" t="s">
        <v>165</v>
      </c>
      <c r="BE4305" s="101">
        <f>IF(N4305="základní",J4305,0)</f>
        <v>0</v>
      </c>
      <c r="BF4305" s="101">
        <f>IF(N4305="snížená",J4305,0)</f>
        <v>0</v>
      </c>
      <c r="BG4305" s="101">
        <f>IF(N4305="zákl. přenesená",J4305,0)</f>
        <v>0</v>
      </c>
      <c r="BH4305" s="101">
        <f>IF(N4305="sníž. přenesená",J4305,0)</f>
        <v>0</v>
      </c>
      <c r="BI4305" s="101">
        <f>IF(N4305="nulová",J4305,0)</f>
        <v>0</v>
      </c>
      <c r="BJ4305" s="9" t="s">
        <v>80</v>
      </c>
      <c r="BK4305" s="101">
        <f>ROUND(I4305*H4305,2)</f>
        <v>0</v>
      </c>
      <c r="BL4305" s="9" t="s">
        <v>172</v>
      </c>
      <c r="BM4305" s="100" t="s">
        <v>2313</v>
      </c>
    </row>
    <row r="4306" spans="2:65" s="17" customFormat="1">
      <c r="B4306" s="16"/>
      <c r="D4306" s="102" t="s">
        <v>173</v>
      </c>
      <c r="F4306" s="103" t="s">
        <v>2312</v>
      </c>
      <c r="I4306" s="5"/>
      <c r="L4306" s="16"/>
      <c r="M4306" s="104"/>
      <c r="T4306" s="105"/>
      <c r="AT4306" s="9" t="s">
        <v>173</v>
      </c>
      <c r="AU4306" s="9" t="s">
        <v>82</v>
      </c>
    </row>
    <row r="4307" spans="2:65" s="113" customFormat="1">
      <c r="B4307" s="112"/>
      <c r="D4307" s="102" t="s">
        <v>176</v>
      </c>
      <c r="E4307" s="114" t="s">
        <v>1</v>
      </c>
      <c r="F4307" s="115" t="s">
        <v>11547</v>
      </c>
      <c r="H4307" s="116">
        <v>198.90700000000001</v>
      </c>
      <c r="I4307" s="7"/>
      <c r="L4307" s="112"/>
      <c r="M4307" s="117"/>
      <c r="T4307" s="118"/>
      <c r="AT4307" s="114" t="s">
        <v>176</v>
      </c>
      <c r="AU4307" s="114" t="s">
        <v>82</v>
      </c>
      <c r="AV4307" s="113" t="s">
        <v>82</v>
      </c>
      <c r="AW4307" s="113" t="s">
        <v>30</v>
      </c>
      <c r="AX4307" s="113" t="s">
        <v>73</v>
      </c>
      <c r="AY4307" s="114" t="s">
        <v>165</v>
      </c>
    </row>
    <row r="4308" spans="2:65" s="120" customFormat="1">
      <c r="B4308" s="119"/>
      <c r="D4308" s="102" t="s">
        <v>176</v>
      </c>
      <c r="E4308" s="121" t="s">
        <v>1</v>
      </c>
      <c r="F4308" s="122" t="s">
        <v>181</v>
      </c>
      <c r="H4308" s="123">
        <v>198.90700000000001</v>
      </c>
      <c r="I4308" s="8"/>
      <c r="L4308" s="119"/>
      <c r="M4308" s="124"/>
      <c r="T4308" s="125"/>
      <c r="AT4308" s="121" t="s">
        <v>176</v>
      </c>
      <c r="AU4308" s="121" t="s">
        <v>82</v>
      </c>
      <c r="AV4308" s="120" t="s">
        <v>172</v>
      </c>
      <c r="AW4308" s="120" t="s">
        <v>30</v>
      </c>
      <c r="AX4308" s="120" t="s">
        <v>80</v>
      </c>
      <c r="AY4308" s="121" t="s">
        <v>165</v>
      </c>
    </row>
    <row r="4309" spans="2:65" s="17" customFormat="1" ht="24.2" customHeight="1">
      <c r="B4309" s="16"/>
      <c r="C4309" s="88" t="s">
        <v>2314</v>
      </c>
      <c r="D4309" s="88" t="s">
        <v>168</v>
      </c>
      <c r="E4309" s="89" t="s">
        <v>2315</v>
      </c>
      <c r="F4309" s="90" t="s">
        <v>2316</v>
      </c>
      <c r="G4309" s="91" t="s">
        <v>202</v>
      </c>
      <c r="H4309" s="92">
        <v>290.154</v>
      </c>
      <c r="I4309" s="4"/>
      <c r="J4309" s="94">
        <f>ROUND(I4309*H4309,2)</f>
        <v>0</v>
      </c>
      <c r="K4309" s="95"/>
      <c r="L4309" s="16"/>
      <c r="M4309" s="96" t="s">
        <v>1</v>
      </c>
      <c r="N4309" s="97" t="s">
        <v>38</v>
      </c>
      <c r="P4309" s="98">
        <f>O4309*H4309</f>
        <v>0</v>
      </c>
      <c r="Q4309" s="98">
        <v>0</v>
      </c>
      <c r="R4309" s="98">
        <f>Q4309*H4309</f>
        <v>0</v>
      </c>
      <c r="S4309" s="98">
        <v>0</v>
      </c>
      <c r="T4309" s="99">
        <f>S4309*H4309</f>
        <v>0</v>
      </c>
      <c r="AR4309" s="100" t="s">
        <v>172</v>
      </c>
      <c r="AT4309" s="100" t="s">
        <v>168</v>
      </c>
      <c r="AU4309" s="100" t="s">
        <v>82</v>
      </c>
      <c r="AY4309" s="9" t="s">
        <v>165</v>
      </c>
      <c r="BE4309" s="101">
        <f>IF(N4309="základní",J4309,0)</f>
        <v>0</v>
      </c>
      <c r="BF4309" s="101">
        <f>IF(N4309="snížená",J4309,0)</f>
        <v>0</v>
      </c>
      <c r="BG4309" s="101">
        <f>IF(N4309="zákl. přenesená",J4309,0)</f>
        <v>0</v>
      </c>
      <c r="BH4309" s="101">
        <f>IF(N4309="sníž. přenesená",J4309,0)</f>
        <v>0</v>
      </c>
      <c r="BI4309" s="101">
        <f>IF(N4309="nulová",J4309,0)</f>
        <v>0</v>
      </c>
      <c r="BJ4309" s="9" t="s">
        <v>80</v>
      </c>
      <c r="BK4309" s="101">
        <f>ROUND(I4309*H4309,2)</f>
        <v>0</v>
      </c>
      <c r="BL4309" s="9" t="s">
        <v>172</v>
      </c>
      <c r="BM4309" s="100" t="s">
        <v>2317</v>
      </c>
    </row>
    <row r="4310" spans="2:65" s="17" customFormat="1" ht="19.5">
      <c r="B4310" s="16"/>
      <c r="D4310" s="102" t="s">
        <v>173</v>
      </c>
      <c r="F4310" s="103" t="s">
        <v>2316</v>
      </c>
      <c r="I4310" s="5"/>
      <c r="L4310" s="16"/>
      <c r="M4310" s="104"/>
      <c r="T4310" s="105"/>
      <c r="AT4310" s="9" t="s">
        <v>173</v>
      </c>
      <c r="AU4310" s="9" t="s">
        <v>82</v>
      </c>
    </row>
    <row r="4311" spans="2:65" s="113" customFormat="1">
      <c r="B4311" s="112"/>
      <c r="D4311" s="102" t="s">
        <v>176</v>
      </c>
      <c r="E4311" s="114" t="s">
        <v>1</v>
      </c>
      <c r="F4311" s="115" t="s">
        <v>11548</v>
      </c>
      <c r="H4311" s="116">
        <v>81.301500000000004</v>
      </c>
      <c r="I4311" s="7"/>
      <c r="L4311" s="112"/>
      <c r="M4311" s="117"/>
      <c r="T4311" s="118"/>
      <c r="AT4311" s="114" t="s">
        <v>176</v>
      </c>
      <c r="AU4311" s="114" t="s">
        <v>82</v>
      </c>
      <c r="AV4311" s="113" t="s">
        <v>82</v>
      </c>
      <c r="AW4311" s="113" t="s">
        <v>30</v>
      </c>
      <c r="AX4311" s="113" t="s">
        <v>73</v>
      </c>
      <c r="AY4311" s="114" t="s">
        <v>165</v>
      </c>
    </row>
    <row r="4312" spans="2:65" s="113" customFormat="1">
      <c r="B4312" s="112"/>
      <c r="D4312" s="102" t="s">
        <v>176</v>
      </c>
      <c r="E4312" s="114" t="s">
        <v>1</v>
      </c>
      <c r="F4312" s="115" t="s">
        <v>11549</v>
      </c>
      <c r="H4312" s="116">
        <v>208.85235000000003</v>
      </c>
      <c r="I4312" s="7"/>
      <c r="L4312" s="112"/>
      <c r="M4312" s="117"/>
      <c r="T4312" s="118"/>
      <c r="AT4312" s="114" t="s">
        <v>176</v>
      </c>
      <c r="AU4312" s="114" t="s">
        <v>82</v>
      </c>
      <c r="AV4312" s="113" t="s">
        <v>82</v>
      </c>
      <c r="AW4312" s="113" t="s">
        <v>30</v>
      </c>
      <c r="AX4312" s="113" t="s">
        <v>73</v>
      </c>
      <c r="AY4312" s="114" t="s">
        <v>165</v>
      </c>
    </row>
    <row r="4313" spans="2:65" s="120" customFormat="1">
      <c r="B4313" s="119"/>
      <c r="D4313" s="102" t="s">
        <v>176</v>
      </c>
      <c r="E4313" s="121" t="s">
        <v>1</v>
      </c>
      <c r="F4313" s="122" t="s">
        <v>181</v>
      </c>
      <c r="H4313" s="123">
        <v>290.154</v>
      </c>
      <c r="I4313" s="8"/>
      <c r="L4313" s="119"/>
      <c r="M4313" s="124"/>
      <c r="T4313" s="125"/>
      <c r="AT4313" s="121" t="s">
        <v>176</v>
      </c>
      <c r="AU4313" s="121" t="s">
        <v>82</v>
      </c>
      <c r="AV4313" s="120" t="s">
        <v>172</v>
      </c>
      <c r="AW4313" s="120" t="s">
        <v>30</v>
      </c>
      <c r="AX4313" s="120" t="s">
        <v>80</v>
      </c>
      <c r="AY4313" s="121" t="s">
        <v>165</v>
      </c>
    </row>
    <row r="4314" spans="2:65" s="17" customFormat="1" ht="24.2" customHeight="1">
      <c r="B4314" s="16"/>
      <c r="C4314" s="88" t="s">
        <v>1313</v>
      </c>
      <c r="D4314" s="88" t="s">
        <v>168</v>
      </c>
      <c r="E4314" s="89" t="s">
        <v>2318</v>
      </c>
      <c r="F4314" s="90" t="s">
        <v>2319</v>
      </c>
      <c r="G4314" s="91" t="s">
        <v>202</v>
      </c>
      <c r="H4314" s="92">
        <v>7.18</v>
      </c>
      <c r="I4314" s="4"/>
      <c r="J4314" s="94">
        <f>ROUND(I4314*H4314,2)</f>
        <v>0</v>
      </c>
      <c r="K4314" s="95"/>
      <c r="L4314" s="16"/>
      <c r="M4314" s="96" t="s">
        <v>1</v>
      </c>
      <c r="N4314" s="97" t="s">
        <v>38</v>
      </c>
      <c r="P4314" s="98">
        <f>O4314*H4314</f>
        <v>0</v>
      </c>
      <c r="Q4314" s="98">
        <v>0</v>
      </c>
      <c r="R4314" s="98">
        <f>Q4314*H4314</f>
        <v>0</v>
      </c>
      <c r="S4314" s="98">
        <v>0</v>
      </c>
      <c r="T4314" s="99">
        <f>S4314*H4314</f>
        <v>0</v>
      </c>
      <c r="AR4314" s="100" t="s">
        <v>172</v>
      </c>
      <c r="AT4314" s="100" t="s">
        <v>168</v>
      </c>
      <c r="AU4314" s="100" t="s">
        <v>82</v>
      </c>
      <c r="AY4314" s="9" t="s">
        <v>165</v>
      </c>
      <c r="BE4314" s="101">
        <f>IF(N4314="základní",J4314,0)</f>
        <v>0</v>
      </c>
      <c r="BF4314" s="101">
        <f>IF(N4314="snížená",J4314,0)</f>
        <v>0</v>
      </c>
      <c r="BG4314" s="101">
        <f>IF(N4314="zákl. přenesená",J4314,0)</f>
        <v>0</v>
      </c>
      <c r="BH4314" s="101">
        <f>IF(N4314="sníž. přenesená",J4314,0)</f>
        <v>0</v>
      </c>
      <c r="BI4314" s="101">
        <f>IF(N4314="nulová",J4314,0)</f>
        <v>0</v>
      </c>
      <c r="BJ4314" s="9" t="s">
        <v>80</v>
      </c>
      <c r="BK4314" s="101">
        <f>ROUND(I4314*H4314,2)</f>
        <v>0</v>
      </c>
      <c r="BL4314" s="9" t="s">
        <v>172</v>
      </c>
      <c r="BM4314" s="100" t="s">
        <v>2320</v>
      </c>
    </row>
    <row r="4315" spans="2:65" s="17" customFormat="1" ht="29.25">
      <c r="B4315" s="16"/>
      <c r="D4315" s="102" t="s">
        <v>173</v>
      </c>
      <c r="F4315" s="103" t="s">
        <v>2321</v>
      </c>
      <c r="I4315" s="5"/>
      <c r="L4315" s="16"/>
      <c r="M4315" s="104"/>
      <c r="T4315" s="105"/>
      <c r="AT4315" s="9" t="s">
        <v>173</v>
      </c>
      <c r="AU4315" s="9" t="s">
        <v>82</v>
      </c>
    </row>
    <row r="4316" spans="2:65" s="107" customFormat="1">
      <c r="B4316" s="106"/>
      <c r="D4316" s="102" t="s">
        <v>176</v>
      </c>
      <c r="E4316" s="108" t="s">
        <v>1</v>
      </c>
      <c r="F4316" s="109" t="s">
        <v>2322</v>
      </c>
      <c r="H4316" s="108" t="s">
        <v>1</v>
      </c>
      <c r="I4316" s="6"/>
      <c r="L4316" s="106"/>
      <c r="M4316" s="110"/>
      <c r="T4316" s="111"/>
      <c r="AT4316" s="108" t="s">
        <v>176</v>
      </c>
      <c r="AU4316" s="108" t="s">
        <v>82</v>
      </c>
      <c r="AV4316" s="107" t="s">
        <v>80</v>
      </c>
      <c r="AW4316" s="107" t="s">
        <v>30</v>
      </c>
      <c r="AX4316" s="107" t="s">
        <v>73</v>
      </c>
      <c r="AY4316" s="108" t="s">
        <v>165</v>
      </c>
    </row>
    <row r="4317" spans="2:65" s="113" customFormat="1">
      <c r="B4317" s="112"/>
      <c r="D4317" s="102" t="s">
        <v>176</v>
      </c>
      <c r="E4317" s="114" t="s">
        <v>1</v>
      </c>
      <c r="F4317" s="115" t="s">
        <v>2323</v>
      </c>
      <c r="H4317" s="116">
        <v>2.2400000000000002</v>
      </c>
      <c r="I4317" s="7"/>
      <c r="L4317" s="112"/>
      <c r="M4317" s="117"/>
      <c r="T4317" s="118"/>
      <c r="AT4317" s="114" t="s">
        <v>176</v>
      </c>
      <c r="AU4317" s="114" t="s">
        <v>82</v>
      </c>
      <c r="AV4317" s="113" t="s">
        <v>82</v>
      </c>
      <c r="AW4317" s="113" t="s">
        <v>30</v>
      </c>
      <c r="AX4317" s="113" t="s">
        <v>73</v>
      </c>
      <c r="AY4317" s="114" t="s">
        <v>165</v>
      </c>
    </row>
    <row r="4318" spans="2:65" s="113" customFormat="1">
      <c r="B4318" s="112"/>
      <c r="D4318" s="102" t="s">
        <v>176</v>
      </c>
      <c r="E4318" s="114" t="s">
        <v>1</v>
      </c>
      <c r="F4318" s="115" t="s">
        <v>2324</v>
      </c>
      <c r="H4318" s="116">
        <v>0.42</v>
      </c>
      <c r="I4318" s="7"/>
      <c r="L4318" s="112"/>
      <c r="M4318" s="117"/>
      <c r="T4318" s="118"/>
      <c r="AT4318" s="114" t="s">
        <v>176</v>
      </c>
      <c r="AU4318" s="114" t="s">
        <v>82</v>
      </c>
      <c r="AV4318" s="113" t="s">
        <v>82</v>
      </c>
      <c r="AW4318" s="113" t="s">
        <v>30</v>
      </c>
      <c r="AX4318" s="113" t="s">
        <v>73</v>
      </c>
      <c r="AY4318" s="114" t="s">
        <v>165</v>
      </c>
    </row>
    <row r="4319" spans="2:65" s="113" customFormat="1">
      <c r="B4319" s="112"/>
      <c r="D4319" s="102" t="s">
        <v>176</v>
      </c>
      <c r="E4319" s="114" t="s">
        <v>1</v>
      </c>
      <c r="F4319" s="115" t="s">
        <v>2325</v>
      </c>
      <c r="H4319" s="116">
        <v>1.44</v>
      </c>
      <c r="I4319" s="7"/>
      <c r="L4319" s="112"/>
      <c r="M4319" s="117"/>
      <c r="T4319" s="118"/>
      <c r="AT4319" s="114" t="s">
        <v>176</v>
      </c>
      <c r="AU4319" s="114" t="s">
        <v>82</v>
      </c>
      <c r="AV4319" s="113" t="s">
        <v>82</v>
      </c>
      <c r="AW4319" s="113" t="s">
        <v>30</v>
      </c>
      <c r="AX4319" s="113" t="s">
        <v>73</v>
      </c>
      <c r="AY4319" s="114" t="s">
        <v>165</v>
      </c>
    </row>
    <row r="4320" spans="2:65" s="113" customFormat="1">
      <c r="B4320" s="112"/>
      <c r="D4320" s="102" t="s">
        <v>176</v>
      </c>
      <c r="E4320" s="114" t="s">
        <v>1</v>
      </c>
      <c r="F4320" s="115" t="s">
        <v>2326</v>
      </c>
      <c r="H4320" s="116">
        <v>1.8</v>
      </c>
      <c r="I4320" s="7"/>
      <c r="L4320" s="112"/>
      <c r="M4320" s="117"/>
      <c r="T4320" s="118"/>
      <c r="AT4320" s="114" t="s">
        <v>176</v>
      </c>
      <c r="AU4320" s="114" t="s">
        <v>82</v>
      </c>
      <c r="AV4320" s="113" t="s">
        <v>82</v>
      </c>
      <c r="AW4320" s="113" t="s">
        <v>30</v>
      </c>
      <c r="AX4320" s="113" t="s">
        <v>73</v>
      </c>
      <c r="AY4320" s="114" t="s">
        <v>165</v>
      </c>
    </row>
    <row r="4321" spans="2:65" s="113" customFormat="1">
      <c r="B4321" s="112"/>
      <c r="D4321" s="102" t="s">
        <v>176</v>
      </c>
      <c r="E4321" s="114" t="s">
        <v>1</v>
      </c>
      <c r="F4321" s="115" t="s">
        <v>2327</v>
      </c>
      <c r="H4321" s="116">
        <v>0.4</v>
      </c>
      <c r="I4321" s="7"/>
      <c r="L4321" s="112"/>
      <c r="M4321" s="117"/>
      <c r="T4321" s="118"/>
      <c r="AT4321" s="114" t="s">
        <v>176</v>
      </c>
      <c r="AU4321" s="114" t="s">
        <v>82</v>
      </c>
      <c r="AV4321" s="113" t="s">
        <v>82</v>
      </c>
      <c r="AW4321" s="113" t="s">
        <v>30</v>
      </c>
      <c r="AX4321" s="113" t="s">
        <v>73</v>
      </c>
      <c r="AY4321" s="114" t="s">
        <v>165</v>
      </c>
    </row>
    <row r="4322" spans="2:65" s="113" customFormat="1">
      <c r="B4322" s="112"/>
      <c r="D4322" s="102" t="s">
        <v>176</v>
      </c>
      <c r="E4322" s="114" t="s">
        <v>1</v>
      </c>
      <c r="F4322" s="115" t="s">
        <v>2328</v>
      </c>
      <c r="H4322" s="116">
        <v>0.88</v>
      </c>
      <c r="I4322" s="7"/>
      <c r="L4322" s="112"/>
      <c r="M4322" s="117"/>
      <c r="T4322" s="118"/>
      <c r="AT4322" s="114" t="s">
        <v>176</v>
      </c>
      <c r="AU4322" s="114" t="s">
        <v>82</v>
      </c>
      <c r="AV4322" s="113" t="s">
        <v>82</v>
      </c>
      <c r="AW4322" s="113" t="s">
        <v>30</v>
      </c>
      <c r="AX4322" s="113" t="s">
        <v>73</v>
      </c>
      <c r="AY4322" s="114" t="s">
        <v>165</v>
      </c>
    </row>
    <row r="4323" spans="2:65" s="120" customFormat="1">
      <c r="B4323" s="119"/>
      <c r="D4323" s="102" t="s">
        <v>176</v>
      </c>
      <c r="E4323" s="121" t="s">
        <v>1</v>
      </c>
      <c r="F4323" s="122" t="s">
        <v>181</v>
      </c>
      <c r="H4323" s="123">
        <v>7.18</v>
      </c>
      <c r="I4323" s="8"/>
      <c r="L4323" s="119"/>
      <c r="M4323" s="124"/>
      <c r="T4323" s="125"/>
      <c r="AT4323" s="121" t="s">
        <v>176</v>
      </c>
      <c r="AU4323" s="121" t="s">
        <v>82</v>
      </c>
      <c r="AV4323" s="120" t="s">
        <v>172</v>
      </c>
      <c r="AW4323" s="120" t="s">
        <v>30</v>
      </c>
      <c r="AX4323" s="120" t="s">
        <v>80</v>
      </c>
      <c r="AY4323" s="121" t="s">
        <v>165</v>
      </c>
    </row>
    <row r="4324" spans="2:65" s="17" customFormat="1" ht="24.2" customHeight="1">
      <c r="B4324" s="16"/>
      <c r="C4324" s="88" t="s">
        <v>2329</v>
      </c>
      <c r="D4324" s="88" t="s">
        <v>168</v>
      </c>
      <c r="E4324" s="89" t="s">
        <v>2330</v>
      </c>
      <c r="F4324" s="90" t="s">
        <v>2331</v>
      </c>
      <c r="G4324" s="91" t="s">
        <v>202</v>
      </c>
      <c r="H4324" s="92">
        <v>7.8979999999999997</v>
      </c>
      <c r="I4324" s="4"/>
      <c r="J4324" s="94">
        <f>ROUND(I4324*H4324,2)</f>
        <v>0</v>
      </c>
      <c r="K4324" s="95"/>
      <c r="L4324" s="16"/>
      <c r="M4324" s="96" t="s">
        <v>1</v>
      </c>
      <c r="N4324" s="97" t="s">
        <v>38</v>
      </c>
      <c r="P4324" s="98">
        <f>O4324*H4324</f>
        <v>0</v>
      </c>
      <c r="Q4324" s="98">
        <v>0</v>
      </c>
      <c r="R4324" s="98">
        <f>Q4324*H4324</f>
        <v>0</v>
      </c>
      <c r="S4324" s="98">
        <v>0</v>
      </c>
      <c r="T4324" s="99">
        <f>S4324*H4324</f>
        <v>0</v>
      </c>
      <c r="AR4324" s="100" t="s">
        <v>172</v>
      </c>
      <c r="AT4324" s="100" t="s">
        <v>168</v>
      </c>
      <c r="AU4324" s="100" t="s">
        <v>82</v>
      </c>
      <c r="AY4324" s="9" t="s">
        <v>165</v>
      </c>
      <c r="BE4324" s="101">
        <f>IF(N4324="základní",J4324,0)</f>
        <v>0</v>
      </c>
      <c r="BF4324" s="101">
        <f>IF(N4324="snížená",J4324,0)</f>
        <v>0</v>
      </c>
      <c r="BG4324" s="101">
        <f>IF(N4324="zákl. přenesená",J4324,0)</f>
        <v>0</v>
      </c>
      <c r="BH4324" s="101">
        <f>IF(N4324="sníž. přenesená",J4324,0)</f>
        <v>0</v>
      </c>
      <c r="BI4324" s="101">
        <f>IF(N4324="nulová",J4324,0)</f>
        <v>0</v>
      </c>
      <c r="BJ4324" s="9" t="s">
        <v>80</v>
      </c>
      <c r="BK4324" s="101">
        <f>ROUND(I4324*H4324,2)</f>
        <v>0</v>
      </c>
      <c r="BL4324" s="9" t="s">
        <v>172</v>
      </c>
      <c r="BM4324" s="100" t="s">
        <v>2332</v>
      </c>
    </row>
    <row r="4325" spans="2:65" s="17" customFormat="1">
      <c r="B4325" s="16"/>
      <c r="D4325" s="102" t="s">
        <v>173</v>
      </c>
      <c r="F4325" s="103" t="s">
        <v>2331</v>
      </c>
      <c r="I4325" s="5"/>
      <c r="L4325" s="16"/>
      <c r="M4325" s="104"/>
      <c r="T4325" s="105"/>
      <c r="AT4325" s="9" t="s">
        <v>173</v>
      </c>
      <c r="AU4325" s="9" t="s">
        <v>82</v>
      </c>
    </row>
    <row r="4326" spans="2:65" s="113" customFormat="1">
      <c r="B4326" s="112"/>
      <c r="D4326" s="102" t="s">
        <v>176</v>
      </c>
      <c r="E4326" s="114" t="s">
        <v>1</v>
      </c>
      <c r="F4326" s="115" t="s">
        <v>11550</v>
      </c>
      <c r="H4326" s="116">
        <v>7.8980000000000006</v>
      </c>
      <c r="I4326" s="7"/>
      <c r="L4326" s="112"/>
      <c r="M4326" s="117"/>
      <c r="T4326" s="118"/>
      <c r="AT4326" s="114" t="s">
        <v>176</v>
      </c>
      <c r="AU4326" s="114" t="s">
        <v>82</v>
      </c>
      <c r="AV4326" s="113" t="s">
        <v>82</v>
      </c>
      <c r="AW4326" s="113" t="s">
        <v>30</v>
      </c>
      <c r="AX4326" s="113" t="s">
        <v>73</v>
      </c>
      <c r="AY4326" s="114" t="s">
        <v>165</v>
      </c>
    </row>
    <row r="4327" spans="2:65" s="120" customFormat="1">
      <c r="B4327" s="119"/>
      <c r="D4327" s="102" t="s">
        <v>176</v>
      </c>
      <c r="E4327" s="121" t="s">
        <v>1</v>
      </c>
      <c r="F4327" s="122" t="s">
        <v>181</v>
      </c>
      <c r="H4327" s="123">
        <v>7.8979999999999997</v>
      </c>
      <c r="I4327" s="8"/>
      <c r="L4327" s="119"/>
      <c r="M4327" s="124"/>
      <c r="T4327" s="125"/>
      <c r="AT4327" s="121" t="s">
        <v>176</v>
      </c>
      <c r="AU4327" s="121" t="s">
        <v>82</v>
      </c>
      <c r="AV4327" s="120" t="s">
        <v>172</v>
      </c>
      <c r="AW4327" s="120" t="s">
        <v>30</v>
      </c>
      <c r="AX4327" s="120" t="s">
        <v>80</v>
      </c>
      <c r="AY4327" s="121" t="s">
        <v>165</v>
      </c>
    </row>
    <row r="4328" spans="2:65" s="17" customFormat="1" ht="24.2" customHeight="1">
      <c r="B4328" s="16"/>
      <c r="C4328" s="88" t="s">
        <v>1315</v>
      </c>
      <c r="D4328" s="88" t="s">
        <v>168</v>
      </c>
      <c r="E4328" s="89" t="s">
        <v>2333</v>
      </c>
      <c r="F4328" s="90" t="s">
        <v>2334</v>
      </c>
      <c r="G4328" s="91" t="s">
        <v>195</v>
      </c>
      <c r="H4328" s="92">
        <v>9.3789999999999996</v>
      </c>
      <c r="I4328" s="4"/>
      <c r="J4328" s="94">
        <f>ROUND(I4328*H4328,2)</f>
        <v>0</v>
      </c>
      <c r="K4328" s="95"/>
      <c r="L4328" s="16"/>
      <c r="M4328" s="96" t="s">
        <v>1</v>
      </c>
      <c r="N4328" s="97" t="s">
        <v>38</v>
      </c>
      <c r="P4328" s="98">
        <f>O4328*H4328</f>
        <v>0</v>
      </c>
      <c r="Q4328" s="98">
        <v>0</v>
      </c>
      <c r="R4328" s="98">
        <f>Q4328*H4328</f>
        <v>0</v>
      </c>
      <c r="S4328" s="98">
        <v>0</v>
      </c>
      <c r="T4328" s="99">
        <f>S4328*H4328</f>
        <v>0</v>
      </c>
      <c r="AR4328" s="100" t="s">
        <v>172</v>
      </c>
      <c r="AT4328" s="100" t="s">
        <v>168</v>
      </c>
      <c r="AU4328" s="100" t="s">
        <v>82</v>
      </c>
      <c r="AY4328" s="9" t="s">
        <v>165</v>
      </c>
      <c r="BE4328" s="101">
        <f>IF(N4328="základní",J4328,0)</f>
        <v>0</v>
      </c>
      <c r="BF4328" s="101">
        <f>IF(N4328="snížená",J4328,0)</f>
        <v>0</v>
      </c>
      <c r="BG4328" s="101">
        <f>IF(N4328="zákl. přenesená",J4328,0)</f>
        <v>0</v>
      </c>
      <c r="BH4328" s="101">
        <f>IF(N4328="sníž. přenesená",J4328,0)</f>
        <v>0</v>
      </c>
      <c r="BI4328" s="101">
        <f>IF(N4328="nulová",J4328,0)</f>
        <v>0</v>
      </c>
      <c r="BJ4328" s="9" t="s">
        <v>80</v>
      </c>
      <c r="BK4328" s="101">
        <f>ROUND(I4328*H4328,2)</f>
        <v>0</v>
      </c>
      <c r="BL4328" s="9" t="s">
        <v>172</v>
      </c>
      <c r="BM4328" s="100" t="s">
        <v>2335</v>
      </c>
    </row>
    <row r="4329" spans="2:65" s="17" customFormat="1" ht="29.25">
      <c r="B4329" s="16"/>
      <c r="D4329" s="102" t="s">
        <v>173</v>
      </c>
      <c r="F4329" s="103" t="s">
        <v>2336</v>
      </c>
      <c r="I4329" s="5"/>
      <c r="L4329" s="16"/>
      <c r="M4329" s="104"/>
      <c r="T4329" s="105"/>
      <c r="AT4329" s="9" t="s">
        <v>173</v>
      </c>
      <c r="AU4329" s="9" t="s">
        <v>82</v>
      </c>
    </row>
    <row r="4330" spans="2:65" s="77" customFormat="1" ht="22.9" customHeight="1">
      <c r="B4330" s="76"/>
      <c r="D4330" s="78" t="s">
        <v>72</v>
      </c>
      <c r="E4330" s="86" t="s">
        <v>2337</v>
      </c>
      <c r="F4330" s="86" t="s">
        <v>2338</v>
      </c>
      <c r="I4330" s="3"/>
      <c r="J4330" s="87">
        <f>BK4330</f>
        <v>0</v>
      </c>
      <c r="L4330" s="76"/>
      <c r="M4330" s="81"/>
      <c r="P4330" s="82">
        <f>SUM(P4331:P4354)</f>
        <v>0</v>
      </c>
      <c r="R4330" s="82">
        <f>SUM(R4331:R4354)</f>
        <v>0</v>
      </c>
      <c r="T4330" s="83">
        <f>SUM(T4331:T4354)</f>
        <v>0</v>
      </c>
      <c r="AR4330" s="78" t="s">
        <v>80</v>
      </c>
      <c r="AT4330" s="84" t="s">
        <v>72</v>
      </c>
      <c r="AU4330" s="84" t="s">
        <v>80</v>
      </c>
      <c r="AY4330" s="78" t="s">
        <v>165</v>
      </c>
      <c r="BK4330" s="85">
        <f>SUM(BK4331:BK4354)</f>
        <v>0</v>
      </c>
    </row>
    <row r="4331" spans="2:65" s="17" customFormat="1" ht="24.2" customHeight="1">
      <c r="B4331" s="16"/>
      <c r="C4331" s="88" t="s">
        <v>2339</v>
      </c>
      <c r="D4331" s="88" t="s">
        <v>168</v>
      </c>
      <c r="E4331" s="89" t="s">
        <v>2340</v>
      </c>
      <c r="F4331" s="90" t="s">
        <v>2341</v>
      </c>
      <c r="G4331" s="91" t="s">
        <v>202</v>
      </c>
      <c r="H4331" s="92">
        <v>3.5</v>
      </c>
      <c r="I4331" s="4"/>
      <c r="J4331" s="94">
        <f>ROUND(I4331*H4331,2)</f>
        <v>0</v>
      </c>
      <c r="K4331" s="95"/>
      <c r="L4331" s="16"/>
      <c r="M4331" s="96" t="s">
        <v>1</v>
      </c>
      <c r="N4331" s="97" t="s">
        <v>38</v>
      </c>
      <c r="P4331" s="98">
        <f>O4331*H4331</f>
        <v>0</v>
      </c>
      <c r="Q4331" s="98">
        <v>0</v>
      </c>
      <c r="R4331" s="98">
        <f>Q4331*H4331</f>
        <v>0</v>
      </c>
      <c r="S4331" s="98">
        <v>0</v>
      </c>
      <c r="T4331" s="99">
        <f>S4331*H4331</f>
        <v>0</v>
      </c>
      <c r="AR4331" s="100" t="s">
        <v>172</v>
      </c>
      <c r="AT4331" s="100" t="s">
        <v>168</v>
      </c>
      <c r="AU4331" s="100" t="s">
        <v>82</v>
      </c>
      <c r="AY4331" s="9" t="s">
        <v>165</v>
      </c>
      <c r="BE4331" s="101">
        <f>IF(N4331="základní",J4331,0)</f>
        <v>0</v>
      </c>
      <c r="BF4331" s="101">
        <f>IF(N4331="snížená",J4331,0)</f>
        <v>0</v>
      </c>
      <c r="BG4331" s="101">
        <f>IF(N4331="zákl. přenesená",J4331,0)</f>
        <v>0</v>
      </c>
      <c r="BH4331" s="101">
        <f>IF(N4331="sníž. přenesená",J4331,0)</f>
        <v>0</v>
      </c>
      <c r="BI4331" s="101">
        <f>IF(N4331="nulová",J4331,0)</f>
        <v>0</v>
      </c>
      <c r="BJ4331" s="9" t="s">
        <v>80</v>
      </c>
      <c r="BK4331" s="101">
        <f>ROUND(I4331*H4331,2)</f>
        <v>0</v>
      </c>
      <c r="BL4331" s="9" t="s">
        <v>172</v>
      </c>
      <c r="BM4331" s="100" t="s">
        <v>2342</v>
      </c>
    </row>
    <row r="4332" spans="2:65" s="17" customFormat="1">
      <c r="B4332" s="16"/>
      <c r="D4332" s="102" t="s">
        <v>173</v>
      </c>
      <c r="F4332" s="103" t="s">
        <v>2341</v>
      </c>
      <c r="I4332" s="5"/>
      <c r="L4332" s="16"/>
      <c r="M4332" s="104"/>
      <c r="T4332" s="105"/>
      <c r="AT4332" s="9" t="s">
        <v>173</v>
      </c>
      <c r="AU4332" s="9" t="s">
        <v>82</v>
      </c>
    </row>
    <row r="4333" spans="2:65" s="107" customFormat="1">
      <c r="B4333" s="106"/>
      <c r="D4333" s="102" t="s">
        <v>176</v>
      </c>
      <c r="E4333" s="108" t="s">
        <v>1</v>
      </c>
      <c r="F4333" s="109" t="s">
        <v>2343</v>
      </c>
      <c r="H4333" s="108" t="s">
        <v>1</v>
      </c>
      <c r="I4333" s="6"/>
      <c r="L4333" s="106"/>
      <c r="M4333" s="110"/>
      <c r="T4333" s="111"/>
      <c r="AT4333" s="108" t="s">
        <v>176</v>
      </c>
      <c r="AU4333" s="108" t="s">
        <v>82</v>
      </c>
      <c r="AV4333" s="107" t="s">
        <v>80</v>
      </c>
      <c r="AW4333" s="107" t="s">
        <v>30</v>
      </c>
      <c r="AX4333" s="107" t="s">
        <v>73</v>
      </c>
      <c r="AY4333" s="108" t="s">
        <v>165</v>
      </c>
    </row>
    <row r="4334" spans="2:65" s="113" customFormat="1">
      <c r="B4334" s="112"/>
      <c r="D4334" s="102" t="s">
        <v>176</v>
      </c>
      <c r="E4334" s="114" t="s">
        <v>1</v>
      </c>
      <c r="F4334" s="115" t="s">
        <v>2344</v>
      </c>
      <c r="H4334" s="116">
        <v>3.5</v>
      </c>
      <c r="I4334" s="7"/>
      <c r="L4334" s="112"/>
      <c r="M4334" s="117"/>
      <c r="T4334" s="118"/>
      <c r="AT4334" s="114" t="s">
        <v>176</v>
      </c>
      <c r="AU4334" s="114" t="s">
        <v>82</v>
      </c>
      <c r="AV4334" s="113" t="s">
        <v>82</v>
      </c>
      <c r="AW4334" s="113" t="s">
        <v>30</v>
      </c>
      <c r="AX4334" s="113" t="s">
        <v>73</v>
      </c>
      <c r="AY4334" s="114" t="s">
        <v>165</v>
      </c>
    </row>
    <row r="4335" spans="2:65" s="120" customFormat="1">
      <c r="B4335" s="119"/>
      <c r="D4335" s="102" t="s">
        <v>176</v>
      </c>
      <c r="E4335" s="121" t="s">
        <v>1</v>
      </c>
      <c r="F4335" s="122" t="s">
        <v>181</v>
      </c>
      <c r="H4335" s="123">
        <v>3.5</v>
      </c>
      <c r="I4335" s="8"/>
      <c r="L4335" s="119"/>
      <c r="M4335" s="124"/>
      <c r="T4335" s="125"/>
      <c r="AT4335" s="121" t="s">
        <v>176</v>
      </c>
      <c r="AU4335" s="121" t="s">
        <v>82</v>
      </c>
      <c r="AV4335" s="120" t="s">
        <v>172</v>
      </c>
      <c r="AW4335" s="120" t="s">
        <v>30</v>
      </c>
      <c r="AX4335" s="120" t="s">
        <v>80</v>
      </c>
      <c r="AY4335" s="121" t="s">
        <v>165</v>
      </c>
    </row>
    <row r="4336" spans="2:65" s="17" customFormat="1" ht="21.75" customHeight="1">
      <c r="B4336" s="16"/>
      <c r="C4336" s="88" t="s">
        <v>1324</v>
      </c>
      <c r="D4336" s="88" t="s">
        <v>168</v>
      </c>
      <c r="E4336" s="89" t="s">
        <v>2345</v>
      </c>
      <c r="F4336" s="90" t="s">
        <v>2346</v>
      </c>
      <c r="G4336" s="91" t="s">
        <v>202</v>
      </c>
      <c r="H4336" s="92">
        <v>129.33799999999999</v>
      </c>
      <c r="I4336" s="4"/>
      <c r="J4336" s="94">
        <f>ROUND(I4336*H4336,2)</f>
        <v>0</v>
      </c>
      <c r="K4336" s="95"/>
      <c r="L4336" s="16"/>
      <c r="M4336" s="96" t="s">
        <v>1</v>
      </c>
      <c r="N4336" s="97" t="s">
        <v>38</v>
      </c>
      <c r="P4336" s="98">
        <f>O4336*H4336</f>
        <v>0</v>
      </c>
      <c r="Q4336" s="98">
        <v>0</v>
      </c>
      <c r="R4336" s="98">
        <f>Q4336*H4336</f>
        <v>0</v>
      </c>
      <c r="S4336" s="98">
        <v>0</v>
      </c>
      <c r="T4336" s="99">
        <f>S4336*H4336</f>
        <v>0</v>
      </c>
      <c r="AR4336" s="100" t="s">
        <v>172</v>
      </c>
      <c r="AT4336" s="100" t="s">
        <v>168</v>
      </c>
      <c r="AU4336" s="100" t="s">
        <v>82</v>
      </c>
      <c r="AY4336" s="9" t="s">
        <v>165</v>
      </c>
      <c r="BE4336" s="101">
        <f>IF(N4336="základní",J4336,0)</f>
        <v>0</v>
      </c>
      <c r="BF4336" s="101">
        <f>IF(N4336="snížená",J4336,0)</f>
        <v>0</v>
      </c>
      <c r="BG4336" s="101">
        <f>IF(N4336="zákl. přenesená",J4336,0)</f>
        <v>0</v>
      </c>
      <c r="BH4336" s="101">
        <f>IF(N4336="sníž. přenesená",J4336,0)</f>
        <v>0</v>
      </c>
      <c r="BI4336" s="101">
        <f>IF(N4336="nulová",J4336,0)</f>
        <v>0</v>
      </c>
      <c r="BJ4336" s="9" t="s">
        <v>80</v>
      </c>
      <c r="BK4336" s="101">
        <f>ROUND(I4336*H4336,2)</f>
        <v>0</v>
      </c>
      <c r="BL4336" s="9" t="s">
        <v>172</v>
      </c>
      <c r="BM4336" s="100" t="s">
        <v>2347</v>
      </c>
    </row>
    <row r="4337" spans="2:51" s="17" customFormat="1">
      <c r="B4337" s="16"/>
      <c r="D4337" s="102" t="s">
        <v>173</v>
      </c>
      <c r="F4337" s="103" t="s">
        <v>2346</v>
      </c>
      <c r="I4337" s="5"/>
      <c r="L4337" s="16"/>
      <c r="M4337" s="104"/>
      <c r="T4337" s="105"/>
      <c r="AT4337" s="9" t="s">
        <v>173</v>
      </c>
      <c r="AU4337" s="9" t="s">
        <v>82</v>
      </c>
    </row>
    <row r="4338" spans="2:51" s="107" customFormat="1">
      <c r="B4338" s="106"/>
      <c r="D4338" s="102" t="s">
        <v>176</v>
      </c>
      <c r="E4338" s="108" t="s">
        <v>1</v>
      </c>
      <c r="F4338" s="109" t="s">
        <v>11551</v>
      </c>
      <c r="H4338" s="108"/>
      <c r="I4338" s="6"/>
      <c r="L4338" s="106"/>
      <c r="M4338" s="110"/>
      <c r="T4338" s="111"/>
      <c r="AT4338" s="108" t="s">
        <v>176</v>
      </c>
      <c r="AU4338" s="108" t="s">
        <v>82</v>
      </c>
      <c r="AV4338" s="107" t="s">
        <v>80</v>
      </c>
      <c r="AW4338" s="107" t="s">
        <v>30</v>
      </c>
      <c r="AX4338" s="107" t="s">
        <v>73</v>
      </c>
      <c r="AY4338" s="108" t="s">
        <v>165</v>
      </c>
    </row>
    <row r="4339" spans="2:51" s="113" customFormat="1">
      <c r="B4339" s="112"/>
      <c r="D4339" s="102" t="s">
        <v>176</v>
      </c>
      <c r="E4339" s="114" t="s">
        <v>1</v>
      </c>
      <c r="F4339" s="115" t="s">
        <v>11552</v>
      </c>
      <c r="H4339" s="116">
        <v>92.90600000000002</v>
      </c>
      <c r="I4339" s="7"/>
      <c r="L4339" s="112"/>
      <c r="M4339" s="117"/>
      <c r="T4339" s="118"/>
      <c r="AT4339" s="114" t="s">
        <v>176</v>
      </c>
      <c r="AU4339" s="114" t="s">
        <v>82</v>
      </c>
      <c r="AV4339" s="113" t="s">
        <v>82</v>
      </c>
      <c r="AW4339" s="113" t="s">
        <v>30</v>
      </c>
      <c r="AX4339" s="113" t="s">
        <v>73</v>
      </c>
      <c r="AY4339" s="114" t="s">
        <v>165</v>
      </c>
    </row>
    <row r="4340" spans="2:51" s="113" customFormat="1">
      <c r="B4340" s="112"/>
      <c r="D4340" s="102" t="s">
        <v>176</v>
      </c>
      <c r="E4340" s="114" t="s">
        <v>1</v>
      </c>
      <c r="F4340" s="115" t="s">
        <v>11553</v>
      </c>
      <c r="H4340" s="116">
        <v>8.7419999999999991</v>
      </c>
      <c r="I4340" s="7"/>
      <c r="L4340" s="112"/>
      <c r="M4340" s="117"/>
      <c r="T4340" s="118"/>
      <c r="AT4340" s="114" t="s">
        <v>176</v>
      </c>
      <c r="AU4340" s="114" t="s">
        <v>82</v>
      </c>
      <c r="AV4340" s="113" t="s">
        <v>82</v>
      </c>
      <c r="AW4340" s="113" t="s">
        <v>30</v>
      </c>
      <c r="AX4340" s="113" t="s">
        <v>73</v>
      </c>
      <c r="AY4340" s="114" t="s">
        <v>165</v>
      </c>
    </row>
    <row r="4341" spans="2:51" s="107" customFormat="1">
      <c r="B4341" s="106"/>
      <c r="D4341" s="102" t="s">
        <v>176</v>
      </c>
      <c r="E4341" s="108" t="s">
        <v>1</v>
      </c>
      <c r="F4341" s="109" t="s">
        <v>11554</v>
      </c>
      <c r="H4341" s="108"/>
      <c r="I4341" s="6"/>
      <c r="L4341" s="106"/>
      <c r="M4341" s="110"/>
      <c r="T4341" s="111"/>
      <c r="AT4341" s="108" t="s">
        <v>176</v>
      </c>
      <c r="AU4341" s="108" t="s">
        <v>82</v>
      </c>
      <c r="AV4341" s="107" t="s">
        <v>82</v>
      </c>
      <c r="AW4341" s="107" t="s">
        <v>30</v>
      </c>
      <c r="AX4341" s="107" t="s">
        <v>73</v>
      </c>
      <c r="AY4341" s="108" t="s">
        <v>165</v>
      </c>
    </row>
    <row r="4342" spans="2:51" s="113" customFormat="1">
      <c r="B4342" s="112"/>
      <c r="D4342" s="102" t="s">
        <v>176</v>
      </c>
      <c r="E4342" s="114" t="s">
        <v>1</v>
      </c>
      <c r="F4342" s="115" t="s">
        <v>11555</v>
      </c>
      <c r="H4342" s="116">
        <v>1.3049999999999997</v>
      </c>
      <c r="I4342" s="7"/>
      <c r="L4342" s="112"/>
      <c r="M4342" s="117"/>
      <c r="T4342" s="118"/>
      <c r="AT4342" s="114" t="s">
        <v>176</v>
      </c>
      <c r="AU4342" s="114" t="s">
        <v>82</v>
      </c>
      <c r="AV4342" s="113" t="s">
        <v>82</v>
      </c>
      <c r="AW4342" s="113" t="s">
        <v>30</v>
      </c>
      <c r="AX4342" s="113" t="s">
        <v>73</v>
      </c>
      <c r="AY4342" s="114" t="s">
        <v>165</v>
      </c>
    </row>
    <row r="4343" spans="2:51" s="113" customFormat="1">
      <c r="B4343" s="112"/>
      <c r="D4343" s="102" t="s">
        <v>176</v>
      </c>
      <c r="E4343" s="114" t="s">
        <v>1</v>
      </c>
      <c r="F4343" s="115" t="s">
        <v>11556</v>
      </c>
      <c r="H4343" s="116">
        <v>0.28999999999999998</v>
      </c>
      <c r="I4343" s="7"/>
      <c r="L4343" s="112"/>
      <c r="M4343" s="117"/>
      <c r="T4343" s="118"/>
      <c r="AT4343" s="114" t="s">
        <v>176</v>
      </c>
      <c r="AU4343" s="114" t="s">
        <v>82</v>
      </c>
      <c r="AV4343" s="113" t="s">
        <v>82</v>
      </c>
      <c r="AW4343" s="113" t="s">
        <v>30</v>
      </c>
      <c r="AX4343" s="113" t="s">
        <v>73</v>
      </c>
      <c r="AY4343" s="114" t="s">
        <v>165</v>
      </c>
    </row>
    <row r="4344" spans="2:51" s="113" customFormat="1">
      <c r="B4344" s="112"/>
      <c r="D4344" s="102" t="s">
        <v>176</v>
      </c>
      <c r="E4344" s="114" t="s">
        <v>1</v>
      </c>
      <c r="F4344" s="115" t="s">
        <v>11557</v>
      </c>
      <c r="H4344" s="116">
        <v>1.1599999999999999</v>
      </c>
      <c r="I4344" s="7"/>
      <c r="L4344" s="112"/>
      <c r="M4344" s="117"/>
      <c r="T4344" s="118"/>
      <c r="AT4344" s="114" t="s">
        <v>176</v>
      </c>
      <c r="AU4344" s="114" t="s">
        <v>82</v>
      </c>
      <c r="AV4344" s="113" t="s">
        <v>82</v>
      </c>
      <c r="AW4344" s="113" t="s">
        <v>30</v>
      </c>
      <c r="AX4344" s="113" t="s">
        <v>73</v>
      </c>
      <c r="AY4344" s="114" t="s">
        <v>165</v>
      </c>
    </row>
    <row r="4345" spans="2:51" s="113" customFormat="1">
      <c r="B4345" s="112"/>
      <c r="D4345" s="102" t="s">
        <v>176</v>
      </c>
      <c r="E4345" s="114" t="s">
        <v>1</v>
      </c>
      <c r="F4345" s="115" t="s">
        <v>11558</v>
      </c>
      <c r="H4345" s="116">
        <v>11.6</v>
      </c>
      <c r="I4345" s="7"/>
      <c r="L4345" s="112"/>
      <c r="M4345" s="117"/>
      <c r="T4345" s="118"/>
      <c r="AT4345" s="114" t="s">
        <v>176</v>
      </c>
      <c r="AU4345" s="114" t="s">
        <v>82</v>
      </c>
      <c r="AV4345" s="113" t="s">
        <v>82</v>
      </c>
      <c r="AW4345" s="113" t="s">
        <v>30</v>
      </c>
      <c r="AX4345" s="113" t="s">
        <v>73</v>
      </c>
      <c r="AY4345" s="114" t="s">
        <v>165</v>
      </c>
    </row>
    <row r="4346" spans="2:51" s="113" customFormat="1">
      <c r="B4346" s="112"/>
      <c r="D4346" s="102" t="s">
        <v>176</v>
      </c>
      <c r="E4346" s="114" t="s">
        <v>1</v>
      </c>
      <c r="F4346" s="115" t="s">
        <v>11559</v>
      </c>
      <c r="H4346" s="116">
        <v>4.7849999999999993</v>
      </c>
      <c r="I4346" s="7"/>
      <c r="L4346" s="112"/>
      <c r="M4346" s="117"/>
      <c r="T4346" s="118"/>
      <c r="AT4346" s="114" t="s">
        <v>176</v>
      </c>
      <c r="AU4346" s="114" t="s">
        <v>82</v>
      </c>
      <c r="AV4346" s="113" t="s">
        <v>82</v>
      </c>
      <c r="AW4346" s="113" t="s">
        <v>30</v>
      </c>
      <c r="AX4346" s="113" t="s">
        <v>73</v>
      </c>
      <c r="AY4346" s="114" t="s">
        <v>165</v>
      </c>
    </row>
    <row r="4347" spans="2:51" s="113" customFormat="1">
      <c r="B4347" s="112"/>
      <c r="D4347" s="102" t="s">
        <v>176</v>
      </c>
      <c r="E4347" s="114" t="s">
        <v>1</v>
      </c>
      <c r="F4347" s="115" t="s">
        <v>11560</v>
      </c>
      <c r="H4347" s="116">
        <v>1.45</v>
      </c>
      <c r="I4347" s="7"/>
      <c r="L4347" s="112"/>
      <c r="M4347" s="117"/>
      <c r="T4347" s="118"/>
      <c r="AT4347" s="114" t="s">
        <v>176</v>
      </c>
      <c r="AU4347" s="114" t="s">
        <v>82</v>
      </c>
      <c r="AV4347" s="113" t="s">
        <v>82</v>
      </c>
      <c r="AW4347" s="113" t="s">
        <v>30</v>
      </c>
      <c r="AX4347" s="113" t="s">
        <v>73</v>
      </c>
      <c r="AY4347" s="114" t="s">
        <v>165</v>
      </c>
    </row>
    <row r="4348" spans="2:51" s="113" customFormat="1">
      <c r="B4348" s="112"/>
      <c r="D4348" s="102" t="s">
        <v>176</v>
      </c>
      <c r="E4348" s="114" t="s">
        <v>1</v>
      </c>
      <c r="F4348" s="115" t="s">
        <v>11561</v>
      </c>
      <c r="H4348" s="116">
        <v>1.6</v>
      </c>
      <c r="I4348" s="7"/>
      <c r="L4348" s="112"/>
      <c r="M4348" s="117"/>
      <c r="T4348" s="118"/>
      <c r="AT4348" s="114" t="s">
        <v>176</v>
      </c>
      <c r="AU4348" s="114" t="s">
        <v>82</v>
      </c>
      <c r="AV4348" s="113" t="s">
        <v>82</v>
      </c>
      <c r="AW4348" s="113" t="s">
        <v>30</v>
      </c>
      <c r="AX4348" s="113" t="s">
        <v>73</v>
      </c>
      <c r="AY4348" s="114" t="s">
        <v>165</v>
      </c>
    </row>
    <row r="4349" spans="2:51" s="113" customFormat="1">
      <c r="B4349" s="112"/>
      <c r="D4349" s="102" t="s">
        <v>176</v>
      </c>
      <c r="E4349" s="114" t="s">
        <v>1</v>
      </c>
      <c r="F4349" s="115" t="s">
        <v>11562</v>
      </c>
      <c r="H4349" s="116">
        <v>2</v>
      </c>
      <c r="I4349" s="7"/>
      <c r="L4349" s="112"/>
      <c r="M4349" s="117"/>
      <c r="T4349" s="118"/>
      <c r="AT4349" s="114" t="s">
        <v>176</v>
      </c>
      <c r="AU4349" s="114" t="s">
        <v>82</v>
      </c>
      <c r="AV4349" s="113" t="s">
        <v>82</v>
      </c>
      <c r="AW4349" s="113" t="s">
        <v>30</v>
      </c>
      <c r="AX4349" s="113" t="s">
        <v>73</v>
      </c>
      <c r="AY4349" s="114" t="s">
        <v>165</v>
      </c>
    </row>
    <row r="4350" spans="2:51" s="107" customFormat="1">
      <c r="B4350" s="106"/>
      <c r="D4350" s="102" t="s">
        <v>176</v>
      </c>
      <c r="E4350" s="108" t="s">
        <v>1</v>
      </c>
      <c r="F4350" s="109" t="s">
        <v>11563</v>
      </c>
      <c r="H4350" s="108"/>
      <c r="I4350" s="6"/>
      <c r="L4350" s="106"/>
      <c r="M4350" s="110"/>
      <c r="T4350" s="111"/>
      <c r="AT4350" s="108" t="s">
        <v>176</v>
      </c>
      <c r="AU4350" s="108" t="s">
        <v>82</v>
      </c>
      <c r="AV4350" s="107" t="s">
        <v>82</v>
      </c>
      <c r="AW4350" s="107" t="s">
        <v>30</v>
      </c>
      <c r="AX4350" s="107" t="s">
        <v>73</v>
      </c>
      <c r="AY4350" s="108" t="s">
        <v>165</v>
      </c>
    </row>
    <row r="4351" spans="2:51" s="113" customFormat="1">
      <c r="B4351" s="112"/>
      <c r="D4351" s="102" t="s">
        <v>176</v>
      </c>
      <c r="E4351" s="114" t="s">
        <v>1</v>
      </c>
      <c r="F4351" s="115" t="s">
        <v>11564</v>
      </c>
      <c r="H4351" s="116">
        <v>3.5</v>
      </c>
      <c r="I4351" s="7"/>
      <c r="L4351" s="112"/>
      <c r="M4351" s="117"/>
      <c r="T4351" s="118"/>
      <c r="AT4351" s="114" t="s">
        <v>176</v>
      </c>
      <c r="AU4351" s="114" t="s">
        <v>82</v>
      </c>
      <c r="AV4351" s="113" t="s">
        <v>82</v>
      </c>
      <c r="AW4351" s="113" t="s">
        <v>30</v>
      </c>
      <c r="AX4351" s="113" t="s">
        <v>73</v>
      </c>
      <c r="AY4351" s="114" t="s">
        <v>165</v>
      </c>
    </row>
    <row r="4352" spans="2:51" s="120" customFormat="1">
      <c r="B4352" s="119"/>
      <c r="D4352" s="102" t="s">
        <v>176</v>
      </c>
      <c r="E4352" s="121" t="s">
        <v>1</v>
      </c>
      <c r="F4352" s="122" t="s">
        <v>181</v>
      </c>
      <c r="H4352" s="123">
        <v>129.33799999999999</v>
      </c>
      <c r="I4352" s="8"/>
      <c r="L4352" s="119"/>
      <c r="M4352" s="124"/>
      <c r="T4352" s="125"/>
      <c r="AT4352" s="121" t="s">
        <v>176</v>
      </c>
      <c r="AU4352" s="121" t="s">
        <v>82</v>
      </c>
      <c r="AV4352" s="120" t="s">
        <v>172</v>
      </c>
      <c r="AW4352" s="120" t="s">
        <v>30</v>
      </c>
      <c r="AX4352" s="120" t="s">
        <v>80</v>
      </c>
      <c r="AY4352" s="121" t="s">
        <v>165</v>
      </c>
    </row>
    <row r="4353" spans="2:65" s="17" customFormat="1" ht="24.2" customHeight="1">
      <c r="B4353" s="16"/>
      <c r="C4353" s="88" t="s">
        <v>2348</v>
      </c>
      <c r="D4353" s="88" t="s">
        <v>168</v>
      </c>
      <c r="E4353" s="89" t="s">
        <v>2349</v>
      </c>
      <c r="F4353" s="90" t="s">
        <v>2350</v>
      </c>
      <c r="G4353" s="91" t="s">
        <v>195</v>
      </c>
      <c r="H4353" s="92">
        <v>2.8719999999999999</v>
      </c>
      <c r="I4353" s="4"/>
      <c r="J4353" s="94">
        <f>ROUND(I4353*H4353,2)</f>
        <v>0</v>
      </c>
      <c r="K4353" s="95"/>
      <c r="L4353" s="16"/>
      <c r="M4353" s="96" t="s">
        <v>1</v>
      </c>
      <c r="N4353" s="97" t="s">
        <v>38</v>
      </c>
      <c r="P4353" s="98">
        <f>O4353*H4353</f>
        <v>0</v>
      </c>
      <c r="Q4353" s="98">
        <v>0</v>
      </c>
      <c r="R4353" s="98">
        <f>Q4353*H4353</f>
        <v>0</v>
      </c>
      <c r="S4353" s="98">
        <v>0</v>
      </c>
      <c r="T4353" s="99">
        <f>S4353*H4353</f>
        <v>0</v>
      </c>
      <c r="AR4353" s="100" t="s">
        <v>172</v>
      </c>
      <c r="AT4353" s="100" t="s">
        <v>168</v>
      </c>
      <c r="AU4353" s="100" t="s">
        <v>82</v>
      </c>
      <c r="AY4353" s="9" t="s">
        <v>165</v>
      </c>
      <c r="BE4353" s="101">
        <f>IF(N4353="základní",J4353,0)</f>
        <v>0</v>
      </c>
      <c r="BF4353" s="101">
        <f>IF(N4353="snížená",J4353,0)</f>
        <v>0</v>
      </c>
      <c r="BG4353" s="101">
        <f>IF(N4353="zákl. přenesená",J4353,0)</f>
        <v>0</v>
      </c>
      <c r="BH4353" s="101">
        <f>IF(N4353="sníž. přenesená",J4353,0)</f>
        <v>0</v>
      </c>
      <c r="BI4353" s="101">
        <f>IF(N4353="nulová",J4353,0)</f>
        <v>0</v>
      </c>
      <c r="BJ4353" s="9" t="s">
        <v>80</v>
      </c>
      <c r="BK4353" s="101">
        <f>ROUND(I4353*H4353,2)</f>
        <v>0</v>
      </c>
      <c r="BL4353" s="9" t="s">
        <v>172</v>
      </c>
      <c r="BM4353" s="100" t="s">
        <v>2351</v>
      </c>
    </row>
    <row r="4354" spans="2:65" s="17" customFormat="1" ht="29.25">
      <c r="B4354" s="16"/>
      <c r="D4354" s="102" t="s">
        <v>173</v>
      </c>
      <c r="F4354" s="103" t="s">
        <v>2352</v>
      </c>
      <c r="I4354" s="5"/>
      <c r="L4354" s="16"/>
      <c r="M4354" s="104"/>
      <c r="T4354" s="105"/>
      <c r="AT4354" s="9" t="s">
        <v>173</v>
      </c>
      <c r="AU4354" s="9" t="s">
        <v>82</v>
      </c>
    </row>
    <row r="4355" spans="2:65" s="77" customFormat="1" ht="22.9" customHeight="1">
      <c r="B4355" s="76"/>
      <c r="D4355" s="78" t="s">
        <v>72</v>
      </c>
      <c r="E4355" s="86" t="s">
        <v>2353</v>
      </c>
      <c r="F4355" s="86" t="s">
        <v>2354</v>
      </c>
      <c r="I4355" s="3"/>
      <c r="J4355" s="87">
        <f>BK4355</f>
        <v>0</v>
      </c>
      <c r="L4355" s="76"/>
      <c r="M4355" s="81"/>
      <c r="P4355" s="82">
        <f>SUM(P4356:P4518)</f>
        <v>0</v>
      </c>
      <c r="R4355" s="82">
        <f>SUM(R4356:R4518)</f>
        <v>1.8332323066120002</v>
      </c>
      <c r="T4355" s="83">
        <f>SUM(T4356:T4518)</f>
        <v>0</v>
      </c>
      <c r="AR4355" s="78" t="s">
        <v>80</v>
      </c>
      <c r="AT4355" s="84" t="s">
        <v>72</v>
      </c>
      <c r="AU4355" s="84" t="s">
        <v>80</v>
      </c>
      <c r="AY4355" s="78" t="s">
        <v>165</v>
      </c>
      <c r="BK4355" s="85">
        <f>SUM(BK4356:BK4518)</f>
        <v>0</v>
      </c>
    </row>
    <row r="4356" spans="2:65" s="17" customFormat="1" ht="33" customHeight="1">
      <c r="B4356" s="16"/>
      <c r="C4356" s="88" t="s">
        <v>1326</v>
      </c>
      <c r="D4356" s="88" t="s">
        <v>168</v>
      </c>
      <c r="E4356" s="89" t="s">
        <v>2355</v>
      </c>
      <c r="F4356" s="90" t="s">
        <v>2356</v>
      </c>
      <c r="G4356" s="91" t="s">
        <v>202</v>
      </c>
      <c r="H4356" s="92">
        <v>31.93</v>
      </c>
      <c r="I4356" s="4"/>
      <c r="J4356" s="94">
        <f>ROUND(I4356*H4356,2)</f>
        <v>0</v>
      </c>
      <c r="K4356" s="95"/>
      <c r="L4356" s="16"/>
      <c r="M4356" s="96" t="s">
        <v>1</v>
      </c>
      <c r="N4356" s="97" t="s">
        <v>38</v>
      </c>
      <c r="P4356" s="98">
        <f>O4356*H4356</f>
        <v>0</v>
      </c>
      <c r="Q4356" s="98">
        <v>1.25314E-3</v>
      </c>
      <c r="R4356" s="98">
        <f>Q4356*H4356</f>
        <v>4.0012760199999997E-2</v>
      </c>
      <c r="S4356" s="98">
        <v>0</v>
      </c>
      <c r="T4356" s="99">
        <f>S4356*H4356</f>
        <v>0</v>
      </c>
      <c r="AR4356" s="100" t="s">
        <v>172</v>
      </c>
      <c r="AT4356" s="100" t="s">
        <v>168</v>
      </c>
      <c r="AU4356" s="100" t="s">
        <v>82</v>
      </c>
      <c r="AY4356" s="9" t="s">
        <v>165</v>
      </c>
      <c r="BE4356" s="101">
        <f>IF(N4356="základní",J4356,0)</f>
        <v>0</v>
      </c>
      <c r="BF4356" s="101">
        <f>IF(N4356="snížená",J4356,0)</f>
        <v>0</v>
      </c>
      <c r="BG4356" s="101">
        <f>IF(N4356="zákl. přenesená",J4356,0)</f>
        <v>0</v>
      </c>
      <c r="BH4356" s="101">
        <f>IF(N4356="sníž. přenesená",J4356,0)</f>
        <v>0</v>
      </c>
      <c r="BI4356" s="101">
        <f>IF(N4356="nulová",J4356,0)</f>
        <v>0</v>
      </c>
      <c r="BJ4356" s="9" t="s">
        <v>80</v>
      </c>
      <c r="BK4356" s="101">
        <f>ROUND(I4356*H4356,2)</f>
        <v>0</v>
      </c>
      <c r="BL4356" s="9" t="s">
        <v>172</v>
      </c>
      <c r="BM4356" s="100" t="s">
        <v>2357</v>
      </c>
    </row>
    <row r="4357" spans="2:65" s="17" customFormat="1" ht="29.25">
      <c r="B4357" s="16"/>
      <c r="D4357" s="102" t="s">
        <v>173</v>
      </c>
      <c r="F4357" s="103" t="s">
        <v>2358</v>
      </c>
      <c r="I4357" s="5"/>
      <c r="L4357" s="16"/>
      <c r="M4357" s="104"/>
      <c r="T4357" s="105"/>
      <c r="AT4357" s="9" t="s">
        <v>173</v>
      </c>
      <c r="AU4357" s="9" t="s">
        <v>82</v>
      </c>
    </row>
    <row r="4358" spans="2:65" s="107" customFormat="1">
      <c r="B4358" s="106"/>
      <c r="D4358" s="102" t="s">
        <v>176</v>
      </c>
      <c r="E4358" s="108" t="s">
        <v>1</v>
      </c>
      <c r="F4358" s="109" t="s">
        <v>705</v>
      </c>
      <c r="H4358" s="108"/>
      <c r="I4358" s="6"/>
      <c r="L4358" s="106"/>
      <c r="M4358" s="110"/>
      <c r="T4358" s="111"/>
      <c r="AT4358" s="108" t="s">
        <v>176</v>
      </c>
      <c r="AU4358" s="108" t="s">
        <v>82</v>
      </c>
      <c r="AV4358" s="107" t="s">
        <v>82</v>
      </c>
      <c r="AW4358" s="107" t="s">
        <v>30</v>
      </c>
      <c r="AX4358" s="107" t="s">
        <v>73</v>
      </c>
      <c r="AY4358" s="108" t="s">
        <v>165</v>
      </c>
    </row>
    <row r="4359" spans="2:65" s="113" customFormat="1">
      <c r="B4359" s="112"/>
      <c r="D4359" s="102" t="s">
        <v>176</v>
      </c>
      <c r="E4359" s="114" t="s">
        <v>1</v>
      </c>
      <c r="F4359" s="115" t="s">
        <v>11565</v>
      </c>
      <c r="H4359" s="116">
        <v>17.309999999999999</v>
      </c>
      <c r="I4359" s="7"/>
      <c r="L4359" s="112"/>
      <c r="M4359" s="117"/>
      <c r="T4359" s="118"/>
      <c r="AT4359" s="114" t="s">
        <v>176</v>
      </c>
      <c r="AU4359" s="114" t="s">
        <v>82</v>
      </c>
      <c r="AV4359" s="113" t="s">
        <v>82</v>
      </c>
      <c r="AW4359" s="113" t="s">
        <v>30</v>
      </c>
      <c r="AX4359" s="113" t="s">
        <v>73</v>
      </c>
      <c r="AY4359" s="114" t="s">
        <v>165</v>
      </c>
    </row>
    <row r="4360" spans="2:65" s="113" customFormat="1">
      <c r="B4360" s="112"/>
      <c r="D4360" s="102" t="s">
        <v>176</v>
      </c>
      <c r="E4360" s="114" t="s">
        <v>1</v>
      </c>
      <c r="F4360" s="115" t="s">
        <v>11566</v>
      </c>
      <c r="H4360" s="116">
        <v>14.62</v>
      </c>
      <c r="I4360" s="7"/>
      <c r="L4360" s="112"/>
      <c r="M4360" s="117"/>
      <c r="T4360" s="118"/>
      <c r="AT4360" s="114" t="s">
        <v>176</v>
      </c>
      <c r="AU4360" s="114" t="s">
        <v>82</v>
      </c>
      <c r="AV4360" s="113" t="s">
        <v>172</v>
      </c>
      <c r="AW4360" s="113" t="s">
        <v>30</v>
      </c>
      <c r="AX4360" s="113" t="s">
        <v>80</v>
      </c>
      <c r="AY4360" s="114" t="s">
        <v>165</v>
      </c>
    </row>
    <row r="4361" spans="2:65" s="120" customFormat="1">
      <c r="B4361" s="119"/>
      <c r="D4361" s="102" t="s">
        <v>176</v>
      </c>
      <c r="E4361" s="121" t="s">
        <v>1</v>
      </c>
      <c r="F4361" s="122" t="s">
        <v>181</v>
      </c>
      <c r="H4361" s="123">
        <v>31.93</v>
      </c>
      <c r="I4361" s="8"/>
      <c r="L4361" s="119"/>
      <c r="M4361" s="124"/>
      <c r="T4361" s="125"/>
      <c r="AT4361" s="121" t="s">
        <v>176</v>
      </c>
      <c r="AU4361" s="121" t="s">
        <v>82</v>
      </c>
      <c r="AV4361" s="120" t="s">
        <v>172</v>
      </c>
      <c r="AW4361" s="120" t="s">
        <v>30</v>
      </c>
      <c r="AX4361" s="120" t="s">
        <v>80</v>
      </c>
      <c r="AY4361" s="121" t="s">
        <v>165</v>
      </c>
    </row>
    <row r="4362" spans="2:65" s="17" customFormat="1" ht="24.2" customHeight="1">
      <c r="B4362" s="16"/>
      <c r="C4362" s="88" t="s">
        <v>2359</v>
      </c>
      <c r="D4362" s="88" t="s">
        <v>168</v>
      </c>
      <c r="E4362" s="89" t="s">
        <v>2360</v>
      </c>
      <c r="F4362" s="90" t="s">
        <v>2361</v>
      </c>
      <c r="G4362" s="91" t="s">
        <v>202</v>
      </c>
      <c r="H4362" s="92">
        <v>62.68</v>
      </c>
      <c r="I4362" s="4"/>
      <c r="J4362" s="94">
        <f>ROUND(I4362*H4362,2)</f>
        <v>0</v>
      </c>
      <c r="K4362" s="95"/>
      <c r="L4362" s="16"/>
      <c r="M4362" s="96" t="s">
        <v>1</v>
      </c>
      <c r="N4362" s="97" t="s">
        <v>38</v>
      </c>
      <c r="P4362" s="98">
        <f>O4362*H4362</f>
        <v>0</v>
      </c>
      <c r="Q4362" s="98">
        <v>1.22014909E-2</v>
      </c>
      <c r="R4362" s="98">
        <f>Q4362*H4362</f>
        <v>0.76478944961200002</v>
      </c>
      <c r="S4362" s="98">
        <v>0</v>
      </c>
      <c r="T4362" s="99">
        <f>S4362*H4362</f>
        <v>0</v>
      </c>
      <c r="AR4362" s="100" t="s">
        <v>172</v>
      </c>
      <c r="AT4362" s="100" t="s">
        <v>168</v>
      </c>
      <c r="AU4362" s="100" t="s">
        <v>82</v>
      </c>
      <c r="AY4362" s="9" t="s">
        <v>165</v>
      </c>
      <c r="BE4362" s="101">
        <f>IF(N4362="základní",J4362,0)</f>
        <v>0</v>
      </c>
      <c r="BF4362" s="101">
        <f>IF(N4362="snížená",J4362,0)</f>
        <v>0</v>
      </c>
      <c r="BG4362" s="101">
        <f>IF(N4362="zákl. přenesená",J4362,0)</f>
        <v>0</v>
      </c>
      <c r="BH4362" s="101">
        <f>IF(N4362="sníž. přenesená",J4362,0)</f>
        <v>0</v>
      </c>
      <c r="BI4362" s="101">
        <f>IF(N4362="nulová",J4362,0)</f>
        <v>0</v>
      </c>
      <c r="BJ4362" s="9" t="s">
        <v>80</v>
      </c>
      <c r="BK4362" s="101">
        <f>ROUND(I4362*H4362,2)</f>
        <v>0</v>
      </c>
      <c r="BL4362" s="9" t="s">
        <v>172</v>
      </c>
      <c r="BM4362" s="100" t="s">
        <v>2362</v>
      </c>
    </row>
    <row r="4363" spans="2:65" s="17" customFormat="1" ht="29.25">
      <c r="B4363" s="16"/>
      <c r="D4363" s="102" t="s">
        <v>173</v>
      </c>
      <c r="F4363" s="103" t="s">
        <v>2363</v>
      </c>
      <c r="I4363" s="5"/>
      <c r="L4363" s="16"/>
      <c r="M4363" s="104"/>
      <c r="T4363" s="105"/>
      <c r="AT4363" s="9" t="s">
        <v>173</v>
      </c>
      <c r="AU4363" s="9" t="s">
        <v>82</v>
      </c>
    </row>
    <row r="4364" spans="2:65" s="107" customFormat="1">
      <c r="B4364" s="106"/>
      <c r="D4364" s="102" t="s">
        <v>176</v>
      </c>
      <c r="E4364" s="108" t="s">
        <v>1</v>
      </c>
      <c r="F4364" s="109" t="s">
        <v>705</v>
      </c>
      <c r="H4364" s="108"/>
      <c r="I4364" s="6"/>
      <c r="L4364" s="106"/>
      <c r="M4364" s="110"/>
      <c r="T4364" s="111"/>
      <c r="AT4364" s="108" t="s">
        <v>176</v>
      </c>
      <c r="AU4364" s="108" t="s">
        <v>82</v>
      </c>
      <c r="AV4364" s="107" t="s">
        <v>80</v>
      </c>
      <c r="AW4364" s="107" t="s">
        <v>30</v>
      </c>
      <c r="AX4364" s="107" t="s">
        <v>73</v>
      </c>
      <c r="AY4364" s="108" t="s">
        <v>165</v>
      </c>
    </row>
    <row r="4365" spans="2:65" s="113" customFormat="1">
      <c r="B4365" s="112"/>
      <c r="D4365" s="102" t="s">
        <v>176</v>
      </c>
      <c r="E4365" s="114" t="s">
        <v>1</v>
      </c>
      <c r="F4365" s="115" t="s">
        <v>11567</v>
      </c>
      <c r="H4365" s="116">
        <v>7.1</v>
      </c>
      <c r="I4365" s="7"/>
      <c r="L4365" s="112"/>
      <c r="M4365" s="117"/>
      <c r="T4365" s="118"/>
      <c r="AT4365" s="114" t="s">
        <v>176</v>
      </c>
      <c r="AU4365" s="114" t="s">
        <v>82</v>
      </c>
      <c r="AV4365" s="113" t="s">
        <v>82</v>
      </c>
      <c r="AW4365" s="113" t="s">
        <v>30</v>
      </c>
      <c r="AX4365" s="113" t="s">
        <v>73</v>
      </c>
      <c r="AY4365" s="114" t="s">
        <v>165</v>
      </c>
    </row>
    <row r="4366" spans="2:65" s="113" customFormat="1">
      <c r="B4366" s="112"/>
      <c r="D4366" s="102" t="s">
        <v>176</v>
      </c>
      <c r="E4366" s="114" t="s">
        <v>1</v>
      </c>
      <c r="F4366" s="115" t="s">
        <v>11568</v>
      </c>
      <c r="H4366" s="116">
        <v>8.67</v>
      </c>
      <c r="I4366" s="7"/>
      <c r="L4366" s="112"/>
      <c r="M4366" s="117"/>
      <c r="T4366" s="118"/>
      <c r="AT4366" s="114" t="s">
        <v>176</v>
      </c>
      <c r="AU4366" s="114" t="s">
        <v>82</v>
      </c>
      <c r="AV4366" s="113" t="s">
        <v>82</v>
      </c>
      <c r="AW4366" s="113" t="s">
        <v>30</v>
      </c>
      <c r="AX4366" s="113" t="s">
        <v>73</v>
      </c>
      <c r="AY4366" s="114" t="s">
        <v>165</v>
      </c>
    </row>
    <row r="4367" spans="2:65" s="113" customFormat="1">
      <c r="B4367" s="112"/>
      <c r="D4367" s="102" t="s">
        <v>176</v>
      </c>
      <c r="E4367" s="114" t="s">
        <v>1</v>
      </c>
      <c r="F4367" s="115" t="s">
        <v>11569</v>
      </c>
      <c r="H4367" s="116">
        <v>6.47</v>
      </c>
      <c r="I4367" s="7"/>
      <c r="L4367" s="112"/>
      <c r="M4367" s="117"/>
      <c r="T4367" s="118"/>
      <c r="AT4367" s="114" t="s">
        <v>176</v>
      </c>
      <c r="AU4367" s="114" t="s">
        <v>82</v>
      </c>
      <c r="AV4367" s="113" t="s">
        <v>82</v>
      </c>
      <c r="AW4367" s="113" t="s">
        <v>30</v>
      </c>
      <c r="AX4367" s="113" t="s">
        <v>73</v>
      </c>
      <c r="AY4367" s="114" t="s">
        <v>165</v>
      </c>
    </row>
    <row r="4368" spans="2:65" s="113" customFormat="1">
      <c r="B4368" s="112"/>
      <c r="D4368" s="102" t="s">
        <v>176</v>
      </c>
      <c r="E4368" s="114" t="s">
        <v>1</v>
      </c>
      <c r="F4368" s="115" t="s">
        <v>11570</v>
      </c>
      <c r="H4368" s="116">
        <v>11.81</v>
      </c>
      <c r="I4368" s="7"/>
      <c r="L4368" s="112"/>
      <c r="M4368" s="117"/>
      <c r="T4368" s="118"/>
      <c r="AT4368" s="114" t="s">
        <v>176</v>
      </c>
      <c r="AU4368" s="114" t="s">
        <v>82</v>
      </c>
      <c r="AV4368" s="113" t="s">
        <v>82</v>
      </c>
      <c r="AW4368" s="113" t="s">
        <v>30</v>
      </c>
      <c r="AX4368" s="113" t="s">
        <v>73</v>
      </c>
      <c r="AY4368" s="114" t="s">
        <v>165</v>
      </c>
    </row>
    <row r="4369" spans="2:65" s="113" customFormat="1">
      <c r="B4369" s="112"/>
      <c r="D4369" s="102" t="s">
        <v>176</v>
      </c>
      <c r="E4369" s="114" t="s">
        <v>1</v>
      </c>
      <c r="F4369" s="115" t="s">
        <v>11571</v>
      </c>
      <c r="H4369" s="116">
        <v>11.32</v>
      </c>
      <c r="I4369" s="7"/>
      <c r="L4369" s="112"/>
      <c r="M4369" s="117"/>
      <c r="T4369" s="118"/>
      <c r="AT4369" s="114" t="s">
        <v>176</v>
      </c>
      <c r="AU4369" s="114" t="s">
        <v>82</v>
      </c>
      <c r="AV4369" s="113" t="s">
        <v>82</v>
      </c>
      <c r="AW4369" s="113" t="s">
        <v>30</v>
      </c>
      <c r="AX4369" s="113" t="s">
        <v>73</v>
      </c>
      <c r="AY4369" s="114" t="s">
        <v>165</v>
      </c>
    </row>
    <row r="4370" spans="2:65" s="107" customFormat="1">
      <c r="B4370" s="106"/>
      <c r="D4370" s="102" t="s">
        <v>176</v>
      </c>
      <c r="E4370" s="108" t="s">
        <v>1</v>
      </c>
      <c r="F4370" s="109" t="s">
        <v>707</v>
      </c>
      <c r="H4370" s="108"/>
      <c r="I4370" s="6"/>
      <c r="L4370" s="106"/>
      <c r="M4370" s="110"/>
      <c r="T4370" s="111"/>
      <c r="AT4370" s="108" t="s">
        <v>176</v>
      </c>
      <c r="AU4370" s="108" t="s">
        <v>82</v>
      </c>
      <c r="AV4370" s="107" t="s">
        <v>82</v>
      </c>
      <c r="AW4370" s="107" t="s">
        <v>30</v>
      </c>
      <c r="AX4370" s="107" t="s">
        <v>73</v>
      </c>
      <c r="AY4370" s="108" t="s">
        <v>165</v>
      </c>
    </row>
    <row r="4371" spans="2:65" s="113" customFormat="1">
      <c r="B4371" s="112"/>
      <c r="D4371" s="102" t="s">
        <v>176</v>
      </c>
      <c r="E4371" s="114" t="s">
        <v>1</v>
      </c>
      <c r="F4371" s="115" t="s">
        <v>11572</v>
      </c>
      <c r="H4371" s="116">
        <v>8.1</v>
      </c>
      <c r="I4371" s="7"/>
      <c r="L4371" s="112"/>
      <c r="M4371" s="117"/>
      <c r="T4371" s="118"/>
      <c r="AT4371" s="114" t="s">
        <v>176</v>
      </c>
      <c r="AU4371" s="114" t="s">
        <v>82</v>
      </c>
      <c r="AV4371" s="113" t="s">
        <v>82</v>
      </c>
      <c r="AW4371" s="113" t="s">
        <v>30</v>
      </c>
      <c r="AX4371" s="113" t="s">
        <v>73</v>
      </c>
      <c r="AY4371" s="114" t="s">
        <v>165</v>
      </c>
    </row>
    <row r="4372" spans="2:65" s="113" customFormat="1">
      <c r="B4372" s="112"/>
      <c r="D4372" s="102" t="s">
        <v>176</v>
      </c>
      <c r="E4372" s="114" t="s">
        <v>1</v>
      </c>
      <c r="F4372" s="115" t="s">
        <v>11573</v>
      </c>
      <c r="H4372" s="116">
        <v>5.7</v>
      </c>
      <c r="I4372" s="7"/>
      <c r="L4372" s="112"/>
      <c r="M4372" s="117"/>
      <c r="T4372" s="118"/>
      <c r="AT4372" s="114" t="s">
        <v>176</v>
      </c>
      <c r="AU4372" s="114" t="s">
        <v>82</v>
      </c>
      <c r="AV4372" s="113" t="s">
        <v>82</v>
      </c>
      <c r="AW4372" s="113" t="s">
        <v>30</v>
      </c>
      <c r="AX4372" s="113" t="s">
        <v>73</v>
      </c>
      <c r="AY4372" s="114" t="s">
        <v>165</v>
      </c>
    </row>
    <row r="4373" spans="2:65" s="107" customFormat="1">
      <c r="B4373" s="106"/>
      <c r="D4373" s="102" t="s">
        <v>176</v>
      </c>
      <c r="E4373" s="108" t="s">
        <v>1</v>
      </c>
      <c r="F4373" s="109" t="s">
        <v>709</v>
      </c>
      <c r="H4373" s="108"/>
      <c r="I4373" s="6"/>
      <c r="L4373" s="106"/>
      <c r="M4373" s="110"/>
      <c r="T4373" s="111"/>
      <c r="AT4373" s="108" t="s">
        <v>176</v>
      </c>
      <c r="AU4373" s="108" t="s">
        <v>82</v>
      </c>
      <c r="AV4373" s="107" t="s">
        <v>82</v>
      </c>
      <c r="AW4373" s="107" t="s">
        <v>30</v>
      </c>
      <c r="AX4373" s="107" t="s">
        <v>73</v>
      </c>
      <c r="AY4373" s="108" t="s">
        <v>165</v>
      </c>
    </row>
    <row r="4374" spans="2:65" s="113" customFormat="1">
      <c r="B4374" s="112"/>
      <c r="D4374" s="102" t="s">
        <v>176</v>
      </c>
      <c r="E4374" s="114" t="s">
        <v>1</v>
      </c>
      <c r="F4374" s="115" t="s">
        <v>11574</v>
      </c>
      <c r="H4374" s="116">
        <v>3.51</v>
      </c>
      <c r="I4374" s="7"/>
      <c r="L4374" s="112"/>
      <c r="M4374" s="117"/>
      <c r="T4374" s="118"/>
      <c r="AT4374" s="114" t="s">
        <v>176</v>
      </c>
      <c r="AU4374" s="114" t="s">
        <v>82</v>
      </c>
      <c r="AV4374" s="113" t="s">
        <v>82</v>
      </c>
      <c r="AW4374" s="113" t="s">
        <v>30</v>
      </c>
      <c r="AX4374" s="113" t="s">
        <v>73</v>
      </c>
      <c r="AY4374" s="114" t="s">
        <v>165</v>
      </c>
    </row>
    <row r="4375" spans="2:65" s="120" customFormat="1">
      <c r="B4375" s="119"/>
      <c r="D4375" s="102" t="s">
        <v>176</v>
      </c>
      <c r="E4375" s="121" t="s">
        <v>1</v>
      </c>
      <c r="F4375" s="122" t="s">
        <v>181</v>
      </c>
      <c r="H4375" s="123">
        <v>62.68</v>
      </c>
      <c r="I4375" s="8"/>
      <c r="L4375" s="119"/>
      <c r="M4375" s="124"/>
      <c r="T4375" s="125"/>
      <c r="AT4375" s="121" t="s">
        <v>176</v>
      </c>
      <c r="AU4375" s="121" t="s">
        <v>82</v>
      </c>
      <c r="AV4375" s="120" t="s">
        <v>172</v>
      </c>
      <c r="AW4375" s="120" t="s">
        <v>30</v>
      </c>
      <c r="AX4375" s="120" t="s">
        <v>80</v>
      </c>
      <c r="AY4375" s="121" t="s">
        <v>165</v>
      </c>
    </row>
    <row r="4376" spans="2:65" s="17" customFormat="1" ht="24.2" customHeight="1">
      <c r="B4376" s="16"/>
      <c r="C4376" s="88" t="s">
        <v>1329</v>
      </c>
      <c r="D4376" s="88" t="s">
        <v>168</v>
      </c>
      <c r="E4376" s="89" t="s">
        <v>2364</v>
      </c>
      <c r="F4376" s="90" t="s">
        <v>2365</v>
      </c>
      <c r="G4376" s="91" t="s">
        <v>202</v>
      </c>
      <c r="H4376" s="92">
        <v>22.44</v>
      </c>
      <c r="I4376" s="4"/>
      <c r="J4376" s="94">
        <f>ROUND(I4376*H4376,2)</f>
        <v>0</v>
      </c>
      <c r="K4376" s="95"/>
      <c r="L4376" s="16"/>
      <c r="M4376" s="96" t="s">
        <v>1</v>
      </c>
      <c r="N4376" s="97" t="s">
        <v>38</v>
      </c>
      <c r="P4376" s="98">
        <f>O4376*H4376</f>
        <v>0</v>
      </c>
      <c r="Q4376" s="98">
        <v>1.2588719999999999E-2</v>
      </c>
      <c r="R4376" s="98">
        <f>Q4376*H4376</f>
        <v>0.28249087680000001</v>
      </c>
      <c r="S4376" s="98">
        <v>0</v>
      </c>
      <c r="T4376" s="99">
        <f>S4376*H4376</f>
        <v>0</v>
      </c>
      <c r="AR4376" s="100" t="s">
        <v>172</v>
      </c>
      <c r="AT4376" s="100" t="s">
        <v>168</v>
      </c>
      <c r="AU4376" s="100" t="s">
        <v>82</v>
      </c>
      <c r="AY4376" s="9" t="s">
        <v>165</v>
      </c>
      <c r="BE4376" s="101">
        <f>IF(N4376="základní",J4376,0)</f>
        <v>0</v>
      </c>
      <c r="BF4376" s="101">
        <f>IF(N4376="snížená",J4376,0)</f>
        <v>0</v>
      </c>
      <c r="BG4376" s="101">
        <f>IF(N4376="zákl. přenesená",J4376,0)</f>
        <v>0</v>
      </c>
      <c r="BH4376" s="101">
        <f>IF(N4376="sníž. přenesená",J4376,0)</f>
        <v>0</v>
      </c>
      <c r="BI4376" s="101">
        <f>IF(N4376="nulová",J4376,0)</f>
        <v>0</v>
      </c>
      <c r="BJ4376" s="9" t="s">
        <v>80</v>
      </c>
      <c r="BK4376" s="101">
        <f>ROUND(I4376*H4376,2)</f>
        <v>0</v>
      </c>
      <c r="BL4376" s="9" t="s">
        <v>172</v>
      </c>
      <c r="BM4376" s="100" t="s">
        <v>2366</v>
      </c>
    </row>
    <row r="4377" spans="2:65" s="17" customFormat="1" ht="29.25">
      <c r="B4377" s="16"/>
      <c r="D4377" s="102" t="s">
        <v>173</v>
      </c>
      <c r="F4377" s="103" t="s">
        <v>2367</v>
      </c>
      <c r="I4377" s="5"/>
      <c r="L4377" s="16"/>
      <c r="M4377" s="104"/>
      <c r="T4377" s="105"/>
      <c r="AT4377" s="9" t="s">
        <v>173</v>
      </c>
      <c r="AU4377" s="9" t="s">
        <v>82</v>
      </c>
    </row>
    <row r="4378" spans="2:65" s="107" customFormat="1">
      <c r="B4378" s="106"/>
      <c r="D4378" s="102" t="s">
        <v>176</v>
      </c>
      <c r="E4378" s="108" t="s">
        <v>1</v>
      </c>
      <c r="F4378" s="109" t="s">
        <v>705</v>
      </c>
      <c r="H4378" s="108"/>
      <c r="I4378" s="6"/>
      <c r="L4378" s="106"/>
      <c r="M4378" s="110"/>
      <c r="T4378" s="111"/>
      <c r="AT4378" s="108" t="s">
        <v>176</v>
      </c>
      <c r="AU4378" s="108" t="s">
        <v>82</v>
      </c>
      <c r="AV4378" s="107" t="s">
        <v>80</v>
      </c>
      <c r="AW4378" s="107" t="s">
        <v>30</v>
      </c>
      <c r="AX4378" s="107" t="s">
        <v>73</v>
      </c>
      <c r="AY4378" s="108" t="s">
        <v>165</v>
      </c>
    </row>
    <row r="4379" spans="2:65" s="113" customFormat="1">
      <c r="B4379" s="112"/>
      <c r="D4379" s="102" t="s">
        <v>176</v>
      </c>
      <c r="E4379" s="114" t="s">
        <v>1</v>
      </c>
      <c r="F4379" s="115" t="s">
        <v>11575</v>
      </c>
      <c r="H4379" s="116">
        <v>6.87</v>
      </c>
      <c r="I4379" s="7"/>
      <c r="L4379" s="112"/>
      <c r="M4379" s="117"/>
      <c r="T4379" s="118"/>
      <c r="AT4379" s="114" t="s">
        <v>176</v>
      </c>
      <c r="AU4379" s="114" t="s">
        <v>82</v>
      </c>
      <c r="AV4379" s="113" t="s">
        <v>82</v>
      </c>
      <c r="AW4379" s="113" t="s">
        <v>30</v>
      </c>
      <c r="AX4379" s="113" t="s">
        <v>73</v>
      </c>
      <c r="AY4379" s="114" t="s">
        <v>165</v>
      </c>
    </row>
    <row r="4380" spans="2:65" s="107" customFormat="1">
      <c r="B4380" s="106"/>
      <c r="D4380" s="102" t="s">
        <v>176</v>
      </c>
      <c r="E4380" s="108" t="s">
        <v>1</v>
      </c>
      <c r="F4380" s="109" t="s">
        <v>707</v>
      </c>
      <c r="H4380" s="108"/>
      <c r="I4380" s="6"/>
      <c r="L4380" s="106"/>
      <c r="M4380" s="110"/>
      <c r="T4380" s="111"/>
      <c r="AT4380" s="108" t="s">
        <v>176</v>
      </c>
      <c r="AU4380" s="108" t="s">
        <v>82</v>
      </c>
      <c r="AV4380" s="107" t="s">
        <v>82</v>
      </c>
      <c r="AW4380" s="107" t="s">
        <v>30</v>
      </c>
      <c r="AX4380" s="107" t="s">
        <v>73</v>
      </c>
      <c r="AY4380" s="108" t="s">
        <v>165</v>
      </c>
    </row>
    <row r="4381" spans="2:65" s="113" customFormat="1">
      <c r="B4381" s="112"/>
      <c r="D4381" s="102" t="s">
        <v>176</v>
      </c>
      <c r="E4381" s="114" t="s">
        <v>1</v>
      </c>
      <c r="F4381" s="115" t="s">
        <v>11576</v>
      </c>
      <c r="H4381" s="116">
        <v>2.38</v>
      </c>
      <c r="I4381" s="7"/>
      <c r="L4381" s="112"/>
      <c r="M4381" s="117"/>
      <c r="T4381" s="118"/>
      <c r="AT4381" s="114" t="s">
        <v>176</v>
      </c>
      <c r="AU4381" s="114" t="s">
        <v>82</v>
      </c>
      <c r="AV4381" s="113" t="s">
        <v>82</v>
      </c>
      <c r="AW4381" s="113" t="s">
        <v>30</v>
      </c>
      <c r="AX4381" s="113" t="s">
        <v>73</v>
      </c>
      <c r="AY4381" s="114" t="s">
        <v>165</v>
      </c>
    </row>
    <row r="4382" spans="2:65" s="113" customFormat="1">
      <c r="B4382" s="112"/>
      <c r="D4382" s="102" t="s">
        <v>176</v>
      </c>
      <c r="E4382" s="114" t="s">
        <v>1</v>
      </c>
      <c r="F4382" s="115" t="s">
        <v>11577</v>
      </c>
      <c r="H4382" s="116">
        <v>4.7300000000000004</v>
      </c>
      <c r="I4382" s="7"/>
      <c r="L4382" s="112"/>
      <c r="M4382" s="117"/>
      <c r="T4382" s="118"/>
      <c r="AT4382" s="114" t="s">
        <v>176</v>
      </c>
      <c r="AU4382" s="114" t="s">
        <v>82</v>
      </c>
      <c r="AV4382" s="113" t="s">
        <v>82</v>
      </c>
      <c r="AW4382" s="113" t="s">
        <v>30</v>
      </c>
      <c r="AX4382" s="113" t="s">
        <v>73</v>
      </c>
      <c r="AY4382" s="114" t="s">
        <v>165</v>
      </c>
    </row>
    <row r="4383" spans="2:65" s="113" customFormat="1">
      <c r="B4383" s="112"/>
      <c r="D4383" s="102" t="s">
        <v>176</v>
      </c>
      <c r="E4383" s="114" t="s">
        <v>1</v>
      </c>
      <c r="F4383" s="115" t="s">
        <v>11578</v>
      </c>
      <c r="H4383" s="116">
        <v>4.99</v>
      </c>
      <c r="I4383" s="7"/>
      <c r="L4383" s="112"/>
      <c r="M4383" s="117"/>
      <c r="T4383" s="118"/>
      <c r="AT4383" s="114" t="s">
        <v>176</v>
      </c>
      <c r="AU4383" s="114" t="s">
        <v>82</v>
      </c>
      <c r="AV4383" s="113" t="s">
        <v>82</v>
      </c>
      <c r="AW4383" s="113" t="s">
        <v>30</v>
      </c>
      <c r="AX4383" s="113" t="s">
        <v>73</v>
      </c>
      <c r="AY4383" s="114" t="s">
        <v>165</v>
      </c>
    </row>
    <row r="4384" spans="2:65" s="113" customFormat="1">
      <c r="B4384" s="112"/>
      <c r="D4384" s="102" t="s">
        <v>176</v>
      </c>
      <c r="E4384" s="114" t="s">
        <v>1</v>
      </c>
      <c r="F4384" s="115" t="s">
        <v>11579</v>
      </c>
      <c r="H4384" s="116">
        <v>3.47</v>
      </c>
      <c r="I4384" s="7"/>
      <c r="L4384" s="112"/>
      <c r="M4384" s="117"/>
      <c r="T4384" s="118"/>
      <c r="AT4384" s="114" t="s">
        <v>176</v>
      </c>
      <c r="AU4384" s="114" t="s">
        <v>82</v>
      </c>
      <c r="AV4384" s="113" t="s">
        <v>82</v>
      </c>
      <c r="AW4384" s="113" t="s">
        <v>30</v>
      </c>
      <c r="AX4384" s="113" t="s">
        <v>73</v>
      </c>
      <c r="AY4384" s="114" t="s">
        <v>165</v>
      </c>
    </row>
    <row r="4385" spans="2:65" s="120" customFormat="1">
      <c r="B4385" s="119"/>
      <c r="D4385" s="102" t="s">
        <v>176</v>
      </c>
      <c r="E4385" s="121" t="s">
        <v>1</v>
      </c>
      <c r="F4385" s="122" t="s">
        <v>181</v>
      </c>
      <c r="H4385" s="123">
        <v>22.44</v>
      </c>
      <c r="I4385" s="8"/>
      <c r="L4385" s="119"/>
      <c r="M4385" s="124"/>
      <c r="T4385" s="125"/>
      <c r="AT4385" s="121" t="s">
        <v>176</v>
      </c>
      <c r="AU4385" s="121" t="s">
        <v>82</v>
      </c>
      <c r="AV4385" s="120" t="s">
        <v>172</v>
      </c>
      <c r="AW4385" s="120" t="s">
        <v>30</v>
      </c>
      <c r="AX4385" s="120" t="s">
        <v>80</v>
      </c>
      <c r="AY4385" s="121" t="s">
        <v>165</v>
      </c>
    </row>
    <row r="4386" spans="2:65" s="17" customFormat="1" ht="16.5" customHeight="1">
      <c r="B4386" s="16"/>
      <c r="C4386" s="88" t="s">
        <v>2368</v>
      </c>
      <c r="D4386" s="88" t="s">
        <v>168</v>
      </c>
      <c r="E4386" s="89" t="s">
        <v>2369</v>
      </c>
      <c r="F4386" s="90" t="s">
        <v>2370</v>
      </c>
      <c r="G4386" s="91" t="s">
        <v>202</v>
      </c>
      <c r="H4386" s="92">
        <v>40.130000000000003</v>
      </c>
      <c r="I4386" s="4"/>
      <c r="J4386" s="94">
        <f>ROUND(I4386*H4386,2)</f>
        <v>0</v>
      </c>
      <c r="K4386" s="95"/>
      <c r="L4386" s="16"/>
      <c r="M4386" s="96" t="s">
        <v>1</v>
      </c>
      <c r="N4386" s="97" t="s">
        <v>38</v>
      </c>
      <c r="P4386" s="98">
        <f>O4386*H4386</f>
        <v>0</v>
      </c>
      <c r="Q4386" s="98">
        <v>0</v>
      </c>
      <c r="R4386" s="98">
        <f>Q4386*H4386</f>
        <v>0</v>
      </c>
      <c r="S4386" s="98">
        <v>0</v>
      </c>
      <c r="T4386" s="99">
        <f>S4386*H4386</f>
        <v>0</v>
      </c>
      <c r="AR4386" s="100" t="s">
        <v>172</v>
      </c>
      <c r="AT4386" s="100" t="s">
        <v>168</v>
      </c>
      <c r="AU4386" s="100" t="s">
        <v>82</v>
      </c>
      <c r="AY4386" s="9" t="s">
        <v>165</v>
      </c>
      <c r="BE4386" s="101">
        <f>IF(N4386="základní",J4386,0)</f>
        <v>0</v>
      </c>
      <c r="BF4386" s="101">
        <f>IF(N4386="snížená",J4386,0)</f>
        <v>0</v>
      </c>
      <c r="BG4386" s="101">
        <f>IF(N4386="zákl. přenesená",J4386,0)</f>
        <v>0</v>
      </c>
      <c r="BH4386" s="101">
        <f>IF(N4386="sníž. přenesená",J4386,0)</f>
        <v>0</v>
      </c>
      <c r="BI4386" s="101">
        <f>IF(N4386="nulová",J4386,0)</f>
        <v>0</v>
      </c>
      <c r="BJ4386" s="9" t="s">
        <v>80</v>
      </c>
      <c r="BK4386" s="101">
        <f>ROUND(I4386*H4386,2)</f>
        <v>0</v>
      </c>
      <c r="BL4386" s="9" t="s">
        <v>172</v>
      </c>
      <c r="BM4386" s="100" t="s">
        <v>2371</v>
      </c>
    </row>
    <row r="4387" spans="2:65" s="17" customFormat="1">
      <c r="B4387" s="16"/>
      <c r="D4387" s="102" t="s">
        <v>173</v>
      </c>
      <c r="F4387" s="103" t="s">
        <v>2370</v>
      </c>
      <c r="I4387" s="5"/>
      <c r="L4387" s="16"/>
      <c r="M4387" s="104"/>
      <c r="T4387" s="105"/>
      <c r="AT4387" s="9" t="s">
        <v>173</v>
      </c>
      <c r="AU4387" s="9" t="s">
        <v>82</v>
      </c>
    </row>
    <row r="4388" spans="2:65" s="107" customFormat="1">
      <c r="B4388" s="106"/>
      <c r="D4388" s="102" t="s">
        <v>176</v>
      </c>
      <c r="E4388" s="108" t="s">
        <v>1</v>
      </c>
      <c r="F4388" s="109" t="s">
        <v>705</v>
      </c>
      <c r="H4388" s="108"/>
      <c r="I4388" s="6"/>
      <c r="L4388" s="106"/>
      <c r="M4388" s="110"/>
      <c r="T4388" s="111"/>
      <c r="AT4388" s="108" t="s">
        <v>176</v>
      </c>
      <c r="AU4388" s="108" t="s">
        <v>82</v>
      </c>
      <c r="AV4388" s="107" t="s">
        <v>82</v>
      </c>
      <c r="AW4388" s="107" t="s">
        <v>30</v>
      </c>
      <c r="AX4388" s="107" t="s">
        <v>73</v>
      </c>
      <c r="AY4388" s="108" t="s">
        <v>165</v>
      </c>
    </row>
    <row r="4389" spans="2:65" s="113" customFormat="1">
      <c r="B4389" s="112"/>
      <c r="D4389" s="102" t="s">
        <v>176</v>
      </c>
      <c r="E4389" s="114" t="s">
        <v>1</v>
      </c>
      <c r="F4389" s="115" t="s">
        <v>11580</v>
      </c>
      <c r="H4389" s="116">
        <v>18.05</v>
      </c>
      <c r="I4389" s="7"/>
      <c r="L4389" s="112"/>
      <c r="M4389" s="117"/>
      <c r="T4389" s="118"/>
      <c r="AT4389" s="114" t="s">
        <v>176</v>
      </c>
      <c r="AU4389" s="114" t="s">
        <v>82</v>
      </c>
      <c r="AV4389" s="113" t="s">
        <v>82</v>
      </c>
      <c r="AW4389" s="113" t="s">
        <v>30</v>
      </c>
      <c r="AX4389" s="113" t="s">
        <v>73</v>
      </c>
      <c r="AY4389" s="114" t="s">
        <v>165</v>
      </c>
    </row>
    <row r="4390" spans="2:65" s="113" customFormat="1">
      <c r="B4390" s="112"/>
      <c r="D4390" s="102" t="s">
        <v>176</v>
      </c>
      <c r="E4390" s="114" t="s">
        <v>1</v>
      </c>
      <c r="F4390" s="115" t="s">
        <v>11581</v>
      </c>
      <c r="H4390" s="116">
        <v>22.08</v>
      </c>
      <c r="I4390" s="7"/>
      <c r="L4390" s="112"/>
      <c r="M4390" s="117"/>
      <c r="T4390" s="118"/>
      <c r="AT4390" s="114" t="s">
        <v>176</v>
      </c>
      <c r="AU4390" s="114" t="s">
        <v>82</v>
      </c>
      <c r="AV4390" s="113" t="s">
        <v>82</v>
      </c>
      <c r="AW4390" s="113" t="s">
        <v>30</v>
      </c>
      <c r="AX4390" s="113" t="s">
        <v>73</v>
      </c>
      <c r="AY4390" s="114" t="s">
        <v>165</v>
      </c>
    </row>
    <row r="4391" spans="2:65" s="120" customFormat="1">
      <c r="B4391" s="119"/>
      <c r="D4391" s="102" t="s">
        <v>176</v>
      </c>
      <c r="E4391" s="121" t="s">
        <v>1</v>
      </c>
      <c r="F4391" s="122" t="s">
        <v>181</v>
      </c>
      <c r="H4391" s="123">
        <v>40.130000000000003</v>
      </c>
      <c r="I4391" s="8"/>
      <c r="L4391" s="119"/>
      <c r="M4391" s="124"/>
      <c r="T4391" s="125"/>
      <c r="AT4391" s="121" t="s">
        <v>176</v>
      </c>
      <c r="AU4391" s="121" t="s">
        <v>82</v>
      </c>
      <c r="AV4391" s="120" t="s">
        <v>172</v>
      </c>
      <c r="AW4391" s="120" t="s">
        <v>30</v>
      </c>
      <c r="AX4391" s="120" t="s">
        <v>80</v>
      </c>
      <c r="AY4391" s="121" t="s">
        <v>165</v>
      </c>
    </row>
    <row r="4392" spans="2:65" s="17" customFormat="1" ht="33" customHeight="1">
      <c r="B4392" s="16"/>
      <c r="C4392" s="88" t="s">
        <v>1333</v>
      </c>
      <c r="D4392" s="88" t="s">
        <v>168</v>
      </c>
      <c r="E4392" s="89" t="s">
        <v>2372</v>
      </c>
      <c r="F4392" s="90" t="s">
        <v>2373</v>
      </c>
      <c r="G4392" s="91" t="s">
        <v>202</v>
      </c>
      <c r="H4392" s="92">
        <v>280.47899999999998</v>
      </c>
      <c r="I4392" s="4"/>
      <c r="J4392" s="94">
        <f>ROUND(I4392*H4392,2)</f>
        <v>0</v>
      </c>
      <c r="K4392" s="95"/>
      <c r="L4392" s="16"/>
      <c r="M4392" s="96" t="s">
        <v>1</v>
      </c>
      <c r="N4392" s="97" t="s">
        <v>38</v>
      </c>
      <c r="P4392" s="98">
        <f>O4392*H4392</f>
        <v>0</v>
      </c>
      <c r="Q4392" s="98">
        <v>0</v>
      </c>
      <c r="R4392" s="98">
        <f>Q4392*H4392</f>
        <v>0</v>
      </c>
      <c r="S4392" s="98">
        <v>0</v>
      </c>
      <c r="T4392" s="99">
        <f>S4392*H4392</f>
        <v>0</v>
      </c>
      <c r="AR4392" s="100" t="s">
        <v>172</v>
      </c>
      <c r="AT4392" s="100" t="s">
        <v>168</v>
      </c>
      <c r="AU4392" s="100" t="s">
        <v>82</v>
      </c>
      <c r="AY4392" s="9" t="s">
        <v>165</v>
      </c>
      <c r="BE4392" s="101">
        <f>IF(N4392="základní",J4392,0)</f>
        <v>0</v>
      </c>
      <c r="BF4392" s="101">
        <f>IF(N4392="snížená",J4392,0)</f>
        <v>0</v>
      </c>
      <c r="BG4392" s="101">
        <f>IF(N4392="zákl. přenesená",J4392,0)</f>
        <v>0</v>
      </c>
      <c r="BH4392" s="101">
        <f>IF(N4392="sníž. přenesená",J4392,0)</f>
        <v>0</v>
      </c>
      <c r="BI4392" s="101">
        <f>IF(N4392="nulová",J4392,0)</f>
        <v>0</v>
      </c>
      <c r="BJ4392" s="9" t="s">
        <v>80</v>
      </c>
      <c r="BK4392" s="101">
        <f>ROUND(I4392*H4392,2)</f>
        <v>0</v>
      </c>
      <c r="BL4392" s="9" t="s">
        <v>172</v>
      </c>
      <c r="BM4392" s="100" t="s">
        <v>2374</v>
      </c>
    </row>
    <row r="4393" spans="2:65" s="17" customFormat="1" ht="19.5">
      <c r="B4393" s="16"/>
      <c r="D4393" s="102" t="s">
        <v>173</v>
      </c>
      <c r="F4393" s="103" t="s">
        <v>2373</v>
      </c>
      <c r="I4393" s="5"/>
      <c r="L4393" s="16"/>
      <c r="M4393" s="104"/>
      <c r="T4393" s="105"/>
      <c r="AT4393" s="9" t="s">
        <v>173</v>
      </c>
      <c r="AU4393" s="9" t="s">
        <v>82</v>
      </c>
    </row>
    <row r="4394" spans="2:65" s="107" customFormat="1">
      <c r="B4394" s="106"/>
      <c r="D4394" s="102" t="s">
        <v>176</v>
      </c>
      <c r="E4394" s="108" t="s">
        <v>1</v>
      </c>
      <c r="F4394" s="109" t="s">
        <v>707</v>
      </c>
      <c r="H4394" s="108"/>
      <c r="I4394" s="6"/>
      <c r="L4394" s="106"/>
      <c r="M4394" s="110"/>
      <c r="T4394" s="111"/>
      <c r="AT4394" s="108" t="s">
        <v>176</v>
      </c>
      <c r="AU4394" s="108" t="s">
        <v>82</v>
      </c>
      <c r="AV4394" s="107" t="s">
        <v>80</v>
      </c>
      <c r="AW4394" s="107" t="s">
        <v>30</v>
      </c>
      <c r="AX4394" s="107" t="s">
        <v>73</v>
      </c>
      <c r="AY4394" s="108" t="s">
        <v>165</v>
      </c>
    </row>
    <row r="4395" spans="2:65" s="113" customFormat="1">
      <c r="B4395" s="112"/>
      <c r="D4395" s="102" t="s">
        <v>176</v>
      </c>
      <c r="E4395" s="114" t="s">
        <v>1</v>
      </c>
      <c r="F4395" s="115" t="s">
        <v>11582</v>
      </c>
      <c r="H4395" s="116">
        <v>15.87</v>
      </c>
      <c r="I4395" s="7"/>
      <c r="L4395" s="112"/>
      <c r="M4395" s="117"/>
      <c r="T4395" s="118"/>
      <c r="AT4395" s="114" t="s">
        <v>176</v>
      </c>
      <c r="AU4395" s="114" t="s">
        <v>82</v>
      </c>
      <c r="AV4395" s="113" t="s">
        <v>82</v>
      </c>
      <c r="AW4395" s="113" t="s">
        <v>30</v>
      </c>
      <c r="AX4395" s="113" t="s">
        <v>73</v>
      </c>
      <c r="AY4395" s="114" t="s">
        <v>165</v>
      </c>
    </row>
    <row r="4396" spans="2:65" s="113" customFormat="1">
      <c r="B4396" s="112"/>
      <c r="D4396" s="102" t="s">
        <v>176</v>
      </c>
      <c r="E4396" s="114" t="s">
        <v>1</v>
      </c>
      <c r="F4396" s="115" t="s">
        <v>11583</v>
      </c>
      <c r="H4396" s="116">
        <v>182.86</v>
      </c>
      <c r="I4396" s="7"/>
      <c r="L4396" s="112"/>
      <c r="M4396" s="117"/>
      <c r="T4396" s="118"/>
      <c r="AT4396" s="114" t="s">
        <v>176</v>
      </c>
      <c r="AU4396" s="114" t="s">
        <v>82</v>
      </c>
      <c r="AV4396" s="113" t="s">
        <v>82</v>
      </c>
      <c r="AW4396" s="113" t="s">
        <v>30</v>
      </c>
      <c r="AX4396" s="113" t="s">
        <v>73</v>
      </c>
      <c r="AY4396" s="114" t="s">
        <v>165</v>
      </c>
    </row>
    <row r="4397" spans="2:65" s="113" customFormat="1">
      <c r="B4397" s="112"/>
      <c r="D4397" s="102" t="s">
        <v>176</v>
      </c>
      <c r="E4397" s="114" t="s">
        <v>1</v>
      </c>
      <c r="F4397" s="115" t="s">
        <v>11584</v>
      </c>
      <c r="H4397" s="116">
        <v>3.5298000000000003</v>
      </c>
      <c r="I4397" s="7"/>
      <c r="L4397" s="112"/>
      <c r="M4397" s="117"/>
      <c r="T4397" s="118"/>
      <c r="AT4397" s="114" t="s">
        <v>176</v>
      </c>
      <c r="AU4397" s="114" t="s">
        <v>82</v>
      </c>
      <c r="AV4397" s="113" t="s">
        <v>82</v>
      </c>
      <c r="AW4397" s="113" t="s">
        <v>30</v>
      </c>
      <c r="AX4397" s="113" t="s">
        <v>73</v>
      </c>
      <c r="AY4397" s="114" t="s">
        <v>165</v>
      </c>
    </row>
    <row r="4398" spans="2:65" s="113" customFormat="1">
      <c r="B4398" s="112"/>
      <c r="D4398" s="102" t="s">
        <v>176</v>
      </c>
      <c r="E4398" s="114" t="s">
        <v>1</v>
      </c>
      <c r="F4398" s="115" t="s">
        <v>11585</v>
      </c>
      <c r="H4398" s="116">
        <v>2.9082000000000003</v>
      </c>
      <c r="I4398" s="7"/>
      <c r="L4398" s="112"/>
      <c r="M4398" s="117"/>
      <c r="T4398" s="118"/>
      <c r="AT4398" s="114" t="s">
        <v>176</v>
      </c>
      <c r="AU4398" s="114" t="s">
        <v>82</v>
      </c>
      <c r="AV4398" s="113" t="s">
        <v>82</v>
      </c>
      <c r="AW4398" s="113" t="s">
        <v>30</v>
      </c>
      <c r="AX4398" s="113" t="s">
        <v>73</v>
      </c>
      <c r="AY4398" s="114" t="s">
        <v>165</v>
      </c>
    </row>
    <row r="4399" spans="2:65" s="113" customFormat="1">
      <c r="B4399" s="112"/>
      <c r="D4399" s="102" t="s">
        <v>176</v>
      </c>
      <c r="E4399" s="114" t="s">
        <v>1</v>
      </c>
      <c r="F4399" s="115" t="s">
        <v>11586</v>
      </c>
      <c r="H4399" s="116">
        <v>20.110500000000002</v>
      </c>
      <c r="I4399" s="7"/>
      <c r="L4399" s="112"/>
      <c r="M4399" s="117"/>
      <c r="T4399" s="118"/>
      <c r="AT4399" s="114" t="s">
        <v>176</v>
      </c>
      <c r="AU4399" s="114" t="s">
        <v>82</v>
      </c>
      <c r="AV4399" s="113" t="s">
        <v>82</v>
      </c>
      <c r="AW4399" s="113" t="s">
        <v>30</v>
      </c>
      <c r="AX4399" s="113" t="s">
        <v>73</v>
      </c>
      <c r="AY4399" s="114" t="s">
        <v>165</v>
      </c>
    </row>
    <row r="4400" spans="2:65" s="113" customFormat="1">
      <c r="B4400" s="112"/>
      <c r="D4400" s="102" t="s">
        <v>176</v>
      </c>
      <c r="E4400" s="114" t="s">
        <v>1</v>
      </c>
      <c r="F4400" s="115" t="s">
        <v>11587</v>
      </c>
      <c r="H4400" s="116">
        <v>23.15</v>
      </c>
      <c r="I4400" s="7"/>
      <c r="L4400" s="112"/>
      <c r="M4400" s="117"/>
      <c r="T4400" s="118"/>
      <c r="AT4400" s="114" t="s">
        <v>176</v>
      </c>
      <c r="AU4400" s="114" t="s">
        <v>82</v>
      </c>
      <c r="AV4400" s="113" t="s">
        <v>82</v>
      </c>
      <c r="AW4400" s="113" t="s">
        <v>30</v>
      </c>
      <c r="AX4400" s="113" t="s">
        <v>73</v>
      </c>
      <c r="AY4400" s="114" t="s">
        <v>165</v>
      </c>
    </row>
    <row r="4401" spans="2:65" s="113" customFormat="1">
      <c r="B4401" s="112"/>
      <c r="D4401" s="102" t="s">
        <v>176</v>
      </c>
      <c r="E4401" s="114" t="s">
        <v>1</v>
      </c>
      <c r="F4401" s="115" t="s">
        <v>11588</v>
      </c>
      <c r="H4401" s="116">
        <v>18.46</v>
      </c>
      <c r="I4401" s="7"/>
      <c r="L4401" s="112"/>
      <c r="M4401" s="117"/>
      <c r="T4401" s="118"/>
      <c r="AT4401" s="114" t="s">
        <v>176</v>
      </c>
      <c r="AU4401" s="114" t="s">
        <v>82</v>
      </c>
      <c r="AV4401" s="113" t="s">
        <v>82</v>
      </c>
      <c r="AW4401" s="113" t="s">
        <v>30</v>
      </c>
      <c r="AX4401" s="113" t="s">
        <v>73</v>
      </c>
      <c r="AY4401" s="114" t="s">
        <v>165</v>
      </c>
    </row>
    <row r="4402" spans="2:65" s="107" customFormat="1">
      <c r="B4402" s="106"/>
      <c r="D4402" s="102" t="s">
        <v>176</v>
      </c>
      <c r="E4402" s="108" t="s">
        <v>1</v>
      </c>
      <c r="F4402" s="109" t="s">
        <v>709</v>
      </c>
      <c r="H4402" s="108"/>
      <c r="I4402" s="6"/>
      <c r="L4402" s="106"/>
      <c r="M4402" s="110"/>
      <c r="T4402" s="111"/>
      <c r="AT4402" s="108" t="s">
        <v>176</v>
      </c>
      <c r="AU4402" s="108" t="s">
        <v>82</v>
      </c>
      <c r="AV4402" s="107" t="s">
        <v>82</v>
      </c>
      <c r="AW4402" s="107" t="s">
        <v>30</v>
      </c>
      <c r="AX4402" s="107" t="s">
        <v>73</v>
      </c>
      <c r="AY4402" s="108" t="s">
        <v>165</v>
      </c>
    </row>
    <row r="4403" spans="2:65" s="113" customFormat="1">
      <c r="B4403" s="112"/>
      <c r="D4403" s="102" t="s">
        <v>176</v>
      </c>
      <c r="E4403" s="114" t="s">
        <v>1</v>
      </c>
      <c r="F4403" s="115" t="s">
        <v>11589</v>
      </c>
      <c r="H4403" s="116">
        <v>13.59</v>
      </c>
      <c r="I4403" s="7"/>
      <c r="L4403" s="112"/>
      <c r="M4403" s="117"/>
      <c r="T4403" s="118"/>
      <c r="AT4403" s="114" t="s">
        <v>176</v>
      </c>
      <c r="AU4403" s="114" t="s">
        <v>82</v>
      </c>
      <c r="AV4403" s="113" t="s">
        <v>82</v>
      </c>
      <c r="AW4403" s="113" t="s">
        <v>30</v>
      </c>
      <c r="AX4403" s="113" t="s">
        <v>73</v>
      </c>
      <c r="AY4403" s="114" t="s">
        <v>165</v>
      </c>
    </row>
    <row r="4404" spans="2:65" s="120" customFormat="1">
      <c r="B4404" s="119"/>
      <c r="D4404" s="102" t="s">
        <v>176</v>
      </c>
      <c r="E4404" s="121" t="s">
        <v>1</v>
      </c>
      <c r="F4404" s="122" t="s">
        <v>181</v>
      </c>
      <c r="H4404" s="123">
        <v>280.47899999999998</v>
      </c>
      <c r="I4404" s="8"/>
      <c r="L4404" s="119"/>
      <c r="M4404" s="124"/>
      <c r="T4404" s="125"/>
      <c r="AT4404" s="121" t="s">
        <v>176</v>
      </c>
      <c r="AU4404" s="121" t="s">
        <v>82</v>
      </c>
      <c r="AV4404" s="120" t="s">
        <v>172</v>
      </c>
      <c r="AW4404" s="120" t="s">
        <v>30</v>
      </c>
      <c r="AX4404" s="120" t="s">
        <v>80</v>
      </c>
      <c r="AY4404" s="121" t="s">
        <v>165</v>
      </c>
    </row>
    <row r="4405" spans="2:65" s="17" customFormat="1" ht="37.9" customHeight="1">
      <c r="B4405" s="16"/>
      <c r="C4405" s="88" t="s">
        <v>2375</v>
      </c>
      <c r="D4405" s="88" t="s">
        <v>168</v>
      </c>
      <c r="E4405" s="89" t="s">
        <v>2376</v>
      </c>
      <c r="F4405" s="90" t="s">
        <v>2377</v>
      </c>
      <c r="G4405" s="91" t="s">
        <v>202</v>
      </c>
      <c r="H4405" s="92">
        <v>595.87</v>
      </c>
      <c r="I4405" s="4"/>
      <c r="J4405" s="94">
        <f>ROUND(I4405*H4405,2)</f>
        <v>0</v>
      </c>
      <c r="K4405" s="95"/>
      <c r="L4405" s="16"/>
      <c r="M4405" s="96" t="s">
        <v>1</v>
      </c>
      <c r="N4405" s="97" t="s">
        <v>38</v>
      </c>
      <c r="P4405" s="98">
        <f>O4405*H4405</f>
        <v>0</v>
      </c>
      <c r="Q4405" s="98">
        <v>0</v>
      </c>
      <c r="R4405" s="98">
        <f>Q4405*H4405</f>
        <v>0</v>
      </c>
      <c r="S4405" s="98">
        <v>0</v>
      </c>
      <c r="T4405" s="99">
        <f>S4405*H4405</f>
        <v>0</v>
      </c>
      <c r="AR4405" s="100" t="s">
        <v>172</v>
      </c>
      <c r="AT4405" s="100" t="s">
        <v>168</v>
      </c>
      <c r="AU4405" s="100" t="s">
        <v>82</v>
      </c>
      <c r="AY4405" s="9" t="s">
        <v>165</v>
      </c>
      <c r="BE4405" s="101">
        <f>IF(N4405="základní",J4405,0)</f>
        <v>0</v>
      </c>
      <c r="BF4405" s="101">
        <f>IF(N4405="snížená",J4405,0)</f>
        <v>0</v>
      </c>
      <c r="BG4405" s="101">
        <f>IF(N4405="zákl. přenesená",J4405,0)</f>
        <v>0</v>
      </c>
      <c r="BH4405" s="101">
        <f>IF(N4405="sníž. přenesená",J4405,0)</f>
        <v>0</v>
      </c>
      <c r="BI4405" s="101">
        <f>IF(N4405="nulová",J4405,0)</f>
        <v>0</v>
      </c>
      <c r="BJ4405" s="9" t="s">
        <v>80</v>
      </c>
      <c r="BK4405" s="101">
        <f>ROUND(I4405*H4405,2)</f>
        <v>0</v>
      </c>
      <c r="BL4405" s="9" t="s">
        <v>172</v>
      </c>
      <c r="BM4405" s="100" t="s">
        <v>2378</v>
      </c>
    </row>
    <row r="4406" spans="2:65" s="17" customFormat="1" ht="19.5">
      <c r="B4406" s="16"/>
      <c r="D4406" s="102" t="s">
        <v>173</v>
      </c>
      <c r="F4406" s="103" t="s">
        <v>2377</v>
      </c>
      <c r="I4406" s="5"/>
      <c r="L4406" s="16"/>
      <c r="M4406" s="104"/>
      <c r="T4406" s="105"/>
      <c r="AT4406" s="9" t="s">
        <v>173</v>
      </c>
      <c r="AU4406" s="9" t="s">
        <v>82</v>
      </c>
    </row>
    <row r="4407" spans="2:65" s="107" customFormat="1">
      <c r="B4407" s="106"/>
      <c r="D4407" s="102" t="s">
        <v>176</v>
      </c>
      <c r="E4407" s="108" t="s">
        <v>1</v>
      </c>
      <c r="F4407" s="109" t="s">
        <v>707</v>
      </c>
      <c r="H4407" s="108"/>
      <c r="I4407" s="6"/>
      <c r="L4407" s="106"/>
      <c r="M4407" s="110"/>
      <c r="T4407" s="111"/>
      <c r="AT4407" s="108" t="s">
        <v>176</v>
      </c>
      <c r="AU4407" s="108" t="s">
        <v>82</v>
      </c>
      <c r="AV4407" s="107" t="s">
        <v>80</v>
      </c>
      <c r="AW4407" s="107" t="s">
        <v>30</v>
      </c>
      <c r="AX4407" s="107" t="s">
        <v>73</v>
      </c>
      <c r="AY4407" s="108" t="s">
        <v>165</v>
      </c>
    </row>
    <row r="4408" spans="2:65" s="113" customFormat="1">
      <c r="B4408" s="112"/>
      <c r="D4408" s="102" t="s">
        <v>176</v>
      </c>
      <c r="E4408" s="114" t="s">
        <v>1</v>
      </c>
      <c r="F4408" s="115" t="s">
        <v>11590</v>
      </c>
      <c r="H4408" s="116">
        <v>21.91</v>
      </c>
      <c r="I4408" s="7"/>
      <c r="L4408" s="112"/>
      <c r="M4408" s="117"/>
      <c r="T4408" s="118"/>
      <c r="AT4408" s="114" t="s">
        <v>176</v>
      </c>
      <c r="AU4408" s="114" t="s">
        <v>82</v>
      </c>
      <c r="AV4408" s="113" t="s">
        <v>82</v>
      </c>
      <c r="AW4408" s="113" t="s">
        <v>30</v>
      </c>
      <c r="AX4408" s="113" t="s">
        <v>73</v>
      </c>
      <c r="AY4408" s="114" t="s">
        <v>165</v>
      </c>
    </row>
    <row r="4409" spans="2:65" s="113" customFormat="1">
      <c r="B4409" s="112"/>
      <c r="D4409" s="102" t="s">
        <v>176</v>
      </c>
      <c r="E4409" s="114" t="s">
        <v>1</v>
      </c>
      <c r="F4409" s="115" t="s">
        <v>11591</v>
      </c>
      <c r="H4409" s="116">
        <v>82.11</v>
      </c>
      <c r="I4409" s="7"/>
      <c r="L4409" s="112"/>
      <c r="M4409" s="117"/>
      <c r="T4409" s="118"/>
      <c r="AT4409" s="114" t="s">
        <v>176</v>
      </c>
      <c r="AU4409" s="114" t="s">
        <v>82</v>
      </c>
      <c r="AV4409" s="113" t="s">
        <v>82</v>
      </c>
      <c r="AW4409" s="113" t="s">
        <v>30</v>
      </c>
      <c r="AX4409" s="113" t="s">
        <v>73</v>
      </c>
      <c r="AY4409" s="114" t="s">
        <v>165</v>
      </c>
    </row>
    <row r="4410" spans="2:65" s="113" customFormat="1">
      <c r="B4410" s="112"/>
      <c r="D4410" s="102" t="s">
        <v>176</v>
      </c>
      <c r="E4410" s="114" t="s">
        <v>1</v>
      </c>
      <c r="F4410" s="115" t="s">
        <v>11592</v>
      </c>
      <c r="H4410" s="116">
        <v>14.65</v>
      </c>
      <c r="I4410" s="7"/>
      <c r="L4410" s="112"/>
      <c r="M4410" s="117"/>
      <c r="T4410" s="118"/>
      <c r="AT4410" s="114" t="s">
        <v>176</v>
      </c>
      <c r="AU4410" s="114" t="s">
        <v>82</v>
      </c>
      <c r="AV4410" s="113" t="s">
        <v>82</v>
      </c>
      <c r="AW4410" s="113" t="s">
        <v>30</v>
      </c>
      <c r="AX4410" s="113" t="s">
        <v>73</v>
      </c>
      <c r="AY4410" s="114" t="s">
        <v>165</v>
      </c>
    </row>
    <row r="4411" spans="2:65" s="113" customFormat="1">
      <c r="B4411" s="112"/>
      <c r="D4411" s="102" t="s">
        <v>176</v>
      </c>
      <c r="E4411" s="114" t="s">
        <v>1</v>
      </c>
      <c r="F4411" s="115" t="s">
        <v>11593</v>
      </c>
      <c r="H4411" s="116">
        <v>23.61</v>
      </c>
      <c r="I4411" s="7"/>
      <c r="L4411" s="112"/>
      <c r="M4411" s="117"/>
      <c r="T4411" s="118"/>
      <c r="AT4411" s="114" t="s">
        <v>176</v>
      </c>
      <c r="AU4411" s="114" t="s">
        <v>82</v>
      </c>
      <c r="AV4411" s="113" t="s">
        <v>82</v>
      </c>
      <c r="AW4411" s="113" t="s">
        <v>30</v>
      </c>
      <c r="AX4411" s="113" t="s">
        <v>73</v>
      </c>
      <c r="AY4411" s="114" t="s">
        <v>165</v>
      </c>
    </row>
    <row r="4412" spans="2:65" s="107" customFormat="1">
      <c r="B4412" s="106"/>
      <c r="D4412" s="102" t="s">
        <v>176</v>
      </c>
      <c r="E4412" s="108" t="s">
        <v>1</v>
      </c>
      <c r="F4412" s="109" t="s">
        <v>709</v>
      </c>
      <c r="H4412" s="108"/>
      <c r="I4412" s="6"/>
      <c r="L4412" s="106"/>
      <c r="M4412" s="110"/>
      <c r="T4412" s="111"/>
      <c r="AT4412" s="108" t="s">
        <v>176</v>
      </c>
      <c r="AU4412" s="108" t="s">
        <v>82</v>
      </c>
      <c r="AV4412" s="107" t="s">
        <v>82</v>
      </c>
      <c r="AW4412" s="107" t="s">
        <v>30</v>
      </c>
      <c r="AX4412" s="107" t="s">
        <v>73</v>
      </c>
      <c r="AY4412" s="108" t="s">
        <v>165</v>
      </c>
    </row>
    <row r="4413" spans="2:65" s="113" customFormat="1">
      <c r="B4413" s="112"/>
      <c r="D4413" s="102" t="s">
        <v>176</v>
      </c>
      <c r="E4413" s="114" t="s">
        <v>1</v>
      </c>
      <c r="F4413" s="115" t="s">
        <v>11594</v>
      </c>
      <c r="H4413" s="116">
        <v>51.81</v>
      </c>
      <c r="I4413" s="7"/>
      <c r="L4413" s="112"/>
      <c r="M4413" s="117"/>
      <c r="T4413" s="118"/>
      <c r="AT4413" s="114" t="s">
        <v>176</v>
      </c>
      <c r="AU4413" s="114" t="s">
        <v>82</v>
      </c>
      <c r="AV4413" s="113" t="s">
        <v>82</v>
      </c>
      <c r="AW4413" s="113" t="s">
        <v>30</v>
      </c>
      <c r="AX4413" s="113" t="s">
        <v>73</v>
      </c>
      <c r="AY4413" s="114" t="s">
        <v>165</v>
      </c>
    </row>
    <row r="4414" spans="2:65" s="113" customFormat="1">
      <c r="B4414" s="112"/>
      <c r="D4414" s="102" t="s">
        <v>176</v>
      </c>
      <c r="E4414" s="114" t="s">
        <v>1</v>
      </c>
      <c r="F4414" s="115" t="s">
        <v>11595</v>
      </c>
      <c r="H4414" s="116">
        <v>16.88</v>
      </c>
      <c r="I4414" s="7"/>
      <c r="L4414" s="112"/>
      <c r="M4414" s="117"/>
      <c r="T4414" s="118"/>
      <c r="AT4414" s="114" t="s">
        <v>176</v>
      </c>
      <c r="AU4414" s="114" t="s">
        <v>82</v>
      </c>
      <c r="AV4414" s="113" t="s">
        <v>82</v>
      </c>
      <c r="AW4414" s="113" t="s">
        <v>30</v>
      </c>
      <c r="AX4414" s="113" t="s">
        <v>73</v>
      </c>
      <c r="AY4414" s="114" t="s">
        <v>165</v>
      </c>
    </row>
    <row r="4415" spans="2:65" s="113" customFormat="1">
      <c r="B4415" s="112"/>
      <c r="D4415" s="102" t="s">
        <v>176</v>
      </c>
      <c r="E4415" s="114" t="s">
        <v>1</v>
      </c>
      <c r="F4415" s="115" t="s">
        <v>11596</v>
      </c>
      <c r="H4415" s="116">
        <v>14.94</v>
      </c>
      <c r="I4415" s="7"/>
      <c r="L4415" s="112"/>
      <c r="M4415" s="117"/>
      <c r="T4415" s="118"/>
      <c r="AT4415" s="114" t="s">
        <v>176</v>
      </c>
      <c r="AU4415" s="114" t="s">
        <v>82</v>
      </c>
      <c r="AV4415" s="113" t="s">
        <v>82</v>
      </c>
      <c r="AW4415" s="113" t="s">
        <v>30</v>
      </c>
      <c r="AX4415" s="113" t="s">
        <v>73</v>
      </c>
      <c r="AY4415" s="114" t="s">
        <v>165</v>
      </c>
    </row>
    <row r="4416" spans="2:65" s="113" customFormat="1">
      <c r="B4416" s="112"/>
      <c r="D4416" s="102" t="s">
        <v>176</v>
      </c>
      <c r="E4416" s="114" t="s">
        <v>1</v>
      </c>
      <c r="F4416" s="115" t="s">
        <v>11597</v>
      </c>
      <c r="H4416" s="116">
        <v>18.55</v>
      </c>
      <c r="I4416" s="7"/>
      <c r="L4416" s="112"/>
      <c r="M4416" s="117"/>
      <c r="T4416" s="118"/>
      <c r="AT4416" s="114" t="s">
        <v>176</v>
      </c>
      <c r="AU4416" s="114" t="s">
        <v>82</v>
      </c>
      <c r="AV4416" s="113" t="s">
        <v>82</v>
      </c>
      <c r="AW4416" s="113" t="s">
        <v>30</v>
      </c>
      <c r="AX4416" s="113" t="s">
        <v>73</v>
      </c>
      <c r="AY4416" s="114" t="s">
        <v>165</v>
      </c>
    </row>
    <row r="4417" spans="2:65" s="113" customFormat="1">
      <c r="B4417" s="112"/>
      <c r="D4417" s="102" t="s">
        <v>176</v>
      </c>
      <c r="E4417" s="114" t="s">
        <v>1</v>
      </c>
      <c r="F4417" s="115" t="s">
        <v>11598</v>
      </c>
      <c r="H4417" s="116">
        <v>108.15</v>
      </c>
      <c r="I4417" s="7"/>
      <c r="L4417" s="112"/>
      <c r="M4417" s="117"/>
      <c r="T4417" s="118"/>
      <c r="AT4417" s="114" t="s">
        <v>176</v>
      </c>
      <c r="AU4417" s="114" t="s">
        <v>82</v>
      </c>
      <c r="AV4417" s="113" t="s">
        <v>82</v>
      </c>
      <c r="AW4417" s="113" t="s">
        <v>30</v>
      </c>
      <c r="AX4417" s="113" t="s">
        <v>73</v>
      </c>
      <c r="AY4417" s="114" t="s">
        <v>165</v>
      </c>
    </row>
    <row r="4418" spans="2:65" s="113" customFormat="1">
      <c r="B4418" s="112"/>
      <c r="D4418" s="102" t="s">
        <v>176</v>
      </c>
      <c r="E4418" s="114" t="s">
        <v>1</v>
      </c>
      <c r="F4418" s="115" t="s">
        <v>11599</v>
      </c>
      <c r="H4418" s="116">
        <v>66.77</v>
      </c>
      <c r="I4418" s="7"/>
      <c r="L4418" s="112"/>
      <c r="M4418" s="117"/>
      <c r="T4418" s="118"/>
      <c r="AT4418" s="114" t="s">
        <v>176</v>
      </c>
      <c r="AU4418" s="114" t="s">
        <v>82</v>
      </c>
      <c r="AV4418" s="113" t="s">
        <v>82</v>
      </c>
      <c r="AW4418" s="113" t="s">
        <v>30</v>
      </c>
      <c r="AX4418" s="113" t="s">
        <v>73</v>
      </c>
      <c r="AY4418" s="114" t="s">
        <v>165</v>
      </c>
    </row>
    <row r="4419" spans="2:65" s="113" customFormat="1">
      <c r="B4419" s="112"/>
      <c r="D4419" s="102" t="s">
        <v>176</v>
      </c>
      <c r="E4419" s="114" t="s">
        <v>1</v>
      </c>
      <c r="F4419" s="115" t="s">
        <v>11600</v>
      </c>
      <c r="H4419" s="116">
        <v>122.24</v>
      </c>
      <c r="I4419" s="7"/>
      <c r="L4419" s="112"/>
      <c r="M4419" s="117"/>
      <c r="T4419" s="118"/>
      <c r="AT4419" s="114" t="s">
        <v>176</v>
      </c>
      <c r="AU4419" s="114" t="s">
        <v>82</v>
      </c>
      <c r="AV4419" s="113" t="s">
        <v>82</v>
      </c>
      <c r="AW4419" s="113" t="s">
        <v>30</v>
      </c>
      <c r="AX4419" s="113" t="s">
        <v>73</v>
      </c>
      <c r="AY4419" s="114" t="s">
        <v>165</v>
      </c>
    </row>
    <row r="4420" spans="2:65" s="113" customFormat="1">
      <c r="B4420" s="112"/>
      <c r="D4420" s="102" t="s">
        <v>176</v>
      </c>
      <c r="E4420" s="114" t="s">
        <v>1</v>
      </c>
      <c r="F4420" s="115" t="s">
        <v>11601</v>
      </c>
      <c r="H4420" s="116">
        <v>17</v>
      </c>
      <c r="I4420" s="7"/>
      <c r="L4420" s="112"/>
      <c r="M4420" s="117"/>
      <c r="T4420" s="118"/>
      <c r="AT4420" s="114" t="s">
        <v>176</v>
      </c>
      <c r="AU4420" s="114" t="s">
        <v>82</v>
      </c>
      <c r="AV4420" s="113" t="s">
        <v>82</v>
      </c>
      <c r="AW4420" s="113" t="s">
        <v>30</v>
      </c>
      <c r="AX4420" s="113" t="s">
        <v>73</v>
      </c>
      <c r="AY4420" s="114" t="s">
        <v>165</v>
      </c>
    </row>
    <row r="4421" spans="2:65" s="113" customFormat="1">
      <c r="B4421" s="112"/>
      <c r="D4421" s="102" t="s">
        <v>176</v>
      </c>
      <c r="E4421" s="114" t="s">
        <v>1</v>
      </c>
      <c r="F4421" s="115" t="s">
        <v>11602</v>
      </c>
      <c r="H4421" s="116">
        <v>15.9</v>
      </c>
      <c r="I4421" s="7"/>
      <c r="L4421" s="112"/>
      <c r="M4421" s="117"/>
      <c r="T4421" s="118"/>
      <c r="AT4421" s="114" t="s">
        <v>176</v>
      </c>
      <c r="AU4421" s="114" t="s">
        <v>82</v>
      </c>
      <c r="AV4421" s="113" t="s">
        <v>82</v>
      </c>
      <c r="AW4421" s="113" t="s">
        <v>30</v>
      </c>
      <c r="AX4421" s="113" t="s">
        <v>73</v>
      </c>
      <c r="AY4421" s="114" t="s">
        <v>165</v>
      </c>
    </row>
    <row r="4422" spans="2:65" s="113" customFormat="1">
      <c r="B4422" s="112"/>
      <c r="D4422" s="102" t="s">
        <v>176</v>
      </c>
      <c r="E4422" s="114" t="s">
        <v>1</v>
      </c>
      <c r="F4422" s="115" t="s">
        <v>11603</v>
      </c>
      <c r="H4422" s="116">
        <v>21.35</v>
      </c>
      <c r="I4422" s="7"/>
      <c r="L4422" s="112"/>
      <c r="M4422" s="117"/>
      <c r="T4422" s="118"/>
      <c r="AT4422" s="114" t="s">
        <v>176</v>
      </c>
      <c r="AU4422" s="114" t="s">
        <v>82</v>
      </c>
      <c r="AV4422" s="113" t="s">
        <v>82</v>
      </c>
      <c r="AW4422" s="113" t="s">
        <v>30</v>
      </c>
      <c r="AX4422" s="113" t="s">
        <v>73</v>
      </c>
      <c r="AY4422" s="114" t="s">
        <v>165</v>
      </c>
    </row>
    <row r="4423" spans="2:65" s="120" customFormat="1">
      <c r="B4423" s="119"/>
      <c r="D4423" s="102" t="s">
        <v>176</v>
      </c>
      <c r="E4423" s="121" t="s">
        <v>1</v>
      </c>
      <c r="F4423" s="122" t="s">
        <v>181</v>
      </c>
      <c r="H4423" s="123">
        <v>595.87</v>
      </c>
      <c r="I4423" s="8"/>
      <c r="L4423" s="119"/>
      <c r="M4423" s="124"/>
      <c r="T4423" s="125"/>
      <c r="AT4423" s="121" t="s">
        <v>176</v>
      </c>
      <c r="AU4423" s="121" t="s">
        <v>82</v>
      </c>
      <c r="AV4423" s="120" t="s">
        <v>172</v>
      </c>
      <c r="AW4423" s="120" t="s">
        <v>30</v>
      </c>
      <c r="AX4423" s="120" t="s">
        <v>80</v>
      </c>
      <c r="AY4423" s="121" t="s">
        <v>165</v>
      </c>
    </row>
    <row r="4424" spans="2:65" s="17" customFormat="1" ht="33" customHeight="1">
      <c r="B4424" s="16"/>
      <c r="C4424" s="88" t="s">
        <v>1336</v>
      </c>
      <c r="D4424" s="88" t="s">
        <v>168</v>
      </c>
      <c r="E4424" s="89" t="s">
        <v>2379</v>
      </c>
      <c r="F4424" s="90" t="s">
        <v>2380</v>
      </c>
      <c r="G4424" s="91" t="s">
        <v>202</v>
      </c>
      <c r="H4424" s="92">
        <v>35.122999999999998</v>
      </c>
      <c r="I4424" s="4"/>
      <c r="J4424" s="94">
        <f>ROUND(I4424*H4424,2)</f>
        <v>0</v>
      </c>
      <c r="K4424" s="95"/>
      <c r="L4424" s="16"/>
      <c r="M4424" s="96" t="s">
        <v>1</v>
      </c>
      <c r="N4424" s="97" t="s">
        <v>38</v>
      </c>
      <c r="P4424" s="98">
        <f>O4424*H4424</f>
        <v>0</v>
      </c>
      <c r="Q4424" s="98">
        <v>0</v>
      </c>
      <c r="R4424" s="98">
        <f>Q4424*H4424</f>
        <v>0</v>
      </c>
      <c r="S4424" s="98">
        <v>0</v>
      </c>
      <c r="T4424" s="99">
        <f>S4424*H4424</f>
        <v>0</v>
      </c>
      <c r="AR4424" s="100" t="s">
        <v>172</v>
      </c>
      <c r="AT4424" s="100" t="s">
        <v>168</v>
      </c>
      <c r="AU4424" s="100" t="s">
        <v>82</v>
      </c>
      <c r="AY4424" s="9" t="s">
        <v>165</v>
      </c>
      <c r="BE4424" s="101">
        <f>IF(N4424="základní",J4424,0)</f>
        <v>0</v>
      </c>
      <c r="BF4424" s="101">
        <f>IF(N4424="snížená",J4424,0)</f>
        <v>0</v>
      </c>
      <c r="BG4424" s="101">
        <f>IF(N4424="zákl. přenesená",J4424,0)</f>
        <v>0</v>
      </c>
      <c r="BH4424" s="101">
        <f>IF(N4424="sníž. přenesená",J4424,0)</f>
        <v>0</v>
      </c>
      <c r="BI4424" s="101">
        <f>IF(N4424="nulová",J4424,0)</f>
        <v>0</v>
      </c>
      <c r="BJ4424" s="9" t="s">
        <v>80</v>
      </c>
      <c r="BK4424" s="101">
        <f>ROUND(I4424*H4424,2)</f>
        <v>0</v>
      </c>
      <c r="BL4424" s="9" t="s">
        <v>172</v>
      </c>
      <c r="BM4424" s="100" t="s">
        <v>2381</v>
      </c>
    </row>
    <row r="4425" spans="2:65" s="17" customFormat="1" ht="19.5">
      <c r="B4425" s="16"/>
      <c r="D4425" s="102" t="s">
        <v>173</v>
      </c>
      <c r="F4425" s="103" t="s">
        <v>2380</v>
      </c>
      <c r="I4425" s="5"/>
      <c r="L4425" s="16"/>
      <c r="M4425" s="104"/>
      <c r="T4425" s="105"/>
      <c r="AT4425" s="9" t="s">
        <v>173</v>
      </c>
      <c r="AU4425" s="9" t="s">
        <v>82</v>
      </c>
    </row>
    <row r="4426" spans="2:65" s="113" customFormat="1">
      <c r="B4426" s="112"/>
      <c r="D4426" s="102" t="s">
        <v>176</v>
      </c>
      <c r="E4426" s="114" t="s">
        <v>1</v>
      </c>
      <c r="F4426" s="115" t="s">
        <v>11604</v>
      </c>
      <c r="H4426" s="116">
        <v>35.123000000000005</v>
      </c>
      <c r="I4426" s="7"/>
      <c r="L4426" s="112"/>
      <c r="M4426" s="117"/>
      <c r="T4426" s="118"/>
      <c r="AT4426" s="114" t="s">
        <v>176</v>
      </c>
      <c r="AU4426" s="114" t="s">
        <v>82</v>
      </c>
      <c r="AV4426" s="113" t="s">
        <v>82</v>
      </c>
      <c r="AW4426" s="113" t="s">
        <v>30</v>
      </c>
      <c r="AX4426" s="113" t="s">
        <v>73</v>
      </c>
      <c r="AY4426" s="114" t="s">
        <v>165</v>
      </c>
    </row>
    <row r="4427" spans="2:65" s="120" customFormat="1">
      <c r="B4427" s="119"/>
      <c r="D4427" s="102" t="s">
        <v>176</v>
      </c>
      <c r="E4427" s="121" t="s">
        <v>1</v>
      </c>
      <c r="F4427" s="122" t="s">
        <v>181</v>
      </c>
      <c r="H4427" s="123">
        <v>35.122999999999998</v>
      </c>
      <c r="I4427" s="8"/>
      <c r="L4427" s="119"/>
      <c r="M4427" s="124"/>
      <c r="T4427" s="125"/>
      <c r="AT4427" s="121" t="s">
        <v>176</v>
      </c>
      <c r="AU4427" s="121" t="s">
        <v>82</v>
      </c>
      <c r="AV4427" s="120" t="s">
        <v>172</v>
      </c>
      <c r="AW4427" s="120" t="s">
        <v>30</v>
      </c>
      <c r="AX4427" s="120" t="s">
        <v>80</v>
      </c>
      <c r="AY4427" s="121" t="s">
        <v>165</v>
      </c>
    </row>
    <row r="4428" spans="2:65" s="17" customFormat="1" ht="37.9" customHeight="1">
      <c r="B4428" s="16"/>
      <c r="C4428" s="88" t="s">
        <v>2382</v>
      </c>
      <c r="D4428" s="88" t="s">
        <v>168</v>
      </c>
      <c r="E4428" s="89" t="s">
        <v>2383</v>
      </c>
      <c r="F4428" s="90" t="s">
        <v>2384</v>
      </c>
      <c r="G4428" s="91" t="s">
        <v>202</v>
      </c>
      <c r="H4428" s="92">
        <v>268.11200000000002</v>
      </c>
      <c r="I4428" s="4"/>
      <c r="J4428" s="94">
        <f>ROUND(I4428*H4428,2)</f>
        <v>0</v>
      </c>
      <c r="K4428" s="95"/>
      <c r="L4428" s="16"/>
      <c r="M4428" s="96" t="s">
        <v>1</v>
      </c>
      <c r="N4428" s="97" t="s">
        <v>38</v>
      </c>
      <c r="P4428" s="98">
        <f>O4428*H4428</f>
        <v>0</v>
      </c>
      <c r="Q4428" s="98">
        <v>0</v>
      </c>
      <c r="R4428" s="98">
        <f>Q4428*H4428</f>
        <v>0</v>
      </c>
      <c r="S4428" s="98">
        <v>0</v>
      </c>
      <c r="T4428" s="99">
        <f>S4428*H4428</f>
        <v>0</v>
      </c>
      <c r="AR4428" s="100" t="s">
        <v>172</v>
      </c>
      <c r="AT4428" s="100" t="s">
        <v>168</v>
      </c>
      <c r="AU4428" s="100" t="s">
        <v>82</v>
      </c>
      <c r="AY4428" s="9" t="s">
        <v>165</v>
      </c>
      <c r="BE4428" s="101">
        <f>IF(N4428="základní",J4428,0)</f>
        <v>0</v>
      </c>
      <c r="BF4428" s="101">
        <f>IF(N4428="snížená",J4428,0)</f>
        <v>0</v>
      </c>
      <c r="BG4428" s="101">
        <f>IF(N4428="zákl. přenesená",J4428,0)</f>
        <v>0</v>
      </c>
      <c r="BH4428" s="101">
        <f>IF(N4428="sníž. přenesená",J4428,0)</f>
        <v>0</v>
      </c>
      <c r="BI4428" s="101">
        <f>IF(N4428="nulová",J4428,0)</f>
        <v>0</v>
      </c>
      <c r="BJ4428" s="9" t="s">
        <v>80</v>
      </c>
      <c r="BK4428" s="101">
        <f>ROUND(I4428*H4428,2)</f>
        <v>0</v>
      </c>
      <c r="BL4428" s="9" t="s">
        <v>172</v>
      </c>
      <c r="BM4428" s="100" t="s">
        <v>2385</v>
      </c>
    </row>
    <row r="4429" spans="2:65" s="17" customFormat="1" ht="19.5">
      <c r="B4429" s="16"/>
      <c r="D4429" s="102" t="s">
        <v>173</v>
      </c>
      <c r="F4429" s="103" t="s">
        <v>2384</v>
      </c>
      <c r="I4429" s="5"/>
      <c r="L4429" s="16"/>
      <c r="M4429" s="104"/>
      <c r="T4429" s="105"/>
      <c r="AT4429" s="9" t="s">
        <v>173</v>
      </c>
      <c r="AU4429" s="9" t="s">
        <v>82</v>
      </c>
    </row>
    <row r="4430" spans="2:65" s="113" customFormat="1">
      <c r="B4430" s="112"/>
      <c r="D4430" s="102" t="s">
        <v>176</v>
      </c>
      <c r="E4430" s="114" t="s">
        <v>1</v>
      </c>
      <c r="F4430" s="115" t="s">
        <v>11605</v>
      </c>
      <c r="H4430" s="116">
        <v>308.52580000000006</v>
      </c>
      <c r="I4430" s="7"/>
      <c r="L4430" s="112"/>
      <c r="M4430" s="117"/>
      <c r="T4430" s="118"/>
      <c r="AT4430" s="114" t="s">
        <v>176</v>
      </c>
      <c r="AU4430" s="114" t="s">
        <v>82</v>
      </c>
      <c r="AV4430" s="113" t="s">
        <v>82</v>
      </c>
      <c r="AW4430" s="113" t="s">
        <v>30</v>
      </c>
      <c r="AX4430" s="113" t="s">
        <v>73</v>
      </c>
      <c r="AY4430" s="114" t="s">
        <v>165</v>
      </c>
    </row>
    <row r="4431" spans="2:65" s="107" customFormat="1">
      <c r="B4431" s="106"/>
      <c r="D4431" s="102" t="s">
        <v>176</v>
      </c>
      <c r="E4431" s="108" t="s">
        <v>1</v>
      </c>
      <c r="F4431" s="109" t="s">
        <v>11606</v>
      </c>
      <c r="H4431" s="108"/>
      <c r="I4431" s="6"/>
      <c r="L4431" s="106"/>
      <c r="M4431" s="110"/>
      <c r="T4431" s="111"/>
      <c r="AT4431" s="108" t="s">
        <v>176</v>
      </c>
      <c r="AU4431" s="108" t="s">
        <v>82</v>
      </c>
      <c r="AV4431" s="107" t="s">
        <v>82</v>
      </c>
      <c r="AW4431" s="107" t="s">
        <v>30</v>
      </c>
      <c r="AX4431" s="107" t="s">
        <v>73</v>
      </c>
      <c r="AY4431" s="108" t="s">
        <v>165</v>
      </c>
    </row>
    <row r="4432" spans="2:65" s="113" customFormat="1">
      <c r="B4432" s="112"/>
      <c r="D4432" s="102" t="s">
        <v>176</v>
      </c>
      <c r="E4432" s="114" t="s">
        <v>1</v>
      </c>
      <c r="F4432" s="115" t="s">
        <v>11607</v>
      </c>
      <c r="H4432" s="116">
        <v>-40.413999999999994</v>
      </c>
      <c r="I4432" s="7"/>
      <c r="L4432" s="112"/>
      <c r="M4432" s="117"/>
      <c r="T4432" s="118"/>
      <c r="AT4432" s="114" t="s">
        <v>176</v>
      </c>
      <c r="AU4432" s="114" t="s">
        <v>82</v>
      </c>
      <c r="AV4432" s="113" t="s">
        <v>82</v>
      </c>
      <c r="AW4432" s="113" t="s">
        <v>30</v>
      </c>
      <c r="AX4432" s="113" t="s">
        <v>73</v>
      </c>
      <c r="AY4432" s="114" t="s">
        <v>165</v>
      </c>
    </row>
    <row r="4433" spans="2:65" s="120" customFormat="1">
      <c r="B4433" s="119"/>
      <c r="D4433" s="102" t="s">
        <v>176</v>
      </c>
      <c r="E4433" s="121" t="s">
        <v>1</v>
      </c>
      <c r="F4433" s="122" t="s">
        <v>181</v>
      </c>
      <c r="H4433" s="123">
        <v>268.11200000000002</v>
      </c>
      <c r="I4433" s="8"/>
      <c r="L4433" s="119"/>
      <c r="M4433" s="124"/>
      <c r="T4433" s="125"/>
      <c r="AT4433" s="121" t="s">
        <v>176</v>
      </c>
      <c r="AU4433" s="121" t="s">
        <v>82</v>
      </c>
      <c r="AV4433" s="120" t="s">
        <v>172</v>
      </c>
      <c r="AW4433" s="120" t="s">
        <v>30</v>
      </c>
      <c r="AX4433" s="120" t="s">
        <v>80</v>
      </c>
      <c r="AY4433" s="121" t="s">
        <v>165</v>
      </c>
    </row>
    <row r="4434" spans="2:65" s="17" customFormat="1" ht="33" customHeight="1">
      <c r="B4434" s="16"/>
      <c r="C4434" s="88" t="s">
        <v>1338</v>
      </c>
      <c r="D4434" s="88" t="s">
        <v>168</v>
      </c>
      <c r="E4434" s="89" t="s">
        <v>2386</v>
      </c>
      <c r="F4434" s="90" t="s">
        <v>2387</v>
      </c>
      <c r="G4434" s="91" t="s">
        <v>202</v>
      </c>
      <c r="H4434" s="92">
        <v>40.414000000000001</v>
      </c>
      <c r="I4434" s="4"/>
      <c r="J4434" s="94">
        <f>ROUND(I4434*H4434,2)</f>
        <v>0</v>
      </c>
      <c r="K4434" s="95"/>
      <c r="L4434" s="16"/>
      <c r="M4434" s="96" t="s">
        <v>1</v>
      </c>
      <c r="N4434" s="97" t="s">
        <v>38</v>
      </c>
      <c r="P4434" s="98">
        <f>O4434*H4434</f>
        <v>0</v>
      </c>
      <c r="Q4434" s="98">
        <v>0</v>
      </c>
      <c r="R4434" s="98">
        <f>Q4434*H4434</f>
        <v>0</v>
      </c>
      <c r="S4434" s="98">
        <v>0</v>
      </c>
      <c r="T4434" s="99">
        <f>S4434*H4434</f>
        <v>0</v>
      </c>
      <c r="AR4434" s="100" t="s">
        <v>172</v>
      </c>
      <c r="AT4434" s="100" t="s">
        <v>168</v>
      </c>
      <c r="AU4434" s="100" t="s">
        <v>82</v>
      </c>
      <c r="AY4434" s="9" t="s">
        <v>165</v>
      </c>
      <c r="BE4434" s="101">
        <f>IF(N4434="základní",J4434,0)</f>
        <v>0</v>
      </c>
      <c r="BF4434" s="101">
        <f>IF(N4434="snížená",J4434,0)</f>
        <v>0</v>
      </c>
      <c r="BG4434" s="101">
        <f>IF(N4434="zákl. přenesená",J4434,0)</f>
        <v>0</v>
      </c>
      <c r="BH4434" s="101">
        <f>IF(N4434="sníž. přenesená",J4434,0)</f>
        <v>0</v>
      </c>
      <c r="BI4434" s="101">
        <f>IF(N4434="nulová",J4434,0)</f>
        <v>0</v>
      </c>
      <c r="BJ4434" s="9" t="s">
        <v>80</v>
      </c>
      <c r="BK4434" s="101">
        <f>ROUND(I4434*H4434,2)</f>
        <v>0</v>
      </c>
      <c r="BL4434" s="9" t="s">
        <v>172</v>
      </c>
      <c r="BM4434" s="100" t="s">
        <v>2388</v>
      </c>
    </row>
    <row r="4435" spans="2:65" s="17" customFormat="1" ht="19.5">
      <c r="B4435" s="16"/>
      <c r="D4435" s="102" t="s">
        <v>173</v>
      </c>
      <c r="F4435" s="103" t="s">
        <v>2387</v>
      </c>
      <c r="I4435" s="5"/>
      <c r="L4435" s="16"/>
      <c r="M4435" s="104"/>
      <c r="T4435" s="105"/>
      <c r="AT4435" s="9" t="s">
        <v>173</v>
      </c>
      <c r="AU4435" s="9" t="s">
        <v>82</v>
      </c>
    </row>
    <row r="4436" spans="2:65" s="113" customFormat="1">
      <c r="B4436" s="112"/>
      <c r="D4436" s="102" t="s">
        <v>176</v>
      </c>
      <c r="E4436" s="114" t="s">
        <v>1</v>
      </c>
      <c r="F4436" s="115" t="s">
        <v>2389</v>
      </c>
      <c r="H4436" s="116">
        <v>40.414000000000001</v>
      </c>
      <c r="I4436" s="7"/>
      <c r="L4436" s="112"/>
      <c r="M4436" s="117"/>
      <c r="T4436" s="118"/>
      <c r="AT4436" s="114" t="s">
        <v>176</v>
      </c>
      <c r="AU4436" s="114" t="s">
        <v>82</v>
      </c>
      <c r="AV4436" s="113" t="s">
        <v>82</v>
      </c>
      <c r="AW4436" s="113" t="s">
        <v>30</v>
      </c>
      <c r="AX4436" s="113" t="s">
        <v>73</v>
      </c>
      <c r="AY4436" s="114" t="s">
        <v>165</v>
      </c>
    </row>
    <row r="4437" spans="2:65" s="120" customFormat="1">
      <c r="B4437" s="119"/>
      <c r="D4437" s="102" t="s">
        <v>176</v>
      </c>
      <c r="E4437" s="121" t="s">
        <v>1</v>
      </c>
      <c r="F4437" s="122" t="s">
        <v>181</v>
      </c>
      <c r="H4437" s="123">
        <v>40.414000000000001</v>
      </c>
      <c r="I4437" s="8"/>
      <c r="L4437" s="119"/>
      <c r="M4437" s="124"/>
      <c r="T4437" s="125"/>
      <c r="AT4437" s="121" t="s">
        <v>176</v>
      </c>
      <c r="AU4437" s="121" t="s">
        <v>82</v>
      </c>
      <c r="AV4437" s="120" t="s">
        <v>172</v>
      </c>
      <c r="AW4437" s="120" t="s">
        <v>30</v>
      </c>
      <c r="AX4437" s="120" t="s">
        <v>80</v>
      </c>
      <c r="AY4437" s="121" t="s">
        <v>165</v>
      </c>
    </row>
    <row r="4438" spans="2:65" s="17" customFormat="1" ht="37.9" customHeight="1">
      <c r="B4438" s="16"/>
      <c r="C4438" s="88" t="s">
        <v>2390</v>
      </c>
      <c r="D4438" s="88" t="s">
        <v>168</v>
      </c>
      <c r="E4438" s="89" t="s">
        <v>2391</v>
      </c>
      <c r="F4438" s="90" t="s">
        <v>2392</v>
      </c>
      <c r="G4438" s="91" t="s">
        <v>202</v>
      </c>
      <c r="H4438" s="92">
        <v>484.803</v>
      </c>
      <c r="I4438" s="4"/>
      <c r="J4438" s="94">
        <f>ROUND(I4438*H4438,2)</f>
        <v>0</v>
      </c>
      <c r="K4438" s="95"/>
      <c r="L4438" s="16"/>
      <c r="M4438" s="96" t="s">
        <v>1</v>
      </c>
      <c r="N4438" s="97" t="s">
        <v>38</v>
      </c>
      <c r="P4438" s="98">
        <f>O4438*H4438</f>
        <v>0</v>
      </c>
      <c r="Q4438" s="98">
        <v>0</v>
      </c>
      <c r="R4438" s="98">
        <f>Q4438*H4438</f>
        <v>0</v>
      </c>
      <c r="S4438" s="98">
        <v>0</v>
      </c>
      <c r="T4438" s="99">
        <f>S4438*H4438</f>
        <v>0</v>
      </c>
      <c r="AR4438" s="100" t="s">
        <v>172</v>
      </c>
      <c r="AT4438" s="100" t="s">
        <v>168</v>
      </c>
      <c r="AU4438" s="100" t="s">
        <v>82</v>
      </c>
      <c r="AY4438" s="9" t="s">
        <v>165</v>
      </c>
      <c r="BE4438" s="101">
        <f>IF(N4438="základní",J4438,0)</f>
        <v>0</v>
      </c>
      <c r="BF4438" s="101">
        <f>IF(N4438="snížená",J4438,0)</f>
        <v>0</v>
      </c>
      <c r="BG4438" s="101">
        <f>IF(N4438="zákl. přenesená",J4438,0)</f>
        <v>0</v>
      </c>
      <c r="BH4438" s="101">
        <f>IF(N4438="sníž. přenesená",J4438,0)</f>
        <v>0</v>
      </c>
      <c r="BI4438" s="101">
        <f>IF(N4438="nulová",J4438,0)</f>
        <v>0</v>
      </c>
      <c r="BJ4438" s="9" t="s">
        <v>80</v>
      </c>
      <c r="BK4438" s="101">
        <f>ROUND(I4438*H4438,2)</f>
        <v>0</v>
      </c>
      <c r="BL4438" s="9" t="s">
        <v>172</v>
      </c>
      <c r="BM4438" s="100" t="s">
        <v>2393</v>
      </c>
    </row>
    <row r="4439" spans="2:65" s="17" customFormat="1" ht="19.5">
      <c r="B4439" s="16"/>
      <c r="D4439" s="102" t="s">
        <v>173</v>
      </c>
      <c r="F4439" s="103" t="s">
        <v>2392</v>
      </c>
      <c r="I4439" s="5"/>
      <c r="L4439" s="16"/>
      <c r="M4439" s="104"/>
      <c r="T4439" s="105"/>
      <c r="AT4439" s="9" t="s">
        <v>173</v>
      </c>
      <c r="AU4439" s="9" t="s">
        <v>82</v>
      </c>
    </row>
    <row r="4440" spans="2:65" s="113" customFormat="1">
      <c r="B4440" s="112"/>
      <c r="D4440" s="102" t="s">
        <v>176</v>
      </c>
      <c r="E4440" s="114" t="s">
        <v>1</v>
      </c>
      <c r="F4440" s="115" t="s">
        <v>11608</v>
      </c>
      <c r="H4440" s="116">
        <v>655.45700000000011</v>
      </c>
      <c r="I4440" s="7"/>
      <c r="L4440" s="112"/>
      <c r="M4440" s="117"/>
      <c r="T4440" s="118"/>
      <c r="AT4440" s="114" t="s">
        <v>176</v>
      </c>
      <c r="AU4440" s="114" t="s">
        <v>82</v>
      </c>
      <c r="AV4440" s="113" t="s">
        <v>82</v>
      </c>
      <c r="AW4440" s="113" t="s">
        <v>30</v>
      </c>
      <c r="AX4440" s="113" t="s">
        <v>73</v>
      </c>
      <c r="AY4440" s="114" t="s">
        <v>165</v>
      </c>
    </row>
    <row r="4441" spans="2:65" s="107" customFormat="1">
      <c r="B4441" s="106"/>
      <c r="D4441" s="102" t="s">
        <v>176</v>
      </c>
      <c r="E4441" s="108" t="s">
        <v>1</v>
      </c>
      <c r="F4441" s="109" t="s">
        <v>11609</v>
      </c>
      <c r="H4441" s="108"/>
      <c r="I4441" s="6"/>
      <c r="L4441" s="106"/>
      <c r="M4441" s="110"/>
      <c r="T4441" s="111"/>
      <c r="AT4441" s="108" t="s">
        <v>176</v>
      </c>
      <c r="AU4441" s="108" t="s">
        <v>82</v>
      </c>
      <c r="AV4441" s="107" t="s">
        <v>82</v>
      </c>
      <c r="AW4441" s="107" t="s">
        <v>30</v>
      </c>
      <c r="AX4441" s="107" t="s">
        <v>73</v>
      </c>
      <c r="AY4441" s="108" t="s">
        <v>165</v>
      </c>
    </row>
    <row r="4442" spans="2:65" s="113" customFormat="1">
      <c r="B4442" s="112"/>
      <c r="D4442" s="102" t="s">
        <v>176</v>
      </c>
      <c r="E4442" s="114" t="s">
        <v>1</v>
      </c>
      <c r="F4442" s="115" t="s">
        <v>11610</v>
      </c>
      <c r="H4442" s="116">
        <v>-170.65400000000002</v>
      </c>
      <c r="I4442" s="7"/>
      <c r="L4442" s="112"/>
      <c r="M4442" s="117"/>
      <c r="T4442" s="118"/>
      <c r="AT4442" s="114" t="s">
        <v>176</v>
      </c>
      <c r="AU4442" s="114" t="s">
        <v>82</v>
      </c>
      <c r="AV4442" s="113" t="s">
        <v>82</v>
      </c>
      <c r="AW4442" s="113" t="s">
        <v>30</v>
      </c>
      <c r="AX4442" s="113" t="s">
        <v>73</v>
      </c>
      <c r="AY4442" s="114" t="s">
        <v>165</v>
      </c>
    </row>
    <row r="4443" spans="2:65" s="120" customFormat="1">
      <c r="B4443" s="119"/>
      <c r="D4443" s="102" t="s">
        <v>176</v>
      </c>
      <c r="E4443" s="121" t="s">
        <v>1</v>
      </c>
      <c r="F4443" s="122" t="s">
        <v>181</v>
      </c>
      <c r="H4443" s="123">
        <v>484.803</v>
      </c>
      <c r="I4443" s="8"/>
      <c r="L4443" s="119"/>
      <c r="M4443" s="124"/>
      <c r="T4443" s="125"/>
      <c r="AT4443" s="121" t="s">
        <v>176</v>
      </c>
      <c r="AU4443" s="121" t="s">
        <v>82</v>
      </c>
      <c r="AV4443" s="120" t="s">
        <v>172</v>
      </c>
      <c r="AW4443" s="120" t="s">
        <v>30</v>
      </c>
      <c r="AX4443" s="120" t="s">
        <v>80</v>
      </c>
      <c r="AY4443" s="121" t="s">
        <v>165</v>
      </c>
    </row>
    <row r="4444" spans="2:65" s="17" customFormat="1" ht="37.9" customHeight="1">
      <c r="B4444" s="16"/>
      <c r="C4444" s="88" t="s">
        <v>1339</v>
      </c>
      <c r="D4444" s="88" t="s">
        <v>168</v>
      </c>
      <c r="E4444" s="89" t="s">
        <v>2394</v>
      </c>
      <c r="F4444" s="90" t="s">
        <v>2395</v>
      </c>
      <c r="G4444" s="91" t="s">
        <v>202</v>
      </c>
      <c r="H4444" s="92">
        <v>170.654</v>
      </c>
      <c r="I4444" s="4"/>
      <c r="J4444" s="94">
        <f>ROUND(I4444*H4444,2)</f>
        <v>0</v>
      </c>
      <c r="K4444" s="95"/>
      <c r="L4444" s="16"/>
      <c r="M4444" s="96" t="s">
        <v>1</v>
      </c>
      <c r="N4444" s="97" t="s">
        <v>38</v>
      </c>
      <c r="P4444" s="98">
        <f>O4444*H4444</f>
        <v>0</v>
      </c>
      <c r="Q4444" s="98">
        <v>0</v>
      </c>
      <c r="R4444" s="98">
        <f>Q4444*H4444</f>
        <v>0</v>
      </c>
      <c r="S4444" s="98">
        <v>0</v>
      </c>
      <c r="T4444" s="99">
        <f>S4444*H4444</f>
        <v>0</v>
      </c>
      <c r="AR4444" s="100" t="s">
        <v>172</v>
      </c>
      <c r="AT4444" s="100" t="s">
        <v>168</v>
      </c>
      <c r="AU4444" s="100" t="s">
        <v>82</v>
      </c>
      <c r="AY4444" s="9" t="s">
        <v>165</v>
      </c>
      <c r="BE4444" s="101">
        <f>IF(N4444="základní",J4444,0)</f>
        <v>0</v>
      </c>
      <c r="BF4444" s="101">
        <f>IF(N4444="snížená",J4444,0)</f>
        <v>0</v>
      </c>
      <c r="BG4444" s="101">
        <f>IF(N4444="zákl. přenesená",J4444,0)</f>
        <v>0</v>
      </c>
      <c r="BH4444" s="101">
        <f>IF(N4444="sníž. přenesená",J4444,0)</f>
        <v>0</v>
      </c>
      <c r="BI4444" s="101">
        <f>IF(N4444="nulová",J4444,0)</f>
        <v>0</v>
      </c>
      <c r="BJ4444" s="9" t="s">
        <v>80</v>
      </c>
      <c r="BK4444" s="101">
        <f>ROUND(I4444*H4444,2)</f>
        <v>0</v>
      </c>
      <c r="BL4444" s="9" t="s">
        <v>172</v>
      </c>
      <c r="BM4444" s="100" t="s">
        <v>2396</v>
      </c>
    </row>
    <row r="4445" spans="2:65" s="17" customFormat="1" ht="19.5">
      <c r="B4445" s="16"/>
      <c r="D4445" s="102" t="s">
        <v>173</v>
      </c>
      <c r="F4445" s="103" t="s">
        <v>2395</v>
      </c>
      <c r="I4445" s="5"/>
      <c r="L4445" s="16"/>
      <c r="M4445" s="104"/>
      <c r="T4445" s="105"/>
      <c r="AT4445" s="9" t="s">
        <v>173</v>
      </c>
      <c r="AU4445" s="9" t="s">
        <v>82</v>
      </c>
    </row>
    <row r="4446" spans="2:65" s="113" customFormat="1">
      <c r="B4446" s="112"/>
      <c r="D4446" s="102" t="s">
        <v>176</v>
      </c>
      <c r="E4446" s="114" t="s">
        <v>1</v>
      </c>
      <c r="F4446" s="115" t="s">
        <v>2397</v>
      </c>
      <c r="H4446" s="116">
        <v>170.654</v>
      </c>
      <c r="I4446" s="7"/>
      <c r="L4446" s="112"/>
      <c r="M4446" s="117"/>
      <c r="T4446" s="118"/>
      <c r="AT4446" s="114" t="s">
        <v>176</v>
      </c>
      <c r="AU4446" s="114" t="s">
        <v>82</v>
      </c>
      <c r="AV4446" s="113" t="s">
        <v>82</v>
      </c>
      <c r="AW4446" s="113" t="s">
        <v>30</v>
      </c>
      <c r="AX4446" s="113" t="s">
        <v>73</v>
      </c>
      <c r="AY4446" s="114" t="s">
        <v>165</v>
      </c>
    </row>
    <row r="4447" spans="2:65" s="120" customFormat="1">
      <c r="B4447" s="119"/>
      <c r="D4447" s="102" t="s">
        <v>176</v>
      </c>
      <c r="E4447" s="121" t="s">
        <v>1</v>
      </c>
      <c r="F4447" s="122" t="s">
        <v>181</v>
      </c>
      <c r="H4447" s="123">
        <v>170.654</v>
      </c>
      <c r="I4447" s="8"/>
      <c r="L4447" s="119"/>
      <c r="M4447" s="124"/>
      <c r="T4447" s="125"/>
      <c r="AT4447" s="121" t="s">
        <v>176</v>
      </c>
      <c r="AU4447" s="121" t="s">
        <v>82</v>
      </c>
      <c r="AV4447" s="120" t="s">
        <v>172</v>
      </c>
      <c r="AW4447" s="120" t="s">
        <v>30</v>
      </c>
      <c r="AX4447" s="120" t="s">
        <v>80</v>
      </c>
      <c r="AY4447" s="121" t="s">
        <v>165</v>
      </c>
    </row>
    <row r="4448" spans="2:65" s="17" customFormat="1" ht="24.2" customHeight="1">
      <c r="B4448" s="16"/>
      <c r="C4448" s="88" t="s">
        <v>2398</v>
      </c>
      <c r="D4448" s="88" t="s">
        <v>168</v>
      </c>
      <c r="E4448" s="89" t="s">
        <v>2399</v>
      </c>
      <c r="F4448" s="90" t="s">
        <v>2400</v>
      </c>
      <c r="G4448" s="91" t="s">
        <v>202</v>
      </c>
      <c r="H4448" s="92">
        <v>398.87799999999999</v>
      </c>
      <c r="I4448" s="4"/>
      <c r="J4448" s="94">
        <f>ROUND(I4448*H4448,2)</f>
        <v>0</v>
      </c>
      <c r="K4448" s="95"/>
      <c r="L4448" s="16"/>
      <c r="M4448" s="96" t="s">
        <v>1</v>
      </c>
      <c r="N4448" s="97" t="s">
        <v>38</v>
      </c>
      <c r="P4448" s="98">
        <f>O4448*H4448</f>
        <v>0</v>
      </c>
      <c r="Q4448" s="98">
        <v>0</v>
      </c>
      <c r="R4448" s="98">
        <f>Q4448*H4448</f>
        <v>0</v>
      </c>
      <c r="S4448" s="98">
        <v>0</v>
      </c>
      <c r="T4448" s="99">
        <f>S4448*H4448</f>
        <v>0</v>
      </c>
      <c r="AR4448" s="100" t="s">
        <v>172</v>
      </c>
      <c r="AT4448" s="100" t="s">
        <v>168</v>
      </c>
      <c r="AU4448" s="100" t="s">
        <v>82</v>
      </c>
      <c r="AY4448" s="9" t="s">
        <v>165</v>
      </c>
      <c r="BE4448" s="101">
        <f>IF(N4448="základní",J4448,0)</f>
        <v>0</v>
      </c>
      <c r="BF4448" s="101">
        <f>IF(N4448="snížená",J4448,0)</f>
        <v>0</v>
      </c>
      <c r="BG4448" s="101">
        <f>IF(N4448="zákl. přenesená",J4448,0)</f>
        <v>0</v>
      </c>
      <c r="BH4448" s="101">
        <f>IF(N4448="sníž. přenesená",J4448,0)</f>
        <v>0</v>
      </c>
      <c r="BI4448" s="101">
        <f>IF(N4448="nulová",J4448,0)</f>
        <v>0</v>
      </c>
      <c r="BJ4448" s="9" t="s">
        <v>80</v>
      </c>
      <c r="BK4448" s="101">
        <f>ROUND(I4448*H4448,2)</f>
        <v>0</v>
      </c>
      <c r="BL4448" s="9" t="s">
        <v>172</v>
      </c>
      <c r="BM4448" s="100" t="s">
        <v>2401</v>
      </c>
    </row>
    <row r="4449" spans="2:65" s="17" customFormat="1" ht="19.5">
      <c r="B4449" s="16"/>
      <c r="D4449" s="102" t="s">
        <v>173</v>
      </c>
      <c r="F4449" s="103" t="s">
        <v>2400</v>
      </c>
      <c r="I4449" s="5"/>
      <c r="L4449" s="16"/>
      <c r="M4449" s="104"/>
      <c r="T4449" s="105"/>
      <c r="AT4449" s="9" t="s">
        <v>173</v>
      </c>
      <c r="AU4449" s="9" t="s">
        <v>82</v>
      </c>
    </row>
    <row r="4450" spans="2:65" s="107" customFormat="1">
      <c r="B4450" s="106"/>
      <c r="D4450" s="102" t="s">
        <v>176</v>
      </c>
      <c r="E4450" s="108" t="s">
        <v>1</v>
      </c>
      <c r="F4450" s="109" t="s">
        <v>11611</v>
      </c>
      <c r="H4450" s="108"/>
      <c r="I4450" s="6"/>
      <c r="L4450" s="106"/>
      <c r="M4450" s="110"/>
      <c r="T4450" s="111"/>
      <c r="AT4450" s="108" t="s">
        <v>176</v>
      </c>
      <c r="AU4450" s="108" t="s">
        <v>82</v>
      </c>
      <c r="AV4450" s="107" t="s">
        <v>82</v>
      </c>
      <c r="AW4450" s="107" t="s">
        <v>30</v>
      </c>
      <c r="AX4450" s="107" t="s">
        <v>73</v>
      </c>
      <c r="AY4450" s="108" t="s">
        <v>165</v>
      </c>
    </row>
    <row r="4451" spans="2:65" s="113" customFormat="1">
      <c r="B4451" s="112"/>
      <c r="D4451" s="102" t="s">
        <v>176</v>
      </c>
      <c r="E4451" s="114" t="s">
        <v>1</v>
      </c>
      <c r="F4451" s="115" t="s">
        <v>11612</v>
      </c>
      <c r="H4451" s="116">
        <v>243.73818181818183</v>
      </c>
      <c r="I4451" s="7"/>
      <c r="L4451" s="112"/>
      <c r="M4451" s="117"/>
      <c r="T4451" s="118"/>
      <c r="AT4451" s="114" t="s">
        <v>176</v>
      </c>
      <c r="AU4451" s="114" t="s">
        <v>82</v>
      </c>
      <c r="AV4451" s="113" t="s">
        <v>82</v>
      </c>
      <c r="AW4451" s="113" t="s">
        <v>30</v>
      </c>
      <c r="AX4451" s="113" t="s">
        <v>73</v>
      </c>
      <c r="AY4451" s="114" t="s">
        <v>165</v>
      </c>
    </row>
    <row r="4452" spans="2:65" s="113" customFormat="1">
      <c r="B4452" s="112"/>
      <c r="D4452" s="102" t="s">
        <v>176</v>
      </c>
      <c r="E4452" s="114" t="s">
        <v>1</v>
      </c>
      <c r="F4452" s="115" t="s">
        <v>11613</v>
      </c>
      <c r="H4452" s="116">
        <v>155.13999999999999</v>
      </c>
      <c r="I4452" s="7"/>
      <c r="L4452" s="112"/>
      <c r="M4452" s="117"/>
      <c r="T4452" s="118"/>
      <c r="AT4452" s="114" t="s">
        <v>176</v>
      </c>
      <c r="AU4452" s="114" t="s">
        <v>82</v>
      </c>
      <c r="AV4452" s="113" t="s">
        <v>82</v>
      </c>
      <c r="AW4452" s="113" t="s">
        <v>30</v>
      </c>
      <c r="AX4452" s="113" t="s">
        <v>73</v>
      </c>
      <c r="AY4452" s="114" t="s">
        <v>165</v>
      </c>
    </row>
    <row r="4453" spans="2:65" s="120" customFormat="1">
      <c r="B4453" s="119"/>
      <c r="D4453" s="102" t="s">
        <v>176</v>
      </c>
      <c r="E4453" s="121" t="s">
        <v>1</v>
      </c>
      <c r="F4453" s="122" t="s">
        <v>181</v>
      </c>
      <c r="H4453" s="123">
        <v>398.87799999999999</v>
      </c>
      <c r="I4453" s="8"/>
      <c r="L4453" s="119"/>
      <c r="M4453" s="124"/>
      <c r="T4453" s="125"/>
      <c r="AT4453" s="121" t="s">
        <v>176</v>
      </c>
      <c r="AU4453" s="121" t="s">
        <v>82</v>
      </c>
      <c r="AV4453" s="120" t="s">
        <v>172</v>
      </c>
      <c r="AW4453" s="120" t="s">
        <v>30</v>
      </c>
      <c r="AX4453" s="120" t="s">
        <v>80</v>
      </c>
      <c r="AY4453" s="121" t="s">
        <v>165</v>
      </c>
    </row>
    <row r="4454" spans="2:65" s="17" customFormat="1" ht="37.9" customHeight="1">
      <c r="B4454" s="16"/>
      <c r="C4454" s="88" t="s">
        <v>1343</v>
      </c>
      <c r="D4454" s="88" t="s">
        <v>168</v>
      </c>
      <c r="E4454" s="89" t="s">
        <v>2402</v>
      </c>
      <c r="F4454" s="90" t="s">
        <v>2403</v>
      </c>
      <c r="G4454" s="91" t="s">
        <v>202</v>
      </c>
      <c r="H4454" s="92">
        <v>629.09500000000003</v>
      </c>
      <c r="I4454" s="4"/>
      <c r="J4454" s="94">
        <f>ROUND(I4454*H4454,2)</f>
        <v>0</v>
      </c>
      <c r="K4454" s="95"/>
      <c r="L4454" s="16"/>
      <c r="M4454" s="96" t="s">
        <v>1</v>
      </c>
      <c r="N4454" s="97" t="s">
        <v>38</v>
      </c>
      <c r="P4454" s="98">
        <f>O4454*H4454</f>
        <v>0</v>
      </c>
      <c r="Q4454" s="98">
        <v>0</v>
      </c>
      <c r="R4454" s="98">
        <f>Q4454*H4454</f>
        <v>0</v>
      </c>
      <c r="S4454" s="98">
        <v>0</v>
      </c>
      <c r="T4454" s="99">
        <f>S4454*H4454</f>
        <v>0</v>
      </c>
      <c r="AR4454" s="100" t="s">
        <v>172</v>
      </c>
      <c r="AT4454" s="100" t="s">
        <v>168</v>
      </c>
      <c r="AU4454" s="100" t="s">
        <v>82</v>
      </c>
      <c r="AY4454" s="9" t="s">
        <v>165</v>
      </c>
      <c r="BE4454" s="101">
        <f>IF(N4454="základní",J4454,0)</f>
        <v>0</v>
      </c>
      <c r="BF4454" s="101">
        <f>IF(N4454="snížená",J4454,0)</f>
        <v>0</v>
      </c>
      <c r="BG4454" s="101">
        <f>IF(N4454="zákl. přenesená",J4454,0)</f>
        <v>0</v>
      </c>
      <c r="BH4454" s="101">
        <f>IF(N4454="sníž. přenesená",J4454,0)</f>
        <v>0</v>
      </c>
      <c r="BI4454" s="101">
        <f>IF(N4454="nulová",J4454,0)</f>
        <v>0</v>
      </c>
      <c r="BJ4454" s="9" t="s">
        <v>80</v>
      </c>
      <c r="BK4454" s="101">
        <f>ROUND(I4454*H4454,2)</f>
        <v>0</v>
      </c>
      <c r="BL4454" s="9" t="s">
        <v>172</v>
      </c>
      <c r="BM4454" s="100" t="s">
        <v>2404</v>
      </c>
    </row>
    <row r="4455" spans="2:65" s="17" customFormat="1" ht="19.5">
      <c r="B4455" s="16"/>
      <c r="D4455" s="102" t="s">
        <v>173</v>
      </c>
      <c r="F4455" s="103" t="s">
        <v>2403</v>
      </c>
      <c r="I4455" s="5"/>
      <c r="L4455" s="16"/>
      <c r="M4455" s="104"/>
      <c r="T4455" s="105"/>
      <c r="AT4455" s="9" t="s">
        <v>173</v>
      </c>
      <c r="AU4455" s="9" t="s">
        <v>82</v>
      </c>
    </row>
    <row r="4456" spans="2:65" s="107" customFormat="1">
      <c r="B4456" s="106"/>
      <c r="D4456" s="102" t="s">
        <v>176</v>
      </c>
      <c r="E4456" s="108" t="s">
        <v>1</v>
      </c>
      <c r="F4456" s="109" t="s">
        <v>705</v>
      </c>
      <c r="H4456" s="108"/>
      <c r="I4456" s="6"/>
      <c r="L4456" s="106"/>
      <c r="M4456" s="110"/>
      <c r="T4456" s="111"/>
      <c r="AT4456" s="108" t="s">
        <v>176</v>
      </c>
      <c r="AU4456" s="108" t="s">
        <v>82</v>
      </c>
      <c r="AV4456" s="107" t="s">
        <v>82</v>
      </c>
      <c r="AW4456" s="107" t="s">
        <v>30</v>
      </c>
      <c r="AX4456" s="107" t="s">
        <v>73</v>
      </c>
      <c r="AY4456" s="108" t="s">
        <v>165</v>
      </c>
    </row>
    <row r="4457" spans="2:65" s="113" customFormat="1">
      <c r="B4457" s="112"/>
      <c r="D4457" s="102" t="s">
        <v>176</v>
      </c>
      <c r="E4457" s="114" t="s">
        <v>1</v>
      </c>
      <c r="F4457" s="115" t="s">
        <v>11614</v>
      </c>
      <c r="H4457" s="116">
        <v>7.02</v>
      </c>
      <c r="I4457" s="7"/>
      <c r="L4457" s="112"/>
      <c r="M4457" s="117"/>
      <c r="T4457" s="118"/>
      <c r="AT4457" s="114" t="s">
        <v>176</v>
      </c>
      <c r="AU4457" s="114" t="s">
        <v>82</v>
      </c>
      <c r="AV4457" s="113" t="s">
        <v>82</v>
      </c>
      <c r="AW4457" s="113" t="s">
        <v>30</v>
      </c>
      <c r="AX4457" s="113" t="s">
        <v>73</v>
      </c>
      <c r="AY4457" s="114" t="s">
        <v>165</v>
      </c>
    </row>
    <row r="4458" spans="2:65" s="113" customFormat="1">
      <c r="B4458" s="112"/>
      <c r="D4458" s="102" t="s">
        <v>176</v>
      </c>
      <c r="E4458" s="114" t="s">
        <v>1</v>
      </c>
      <c r="F4458" s="115" t="s">
        <v>11615</v>
      </c>
      <c r="H4458" s="116">
        <v>6.68</v>
      </c>
      <c r="I4458" s="7"/>
      <c r="L4458" s="112"/>
      <c r="M4458" s="117"/>
      <c r="T4458" s="118"/>
      <c r="AT4458" s="114" t="s">
        <v>176</v>
      </c>
      <c r="AU4458" s="114" t="s">
        <v>82</v>
      </c>
      <c r="AV4458" s="113" t="s">
        <v>82</v>
      </c>
      <c r="AW4458" s="113" t="s">
        <v>30</v>
      </c>
      <c r="AX4458" s="113" t="s">
        <v>73</v>
      </c>
      <c r="AY4458" s="114" t="s">
        <v>165</v>
      </c>
    </row>
    <row r="4459" spans="2:65" s="113" customFormat="1">
      <c r="B4459" s="112"/>
      <c r="D4459" s="102" t="s">
        <v>176</v>
      </c>
      <c r="E4459" s="114" t="s">
        <v>1</v>
      </c>
      <c r="F4459" s="115" t="s">
        <v>11616</v>
      </c>
      <c r="H4459" s="116">
        <v>4.9800000000000004</v>
      </c>
      <c r="I4459" s="7"/>
      <c r="L4459" s="112"/>
      <c r="M4459" s="117"/>
      <c r="T4459" s="118"/>
      <c r="AT4459" s="114" t="s">
        <v>176</v>
      </c>
      <c r="AU4459" s="114" t="s">
        <v>82</v>
      </c>
      <c r="AV4459" s="113" t="s">
        <v>82</v>
      </c>
      <c r="AW4459" s="113" t="s">
        <v>30</v>
      </c>
      <c r="AX4459" s="113" t="s">
        <v>73</v>
      </c>
      <c r="AY4459" s="114" t="s">
        <v>165</v>
      </c>
    </row>
    <row r="4460" spans="2:65" s="113" customFormat="1">
      <c r="B4460" s="112"/>
      <c r="D4460" s="102" t="s">
        <v>176</v>
      </c>
      <c r="E4460" s="114" t="s">
        <v>1</v>
      </c>
      <c r="F4460" s="115" t="s">
        <v>11617</v>
      </c>
      <c r="H4460" s="116">
        <v>4.7699999999999996</v>
      </c>
      <c r="I4460" s="7"/>
      <c r="L4460" s="112"/>
      <c r="M4460" s="117"/>
      <c r="T4460" s="118"/>
      <c r="AT4460" s="114" t="s">
        <v>176</v>
      </c>
      <c r="AU4460" s="114" t="s">
        <v>82</v>
      </c>
      <c r="AV4460" s="113" t="s">
        <v>82</v>
      </c>
      <c r="AW4460" s="113" t="s">
        <v>30</v>
      </c>
      <c r="AX4460" s="113" t="s">
        <v>73</v>
      </c>
      <c r="AY4460" s="114" t="s">
        <v>165</v>
      </c>
    </row>
    <row r="4461" spans="2:65" s="113" customFormat="1">
      <c r="B4461" s="112"/>
      <c r="D4461" s="102" t="s">
        <v>176</v>
      </c>
      <c r="E4461" s="114" t="s">
        <v>1</v>
      </c>
      <c r="F4461" s="115" t="s">
        <v>11618</v>
      </c>
      <c r="H4461" s="116">
        <v>4.5599999999999996</v>
      </c>
      <c r="I4461" s="7"/>
      <c r="L4461" s="112"/>
      <c r="M4461" s="117"/>
      <c r="T4461" s="118"/>
      <c r="AT4461" s="114" t="s">
        <v>176</v>
      </c>
      <c r="AU4461" s="114" t="s">
        <v>82</v>
      </c>
      <c r="AV4461" s="113" t="s">
        <v>82</v>
      </c>
      <c r="AW4461" s="113" t="s">
        <v>30</v>
      </c>
      <c r="AX4461" s="113" t="s">
        <v>73</v>
      </c>
      <c r="AY4461" s="114" t="s">
        <v>165</v>
      </c>
    </row>
    <row r="4462" spans="2:65" s="113" customFormat="1">
      <c r="B4462" s="112"/>
      <c r="D4462" s="102" t="s">
        <v>176</v>
      </c>
      <c r="E4462" s="114" t="s">
        <v>1</v>
      </c>
      <c r="F4462" s="115" t="s">
        <v>11619</v>
      </c>
      <c r="H4462" s="116">
        <v>2.4</v>
      </c>
      <c r="I4462" s="7"/>
      <c r="L4462" s="112"/>
      <c r="M4462" s="117"/>
      <c r="T4462" s="118"/>
      <c r="AT4462" s="114" t="s">
        <v>176</v>
      </c>
      <c r="AU4462" s="114" t="s">
        <v>82</v>
      </c>
      <c r="AV4462" s="113" t="s">
        <v>82</v>
      </c>
      <c r="AW4462" s="113" t="s">
        <v>30</v>
      </c>
      <c r="AX4462" s="113" t="s">
        <v>73</v>
      </c>
      <c r="AY4462" s="114" t="s">
        <v>165</v>
      </c>
    </row>
    <row r="4463" spans="2:65" s="113" customFormat="1">
      <c r="B4463" s="112"/>
      <c r="D4463" s="102" t="s">
        <v>176</v>
      </c>
      <c r="E4463" s="114" t="s">
        <v>1</v>
      </c>
      <c r="F4463" s="115" t="s">
        <v>11620</v>
      </c>
      <c r="H4463" s="116">
        <v>9.57</v>
      </c>
      <c r="I4463" s="7"/>
      <c r="L4463" s="112"/>
      <c r="M4463" s="117"/>
      <c r="T4463" s="118"/>
      <c r="AT4463" s="114" t="s">
        <v>176</v>
      </c>
      <c r="AU4463" s="114" t="s">
        <v>82</v>
      </c>
      <c r="AV4463" s="113" t="s">
        <v>82</v>
      </c>
      <c r="AW4463" s="113" t="s">
        <v>30</v>
      </c>
      <c r="AX4463" s="113" t="s">
        <v>73</v>
      </c>
      <c r="AY4463" s="114" t="s">
        <v>165</v>
      </c>
    </row>
    <row r="4464" spans="2:65" s="113" customFormat="1">
      <c r="B4464" s="112"/>
      <c r="D4464" s="102" t="s">
        <v>176</v>
      </c>
      <c r="E4464" s="114" t="s">
        <v>1</v>
      </c>
      <c r="F4464" s="115" t="s">
        <v>11621</v>
      </c>
      <c r="H4464" s="116">
        <v>7.03</v>
      </c>
      <c r="I4464" s="7"/>
      <c r="L4464" s="112"/>
      <c r="M4464" s="117"/>
      <c r="T4464" s="118"/>
      <c r="AT4464" s="114" t="s">
        <v>176</v>
      </c>
      <c r="AU4464" s="114" t="s">
        <v>82</v>
      </c>
      <c r="AV4464" s="113" t="s">
        <v>82</v>
      </c>
      <c r="AW4464" s="113" t="s">
        <v>30</v>
      </c>
      <c r="AX4464" s="113" t="s">
        <v>73</v>
      </c>
      <c r="AY4464" s="114" t="s">
        <v>165</v>
      </c>
    </row>
    <row r="4465" spans="2:51" s="113" customFormat="1">
      <c r="B4465" s="112"/>
      <c r="D4465" s="102" t="s">
        <v>176</v>
      </c>
      <c r="E4465" s="114" t="s">
        <v>1</v>
      </c>
      <c r="F4465" s="115" t="s">
        <v>11622</v>
      </c>
      <c r="H4465" s="116">
        <v>7.31</v>
      </c>
      <c r="I4465" s="7"/>
      <c r="L4465" s="112"/>
      <c r="M4465" s="117"/>
      <c r="T4465" s="118"/>
      <c r="AT4465" s="114" t="s">
        <v>176</v>
      </c>
      <c r="AU4465" s="114" t="s">
        <v>82</v>
      </c>
      <c r="AV4465" s="113" t="s">
        <v>82</v>
      </c>
      <c r="AW4465" s="113" t="s">
        <v>30</v>
      </c>
      <c r="AX4465" s="113" t="s">
        <v>73</v>
      </c>
      <c r="AY4465" s="114" t="s">
        <v>165</v>
      </c>
    </row>
    <row r="4466" spans="2:51" s="107" customFormat="1">
      <c r="B4466" s="106"/>
      <c r="D4466" s="102" t="s">
        <v>176</v>
      </c>
      <c r="E4466" s="108" t="s">
        <v>1</v>
      </c>
      <c r="F4466" s="109" t="s">
        <v>707</v>
      </c>
      <c r="H4466" s="108"/>
      <c r="I4466" s="6"/>
      <c r="L4466" s="106"/>
      <c r="M4466" s="110"/>
      <c r="T4466" s="111"/>
      <c r="AT4466" s="108" t="s">
        <v>176</v>
      </c>
      <c r="AU4466" s="108" t="s">
        <v>82</v>
      </c>
      <c r="AV4466" s="107" t="s">
        <v>82</v>
      </c>
      <c r="AW4466" s="107" t="s">
        <v>30</v>
      </c>
      <c r="AX4466" s="107" t="s">
        <v>73</v>
      </c>
      <c r="AY4466" s="108" t="s">
        <v>165</v>
      </c>
    </row>
    <row r="4467" spans="2:51" s="113" customFormat="1">
      <c r="B4467" s="112"/>
      <c r="D4467" s="102" t="s">
        <v>176</v>
      </c>
      <c r="E4467" s="114" t="s">
        <v>1</v>
      </c>
      <c r="F4467" s="115" t="s">
        <v>11623</v>
      </c>
      <c r="H4467" s="116">
        <v>22.31</v>
      </c>
      <c r="I4467" s="7"/>
      <c r="L4467" s="112"/>
      <c r="M4467" s="117"/>
      <c r="T4467" s="118"/>
      <c r="AT4467" s="114" t="s">
        <v>176</v>
      </c>
      <c r="AU4467" s="114" t="s">
        <v>82</v>
      </c>
      <c r="AV4467" s="113" t="s">
        <v>82</v>
      </c>
      <c r="AW4467" s="113" t="s">
        <v>30</v>
      </c>
      <c r="AX4467" s="113" t="s">
        <v>73</v>
      </c>
      <c r="AY4467" s="114" t="s">
        <v>165</v>
      </c>
    </row>
    <row r="4468" spans="2:51" s="113" customFormat="1">
      <c r="B4468" s="112"/>
      <c r="D4468" s="102" t="s">
        <v>176</v>
      </c>
      <c r="E4468" s="114" t="s">
        <v>1</v>
      </c>
      <c r="F4468" s="115" t="s">
        <v>11624</v>
      </c>
      <c r="H4468" s="116">
        <v>9.58</v>
      </c>
      <c r="I4468" s="7"/>
      <c r="L4468" s="112"/>
      <c r="M4468" s="117"/>
      <c r="T4468" s="118"/>
      <c r="AT4468" s="114" t="s">
        <v>176</v>
      </c>
      <c r="AU4468" s="114" t="s">
        <v>82</v>
      </c>
      <c r="AV4468" s="113" t="s">
        <v>82</v>
      </c>
      <c r="AW4468" s="113" t="s">
        <v>30</v>
      </c>
      <c r="AX4468" s="113" t="s">
        <v>73</v>
      </c>
      <c r="AY4468" s="114" t="s">
        <v>165</v>
      </c>
    </row>
    <row r="4469" spans="2:51" s="113" customFormat="1">
      <c r="B4469" s="112"/>
      <c r="D4469" s="102" t="s">
        <v>176</v>
      </c>
      <c r="E4469" s="114" t="s">
        <v>1</v>
      </c>
      <c r="F4469" s="115" t="s">
        <v>11625</v>
      </c>
      <c r="H4469" s="116">
        <v>22.25</v>
      </c>
      <c r="I4469" s="7"/>
      <c r="L4469" s="112"/>
      <c r="M4469" s="117"/>
      <c r="T4469" s="118"/>
      <c r="AT4469" s="114" t="s">
        <v>176</v>
      </c>
      <c r="AU4469" s="114" t="s">
        <v>82</v>
      </c>
      <c r="AV4469" s="113" t="s">
        <v>82</v>
      </c>
      <c r="AW4469" s="113" t="s">
        <v>30</v>
      </c>
      <c r="AX4469" s="113" t="s">
        <v>73</v>
      </c>
      <c r="AY4469" s="114" t="s">
        <v>165</v>
      </c>
    </row>
    <row r="4470" spans="2:51" s="113" customFormat="1">
      <c r="B4470" s="112"/>
      <c r="D4470" s="102" t="s">
        <v>176</v>
      </c>
      <c r="E4470" s="114" t="s">
        <v>1</v>
      </c>
      <c r="F4470" s="115" t="s">
        <v>11626</v>
      </c>
      <c r="H4470" s="116">
        <v>9.92</v>
      </c>
      <c r="I4470" s="7"/>
      <c r="L4470" s="112"/>
      <c r="M4470" s="117"/>
      <c r="T4470" s="118"/>
      <c r="AT4470" s="114" t="s">
        <v>176</v>
      </c>
      <c r="AU4470" s="114" t="s">
        <v>82</v>
      </c>
      <c r="AV4470" s="113" t="s">
        <v>82</v>
      </c>
      <c r="AW4470" s="113" t="s">
        <v>30</v>
      </c>
      <c r="AX4470" s="113" t="s">
        <v>73</v>
      </c>
      <c r="AY4470" s="114" t="s">
        <v>165</v>
      </c>
    </row>
    <row r="4471" spans="2:51" s="113" customFormat="1">
      <c r="B4471" s="112"/>
      <c r="D4471" s="102" t="s">
        <v>176</v>
      </c>
      <c r="E4471" s="114" t="s">
        <v>1</v>
      </c>
      <c r="F4471" s="115" t="s">
        <v>11627</v>
      </c>
      <c r="H4471" s="116">
        <v>6.09</v>
      </c>
      <c r="I4471" s="7"/>
      <c r="L4471" s="112"/>
      <c r="M4471" s="117"/>
      <c r="T4471" s="118"/>
      <c r="AT4471" s="114" t="s">
        <v>176</v>
      </c>
      <c r="AU4471" s="114" t="s">
        <v>82</v>
      </c>
      <c r="AV4471" s="113" t="s">
        <v>82</v>
      </c>
      <c r="AW4471" s="113" t="s">
        <v>30</v>
      </c>
      <c r="AX4471" s="113" t="s">
        <v>73</v>
      </c>
      <c r="AY4471" s="114" t="s">
        <v>165</v>
      </c>
    </row>
    <row r="4472" spans="2:51" s="113" customFormat="1">
      <c r="B4472" s="112"/>
      <c r="D4472" s="102" t="s">
        <v>176</v>
      </c>
      <c r="E4472" s="114" t="s">
        <v>1</v>
      </c>
      <c r="F4472" s="115" t="s">
        <v>11628</v>
      </c>
      <c r="H4472" s="116">
        <v>10.37</v>
      </c>
      <c r="I4472" s="7"/>
      <c r="L4472" s="112"/>
      <c r="M4472" s="117"/>
      <c r="T4472" s="118"/>
      <c r="AT4472" s="114" t="s">
        <v>176</v>
      </c>
      <c r="AU4472" s="114" t="s">
        <v>82</v>
      </c>
      <c r="AV4472" s="113" t="s">
        <v>82</v>
      </c>
      <c r="AW4472" s="113" t="s">
        <v>30</v>
      </c>
      <c r="AX4472" s="113" t="s">
        <v>73</v>
      </c>
      <c r="AY4472" s="114" t="s">
        <v>165</v>
      </c>
    </row>
    <row r="4473" spans="2:51" s="113" customFormat="1">
      <c r="B4473" s="112"/>
      <c r="D4473" s="102" t="s">
        <v>176</v>
      </c>
      <c r="E4473" s="114" t="s">
        <v>1</v>
      </c>
      <c r="F4473" s="115" t="s">
        <v>11629</v>
      </c>
      <c r="H4473" s="116">
        <v>11.36</v>
      </c>
      <c r="I4473" s="7"/>
      <c r="L4473" s="112"/>
      <c r="M4473" s="117"/>
      <c r="T4473" s="118"/>
      <c r="AT4473" s="114" t="s">
        <v>176</v>
      </c>
      <c r="AU4473" s="114" t="s">
        <v>82</v>
      </c>
      <c r="AV4473" s="113" t="s">
        <v>82</v>
      </c>
      <c r="AW4473" s="113" t="s">
        <v>30</v>
      </c>
      <c r="AX4473" s="113" t="s">
        <v>73</v>
      </c>
      <c r="AY4473" s="114" t="s">
        <v>165</v>
      </c>
    </row>
    <row r="4474" spans="2:51" s="113" customFormat="1">
      <c r="B4474" s="112"/>
      <c r="D4474" s="102" t="s">
        <v>176</v>
      </c>
      <c r="E4474" s="114" t="s">
        <v>1</v>
      </c>
      <c r="F4474" s="115" t="s">
        <v>11630</v>
      </c>
      <c r="H4474" s="116">
        <v>9.59</v>
      </c>
      <c r="I4474" s="7"/>
      <c r="L4474" s="112"/>
      <c r="M4474" s="117"/>
      <c r="T4474" s="118"/>
      <c r="AT4474" s="114" t="s">
        <v>176</v>
      </c>
      <c r="AU4474" s="114" t="s">
        <v>82</v>
      </c>
      <c r="AV4474" s="113" t="s">
        <v>82</v>
      </c>
      <c r="AW4474" s="113" t="s">
        <v>30</v>
      </c>
      <c r="AX4474" s="113" t="s">
        <v>73</v>
      </c>
      <c r="AY4474" s="114" t="s">
        <v>165</v>
      </c>
    </row>
    <row r="4475" spans="2:51" s="113" customFormat="1">
      <c r="B4475" s="112"/>
      <c r="D4475" s="102" t="s">
        <v>176</v>
      </c>
      <c r="E4475" s="114" t="s">
        <v>1</v>
      </c>
      <c r="F4475" s="115" t="s">
        <v>11631</v>
      </c>
      <c r="H4475" s="116">
        <v>3.6</v>
      </c>
      <c r="I4475" s="7"/>
      <c r="L4475" s="112"/>
      <c r="M4475" s="117"/>
      <c r="T4475" s="118"/>
      <c r="AT4475" s="114" t="s">
        <v>176</v>
      </c>
      <c r="AU4475" s="114" t="s">
        <v>82</v>
      </c>
      <c r="AV4475" s="113" t="s">
        <v>82</v>
      </c>
      <c r="AW4475" s="113" t="s">
        <v>30</v>
      </c>
      <c r="AX4475" s="113" t="s">
        <v>73</v>
      </c>
      <c r="AY4475" s="114" t="s">
        <v>165</v>
      </c>
    </row>
    <row r="4476" spans="2:51" s="113" customFormat="1">
      <c r="B4476" s="112"/>
      <c r="D4476" s="102" t="s">
        <v>176</v>
      </c>
      <c r="E4476" s="114" t="s">
        <v>1</v>
      </c>
      <c r="F4476" s="115" t="s">
        <v>11632</v>
      </c>
      <c r="H4476" s="116">
        <v>6.89</v>
      </c>
      <c r="I4476" s="7"/>
      <c r="L4476" s="112"/>
      <c r="M4476" s="117"/>
      <c r="T4476" s="118"/>
      <c r="AT4476" s="114" t="s">
        <v>176</v>
      </c>
      <c r="AU4476" s="114" t="s">
        <v>82</v>
      </c>
      <c r="AV4476" s="113" t="s">
        <v>82</v>
      </c>
      <c r="AW4476" s="113" t="s">
        <v>30</v>
      </c>
      <c r="AX4476" s="113" t="s">
        <v>73</v>
      </c>
      <c r="AY4476" s="114" t="s">
        <v>165</v>
      </c>
    </row>
    <row r="4477" spans="2:51" s="113" customFormat="1">
      <c r="B4477" s="112"/>
      <c r="D4477" s="102" t="s">
        <v>176</v>
      </c>
      <c r="E4477" s="114" t="s">
        <v>1</v>
      </c>
      <c r="F4477" s="115" t="s">
        <v>11633</v>
      </c>
      <c r="H4477" s="116">
        <v>2.82</v>
      </c>
      <c r="I4477" s="7"/>
      <c r="L4477" s="112"/>
      <c r="M4477" s="117"/>
      <c r="T4477" s="118"/>
      <c r="AT4477" s="114" t="s">
        <v>176</v>
      </c>
      <c r="AU4477" s="114" t="s">
        <v>82</v>
      </c>
      <c r="AV4477" s="113" t="s">
        <v>82</v>
      </c>
      <c r="AW4477" s="113" t="s">
        <v>30</v>
      </c>
      <c r="AX4477" s="113" t="s">
        <v>73</v>
      </c>
      <c r="AY4477" s="114" t="s">
        <v>165</v>
      </c>
    </row>
    <row r="4478" spans="2:51" s="113" customFormat="1">
      <c r="B4478" s="112"/>
      <c r="D4478" s="102" t="s">
        <v>176</v>
      </c>
      <c r="E4478" s="114" t="s">
        <v>1</v>
      </c>
      <c r="F4478" s="115" t="s">
        <v>11634</v>
      </c>
      <c r="H4478" s="116">
        <v>9.8000000000000007</v>
      </c>
      <c r="I4478" s="7"/>
      <c r="L4478" s="112"/>
      <c r="M4478" s="117"/>
      <c r="T4478" s="118"/>
      <c r="AT4478" s="114" t="s">
        <v>176</v>
      </c>
      <c r="AU4478" s="114" t="s">
        <v>82</v>
      </c>
      <c r="AV4478" s="113" t="s">
        <v>82</v>
      </c>
      <c r="AW4478" s="113" t="s">
        <v>30</v>
      </c>
      <c r="AX4478" s="113" t="s">
        <v>73</v>
      </c>
      <c r="AY4478" s="114" t="s">
        <v>165</v>
      </c>
    </row>
    <row r="4479" spans="2:51" s="113" customFormat="1">
      <c r="B4479" s="112"/>
      <c r="D4479" s="102" t="s">
        <v>176</v>
      </c>
      <c r="E4479" s="114" t="s">
        <v>1</v>
      </c>
      <c r="F4479" s="115" t="s">
        <v>11635</v>
      </c>
      <c r="H4479" s="116">
        <v>4.1399999999999997</v>
      </c>
      <c r="I4479" s="7"/>
      <c r="L4479" s="112"/>
      <c r="M4479" s="117"/>
      <c r="T4479" s="118"/>
      <c r="AT4479" s="114" t="s">
        <v>176</v>
      </c>
      <c r="AU4479" s="114" t="s">
        <v>82</v>
      </c>
      <c r="AV4479" s="113" t="s">
        <v>82</v>
      </c>
      <c r="AW4479" s="113" t="s">
        <v>30</v>
      </c>
      <c r="AX4479" s="113" t="s">
        <v>73</v>
      </c>
      <c r="AY4479" s="114" t="s">
        <v>165</v>
      </c>
    </row>
    <row r="4480" spans="2:51" s="113" customFormat="1">
      <c r="B4480" s="112"/>
      <c r="D4480" s="102" t="s">
        <v>176</v>
      </c>
      <c r="E4480" s="114" t="s">
        <v>1</v>
      </c>
      <c r="F4480" s="115" t="s">
        <v>11636</v>
      </c>
      <c r="H4480" s="116">
        <v>4.79</v>
      </c>
      <c r="I4480" s="7"/>
      <c r="L4480" s="112"/>
      <c r="M4480" s="117"/>
      <c r="T4480" s="118"/>
      <c r="AT4480" s="114" t="s">
        <v>176</v>
      </c>
      <c r="AU4480" s="114" t="s">
        <v>82</v>
      </c>
      <c r="AV4480" s="113" t="s">
        <v>82</v>
      </c>
      <c r="AW4480" s="113" t="s">
        <v>30</v>
      </c>
      <c r="AX4480" s="113" t="s">
        <v>73</v>
      </c>
      <c r="AY4480" s="114" t="s">
        <v>165</v>
      </c>
    </row>
    <row r="4481" spans="2:65" s="107" customFormat="1">
      <c r="B4481" s="106"/>
      <c r="D4481" s="102" t="s">
        <v>176</v>
      </c>
      <c r="E4481" s="108" t="s">
        <v>1</v>
      </c>
      <c r="F4481" s="109" t="s">
        <v>11637</v>
      </c>
      <c r="H4481" s="108"/>
      <c r="I4481" s="6"/>
      <c r="L4481" s="106"/>
      <c r="M4481" s="110"/>
      <c r="T4481" s="111"/>
      <c r="AT4481" s="108" t="s">
        <v>176</v>
      </c>
      <c r="AU4481" s="108" t="s">
        <v>82</v>
      </c>
      <c r="AV4481" s="107" t="s">
        <v>82</v>
      </c>
      <c r="AW4481" s="107" t="s">
        <v>30</v>
      </c>
      <c r="AX4481" s="107" t="s">
        <v>73</v>
      </c>
      <c r="AY4481" s="108" t="s">
        <v>165</v>
      </c>
    </row>
    <row r="4482" spans="2:65" s="113" customFormat="1">
      <c r="B4482" s="112"/>
      <c r="D4482" s="102" t="s">
        <v>176</v>
      </c>
      <c r="E4482" s="114" t="s">
        <v>1</v>
      </c>
      <c r="F4482" s="115" t="s">
        <v>11638</v>
      </c>
      <c r="H4482" s="116">
        <v>958.57</v>
      </c>
      <c r="I4482" s="7"/>
      <c r="L4482" s="112"/>
      <c r="M4482" s="117"/>
      <c r="T4482" s="118"/>
      <c r="AT4482" s="114" t="s">
        <v>176</v>
      </c>
      <c r="AU4482" s="114" t="s">
        <v>82</v>
      </c>
      <c r="AV4482" s="113" t="s">
        <v>82</v>
      </c>
      <c r="AW4482" s="113" t="s">
        <v>30</v>
      </c>
      <c r="AX4482" s="113" t="s">
        <v>73</v>
      </c>
      <c r="AY4482" s="114" t="s">
        <v>165</v>
      </c>
    </row>
    <row r="4483" spans="2:65" s="107" customFormat="1">
      <c r="B4483" s="106"/>
      <c r="D4483" s="102" t="s">
        <v>176</v>
      </c>
      <c r="E4483" s="108" t="s">
        <v>1</v>
      </c>
      <c r="F4483" s="109" t="s">
        <v>11639</v>
      </c>
      <c r="H4483" s="108"/>
      <c r="I4483" s="6"/>
      <c r="L4483" s="106"/>
      <c r="M4483" s="110"/>
      <c r="T4483" s="111"/>
      <c r="AT4483" s="108" t="s">
        <v>176</v>
      </c>
      <c r="AU4483" s="108" t="s">
        <v>82</v>
      </c>
      <c r="AV4483" s="107" t="s">
        <v>82</v>
      </c>
      <c r="AW4483" s="107" t="s">
        <v>30</v>
      </c>
      <c r="AX4483" s="107" t="s">
        <v>73</v>
      </c>
      <c r="AY4483" s="108" t="s">
        <v>165</v>
      </c>
    </row>
    <row r="4484" spans="2:65" s="113" customFormat="1">
      <c r="B4484" s="112"/>
      <c r="D4484" s="102" t="s">
        <v>176</v>
      </c>
      <c r="E4484" s="114" t="s">
        <v>1</v>
      </c>
      <c r="F4484" s="115" t="s">
        <v>11640</v>
      </c>
      <c r="H4484" s="116">
        <v>-600.07500000000005</v>
      </c>
      <c r="I4484" s="7"/>
      <c r="L4484" s="112"/>
      <c r="M4484" s="117"/>
      <c r="T4484" s="118"/>
      <c r="AT4484" s="114" t="s">
        <v>176</v>
      </c>
      <c r="AU4484" s="114" t="s">
        <v>82</v>
      </c>
      <c r="AV4484" s="113" t="s">
        <v>82</v>
      </c>
      <c r="AW4484" s="113" t="s">
        <v>30</v>
      </c>
      <c r="AX4484" s="113" t="s">
        <v>73</v>
      </c>
      <c r="AY4484" s="114" t="s">
        <v>165</v>
      </c>
    </row>
    <row r="4485" spans="2:65" s="107" customFormat="1">
      <c r="B4485" s="106"/>
      <c r="D4485" s="102" t="s">
        <v>176</v>
      </c>
      <c r="E4485" s="108" t="s">
        <v>1</v>
      </c>
      <c r="F4485" s="109" t="s">
        <v>709</v>
      </c>
      <c r="H4485" s="108"/>
      <c r="I4485" s="6"/>
      <c r="L4485" s="106"/>
      <c r="M4485" s="110"/>
      <c r="T4485" s="111"/>
      <c r="AT4485" s="108" t="s">
        <v>176</v>
      </c>
      <c r="AU4485" s="108" t="s">
        <v>82</v>
      </c>
      <c r="AV4485" s="107" t="s">
        <v>82</v>
      </c>
      <c r="AW4485" s="107" t="s">
        <v>30</v>
      </c>
      <c r="AX4485" s="107" t="s">
        <v>73</v>
      </c>
      <c r="AY4485" s="108" t="s">
        <v>165</v>
      </c>
    </row>
    <row r="4486" spans="2:65" s="113" customFormat="1">
      <c r="B4486" s="112"/>
      <c r="D4486" s="102" t="s">
        <v>176</v>
      </c>
      <c r="E4486" s="114" t="s">
        <v>1</v>
      </c>
      <c r="F4486" s="115" t="s">
        <v>11641</v>
      </c>
      <c r="H4486" s="116">
        <v>14.63</v>
      </c>
      <c r="I4486" s="7"/>
      <c r="L4486" s="112"/>
      <c r="M4486" s="117"/>
      <c r="T4486" s="118"/>
      <c r="AT4486" s="114" t="s">
        <v>176</v>
      </c>
      <c r="AU4486" s="114" t="s">
        <v>82</v>
      </c>
      <c r="AV4486" s="113" t="s">
        <v>82</v>
      </c>
      <c r="AW4486" s="113" t="s">
        <v>30</v>
      </c>
      <c r="AX4486" s="113" t="s">
        <v>73</v>
      </c>
      <c r="AY4486" s="114" t="s">
        <v>165</v>
      </c>
    </row>
    <row r="4487" spans="2:65" s="113" customFormat="1">
      <c r="B4487" s="112"/>
      <c r="D4487" s="102" t="s">
        <v>176</v>
      </c>
      <c r="E4487" s="114" t="s">
        <v>1</v>
      </c>
      <c r="F4487" s="115" t="s">
        <v>11642</v>
      </c>
      <c r="H4487" s="116">
        <v>6.4</v>
      </c>
      <c r="I4487" s="7"/>
      <c r="L4487" s="112"/>
      <c r="M4487" s="117"/>
      <c r="T4487" s="118"/>
      <c r="AT4487" s="114" t="s">
        <v>176</v>
      </c>
      <c r="AU4487" s="114" t="s">
        <v>82</v>
      </c>
      <c r="AV4487" s="113" t="s">
        <v>82</v>
      </c>
      <c r="AW4487" s="113" t="s">
        <v>30</v>
      </c>
      <c r="AX4487" s="113" t="s">
        <v>73</v>
      </c>
      <c r="AY4487" s="114" t="s">
        <v>165</v>
      </c>
    </row>
    <row r="4488" spans="2:65" s="113" customFormat="1">
      <c r="B4488" s="112"/>
      <c r="D4488" s="102" t="s">
        <v>176</v>
      </c>
      <c r="E4488" s="114" t="s">
        <v>1</v>
      </c>
      <c r="F4488" s="115" t="s">
        <v>11643</v>
      </c>
      <c r="H4488" s="116">
        <v>17.190000000000001</v>
      </c>
      <c r="I4488" s="7"/>
      <c r="L4488" s="112"/>
      <c r="M4488" s="117"/>
      <c r="T4488" s="118"/>
      <c r="AT4488" s="114" t="s">
        <v>176</v>
      </c>
      <c r="AU4488" s="114" t="s">
        <v>82</v>
      </c>
      <c r="AV4488" s="113" t="s">
        <v>82</v>
      </c>
      <c r="AW4488" s="113" t="s">
        <v>30</v>
      </c>
      <c r="AX4488" s="113" t="s">
        <v>73</v>
      </c>
      <c r="AY4488" s="114" t="s">
        <v>165</v>
      </c>
    </row>
    <row r="4489" spans="2:65" s="113" customFormat="1">
      <c r="B4489" s="112"/>
      <c r="D4489" s="102" t="s">
        <v>176</v>
      </c>
      <c r="E4489" s="114" t="s">
        <v>1</v>
      </c>
      <c r="F4489" s="115" t="s">
        <v>11644</v>
      </c>
      <c r="H4489" s="116">
        <v>6.23</v>
      </c>
      <c r="I4489" s="7"/>
      <c r="L4489" s="112"/>
      <c r="M4489" s="117"/>
      <c r="T4489" s="118"/>
      <c r="AT4489" s="114" t="s">
        <v>176</v>
      </c>
      <c r="AU4489" s="114" t="s">
        <v>82</v>
      </c>
      <c r="AV4489" s="113" t="s">
        <v>82</v>
      </c>
      <c r="AW4489" s="113" t="s">
        <v>30</v>
      </c>
      <c r="AX4489" s="113" t="s">
        <v>73</v>
      </c>
      <c r="AY4489" s="114" t="s">
        <v>165</v>
      </c>
    </row>
    <row r="4490" spans="2:65" s="113" customFormat="1">
      <c r="B4490" s="112"/>
      <c r="D4490" s="102" t="s">
        <v>176</v>
      </c>
      <c r="E4490" s="114" t="s">
        <v>1</v>
      </c>
      <c r="F4490" s="115" t="s">
        <v>11645</v>
      </c>
      <c r="H4490" s="116">
        <v>4</v>
      </c>
      <c r="I4490" s="7"/>
      <c r="L4490" s="112"/>
      <c r="M4490" s="117"/>
      <c r="T4490" s="118"/>
      <c r="AT4490" s="114" t="s">
        <v>176</v>
      </c>
      <c r="AU4490" s="114" t="s">
        <v>82</v>
      </c>
      <c r="AV4490" s="113" t="s">
        <v>82</v>
      </c>
      <c r="AW4490" s="113" t="s">
        <v>30</v>
      </c>
      <c r="AX4490" s="113" t="s">
        <v>73</v>
      </c>
      <c r="AY4490" s="114" t="s">
        <v>165</v>
      </c>
    </row>
    <row r="4491" spans="2:65" s="113" customFormat="1">
      <c r="B4491" s="112"/>
      <c r="D4491" s="102" t="s">
        <v>176</v>
      </c>
      <c r="E4491" s="114" t="s">
        <v>1</v>
      </c>
      <c r="F4491" s="115" t="s">
        <v>11375</v>
      </c>
      <c r="H4491" s="116">
        <v>6.58</v>
      </c>
      <c r="I4491" s="7"/>
      <c r="L4491" s="112"/>
      <c r="M4491" s="117"/>
      <c r="T4491" s="118"/>
      <c r="AT4491" s="114" t="s">
        <v>176</v>
      </c>
      <c r="AU4491" s="114" t="s">
        <v>82</v>
      </c>
      <c r="AV4491" s="113" t="s">
        <v>82</v>
      </c>
      <c r="AW4491" s="113" t="s">
        <v>30</v>
      </c>
      <c r="AX4491" s="113" t="s">
        <v>73</v>
      </c>
      <c r="AY4491" s="114" t="s">
        <v>165</v>
      </c>
    </row>
    <row r="4492" spans="2:65" s="113" customFormat="1">
      <c r="B4492" s="112"/>
      <c r="D4492" s="102" t="s">
        <v>176</v>
      </c>
      <c r="E4492" s="114" t="s">
        <v>1</v>
      </c>
      <c r="F4492" s="115" t="s">
        <v>11646</v>
      </c>
      <c r="H4492" s="116">
        <v>9.2799999999999994</v>
      </c>
      <c r="I4492" s="7"/>
      <c r="L4492" s="112"/>
      <c r="M4492" s="117"/>
      <c r="T4492" s="118"/>
      <c r="AT4492" s="114" t="s">
        <v>176</v>
      </c>
      <c r="AU4492" s="114" t="s">
        <v>82</v>
      </c>
      <c r="AV4492" s="113" t="s">
        <v>82</v>
      </c>
      <c r="AW4492" s="113" t="s">
        <v>30</v>
      </c>
      <c r="AX4492" s="113" t="s">
        <v>73</v>
      </c>
      <c r="AY4492" s="114" t="s">
        <v>165</v>
      </c>
    </row>
    <row r="4493" spans="2:65" s="113" customFormat="1">
      <c r="B4493" s="112"/>
      <c r="D4493" s="102" t="s">
        <v>176</v>
      </c>
      <c r="E4493" s="114" t="s">
        <v>1</v>
      </c>
      <c r="F4493" s="115" t="s">
        <v>11647</v>
      </c>
      <c r="H4493" s="116">
        <v>13.62</v>
      </c>
      <c r="I4493" s="7"/>
      <c r="L4493" s="112"/>
      <c r="M4493" s="117"/>
      <c r="T4493" s="118"/>
      <c r="AT4493" s="114" t="s">
        <v>176</v>
      </c>
      <c r="AU4493" s="114" t="s">
        <v>82</v>
      </c>
      <c r="AV4493" s="113" t="s">
        <v>82</v>
      </c>
      <c r="AW4493" s="113" t="s">
        <v>30</v>
      </c>
      <c r="AX4493" s="113" t="s">
        <v>73</v>
      </c>
      <c r="AY4493" s="114" t="s">
        <v>165</v>
      </c>
    </row>
    <row r="4494" spans="2:65" s="113" customFormat="1">
      <c r="B4494" s="112"/>
      <c r="D4494" s="102" t="s">
        <v>176</v>
      </c>
      <c r="E4494" s="114" t="s">
        <v>1</v>
      </c>
      <c r="F4494" s="115" t="s">
        <v>11648</v>
      </c>
      <c r="H4494" s="116">
        <v>4.84</v>
      </c>
      <c r="I4494" s="7"/>
      <c r="L4494" s="112"/>
      <c r="M4494" s="117"/>
      <c r="T4494" s="118"/>
      <c r="AT4494" s="114" t="s">
        <v>176</v>
      </c>
      <c r="AU4494" s="114" t="s">
        <v>82</v>
      </c>
      <c r="AV4494" s="113" t="s">
        <v>82</v>
      </c>
      <c r="AW4494" s="113" t="s">
        <v>30</v>
      </c>
      <c r="AX4494" s="113" t="s">
        <v>73</v>
      </c>
      <c r="AY4494" s="114" t="s">
        <v>165</v>
      </c>
    </row>
    <row r="4495" spans="2:65" s="120" customFormat="1">
      <c r="B4495" s="119"/>
      <c r="D4495" s="102" t="s">
        <v>176</v>
      </c>
      <c r="E4495" s="121" t="s">
        <v>1</v>
      </c>
      <c r="F4495" s="122" t="s">
        <v>181</v>
      </c>
      <c r="H4495" s="123">
        <v>629.09500000000003</v>
      </c>
      <c r="I4495" s="8"/>
      <c r="L4495" s="119"/>
      <c r="M4495" s="124"/>
      <c r="T4495" s="125"/>
      <c r="AT4495" s="121" t="s">
        <v>176</v>
      </c>
      <c r="AU4495" s="121" t="s">
        <v>82</v>
      </c>
      <c r="AV4495" s="120" t="s">
        <v>172</v>
      </c>
      <c r="AW4495" s="120" t="s">
        <v>30</v>
      </c>
      <c r="AX4495" s="120" t="s">
        <v>80</v>
      </c>
      <c r="AY4495" s="121" t="s">
        <v>165</v>
      </c>
    </row>
    <row r="4496" spans="2:65" s="17" customFormat="1" ht="37.9" customHeight="1">
      <c r="B4496" s="16"/>
      <c r="C4496" s="88" t="s">
        <v>2405</v>
      </c>
      <c r="D4496" s="88" t="s">
        <v>168</v>
      </c>
      <c r="E4496" s="89" t="s">
        <v>2406</v>
      </c>
      <c r="F4496" s="90" t="s">
        <v>2407</v>
      </c>
      <c r="G4496" s="91" t="s">
        <v>202</v>
      </c>
      <c r="H4496" s="92">
        <v>600.07500000000005</v>
      </c>
      <c r="I4496" s="4"/>
      <c r="J4496" s="94">
        <f>ROUND(I4496*H4496,2)</f>
        <v>0</v>
      </c>
      <c r="K4496" s="95"/>
      <c r="L4496" s="16"/>
      <c r="M4496" s="96" t="s">
        <v>1</v>
      </c>
      <c r="N4496" s="97" t="s">
        <v>38</v>
      </c>
      <c r="P4496" s="98">
        <f>O4496*H4496</f>
        <v>0</v>
      </c>
      <c r="Q4496" s="98">
        <v>0</v>
      </c>
      <c r="R4496" s="98">
        <f>Q4496*H4496</f>
        <v>0</v>
      </c>
      <c r="S4496" s="98">
        <v>0</v>
      </c>
      <c r="T4496" s="99">
        <f>S4496*H4496</f>
        <v>0</v>
      </c>
      <c r="AR4496" s="100" t="s">
        <v>172</v>
      </c>
      <c r="AT4496" s="100" t="s">
        <v>168</v>
      </c>
      <c r="AU4496" s="100" t="s">
        <v>82</v>
      </c>
      <c r="AY4496" s="9" t="s">
        <v>165</v>
      </c>
      <c r="BE4496" s="101">
        <f>IF(N4496="základní",J4496,0)</f>
        <v>0</v>
      </c>
      <c r="BF4496" s="101">
        <f>IF(N4496="snížená",J4496,0)</f>
        <v>0</v>
      </c>
      <c r="BG4496" s="101">
        <f>IF(N4496="zákl. přenesená",J4496,0)</f>
        <v>0</v>
      </c>
      <c r="BH4496" s="101">
        <f>IF(N4496="sníž. přenesená",J4496,0)</f>
        <v>0</v>
      </c>
      <c r="BI4496" s="101">
        <f>IF(N4496="nulová",J4496,0)</f>
        <v>0</v>
      </c>
      <c r="BJ4496" s="9" t="s">
        <v>80</v>
      </c>
      <c r="BK4496" s="101">
        <f>ROUND(I4496*H4496,2)</f>
        <v>0</v>
      </c>
      <c r="BL4496" s="9" t="s">
        <v>172</v>
      </c>
      <c r="BM4496" s="100" t="s">
        <v>2408</v>
      </c>
    </row>
    <row r="4497" spans="2:65" s="17" customFormat="1" ht="19.5">
      <c r="B4497" s="16"/>
      <c r="D4497" s="102" t="s">
        <v>173</v>
      </c>
      <c r="F4497" s="103" t="s">
        <v>2407</v>
      </c>
      <c r="I4497" s="5"/>
      <c r="L4497" s="16"/>
      <c r="M4497" s="104"/>
      <c r="T4497" s="105"/>
      <c r="AT4497" s="9" t="s">
        <v>173</v>
      </c>
      <c r="AU4497" s="9" t="s">
        <v>82</v>
      </c>
    </row>
    <row r="4498" spans="2:65" s="113" customFormat="1">
      <c r="B4498" s="112"/>
      <c r="D4498" s="102" t="s">
        <v>176</v>
      </c>
      <c r="E4498" s="114" t="s">
        <v>1</v>
      </c>
      <c r="F4498" s="115" t="s">
        <v>2409</v>
      </c>
      <c r="H4498" s="116">
        <v>600.07500000000005</v>
      </c>
      <c r="I4498" s="7"/>
      <c r="L4498" s="112"/>
      <c r="M4498" s="117"/>
      <c r="T4498" s="118"/>
      <c r="AT4498" s="114" t="s">
        <v>176</v>
      </c>
      <c r="AU4498" s="114" t="s">
        <v>82</v>
      </c>
      <c r="AV4498" s="113" t="s">
        <v>82</v>
      </c>
      <c r="AW4498" s="113" t="s">
        <v>30</v>
      </c>
      <c r="AX4498" s="113" t="s">
        <v>73</v>
      </c>
      <c r="AY4498" s="114" t="s">
        <v>165</v>
      </c>
    </row>
    <row r="4499" spans="2:65" s="120" customFormat="1">
      <c r="B4499" s="119"/>
      <c r="D4499" s="102" t="s">
        <v>176</v>
      </c>
      <c r="E4499" s="121" t="s">
        <v>1</v>
      </c>
      <c r="F4499" s="122" t="s">
        <v>181</v>
      </c>
      <c r="H4499" s="123">
        <v>600.07500000000005</v>
      </c>
      <c r="I4499" s="8"/>
      <c r="L4499" s="119"/>
      <c r="M4499" s="124"/>
      <c r="T4499" s="125"/>
      <c r="AT4499" s="121" t="s">
        <v>176</v>
      </c>
      <c r="AU4499" s="121" t="s">
        <v>82</v>
      </c>
      <c r="AV4499" s="120" t="s">
        <v>172</v>
      </c>
      <c r="AW4499" s="120" t="s">
        <v>30</v>
      </c>
      <c r="AX4499" s="120" t="s">
        <v>80</v>
      </c>
      <c r="AY4499" s="121" t="s">
        <v>165</v>
      </c>
    </row>
    <row r="4500" spans="2:65" s="17" customFormat="1" ht="33" customHeight="1">
      <c r="B4500" s="16"/>
      <c r="C4500" s="88" t="s">
        <v>1346</v>
      </c>
      <c r="D4500" s="88" t="s">
        <v>168</v>
      </c>
      <c r="E4500" s="89" t="s">
        <v>2410</v>
      </c>
      <c r="F4500" s="90" t="s">
        <v>2411</v>
      </c>
      <c r="G4500" s="91" t="s">
        <v>202</v>
      </c>
      <c r="H4500" s="92">
        <v>11.316000000000001</v>
      </c>
      <c r="I4500" s="4"/>
      <c r="J4500" s="94">
        <f>ROUND(I4500*H4500,2)</f>
        <v>0</v>
      </c>
      <c r="K4500" s="95"/>
      <c r="L4500" s="16"/>
      <c r="M4500" s="96" t="s">
        <v>1</v>
      </c>
      <c r="N4500" s="97" t="s">
        <v>38</v>
      </c>
      <c r="P4500" s="98">
        <f>O4500*H4500</f>
        <v>0</v>
      </c>
      <c r="Q4500" s="98">
        <v>2.8709999999999999E-2</v>
      </c>
      <c r="R4500" s="98">
        <f>Q4500*H4500</f>
        <v>0.32488236000000004</v>
      </c>
      <c r="S4500" s="98">
        <v>0</v>
      </c>
      <c r="T4500" s="99">
        <f>S4500*H4500</f>
        <v>0</v>
      </c>
      <c r="AR4500" s="100" t="s">
        <v>172</v>
      </c>
      <c r="AT4500" s="100" t="s">
        <v>168</v>
      </c>
      <c r="AU4500" s="100" t="s">
        <v>82</v>
      </c>
      <c r="AY4500" s="9" t="s">
        <v>165</v>
      </c>
      <c r="BE4500" s="101">
        <f>IF(N4500="základní",J4500,0)</f>
        <v>0</v>
      </c>
      <c r="BF4500" s="101">
        <f>IF(N4500="snížená",J4500,0)</f>
        <v>0</v>
      </c>
      <c r="BG4500" s="101">
        <f>IF(N4500="zákl. přenesená",J4500,0)</f>
        <v>0</v>
      </c>
      <c r="BH4500" s="101">
        <f>IF(N4500="sníž. přenesená",J4500,0)</f>
        <v>0</v>
      </c>
      <c r="BI4500" s="101">
        <f>IF(N4500="nulová",J4500,0)</f>
        <v>0</v>
      </c>
      <c r="BJ4500" s="9" t="s">
        <v>80</v>
      </c>
      <c r="BK4500" s="101">
        <f>ROUND(I4500*H4500,2)</f>
        <v>0</v>
      </c>
      <c r="BL4500" s="9" t="s">
        <v>172</v>
      </c>
      <c r="BM4500" s="100" t="s">
        <v>2412</v>
      </c>
    </row>
    <row r="4501" spans="2:65" s="17" customFormat="1" ht="39">
      <c r="B4501" s="16"/>
      <c r="D4501" s="102" t="s">
        <v>173</v>
      </c>
      <c r="F4501" s="103" t="s">
        <v>2413</v>
      </c>
      <c r="I4501" s="5"/>
      <c r="L4501" s="16"/>
      <c r="M4501" s="104"/>
      <c r="T4501" s="105"/>
      <c r="AT4501" s="9" t="s">
        <v>173</v>
      </c>
      <c r="AU4501" s="9" t="s">
        <v>82</v>
      </c>
    </row>
    <row r="4502" spans="2:65" s="107" customFormat="1">
      <c r="B4502" s="106"/>
      <c r="D4502" s="102" t="s">
        <v>176</v>
      </c>
      <c r="E4502" s="108" t="s">
        <v>1</v>
      </c>
      <c r="F4502" s="109" t="s">
        <v>2414</v>
      </c>
      <c r="H4502" s="108" t="s">
        <v>1</v>
      </c>
      <c r="I4502" s="6"/>
      <c r="L4502" s="106"/>
      <c r="M4502" s="110"/>
      <c r="T4502" s="111"/>
      <c r="AT4502" s="108" t="s">
        <v>176</v>
      </c>
      <c r="AU4502" s="108" t="s">
        <v>82</v>
      </c>
      <c r="AV4502" s="107" t="s">
        <v>80</v>
      </c>
      <c r="AW4502" s="107" t="s">
        <v>30</v>
      </c>
      <c r="AX4502" s="107" t="s">
        <v>73</v>
      </c>
      <c r="AY4502" s="108" t="s">
        <v>165</v>
      </c>
    </row>
    <row r="4503" spans="2:65" s="113" customFormat="1">
      <c r="B4503" s="112"/>
      <c r="D4503" s="102" t="s">
        <v>176</v>
      </c>
      <c r="E4503" s="114" t="s">
        <v>1</v>
      </c>
      <c r="F4503" s="115" t="s">
        <v>2415</v>
      </c>
      <c r="H4503" s="116">
        <v>5.55</v>
      </c>
      <c r="I4503" s="7"/>
      <c r="L4503" s="112"/>
      <c r="M4503" s="117"/>
      <c r="T4503" s="118"/>
      <c r="AT4503" s="114" t="s">
        <v>176</v>
      </c>
      <c r="AU4503" s="114" t="s">
        <v>82</v>
      </c>
      <c r="AV4503" s="113" t="s">
        <v>82</v>
      </c>
      <c r="AW4503" s="113" t="s">
        <v>30</v>
      </c>
      <c r="AX4503" s="113" t="s">
        <v>73</v>
      </c>
      <c r="AY4503" s="114" t="s">
        <v>165</v>
      </c>
    </row>
    <row r="4504" spans="2:65" s="107" customFormat="1">
      <c r="B4504" s="106"/>
      <c r="D4504" s="102" t="s">
        <v>176</v>
      </c>
      <c r="E4504" s="108" t="s">
        <v>1</v>
      </c>
      <c r="F4504" s="109" t="s">
        <v>2416</v>
      </c>
      <c r="H4504" s="108" t="s">
        <v>1</v>
      </c>
      <c r="I4504" s="6"/>
      <c r="L4504" s="106"/>
      <c r="M4504" s="110"/>
      <c r="T4504" s="111"/>
      <c r="AT4504" s="108" t="s">
        <v>176</v>
      </c>
      <c r="AU4504" s="108" t="s">
        <v>82</v>
      </c>
      <c r="AV4504" s="107" t="s">
        <v>80</v>
      </c>
      <c r="AW4504" s="107" t="s">
        <v>30</v>
      </c>
      <c r="AX4504" s="107" t="s">
        <v>73</v>
      </c>
      <c r="AY4504" s="108" t="s">
        <v>165</v>
      </c>
    </row>
    <row r="4505" spans="2:65" s="113" customFormat="1">
      <c r="B4505" s="112"/>
      <c r="D4505" s="102" t="s">
        <v>176</v>
      </c>
      <c r="E4505" s="114" t="s">
        <v>1</v>
      </c>
      <c r="F4505" s="115" t="s">
        <v>2417</v>
      </c>
      <c r="H4505" s="116">
        <v>5.766</v>
      </c>
      <c r="I4505" s="7"/>
      <c r="L4505" s="112"/>
      <c r="M4505" s="117"/>
      <c r="T4505" s="118"/>
      <c r="AT4505" s="114" t="s">
        <v>176</v>
      </c>
      <c r="AU4505" s="114" t="s">
        <v>82</v>
      </c>
      <c r="AV4505" s="113" t="s">
        <v>82</v>
      </c>
      <c r="AW4505" s="113" t="s">
        <v>30</v>
      </c>
      <c r="AX4505" s="113" t="s">
        <v>73</v>
      </c>
      <c r="AY4505" s="114" t="s">
        <v>165</v>
      </c>
    </row>
    <row r="4506" spans="2:65" s="120" customFormat="1">
      <c r="B4506" s="119"/>
      <c r="D4506" s="102" t="s">
        <v>176</v>
      </c>
      <c r="E4506" s="121" t="s">
        <v>1</v>
      </c>
      <c r="F4506" s="122" t="s">
        <v>181</v>
      </c>
      <c r="H4506" s="123">
        <v>11.315999999999999</v>
      </c>
      <c r="I4506" s="8"/>
      <c r="L4506" s="119"/>
      <c r="M4506" s="124"/>
      <c r="T4506" s="125"/>
      <c r="AT4506" s="121" t="s">
        <v>176</v>
      </c>
      <c r="AU4506" s="121" t="s">
        <v>82</v>
      </c>
      <c r="AV4506" s="120" t="s">
        <v>172</v>
      </c>
      <c r="AW4506" s="120" t="s">
        <v>30</v>
      </c>
      <c r="AX4506" s="120" t="s">
        <v>80</v>
      </c>
      <c r="AY4506" s="121" t="s">
        <v>165</v>
      </c>
    </row>
    <row r="4507" spans="2:65" s="17" customFormat="1" ht="33" customHeight="1">
      <c r="B4507" s="16"/>
      <c r="C4507" s="88" t="s">
        <v>2418</v>
      </c>
      <c r="D4507" s="88" t="s">
        <v>168</v>
      </c>
      <c r="E4507" s="89" t="s">
        <v>2419</v>
      </c>
      <c r="F4507" s="90" t="s">
        <v>2420</v>
      </c>
      <c r="G4507" s="91" t="s">
        <v>202</v>
      </c>
      <c r="H4507" s="92">
        <v>11.308999999999999</v>
      </c>
      <c r="I4507" s="4"/>
      <c r="J4507" s="94">
        <f>ROUND(I4507*H4507,2)</f>
        <v>0</v>
      </c>
      <c r="K4507" s="95"/>
      <c r="L4507" s="16"/>
      <c r="M4507" s="96" t="s">
        <v>1</v>
      </c>
      <c r="N4507" s="97" t="s">
        <v>38</v>
      </c>
      <c r="P4507" s="98">
        <f>O4507*H4507</f>
        <v>0</v>
      </c>
      <c r="Q4507" s="98">
        <v>2.8629999999999999E-2</v>
      </c>
      <c r="R4507" s="98">
        <f>Q4507*H4507</f>
        <v>0.32377666999999999</v>
      </c>
      <c r="S4507" s="98">
        <v>0</v>
      </c>
      <c r="T4507" s="99">
        <f>S4507*H4507</f>
        <v>0</v>
      </c>
      <c r="AR4507" s="100" t="s">
        <v>172</v>
      </c>
      <c r="AT4507" s="100" t="s">
        <v>168</v>
      </c>
      <c r="AU4507" s="100" t="s">
        <v>82</v>
      </c>
      <c r="AY4507" s="9" t="s">
        <v>165</v>
      </c>
      <c r="BE4507" s="101">
        <f>IF(N4507="základní",J4507,0)</f>
        <v>0</v>
      </c>
      <c r="BF4507" s="101">
        <f>IF(N4507="snížená",J4507,0)</f>
        <v>0</v>
      </c>
      <c r="BG4507" s="101">
        <f>IF(N4507="zákl. přenesená",J4507,0)</f>
        <v>0</v>
      </c>
      <c r="BH4507" s="101">
        <f>IF(N4507="sníž. přenesená",J4507,0)</f>
        <v>0</v>
      </c>
      <c r="BI4507" s="101">
        <f>IF(N4507="nulová",J4507,0)</f>
        <v>0</v>
      </c>
      <c r="BJ4507" s="9" t="s">
        <v>80</v>
      </c>
      <c r="BK4507" s="101">
        <f>ROUND(I4507*H4507,2)</f>
        <v>0</v>
      </c>
      <c r="BL4507" s="9" t="s">
        <v>172</v>
      </c>
      <c r="BM4507" s="100" t="s">
        <v>2421</v>
      </c>
    </row>
    <row r="4508" spans="2:65" s="17" customFormat="1" ht="39">
      <c r="B4508" s="16"/>
      <c r="D4508" s="102" t="s">
        <v>173</v>
      </c>
      <c r="F4508" s="103" t="s">
        <v>2422</v>
      </c>
      <c r="I4508" s="5"/>
      <c r="L4508" s="16"/>
      <c r="M4508" s="104"/>
      <c r="T4508" s="105"/>
      <c r="AT4508" s="9" t="s">
        <v>173</v>
      </c>
      <c r="AU4508" s="9" t="s">
        <v>82</v>
      </c>
    </row>
    <row r="4509" spans="2:65" s="107" customFormat="1">
      <c r="B4509" s="106"/>
      <c r="D4509" s="102" t="s">
        <v>176</v>
      </c>
      <c r="E4509" s="108" t="s">
        <v>1</v>
      </c>
      <c r="F4509" s="109" t="s">
        <v>2423</v>
      </c>
      <c r="H4509" s="108" t="s">
        <v>1</v>
      </c>
      <c r="I4509" s="6"/>
      <c r="L4509" s="106"/>
      <c r="M4509" s="110"/>
      <c r="T4509" s="111"/>
      <c r="AT4509" s="108" t="s">
        <v>176</v>
      </c>
      <c r="AU4509" s="108" t="s">
        <v>82</v>
      </c>
      <c r="AV4509" s="107" t="s">
        <v>80</v>
      </c>
      <c r="AW4509" s="107" t="s">
        <v>30</v>
      </c>
      <c r="AX4509" s="107" t="s">
        <v>73</v>
      </c>
      <c r="AY4509" s="108" t="s">
        <v>165</v>
      </c>
    </row>
    <row r="4510" spans="2:65" s="113" customFormat="1">
      <c r="B4510" s="112"/>
      <c r="D4510" s="102" t="s">
        <v>176</v>
      </c>
      <c r="E4510" s="114" t="s">
        <v>1</v>
      </c>
      <c r="F4510" s="115" t="s">
        <v>2424</v>
      </c>
      <c r="H4510" s="116">
        <v>11.308999999999999</v>
      </c>
      <c r="I4510" s="7"/>
      <c r="L4510" s="112"/>
      <c r="M4510" s="117"/>
      <c r="T4510" s="118"/>
      <c r="AT4510" s="114" t="s">
        <v>176</v>
      </c>
      <c r="AU4510" s="114" t="s">
        <v>82</v>
      </c>
      <c r="AV4510" s="113" t="s">
        <v>82</v>
      </c>
      <c r="AW4510" s="113" t="s">
        <v>30</v>
      </c>
      <c r="AX4510" s="113" t="s">
        <v>73</v>
      </c>
      <c r="AY4510" s="114" t="s">
        <v>165</v>
      </c>
    </row>
    <row r="4511" spans="2:65" s="120" customFormat="1">
      <c r="B4511" s="119"/>
      <c r="D4511" s="102" t="s">
        <v>176</v>
      </c>
      <c r="E4511" s="121" t="s">
        <v>1</v>
      </c>
      <c r="F4511" s="122" t="s">
        <v>181</v>
      </c>
      <c r="H4511" s="123">
        <v>11.308999999999999</v>
      </c>
      <c r="I4511" s="8"/>
      <c r="L4511" s="119"/>
      <c r="M4511" s="124"/>
      <c r="T4511" s="125"/>
      <c r="AT4511" s="121" t="s">
        <v>176</v>
      </c>
      <c r="AU4511" s="121" t="s">
        <v>82</v>
      </c>
      <c r="AV4511" s="120" t="s">
        <v>172</v>
      </c>
      <c r="AW4511" s="120" t="s">
        <v>30</v>
      </c>
      <c r="AX4511" s="120" t="s">
        <v>80</v>
      </c>
      <c r="AY4511" s="121" t="s">
        <v>165</v>
      </c>
    </row>
    <row r="4512" spans="2:65" s="17" customFormat="1" ht="24.2" customHeight="1">
      <c r="B4512" s="16"/>
      <c r="C4512" s="88" t="s">
        <v>1350</v>
      </c>
      <c r="D4512" s="88" t="s">
        <v>168</v>
      </c>
      <c r="E4512" s="89" t="s">
        <v>2425</v>
      </c>
      <c r="F4512" s="90" t="s">
        <v>2426</v>
      </c>
      <c r="G4512" s="91" t="s">
        <v>202</v>
      </c>
      <c r="H4512" s="92">
        <v>7.35</v>
      </c>
      <c r="I4512" s="4"/>
      <c r="J4512" s="94">
        <f>ROUND(I4512*H4512,2)</f>
        <v>0</v>
      </c>
      <c r="K4512" s="95"/>
      <c r="L4512" s="16"/>
      <c r="M4512" s="96" t="s">
        <v>1</v>
      </c>
      <c r="N4512" s="97" t="s">
        <v>38</v>
      </c>
      <c r="P4512" s="98">
        <f>O4512*H4512</f>
        <v>0</v>
      </c>
      <c r="Q4512" s="98">
        <v>1.32354E-2</v>
      </c>
      <c r="R4512" s="98">
        <f>Q4512*H4512</f>
        <v>9.7280189999999989E-2</v>
      </c>
      <c r="S4512" s="98">
        <v>0</v>
      </c>
      <c r="T4512" s="99">
        <f>S4512*H4512</f>
        <v>0</v>
      </c>
      <c r="AR4512" s="100" t="s">
        <v>172</v>
      </c>
      <c r="AT4512" s="100" t="s">
        <v>168</v>
      </c>
      <c r="AU4512" s="100" t="s">
        <v>82</v>
      </c>
      <c r="AY4512" s="9" t="s">
        <v>165</v>
      </c>
      <c r="BE4512" s="101">
        <f>IF(N4512="základní",J4512,0)</f>
        <v>0</v>
      </c>
      <c r="BF4512" s="101">
        <f>IF(N4512="snížená",J4512,0)</f>
        <v>0</v>
      </c>
      <c r="BG4512" s="101">
        <f>IF(N4512="zákl. přenesená",J4512,0)</f>
        <v>0</v>
      </c>
      <c r="BH4512" s="101">
        <f>IF(N4512="sníž. přenesená",J4512,0)</f>
        <v>0</v>
      </c>
      <c r="BI4512" s="101">
        <f>IF(N4512="nulová",J4512,0)</f>
        <v>0</v>
      </c>
      <c r="BJ4512" s="9" t="s">
        <v>80</v>
      </c>
      <c r="BK4512" s="101">
        <f>ROUND(I4512*H4512,2)</f>
        <v>0</v>
      </c>
      <c r="BL4512" s="9" t="s">
        <v>172</v>
      </c>
      <c r="BM4512" s="100" t="s">
        <v>2427</v>
      </c>
    </row>
    <row r="4513" spans="2:65" s="17" customFormat="1" ht="29.25">
      <c r="B4513" s="16"/>
      <c r="D4513" s="102" t="s">
        <v>173</v>
      </c>
      <c r="F4513" s="103" t="s">
        <v>2428</v>
      </c>
      <c r="I4513" s="5"/>
      <c r="L4513" s="16"/>
      <c r="M4513" s="104"/>
      <c r="T4513" s="105"/>
      <c r="AT4513" s="9" t="s">
        <v>173</v>
      </c>
      <c r="AU4513" s="9" t="s">
        <v>82</v>
      </c>
    </row>
    <row r="4514" spans="2:65" s="107" customFormat="1">
      <c r="B4514" s="106"/>
      <c r="D4514" s="102" t="s">
        <v>176</v>
      </c>
      <c r="E4514" s="108" t="s">
        <v>1</v>
      </c>
      <c r="F4514" s="109" t="s">
        <v>2429</v>
      </c>
      <c r="H4514" s="108" t="s">
        <v>1</v>
      </c>
      <c r="I4514" s="6"/>
      <c r="L4514" s="106"/>
      <c r="M4514" s="110"/>
      <c r="T4514" s="111"/>
      <c r="AT4514" s="108" t="s">
        <v>176</v>
      </c>
      <c r="AU4514" s="108" t="s">
        <v>82</v>
      </c>
      <c r="AV4514" s="107" t="s">
        <v>80</v>
      </c>
      <c r="AW4514" s="107" t="s">
        <v>30</v>
      </c>
      <c r="AX4514" s="107" t="s">
        <v>73</v>
      </c>
      <c r="AY4514" s="108" t="s">
        <v>165</v>
      </c>
    </row>
    <row r="4515" spans="2:65" s="113" customFormat="1">
      <c r="B4515" s="112"/>
      <c r="D4515" s="102" t="s">
        <v>176</v>
      </c>
      <c r="E4515" s="114" t="s">
        <v>1</v>
      </c>
      <c r="F4515" s="115" t="s">
        <v>2430</v>
      </c>
      <c r="H4515" s="116">
        <v>7.35</v>
      </c>
      <c r="I4515" s="7"/>
      <c r="L4515" s="112"/>
      <c r="M4515" s="117"/>
      <c r="T4515" s="118"/>
      <c r="AT4515" s="114" t="s">
        <v>176</v>
      </c>
      <c r="AU4515" s="114" t="s">
        <v>82</v>
      </c>
      <c r="AV4515" s="113" t="s">
        <v>82</v>
      </c>
      <c r="AW4515" s="113" t="s">
        <v>30</v>
      </c>
      <c r="AX4515" s="113" t="s">
        <v>73</v>
      </c>
      <c r="AY4515" s="114" t="s">
        <v>165</v>
      </c>
    </row>
    <row r="4516" spans="2:65" s="120" customFormat="1">
      <c r="B4516" s="119"/>
      <c r="D4516" s="102" t="s">
        <v>176</v>
      </c>
      <c r="E4516" s="121" t="s">
        <v>1</v>
      </c>
      <c r="F4516" s="122" t="s">
        <v>181</v>
      </c>
      <c r="H4516" s="123">
        <v>7.35</v>
      </c>
      <c r="I4516" s="8"/>
      <c r="L4516" s="119"/>
      <c r="M4516" s="124"/>
      <c r="T4516" s="125"/>
      <c r="AT4516" s="121" t="s">
        <v>176</v>
      </c>
      <c r="AU4516" s="121" t="s">
        <v>82</v>
      </c>
      <c r="AV4516" s="120" t="s">
        <v>172</v>
      </c>
      <c r="AW4516" s="120" t="s">
        <v>30</v>
      </c>
      <c r="AX4516" s="120" t="s">
        <v>80</v>
      </c>
      <c r="AY4516" s="121" t="s">
        <v>165</v>
      </c>
    </row>
    <row r="4517" spans="2:65" s="17" customFormat="1" ht="24.2" customHeight="1">
      <c r="B4517" s="16"/>
      <c r="C4517" s="88" t="s">
        <v>2431</v>
      </c>
      <c r="D4517" s="88" t="s">
        <v>168</v>
      </c>
      <c r="E4517" s="89" t="s">
        <v>2432</v>
      </c>
      <c r="F4517" s="90" t="s">
        <v>2433</v>
      </c>
      <c r="G4517" s="91" t="s">
        <v>195</v>
      </c>
      <c r="H4517" s="92">
        <v>42.561</v>
      </c>
      <c r="I4517" s="4"/>
      <c r="J4517" s="94">
        <f>ROUND(I4517*H4517,2)</f>
        <v>0</v>
      </c>
      <c r="K4517" s="95"/>
      <c r="L4517" s="16"/>
      <c r="M4517" s="96" t="s">
        <v>1</v>
      </c>
      <c r="N4517" s="97" t="s">
        <v>38</v>
      </c>
      <c r="P4517" s="98">
        <f>O4517*H4517</f>
        <v>0</v>
      </c>
      <c r="Q4517" s="98">
        <v>0</v>
      </c>
      <c r="R4517" s="98">
        <f>Q4517*H4517</f>
        <v>0</v>
      </c>
      <c r="S4517" s="98">
        <v>0</v>
      </c>
      <c r="T4517" s="99">
        <f>S4517*H4517</f>
        <v>0</v>
      </c>
      <c r="AR4517" s="100" t="s">
        <v>172</v>
      </c>
      <c r="AT4517" s="100" t="s">
        <v>168</v>
      </c>
      <c r="AU4517" s="100" t="s">
        <v>82</v>
      </c>
      <c r="AY4517" s="9" t="s">
        <v>165</v>
      </c>
      <c r="BE4517" s="101">
        <f>IF(N4517="základní",J4517,0)</f>
        <v>0</v>
      </c>
      <c r="BF4517" s="101">
        <f>IF(N4517="snížená",J4517,0)</f>
        <v>0</v>
      </c>
      <c r="BG4517" s="101">
        <f>IF(N4517="zákl. přenesená",J4517,0)</f>
        <v>0</v>
      </c>
      <c r="BH4517" s="101">
        <f>IF(N4517="sníž. přenesená",J4517,0)</f>
        <v>0</v>
      </c>
      <c r="BI4517" s="101">
        <f>IF(N4517="nulová",J4517,0)</f>
        <v>0</v>
      </c>
      <c r="BJ4517" s="9" t="s">
        <v>80</v>
      </c>
      <c r="BK4517" s="101">
        <f>ROUND(I4517*H4517,2)</f>
        <v>0</v>
      </c>
      <c r="BL4517" s="9" t="s">
        <v>172</v>
      </c>
      <c r="BM4517" s="100" t="s">
        <v>2434</v>
      </c>
    </row>
    <row r="4518" spans="2:65" s="17" customFormat="1" ht="39">
      <c r="B4518" s="16"/>
      <c r="D4518" s="102" t="s">
        <v>173</v>
      </c>
      <c r="F4518" s="103" t="s">
        <v>2435</v>
      </c>
      <c r="I4518" s="5"/>
      <c r="L4518" s="16"/>
      <c r="M4518" s="104"/>
      <c r="T4518" s="105"/>
      <c r="AT4518" s="9" t="s">
        <v>173</v>
      </c>
      <c r="AU4518" s="9" t="s">
        <v>82</v>
      </c>
    </row>
    <row r="4519" spans="2:65" s="77" customFormat="1" ht="22.9" customHeight="1">
      <c r="B4519" s="76"/>
      <c r="D4519" s="78" t="s">
        <v>72</v>
      </c>
      <c r="E4519" s="86" t="s">
        <v>2436</v>
      </c>
      <c r="F4519" s="86" t="s">
        <v>2437</v>
      </c>
      <c r="I4519" s="3"/>
      <c r="J4519" s="87">
        <f>BK4519</f>
        <v>0</v>
      </c>
      <c r="L4519" s="76"/>
      <c r="M4519" s="81"/>
      <c r="P4519" s="82">
        <f>SUM(P4520:P4545)</f>
        <v>0</v>
      </c>
      <c r="R4519" s="82">
        <f>SUM(R4520:R4545)</f>
        <v>0</v>
      </c>
      <c r="T4519" s="83">
        <f>SUM(T4520:T4545)</f>
        <v>0</v>
      </c>
      <c r="AR4519" s="78" t="s">
        <v>80</v>
      </c>
      <c r="AT4519" s="84" t="s">
        <v>72</v>
      </c>
      <c r="AU4519" s="84" t="s">
        <v>80</v>
      </c>
      <c r="AY4519" s="78" t="s">
        <v>165</v>
      </c>
      <c r="BK4519" s="85">
        <f>SUM(BK4520:BK4545)</f>
        <v>0</v>
      </c>
    </row>
    <row r="4520" spans="2:65" s="17" customFormat="1" ht="37.9" customHeight="1">
      <c r="B4520" s="16"/>
      <c r="C4520" s="88" t="s">
        <v>1354</v>
      </c>
      <c r="D4520" s="88" t="s">
        <v>168</v>
      </c>
      <c r="E4520" s="89" t="s">
        <v>2438</v>
      </c>
      <c r="F4520" s="90" t="s">
        <v>2439</v>
      </c>
      <c r="G4520" s="91" t="s">
        <v>202</v>
      </c>
      <c r="H4520" s="92">
        <v>48.969000000000001</v>
      </c>
      <c r="I4520" s="4"/>
      <c r="J4520" s="94">
        <f>ROUND(I4520*H4520,2)</f>
        <v>0</v>
      </c>
      <c r="K4520" s="95"/>
      <c r="L4520" s="16"/>
      <c r="M4520" s="96" t="s">
        <v>1</v>
      </c>
      <c r="N4520" s="97" t="s">
        <v>38</v>
      </c>
      <c r="P4520" s="98">
        <f>O4520*H4520</f>
        <v>0</v>
      </c>
      <c r="Q4520" s="98">
        <v>0</v>
      </c>
      <c r="R4520" s="98">
        <f>Q4520*H4520</f>
        <v>0</v>
      </c>
      <c r="S4520" s="98">
        <v>0</v>
      </c>
      <c r="T4520" s="99">
        <f>S4520*H4520</f>
        <v>0</v>
      </c>
      <c r="AR4520" s="100" t="s">
        <v>172</v>
      </c>
      <c r="AT4520" s="100" t="s">
        <v>168</v>
      </c>
      <c r="AU4520" s="100" t="s">
        <v>82</v>
      </c>
      <c r="AY4520" s="9" t="s">
        <v>165</v>
      </c>
      <c r="BE4520" s="101">
        <f>IF(N4520="základní",J4520,0)</f>
        <v>0</v>
      </c>
      <c r="BF4520" s="101">
        <f>IF(N4520="snížená",J4520,0)</f>
        <v>0</v>
      </c>
      <c r="BG4520" s="101">
        <f>IF(N4520="zákl. přenesená",J4520,0)</f>
        <v>0</v>
      </c>
      <c r="BH4520" s="101">
        <f>IF(N4520="sníž. přenesená",J4520,0)</f>
        <v>0</v>
      </c>
      <c r="BI4520" s="101">
        <f>IF(N4520="nulová",J4520,0)</f>
        <v>0</v>
      </c>
      <c r="BJ4520" s="9" t="s">
        <v>80</v>
      </c>
      <c r="BK4520" s="101">
        <f>ROUND(I4520*H4520,2)</f>
        <v>0</v>
      </c>
      <c r="BL4520" s="9" t="s">
        <v>172</v>
      </c>
      <c r="BM4520" s="100" t="s">
        <v>2440</v>
      </c>
    </row>
    <row r="4521" spans="2:65" s="17" customFormat="1" ht="19.5">
      <c r="B4521" s="16"/>
      <c r="D4521" s="102" t="s">
        <v>173</v>
      </c>
      <c r="F4521" s="103" t="s">
        <v>2439</v>
      </c>
      <c r="I4521" s="5"/>
      <c r="L4521" s="16"/>
      <c r="M4521" s="104"/>
      <c r="T4521" s="105"/>
      <c r="AT4521" s="9" t="s">
        <v>173</v>
      </c>
      <c r="AU4521" s="9" t="s">
        <v>82</v>
      </c>
    </row>
    <row r="4522" spans="2:65" s="107" customFormat="1">
      <c r="B4522" s="106"/>
      <c r="D4522" s="102" t="s">
        <v>176</v>
      </c>
      <c r="E4522" s="108" t="s">
        <v>1</v>
      </c>
      <c r="F4522" s="109" t="s">
        <v>709</v>
      </c>
      <c r="H4522" s="108"/>
      <c r="I4522" s="6"/>
      <c r="L4522" s="106"/>
      <c r="M4522" s="110"/>
      <c r="T4522" s="111"/>
      <c r="AT4522" s="108" t="s">
        <v>176</v>
      </c>
      <c r="AU4522" s="108" t="s">
        <v>82</v>
      </c>
      <c r="AV4522" s="107" t="s">
        <v>80</v>
      </c>
      <c r="AW4522" s="107" t="s">
        <v>30</v>
      </c>
      <c r="AX4522" s="107" t="s">
        <v>73</v>
      </c>
      <c r="AY4522" s="108" t="s">
        <v>165</v>
      </c>
    </row>
    <row r="4523" spans="2:65" s="113" customFormat="1">
      <c r="B4523" s="112"/>
      <c r="D4523" s="102" t="s">
        <v>176</v>
      </c>
      <c r="E4523" s="114" t="s">
        <v>1</v>
      </c>
      <c r="F4523" s="115" t="s">
        <v>11649</v>
      </c>
      <c r="H4523" s="116">
        <v>25.838999999999999</v>
      </c>
      <c r="I4523" s="7"/>
      <c r="L4523" s="112"/>
      <c r="M4523" s="117"/>
      <c r="T4523" s="118"/>
      <c r="AT4523" s="114" t="s">
        <v>176</v>
      </c>
      <c r="AU4523" s="114" t="s">
        <v>82</v>
      </c>
      <c r="AV4523" s="113" t="s">
        <v>82</v>
      </c>
      <c r="AW4523" s="113" t="s">
        <v>30</v>
      </c>
      <c r="AX4523" s="113" t="s">
        <v>73</v>
      </c>
      <c r="AY4523" s="114" t="s">
        <v>165</v>
      </c>
    </row>
    <row r="4524" spans="2:65" s="113" customFormat="1">
      <c r="B4524" s="112"/>
      <c r="D4524" s="102" t="s">
        <v>176</v>
      </c>
      <c r="E4524" s="114" t="s">
        <v>1</v>
      </c>
      <c r="F4524" s="115" t="s">
        <v>11650</v>
      </c>
      <c r="H4524" s="116">
        <v>23.13</v>
      </c>
      <c r="I4524" s="7"/>
      <c r="L4524" s="112"/>
      <c r="M4524" s="117"/>
      <c r="T4524" s="118"/>
      <c r="AT4524" s="114" t="s">
        <v>176</v>
      </c>
      <c r="AU4524" s="114" t="s">
        <v>82</v>
      </c>
      <c r="AV4524" s="113" t="s">
        <v>82</v>
      </c>
      <c r="AW4524" s="113" t="s">
        <v>30</v>
      </c>
      <c r="AX4524" s="113" t="s">
        <v>73</v>
      </c>
      <c r="AY4524" s="114" t="s">
        <v>165</v>
      </c>
    </row>
    <row r="4525" spans="2:65" s="120" customFormat="1">
      <c r="B4525" s="119"/>
      <c r="D4525" s="102" t="s">
        <v>176</v>
      </c>
      <c r="E4525" s="121" t="s">
        <v>1</v>
      </c>
      <c r="F4525" s="122" t="s">
        <v>181</v>
      </c>
      <c r="H4525" s="123">
        <v>48.969000000000001</v>
      </c>
      <c r="I4525" s="8"/>
      <c r="L4525" s="119"/>
      <c r="M4525" s="124"/>
      <c r="T4525" s="125"/>
      <c r="AT4525" s="121" t="s">
        <v>176</v>
      </c>
      <c r="AU4525" s="121" t="s">
        <v>82</v>
      </c>
      <c r="AV4525" s="120" t="s">
        <v>172</v>
      </c>
      <c r="AW4525" s="120" t="s">
        <v>30</v>
      </c>
      <c r="AX4525" s="120" t="s">
        <v>80</v>
      </c>
      <c r="AY4525" s="121" t="s">
        <v>165</v>
      </c>
    </row>
    <row r="4526" spans="2:65" s="17" customFormat="1" ht="24.2" customHeight="1">
      <c r="B4526" s="16"/>
      <c r="C4526" s="88" t="s">
        <v>2441</v>
      </c>
      <c r="D4526" s="88" t="s">
        <v>168</v>
      </c>
      <c r="E4526" s="89" t="s">
        <v>2442</v>
      </c>
      <c r="F4526" s="90" t="s">
        <v>2443</v>
      </c>
      <c r="G4526" s="91" t="s">
        <v>254</v>
      </c>
      <c r="H4526" s="92">
        <v>20.74</v>
      </c>
      <c r="I4526" s="4"/>
      <c r="J4526" s="94">
        <f>ROUND(I4526*H4526,2)</f>
        <v>0</v>
      </c>
      <c r="K4526" s="95"/>
      <c r="L4526" s="16"/>
      <c r="M4526" s="96" t="s">
        <v>1</v>
      </c>
      <c r="N4526" s="97" t="s">
        <v>38</v>
      </c>
      <c r="P4526" s="98">
        <f>O4526*H4526</f>
        <v>0</v>
      </c>
      <c r="Q4526" s="98">
        <v>0</v>
      </c>
      <c r="R4526" s="98">
        <f>Q4526*H4526</f>
        <v>0</v>
      </c>
      <c r="S4526" s="98">
        <v>0</v>
      </c>
      <c r="T4526" s="99">
        <f>S4526*H4526</f>
        <v>0</v>
      </c>
      <c r="AR4526" s="100" t="s">
        <v>172</v>
      </c>
      <c r="AT4526" s="100" t="s">
        <v>168</v>
      </c>
      <c r="AU4526" s="100" t="s">
        <v>82</v>
      </c>
      <c r="AY4526" s="9" t="s">
        <v>165</v>
      </c>
      <c r="BE4526" s="101">
        <f>IF(N4526="základní",J4526,0)</f>
        <v>0</v>
      </c>
      <c r="BF4526" s="101">
        <f>IF(N4526="snížená",J4526,0)</f>
        <v>0</v>
      </c>
      <c r="BG4526" s="101">
        <f>IF(N4526="zákl. přenesená",J4526,0)</f>
        <v>0</v>
      </c>
      <c r="BH4526" s="101">
        <f>IF(N4526="sníž. přenesená",J4526,0)</f>
        <v>0</v>
      </c>
      <c r="BI4526" s="101">
        <f>IF(N4526="nulová",J4526,0)</f>
        <v>0</v>
      </c>
      <c r="BJ4526" s="9" t="s">
        <v>80</v>
      </c>
      <c r="BK4526" s="101">
        <f>ROUND(I4526*H4526,2)</f>
        <v>0</v>
      </c>
      <c r="BL4526" s="9" t="s">
        <v>172</v>
      </c>
      <c r="BM4526" s="100" t="s">
        <v>2444</v>
      </c>
    </row>
    <row r="4527" spans="2:65" s="17" customFormat="1" ht="19.5">
      <c r="B4527" s="16"/>
      <c r="D4527" s="102" t="s">
        <v>173</v>
      </c>
      <c r="F4527" s="103" t="s">
        <v>2443</v>
      </c>
      <c r="I4527" s="5"/>
      <c r="L4527" s="16"/>
      <c r="M4527" s="104"/>
      <c r="T4527" s="105"/>
      <c r="AT4527" s="9" t="s">
        <v>173</v>
      </c>
      <c r="AU4527" s="9" t="s">
        <v>82</v>
      </c>
    </row>
    <row r="4528" spans="2:65" s="107" customFormat="1">
      <c r="B4528" s="106"/>
      <c r="D4528" s="102" t="s">
        <v>176</v>
      </c>
      <c r="E4528" s="108" t="s">
        <v>1</v>
      </c>
      <c r="F4528" s="109" t="s">
        <v>709</v>
      </c>
      <c r="H4528" s="108" t="s">
        <v>1</v>
      </c>
      <c r="I4528" s="6"/>
      <c r="L4528" s="106"/>
      <c r="M4528" s="110"/>
      <c r="T4528" s="111"/>
      <c r="AT4528" s="108" t="s">
        <v>176</v>
      </c>
      <c r="AU4528" s="108" t="s">
        <v>82</v>
      </c>
      <c r="AV4528" s="107" t="s">
        <v>80</v>
      </c>
      <c r="AW4528" s="107" t="s">
        <v>30</v>
      </c>
      <c r="AX4528" s="107" t="s">
        <v>73</v>
      </c>
      <c r="AY4528" s="108" t="s">
        <v>165</v>
      </c>
    </row>
    <row r="4529" spans="2:65" s="113" customFormat="1">
      <c r="B4529" s="112"/>
      <c r="D4529" s="102" t="s">
        <v>176</v>
      </c>
      <c r="E4529" s="114" t="s">
        <v>1</v>
      </c>
      <c r="F4529" s="115" t="s">
        <v>2445</v>
      </c>
      <c r="H4529" s="116">
        <v>20.74</v>
      </c>
      <c r="I4529" s="7"/>
      <c r="L4529" s="112"/>
      <c r="M4529" s="117"/>
      <c r="T4529" s="118"/>
      <c r="AT4529" s="114" t="s">
        <v>176</v>
      </c>
      <c r="AU4529" s="114" t="s">
        <v>82</v>
      </c>
      <c r="AV4529" s="113" t="s">
        <v>82</v>
      </c>
      <c r="AW4529" s="113" t="s">
        <v>30</v>
      </c>
      <c r="AX4529" s="113" t="s">
        <v>73</v>
      </c>
      <c r="AY4529" s="114" t="s">
        <v>165</v>
      </c>
    </row>
    <row r="4530" spans="2:65" s="120" customFormat="1">
      <c r="B4530" s="119"/>
      <c r="D4530" s="102" t="s">
        <v>176</v>
      </c>
      <c r="E4530" s="121" t="s">
        <v>1</v>
      </c>
      <c r="F4530" s="122" t="s">
        <v>181</v>
      </c>
      <c r="H4530" s="123">
        <v>20.74</v>
      </c>
      <c r="I4530" s="8"/>
      <c r="L4530" s="119"/>
      <c r="M4530" s="124"/>
      <c r="T4530" s="125"/>
      <c r="AT4530" s="121" t="s">
        <v>176</v>
      </c>
      <c r="AU4530" s="121" t="s">
        <v>82</v>
      </c>
      <c r="AV4530" s="120" t="s">
        <v>172</v>
      </c>
      <c r="AW4530" s="120" t="s">
        <v>30</v>
      </c>
      <c r="AX4530" s="120" t="s">
        <v>80</v>
      </c>
      <c r="AY4530" s="121" t="s">
        <v>165</v>
      </c>
    </row>
    <row r="4531" spans="2:65" s="17" customFormat="1" ht="33" customHeight="1">
      <c r="B4531" s="16"/>
      <c r="C4531" s="88" t="s">
        <v>1360</v>
      </c>
      <c r="D4531" s="88" t="s">
        <v>168</v>
      </c>
      <c r="E4531" s="89" t="s">
        <v>2446</v>
      </c>
      <c r="F4531" s="90" t="s">
        <v>2447</v>
      </c>
      <c r="G4531" s="91" t="s">
        <v>202</v>
      </c>
      <c r="H4531" s="92">
        <v>177.89400000000001</v>
      </c>
      <c r="I4531" s="4"/>
      <c r="J4531" s="94">
        <f>ROUND(I4531*H4531,2)</f>
        <v>0</v>
      </c>
      <c r="K4531" s="95"/>
      <c r="L4531" s="16"/>
      <c r="M4531" s="96" t="s">
        <v>1</v>
      </c>
      <c r="N4531" s="97" t="s">
        <v>38</v>
      </c>
      <c r="P4531" s="98">
        <f>O4531*H4531</f>
        <v>0</v>
      </c>
      <c r="Q4531" s="98">
        <v>0</v>
      </c>
      <c r="R4531" s="98">
        <f>Q4531*H4531</f>
        <v>0</v>
      </c>
      <c r="S4531" s="98">
        <v>0</v>
      </c>
      <c r="T4531" s="99">
        <f>S4531*H4531</f>
        <v>0</v>
      </c>
      <c r="AR4531" s="100" t="s">
        <v>172</v>
      </c>
      <c r="AT4531" s="100" t="s">
        <v>168</v>
      </c>
      <c r="AU4531" s="100" t="s">
        <v>82</v>
      </c>
      <c r="AY4531" s="9" t="s">
        <v>165</v>
      </c>
      <c r="BE4531" s="101">
        <f>IF(N4531="základní",J4531,0)</f>
        <v>0</v>
      </c>
      <c r="BF4531" s="101">
        <f>IF(N4531="snížená",J4531,0)</f>
        <v>0</v>
      </c>
      <c r="BG4531" s="101">
        <f>IF(N4531="zákl. přenesená",J4531,0)</f>
        <v>0</v>
      </c>
      <c r="BH4531" s="101">
        <f>IF(N4531="sníž. přenesená",J4531,0)</f>
        <v>0</v>
      </c>
      <c r="BI4531" s="101">
        <f>IF(N4531="nulová",J4531,0)</f>
        <v>0</v>
      </c>
      <c r="BJ4531" s="9" t="s">
        <v>80</v>
      </c>
      <c r="BK4531" s="101">
        <f>ROUND(I4531*H4531,2)</f>
        <v>0</v>
      </c>
      <c r="BL4531" s="9" t="s">
        <v>172</v>
      </c>
      <c r="BM4531" s="100" t="s">
        <v>2448</v>
      </c>
    </row>
    <row r="4532" spans="2:65" s="17" customFormat="1" ht="19.5">
      <c r="B4532" s="16"/>
      <c r="D4532" s="102" t="s">
        <v>173</v>
      </c>
      <c r="F4532" s="103" t="s">
        <v>2447</v>
      </c>
      <c r="I4532" s="5"/>
      <c r="L4532" s="16"/>
      <c r="M4532" s="104"/>
      <c r="T4532" s="105"/>
      <c r="AT4532" s="9" t="s">
        <v>173</v>
      </c>
      <c r="AU4532" s="9" t="s">
        <v>82</v>
      </c>
    </row>
    <row r="4533" spans="2:65" s="107" customFormat="1">
      <c r="B4533" s="106"/>
      <c r="D4533" s="102" t="s">
        <v>176</v>
      </c>
      <c r="E4533" s="108" t="s">
        <v>1</v>
      </c>
      <c r="F4533" s="109" t="s">
        <v>11651</v>
      </c>
      <c r="H4533" s="108"/>
      <c r="I4533" s="6"/>
      <c r="L4533" s="106"/>
      <c r="M4533" s="110"/>
      <c r="T4533" s="111"/>
      <c r="AT4533" s="108" t="s">
        <v>176</v>
      </c>
      <c r="AU4533" s="108" t="s">
        <v>82</v>
      </c>
      <c r="AV4533" s="107" t="s">
        <v>80</v>
      </c>
      <c r="AW4533" s="107" t="s">
        <v>30</v>
      </c>
      <c r="AX4533" s="107" t="s">
        <v>73</v>
      </c>
      <c r="AY4533" s="108" t="s">
        <v>165</v>
      </c>
    </row>
    <row r="4534" spans="2:65" s="113" customFormat="1">
      <c r="B4534" s="112"/>
      <c r="D4534" s="102" t="s">
        <v>176</v>
      </c>
      <c r="E4534" s="114" t="s">
        <v>1</v>
      </c>
      <c r="F4534" s="115" t="s">
        <v>11652</v>
      </c>
      <c r="H4534" s="116">
        <v>126.063</v>
      </c>
      <c r="I4534" s="7"/>
      <c r="L4534" s="112"/>
      <c r="M4534" s="117"/>
      <c r="T4534" s="118"/>
      <c r="AT4534" s="114" t="s">
        <v>176</v>
      </c>
      <c r="AU4534" s="114" t="s">
        <v>82</v>
      </c>
      <c r="AV4534" s="113" t="s">
        <v>82</v>
      </c>
      <c r="AW4534" s="113" t="s">
        <v>30</v>
      </c>
      <c r="AX4534" s="113" t="s">
        <v>73</v>
      </c>
      <c r="AY4534" s="114" t="s">
        <v>165</v>
      </c>
    </row>
    <row r="4535" spans="2:65" s="107" customFormat="1">
      <c r="B4535" s="106"/>
      <c r="D4535" s="102" t="s">
        <v>176</v>
      </c>
      <c r="E4535" s="108" t="s">
        <v>1</v>
      </c>
      <c r="F4535" s="109" t="s">
        <v>11653</v>
      </c>
      <c r="H4535" s="108"/>
      <c r="I4535" s="6"/>
      <c r="L4535" s="106"/>
      <c r="M4535" s="110"/>
      <c r="T4535" s="111"/>
      <c r="AT4535" s="108" t="s">
        <v>176</v>
      </c>
      <c r="AU4535" s="108" t="s">
        <v>82</v>
      </c>
      <c r="AV4535" s="107" t="s">
        <v>82</v>
      </c>
      <c r="AW4535" s="107" t="s">
        <v>30</v>
      </c>
      <c r="AX4535" s="107" t="s">
        <v>73</v>
      </c>
      <c r="AY4535" s="108" t="s">
        <v>165</v>
      </c>
    </row>
    <row r="4536" spans="2:65" s="113" customFormat="1">
      <c r="B4536" s="112"/>
      <c r="D4536" s="102" t="s">
        <v>176</v>
      </c>
      <c r="E4536" s="114" t="s">
        <v>1</v>
      </c>
      <c r="F4536" s="115" t="s">
        <v>11654</v>
      </c>
      <c r="H4536" s="116">
        <v>51.831000000000003</v>
      </c>
      <c r="I4536" s="7"/>
      <c r="L4536" s="112"/>
      <c r="M4536" s="117"/>
      <c r="T4536" s="118"/>
      <c r="AT4536" s="114" t="s">
        <v>176</v>
      </c>
      <c r="AU4536" s="114" t="s">
        <v>82</v>
      </c>
      <c r="AV4536" s="113" t="s">
        <v>82</v>
      </c>
      <c r="AW4536" s="113" t="s">
        <v>30</v>
      </c>
      <c r="AX4536" s="113" t="s">
        <v>73</v>
      </c>
      <c r="AY4536" s="114" t="s">
        <v>165</v>
      </c>
    </row>
    <row r="4537" spans="2:65" s="120" customFormat="1">
      <c r="B4537" s="119"/>
      <c r="D4537" s="102" t="s">
        <v>176</v>
      </c>
      <c r="E4537" s="121" t="s">
        <v>1</v>
      </c>
      <c r="F4537" s="122" t="s">
        <v>181</v>
      </c>
      <c r="H4537" s="123">
        <v>177.89400000000001</v>
      </c>
      <c r="I4537" s="8"/>
      <c r="L4537" s="119"/>
      <c r="M4537" s="124"/>
      <c r="T4537" s="125"/>
      <c r="AT4537" s="121" t="s">
        <v>176</v>
      </c>
      <c r="AU4537" s="121" t="s">
        <v>82</v>
      </c>
      <c r="AV4537" s="120" t="s">
        <v>172</v>
      </c>
      <c r="AW4537" s="120" t="s">
        <v>30</v>
      </c>
      <c r="AX4537" s="120" t="s">
        <v>80</v>
      </c>
      <c r="AY4537" s="121" t="s">
        <v>165</v>
      </c>
    </row>
    <row r="4538" spans="2:65" s="17" customFormat="1" ht="37.9" customHeight="1">
      <c r="B4538" s="16"/>
      <c r="C4538" s="88" t="s">
        <v>2449</v>
      </c>
      <c r="D4538" s="88" t="s">
        <v>168</v>
      </c>
      <c r="E4538" s="89" t="s">
        <v>2450</v>
      </c>
      <c r="F4538" s="90" t="s">
        <v>2451</v>
      </c>
      <c r="G4538" s="91" t="s">
        <v>202</v>
      </c>
      <c r="H4538" s="92">
        <v>243.45500000000001</v>
      </c>
      <c r="I4538" s="4"/>
      <c r="J4538" s="94">
        <f>ROUND(I4538*H4538,2)</f>
        <v>0</v>
      </c>
      <c r="K4538" s="95"/>
      <c r="L4538" s="16"/>
      <c r="M4538" s="96" t="s">
        <v>1</v>
      </c>
      <c r="N4538" s="97" t="s">
        <v>38</v>
      </c>
      <c r="P4538" s="98">
        <f>O4538*H4538</f>
        <v>0</v>
      </c>
      <c r="Q4538" s="98">
        <v>0</v>
      </c>
      <c r="R4538" s="98">
        <f>Q4538*H4538</f>
        <v>0</v>
      </c>
      <c r="S4538" s="98">
        <v>0</v>
      </c>
      <c r="T4538" s="99">
        <f>S4538*H4538</f>
        <v>0</v>
      </c>
      <c r="AR4538" s="100" t="s">
        <v>172</v>
      </c>
      <c r="AT4538" s="100" t="s">
        <v>168</v>
      </c>
      <c r="AU4538" s="100" t="s">
        <v>82</v>
      </c>
      <c r="AY4538" s="9" t="s">
        <v>165</v>
      </c>
      <c r="BE4538" s="101">
        <f>IF(N4538="základní",J4538,0)</f>
        <v>0</v>
      </c>
      <c r="BF4538" s="101">
        <f>IF(N4538="snížená",J4538,0)</f>
        <v>0</v>
      </c>
      <c r="BG4538" s="101">
        <f>IF(N4538="zákl. přenesená",J4538,0)</f>
        <v>0</v>
      </c>
      <c r="BH4538" s="101">
        <f>IF(N4538="sníž. přenesená",J4538,0)</f>
        <v>0</v>
      </c>
      <c r="BI4538" s="101">
        <f>IF(N4538="nulová",J4538,0)</f>
        <v>0</v>
      </c>
      <c r="BJ4538" s="9" t="s">
        <v>80</v>
      </c>
      <c r="BK4538" s="101">
        <f>ROUND(I4538*H4538,2)</f>
        <v>0</v>
      </c>
      <c r="BL4538" s="9" t="s">
        <v>172</v>
      </c>
      <c r="BM4538" s="100" t="s">
        <v>2452</v>
      </c>
    </row>
    <row r="4539" spans="2:65" s="17" customFormat="1" ht="19.5">
      <c r="B4539" s="16"/>
      <c r="D4539" s="102" t="s">
        <v>173</v>
      </c>
      <c r="F4539" s="103" t="s">
        <v>2451</v>
      </c>
      <c r="I4539" s="5"/>
      <c r="L4539" s="16"/>
      <c r="M4539" s="104"/>
      <c r="T4539" s="105"/>
      <c r="AT4539" s="9" t="s">
        <v>173</v>
      </c>
      <c r="AU4539" s="9" t="s">
        <v>82</v>
      </c>
    </row>
    <row r="4540" spans="2:65" s="113" customFormat="1">
      <c r="B4540" s="112"/>
      <c r="D4540" s="102" t="s">
        <v>176</v>
      </c>
      <c r="E4540" s="114" t="s">
        <v>1</v>
      </c>
      <c r="F4540" s="115" t="s">
        <v>11655</v>
      </c>
      <c r="H4540" s="116">
        <v>48.969000000000001</v>
      </c>
      <c r="I4540" s="7"/>
      <c r="L4540" s="112"/>
      <c r="M4540" s="117"/>
      <c r="T4540" s="118"/>
      <c r="AT4540" s="114" t="s">
        <v>176</v>
      </c>
      <c r="AU4540" s="114" t="s">
        <v>82</v>
      </c>
      <c r="AV4540" s="113" t="s">
        <v>82</v>
      </c>
      <c r="AW4540" s="113" t="s">
        <v>30</v>
      </c>
      <c r="AX4540" s="113" t="s">
        <v>73</v>
      </c>
      <c r="AY4540" s="114" t="s">
        <v>165</v>
      </c>
    </row>
    <row r="4541" spans="2:65" s="113" customFormat="1">
      <c r="B4541" s="112"/>
      <c r="D4541" s="102" t="s">
        <v>176</v>
      </c>
      <c r="E4541" s="114" t="s">
        <v>1</v>
      </c>
      <c r="F4541" s="115" t="s">
        <v>11656</v>
      </c>
      <c r="H4541" s="116">
        <v>16.591999999999999</v>
      </c>
      <c r="I4541" s="7"/>
      <c r="L4541" s="112"/>
      <c r="M4541" s="117"/>
      <c r="T4541" s="118"/>
      <c r="AT4541" s="114" t="s">
        <v>176</v>
      </c>
      <c r="AU4541" s="114" t="s">
        <v>82</v>
      </c>
      <c r="AV4541" s="113" t="s">
        <v>82</v>
      </c>
      <c r="AW4541" s="113" t="s">
        <v>30</v>
      </c>
      <c r="AX4541" s="113" t="s">
        <v>73</v>
      </c>
      <c r="AY4541" s="114" t="s">
        <v>165</v>
      </c>
    </row>
    <row r="4542" spans="2:65" s="113" customFormat="1">
      <c r="B4542" s="112"/>
      <c r="D4542" s="102" t="s">
        <v>176</v>
      </c>
      <c r="E4542" s="114" t="s">
        <v>1</v>
      </c>
      <c r="F4542" s="115" t="s">
        <v>11657</v>
      </c>
      <c r="H4542" s="116">
        <v>177.89400000000001</v>
      </c>
      <c r="I4542" s="7"/>
      <c r="L4542" s="112"/>
      <c r="M4542" s="117"/>
      <c r="T4542" s="118"/>
      <c r="AT4542" s="114" t="s">
        <v>176</v>
      </c>
      <c r="AU4542" s="114" t="s">
        <v>82</v>
      </c>
      <c r="AV4542" s="113" t="s">
        <v>82</v>
      </c>
      <c r="AW4542" s="113" t="s">
        <v>30</v>
      </c>
      <c r="AX4542" s="113" t="s">
        <v>73</v>
      </c>
      <c r="AY4542" s="114" t="s">
        <v>165</v>
      </c>
    </row>
    <row r="4543" spans="2:65" s="120" customFormat="1">
      <c r="B4543" s="119"/>
      <c r="D4543" s="102" t="s">
        <v>176</v>
      </c>
      <c r="E4543" s="121" t="s">
        <v>1</v>
      </c>
      <c r="F4543" s="122" t="s">
        <v>181</v>
      </c>
      <c r="H4543" s="123">
        <v>243.45500000000001</v>
      </c>
      <c r="I4543" s="8"/>
      <c r="L4543" s="119"/>
      <c r="M4543" s="124"/>
      <c r="T4543" s="125"/>
      <c r="AT4543" s="121" t="s">
        <v>176</v>
      </c>
      <c r="AU4543" s="121" t="s">
        <v>82</v>
      </c>
      <c r="AV4543" s="120" t="s">
        <v>172</v>
      </c>
      <c r="AW4543" s="120" t="s">
        <v>30</v>
      </c>
      <c r="AX4543" s="120" t="s">
        <v>80</v>
      </c>
      <c r="AY4543" s="121" t="s">
        <v>165</v>
      </c>
    </row>
    <row r="4544" spans="2:65" s="17" customFormat="1" ht="24.2" customHeight="1">
      <c r="B4544" s="16"/>
      <c r="C4544" s="88" t="s">
        <v>1364</v>
      </c>
      <c r="D4544" s="88" t="s">
        <v>168</v>
      </c>
      <c r="E4544" s="89" t="s">
        <v>2453</v>
      </c>
      <c r="F4544" s="90" t="s">
        <v>2454</v>
      </c>
      <c r="G4544" s="91" t="s">
        <v>195</v>
      </c>
      <c r="H4544" s="92">
        <v>9.2210000000000001</v>
      </c>
      <c r="I4544" s="4"/>
      <c r="J4544" s="94">
        <f>ROUND(I4544*H4544,2)</f>
        <v>0</v>
      </c>
      <c r="K4544" s="95"/>
      <c r="L4544" s="16"/>
      <c r="M4544" s="96" t="s">
        <v>1</v>
      </c>
      <c r="N4544" s="97" t="s">
        <v>38</v>
      </c>
      <c r="P4544" s="98">
        <f>O4544*H4544</f>
        <v>0</v>
      </c>
      <c r="Q4544" s="98">
        <v>0</v>
      </c>
      <c r="R4544" s="98">
        <f>Q4544*H4544</f>
        <v>0</v>
      </c>
      <c r="S4544" s="98">
        <v>0</v>
      </c>
      <c r="T4544" s="99">
        <f>S4544*H4544</f>
        <v>0</v>
      </c>
      <c r="AR4544" s="100" t="s">
        <v>172</v>
      </c>
      <c r="AT4544" s="100" t="s">
        <v>168</v>
      </c>
      <c r="AU4544" s="100" t="s">
        <v>82</v>
      </c>
      <c r="AY4544" s="9" t="s">
        <v>165</v>
      </c>
      <c r="BE4544" s="101">
        <f>IF(N4544="základní",J4544,0)</f>
        <v>0</v>
      </c>
      <c r="BF4544" s="101">
        <f>IF(N4544="snížená",J4544,0)</f>
        <v>0</v>
      </c>
      <c r="BG4544" s="101">
        <f>IF(N4544="zákl. přenesená",J4544,0)</f>
        <v>0</v>
      </c>
      <c r="BH4544" s="101">
        <f>IF(N4544="sníž. přenesená",J4544,0)</f>
        <v>0</v>
      </c>
      <c r="BI4544" s="101">
        <f>IF(N4544="nulová",J4544,0)</f>
        <v>0</v>
      </c>
      <c r="BJ4544" s="9" t="s">
        <v>80</v>
      </c>
      <c r="BK4544" s="101">
        <f>ROUND(I4544*H4544,2)</f>
        <v>0</v>
      </c>
      <c r="BL4544" s="9" t="s">
        <v>172</v>
      </c>
      <c r="BM4544" s="100" t="s">
        <v>2455</v>
      </c>
    </row>
    <row r="4545" spans="2:65" s="17" customFormat="1" ht="29.25">
      <c r="B4545" s="16"/>
      <c r="D4545" s="102" t="s">
        <v>173</v>
      </c>
      <c r="F4545" s="103" t="s">
        <v>2456</v>
      </c>
      <c r="I4545" s="5"/>
      <c r="L4545" s="16"/>
      <c r="M4545" s="104"/>
      <c r="T4545" s="105"/>
      <c r="AT4545" s="9" t="s">
        <v>173</v>
      </c>
      <c r="AU4545" s="9" t="s">
        <v>82</v>
      </c>
    </row>
    <row r="4546" spans="2:65" s="77" customFormat="1" ht="22.9" customHeight="1">
      <c r="B4546" s="76"/>
      <c r="D4546" s="78" t="s">
        <v>72</v>
      </c>
      <c r="E4546" s="86" t="s">
        <v>2457</v>
      </c>
      <c r="F4546" s="86" t="s">
        <v>2458</v>
      </c>
      <c r="I4546" s="3"/>
      <c r="J4546" s="87">
        <f>BK4546</f>
        <v>0</v>
      </c>
      <c r="L4546" s="76"/>
      <c r="M4546" s="81"/>
      <c r="P4546" s="82">
        <f>SUM(P4547:P4990)</f>
        <v>0</v>
      </c>
      <c r="R4546" s="82">
        <f>SUM(R4547:R4990)</f>
        <v>0</v>
      </c>
      <c r="T4546" s="83">
        <f>SUM(T4547:T4990)</f>
        <v>0</v>
      </c>
      <c r="AR4546" s="78" t="s">
        <v>80</v>
      </c>
      <c r="AT4546" s="84" t="s">
        <v>72</v>
      </c>
      <c r="AU4546" s="84" t="s">
        <v>80</v>
      </c>
      <c r="AY4546" s="78" t="s">
        <v>165</v>
      </c>
      <c r="BK4546" s="85">
        <f>SUM(BK4547:BK4990)</f>
        <v>0</v>
      </c>
    </row>
    <row r="4547" spans="2:65" s="17" customFormat="1" ht="76.349999999999994" customHeight="1">
      <c r="B4547" s="16"/>
      <c r="C4547" s="88" t="s">
        <v>2459</v>
      </c>
      <c r="D4547" s="88" t="s">
        <v>168</v>
      </c>
      <c r="E4547" s="89" t="s">
        <v>2460</v>
      </c>
      <c r="F4547" s="90" t="s">
        <v>2461</v>
      </c>
      <c r="G4547" s="91" t="s">
        <v>2462</v>
      </c>
      <c r="H4547" s="92">
        <v>4</v>
      </c>
      <c r="I4547" s="4"/>
      <c r="J4547" s="94">
        <f>ROUND(I4547*H4547,2)</f>
        <v>0</v>
      </c>
      <c r="K4547" s="95"/>
      <c r="L4547" s="16"/>
      <c r="M4547" s="96" t="s">
        <v>1</v>
      </c>
      <c r="N4547" s="97" t="s">
        <v>38</v>
      </c>
      <c r="P4547" s="98">
        <f>O4547*H4547</f>
        <v>0</v>
      </c>
      <c r="Q4547" s="98">
        <v>0</v>
      </c>
      <c r="R4547" s="98">
        <f>Q4547*H4547</f>
        <v>0</v>
      </c>
      <c r="S4547" s="98">
        <v>0</v>
      </c>
      <c r="T4547" s="99">
        <f>S4547*H4547</f>
        <v>0</v>
      </c>
      <c r="AR4547" s="100" t="s">
        <v>172</v>
      </c>
      <c r="AT4547" s="100" t="s">
        <v>168</v>
      </c>
      <c r="AU4547" s="100" t="s">
        <v>82</v>
      </c>
      <c r="AY4547" s="9" t="s">
        <v>165</v>
      </c>
      <c r="BE4547" s="101">
        <f>IF(N4547="základní",J4547,0)</f>
        <v>0</v>
      </c>
      <c r="BF4547" s="101">
        <f>IF(N4547="snížená",J4547,0)</f>
        <v>0</v>
      </c>
      <c r="BG4547" s="101">
        <f>IF(N4547="zákl. přenesená",J4547,0)</f>
        <v>0</v>
      </c>
      <c r="BH4547" s="101">
        <f>IF(N4547="sníž. přenesená",J4547,0)</f>
        <v>0</v>
      </c>
      <c r="BI4547" s="101">
        <f>IF(N4547="nulová",J4547,0)</f>
        <v>0</v>
      </c>
      <c r="BJ4547" s="9" t="s">
        <v>80</v>
      </c>
      <c r="BK4547" s="101">
        <f>ROUND(I4547*H4547,2)</f>
        <v>0</v>
      </c>
      <c r="BL4547" s="9" t="s">
        <v>172</v>
      </c>
      <c r="BM4547" s="100" t="s">
        <v>2463</v>
      </c>
    </row>
    <row r="4548" spans="2:65" s="17" customFormat="1" ht="68.25">
      <c r="B4548" s="16"/>
      <c r="D4548" s="102" t="s">
        <v>173</v>
      </c>
      <c r="F4548" s="103" t="s">
        <v>2464</v>
      </c>
      <c r="I4548" s="5"/>
      <c r="L4548" s="16"/>
      <c r="M4548" s="104"/>
      <c r="T4548" s="105"/>
      <c r="AT4548" s="9" t="s">
        <v>173</v>
      </c>
      <c r="AU4548" s="9" t="s">
        <v>82</v>
      </c>
    </row>
    <row r="4549" spans="2:65" s="17" customFormat="1" ht="76.349999999999994" customHeight="1">
      <c r="B4549" s="16"/>
      <c r="C4549" s="88" t="s">
        <v>1368</v>
      </c>
      <c r="D4549" s="88" t="s">
        <v>168</v>
      </c>
      <c r="E4549" s="89" t="s">
        <v>2465</v>
      </c>
      <c r="F4549" s="90" t="s">
        <v>2466</v>
      </c>
      <c r="G4549" s="91" t="s">
        <v>2462</v>
      </c>
      <c r="H4549" s="92">
        <v>1</v>
      </c>
      <c r="I4549" s="4"/>
      <c r="J4549" s="94">
        <f>ROUND(I4549*H4549,2)</f>
        <v>0</v>
      </c>
      <c r="K4549" s="95"/>
      <c r="L4549" s="16"/>
      <c r="M4549" s="96" t="s">
        <v>1</v>
      </c>
      <c r="N4549" s="97" t="s">
        <v>38</v>
      </c>
      <c r="P4549" s="98">
        <f>O4549*H4549</f>
        <v>0</v>
      </c>
      <c r="Q4549" s="98">
        <v>0</v>
      </c>
      <c r="R4549" s="98">
        <f>Q4549*H4549</f>
        <v>0</v>
      </c>
      <c r="S4549" s="98">
        <v>0</v>
      </c>
      <c r="T4549" s="99">
        <f>S4549*H4549</f>
        <v>0</v>
      </c>
      <c r="AR4549" s="100" t="s">
        <v>172</v>
      </c>
      <c r="AT4549" s="100" t="s">
        <v>168</v>
      </c>
      <c r="AU4549" s="100" t="s">
        <v>82</v>
      </c>
      <c r="AY4549" s="9" t="s">
        <v>165</v>
      </c>
      <c r="BE4549" s="101">
        <f>IF(N4549="základní",J4549,0)</f>
        <v>0</v>
      </c>
      <c r="BF4549" s="101">
        <f>IF(N4549="snížená",J4549,0)</f>
        <v>0</v>
      </c>
      <c r="BG4549" s="101">
        <f>IF(N4549="zákl. přenesená",J4549,0)</f>
        <v>0</v>
      </c>
      <c r="BH4549" s="101">
        <f>IF(N4549="sníž. přenesená",J4549,0)</f>
        <v>0</v>
      </c>
      <c r="BI4549" s="101">
        <f>IF(N4549="nulová",J4549,0)</f>
        <v>0</v>
      </c>
      <c r="BJ4549" s="9" t="s">
        <v>80</v>
      </c>
      <c r="BK4549" s="101">
        <f>ROUND(I4549*H4549,2)</f>
        <v>0</v>
      </c>
      <c r="BL4549" s="9" t="s">
        <v>172</v>
      </c>
      <c r="BM4549" s="100" t="s">
        <v>2467</v>
      </c>
    </row>
    <row r="4550" spans="2:65" s="17" customFormat="1" ht="48.75">
      <c r="B4550" s="16"/>
      <c r="D4550" s="102" t="s">
        <v>173</v>
      </c>
      <c r="F4550" s="103" t="s">
        <v>2468</v>
      </c>
      <c r="I4550" s="5"/>
      <c r="L4550" s="16"/>
      <c r="M4550" s="104"/>
      <c r="T4550" s="105"/>
      <c r="AT4550" s="9" t="s">
        <v>173</v>
      </c>
      <c r="AU4550" s="9" t="s">
        <v>82</v>
      </c>
    </row>
    <row r="4551" spans="2:65" s="17" customFormat="1" ht="76.349999999999994" customHeight="1">
      <c r="B4551" s="16"/>
      <c r="C4551" s="88" t="s">
        <v>2469</v>
      </c>
      <c r="D4551" s="88" t="s">
        <v>168</v>
      </c>
      <c r="E4551" s="89" t="s">
        <v>2470</v>
      </c>
      <c r="F4551" s="90" t="s">
        <v>2471</v>
      </c>
      <c r="G4551" s="91" t="s">
        <v>2462</v>
      </c>
      <c r="H4551" s="92">
        <v>1</v>
      </c>
      <c r="I4551" s="4"/>
      <c r="J4551" s="94">
        <f>ROUND(I4551*H4551,2)</f>
        <v>0</v>
      </c>
      <c r="K4551" s="95"/>
      <c r="L4551" s="16"/>
      <c r="M4551" s="96" t="s">
        <v>1</v>
      </c>
      <c r="N4551" s="97" t="s">
        <v>38</v>
      </c>
      <c r="P4551" s="98">
        <f>O4551*H4551</f>
        <v>0</v>
      </c>
      <c r="Q4551" s="98">
        <v>0</v>
      </c>
      <c r="R4551" s="98">
        <f>Q4551*H4551</f>
        <v>0</v>
      </c>
      <c r="S4551" s="98">
        <v>0</v>
      </c>
      <c r="T4551" s="99">
        <f>S4551*H4551</f>
        <v>0</v>
      </c>
      <c r="AR4551" s="100" t="s">
        <v>172</v>
      </c>
      <c r="AT4551" s="100" t="s">
        <v>168</v>
      </c>
      <c r="AU4551" s="100" t="s">
        <v>82</v>
      </c>
      <c r="AY4551" s="9" t="s">
        <v>165</v>
      </c>
      <c r="BE4551" s="101">
        <f>IF(N4551="základní",J4551,0)</f>
        <v>0</v>
      </c>
      <c r="BF4551" s="101">
        <f>IF(N4551="snížená",J4551,0)</f>
        <v>0</v>
      </c>
      <c r="BG4551" s="101">
        <f>IF(N4551="zákl. přenesená",J4551,0)</f>
        <v>0</v>
      </c>
      <c r="BH4551" s="101">
        <f>IF(N4551="sníž. přenesená",J4551,0)</f>
        <v>0</v>
      </c>
      <c r="BI4551" s="101">
        <f>IF(N4551="nulová",J4551,0)</f>
        <v>0</v>
      </c>
      <c r="BJ4551" s="9" t="s">
        <v>80</v>
      </c>
      <c r="BK4551" s="101">
        <f>ROUND(I4551*H4551,2)</f>
        <v>0</v>
      </c>
      <c r="BL4551" s="9" t="s">
        <v>172</v>
      </c>
      <c r="BM4551" s="100" t="s">
        <v>2472</v>
      </c>
    </row>
    <row r="4552" spans="2:65" s="17" customFormat="1" ht="68.25">
      <c r="B4552" s="16"/>
      <c r="D4552" s="102" t="s">
        <v>173</v>
      </c>
      <c r="F4552" s="103" t="s">
        <v>2473</v>
      </c>
      <c r="I4552" s="5"/>
      <c r="L4552" s="16"/>
      <c r="M4552" s="104"/>
      <c r="T4552" s="105"/>
      <c r="AT4552" s="9" t="s">
        <v>173</v>
      </c>
      <c r="AU4552" s="9" t="s">
        <v>82</v>
      </c>
    </row>
    <row r="4553" spans="2:65" s="17" customFormat="1" ht="66.75" customHeight="1">
      <c r="B4553" s="16"/>
      <c r="C4553" s="88" t="s">
        <v>1371</v>
      </c>
      <c r="D4553" s="88" t="s">
        <v>168</v>
      </c>
      <c r="E4553" s="89" t="s">
        <v>2474</v>
      </c>
      <c r="F4553" s="90" t="s">
        <v>2475</v>
      </c>
      <c r="G4553" s="91" t="s">
        <v>2462</v>
      </c>
      <c r="H4553" s="92">
        <v>1</v>
      </c>
      <c r="I4553" s="4"/>
      <c r="J4553" s="94">
        <f>ROUND(I4553*H4553,2)</f>
        <v>0</v>
      </c>
      <c r="K4553" s="95"/>
      <c r="L4553" s="16"/>
      <c r="M4553" s="96" t="s">
        <v>1</v>
      </c>
      <c r="N4553" s="97" t="s">
        <v>38</v>
      </c>
      <c r="P4553" s="98">
        <f>O4553*H4553</f>
        <v>0</v>
      </c>
      <c r="Q4553" s="98">
        <v>0</v>
      </c>
      <c r="R4553" s="98">
        <f>Q4553*H4553</f>
        <v>0</v>
      </c>
      <c r="S4553" s="98">
        <v>0</v>
      </c>
      <c r="T4553" s="99">
        <f>S4553*H4553</f>
        <v>0</v>
      </c>
      <c r="AR4553" s="100" t="s">
        <v>172</v>
      </c>
      <c r="AT4553" s="100" t="s">
        <v>168</v>
      </c>
      <c r="AU4553" s="100" t="s">
        <v>82</v>
      </c>
      <c r="AY4553" s="9" t="s">
        <v>165</v>
      </c>
      <c r="BE4553" s="101">
        <f>IF(N4553="základní",J4553,0)</f>
        <v>0</v>
      </c>
      <c r="BF4553" s="101">
        <f>IF(N4553="snížená",J4553,0)</f>
        <v>0</v>
      </c>
      <c r="BG4553" s="101">
        <f>IF(N4553="zákl. přenesená",J4553,0)</f>
        <v>0</v>
      </c>
      <c r="BH4553" s="101">
        <f>IF(N4553="sníž. přenesená",J4553,0)</f>
        <v>0</v>
      </c>
      <c r="BI4553" s="101">
        <f>IF(N4553="nulová",J4553,0)</f>
        <v>0</v>
      </c>
      <c r="BJ4553" s="9" t="s">
        <v>80</v>
      </c>
      <c r="BK4553" s="101">
        <f>ROUND(I4553*H4553,2)</f>
        <v>0</v>
      </c>
      <c r="BL4553" s="9" t="s">
        <v>172</v>
      </c>
      <c r="BM4553" s="100" t="s">
        <v>2476</v>
      </c>
    </row>
    <row r="4554" spans="2:65" s="17" customFormat="1" ht="58.5">
      <c r="B4554" s="16"/>
      <c r="D4554" s="102" t="s">
        <v>173</v>
      </c>
      <c r="F4554" s="103" t="s">
        <v>2477</v>
      </c>
      <c r="I4554" s="5"/>
      <c r="L4554" s="16"/>
      <c r="M4554" s="104"/>
      <c r="T4554" s="105"/>
      <c r="AT4554" s="9" t="s">
        <v>173</v>
      </c>
      <c r="AU4554" s="9" t="s">
        <v>82</v>
      </c>
    </row>
    <row r="4555" spans="2:65" s="17" customFormat="1" ht="66.75" customHeight="1">
      <c r="B4555" s="16"/>
      <c r="C4555" s="88" t="s">
        <v>2478</v>
      </c>
      <c r="D4555" s="88" t="s">
        <v>168</v>
      </c>
      <c r="E4555" s="89" t="s">
        <v>2479</v>
      </c>
      <c r="F4555" s="90" t="s">
        <v>2480</v>
      </c>
      <c r="G4555" s="91" t="s">
        <v>2462</v>
      </c>
      <c r="H4555" s="92">
        <v>1</v>
      </c>
      <c r="I4555" s="4"/>
      <c r="J4555" s="94">
        <f>ROUND(I4555*H4555,2)</f>
        <v>0</v>
      </c>
      <c r="K4555" s="95"/>
      <c r="L4555" s="16"/>
      <c r="M4555" s="96" t="s">
        <v>1</v>
      </c>
      <c r="N4555" s="97" t="s">
        <v>38</v>
      </c>
      <c r="P4555" s="98">
        <f>O4555*H4555</f>
        <v>0</v>
      </c>
      <c r="Q4555" s="98">
        <v>0</v>
      </c>
      <c r="R4555" s="98">
        <f>Q4555*H4555</f>
        <v>0</v>
      </c>
      <c r="S4555" s="98">
        <v>0</v>
      </c>
      <c r="T4555" s="99">
        <f>S4555*H4555</f>
        <v>0</v>
      </c>
      <c r="AR4555" s="100" t="s">
        <v>172</v>
      </c>
      <c r="AT4555" s="100" t="s">
        <v>168</v>
      </c>
      <c r="AU4555" s="100" t="s">
        <v>82</v>
      </c>
      <c r="AY4555" s="9" t="s">
        <v>165</v>
      </c>
      <c r="BE4555" s="101">
        <f>IF(N4555="základní",J4555,0)</f>
        <v>0</v>
      </c>
      <c r="BF4555" s="101">
        <f>IF(N4555="snížená",J4555,0)</f>
        <v>0</v>
      </c>
      <c r="BG4555" s="101">
        <f>IF(N4555="zákl. přenesená",J4555,0)</f>
        <v>0</v>
      </c>
      <c r="BH4555" s="101">
        <f>IF(N4555="sníž. přenesená",J4555,0)</f>
        <v>0</v>
      </c>
      <c r="BI4555" s="101">
        <f>IF(N4555="nulová",J4555,0)</f>
        <v>0</v>
      </c>
      <c r="BJ4555" s="9" t="s">
        <v>80</v>
      </c>
      <c r="BK4555" s="101">
        <f>ROUND(I4555*H4555,2)</f>
        <v>0</v>
      </c>
      <c r="BL4555" s="9" t="s">
        <v>172</v>
      </c>
      <c r="BM4555" s="100" t="s">
        <v>2481</v>
      </c>
    </row>
    <row r="4556" spans="2:65" s="17" customFormat="1" ht="58.5">
      <c r="B4556" s="16"/>
      <c r="D4556" s="102" t="s">
        <v>173</v>
      </c>
      <c r="F4556" s="103" t="s">
        <v>2482</v>
      </c>
      <c r="I4556" s="5"/>
      <c r="L4556" s="16"/>
      <c r="M4556" s="104"/>
      <c r="T4556" s="105"/>
      <c r="AT4556" s="9" t="s">
        <v>173</v>
      </c>
      <c r="AU4556" s="9" t="s">
        <v>82</v>
      </c>
    </row>
    <row r="4557" spans="2:65" s="17" customFormat="1" ht="66.75" customHeight="1">
      <c r="B4557" s="16"/>
      <c r="C4557" s="88" t="s">
        <v>1375</v>
      </c>
      <c r="D4557" s="88" t="s">
        <v>168</v>
      </c>
      <c r="E4557" s="89" t="s">
        <v>2483</v>
      </c>
      <c r="F4557" s="90" t="s">
        <v>2484</v>
      </c>
      <c r="G4557" s="91" t="s">
        <v>2462</v>
      </c>
      <c r="H4557" s="92">
        <v>2</v>
      </c>
      <c r="I4557" s="4"/>
      <c r="J4557" s="94">
        <f>ROUND(I4557*H4557,2)</f>
        <v>0</v>
      </c>
      <c r="K4557" s="95"/>
      <c r="L4557" s="16"/>
      <c r="M4557" s="96" t="s">
        <v>1</v>
      </c>
      <c r="N4557" s="97" t="s">
        <v>38</v>
      </c>
      <c r="P4557" s="98">
        <f>O4557*H4557</f>
        <v>0</v>
      </c>
      <c r="Q4557" s="98">
        <v>0</v>
      </c>
      <c r="R4557" s="98">
        <f>Q4557*H4557</f>
        <v>0</v>
      </c>
      <c r="S4557" s="98">
        <v>0</v>
      </c>
      <c r="T4557" s="99">
        <f>S4557*H4557</f>
        <v>0</v>
      </c>
      <c r="AR4557" s="100" t="s">
        <v>172</v>
      </c>
      <c r="AT4557" s="100" t="s">
        <v>168</v>
      </c>
      <c r="AU4557" s="100" t="s">
        <v>82</v>
      </c>
      <c r="AY4557" s="9" t="s">
        <v>165</v>
      </c>
      <c r="BE4557" s="101">
        <f>IF(N4557="základní",J4557,0)</f>
        <v>0</v>
      </c>
      <c r="BF4557" s="101">
        <f>IF(N4557="snížená",J4557,0)</f>
        <v>0</v>
      </c>
      <c r="BG4557" s="101">
        <f>IF(N4557="zákl. přenesená",J4557,0)</f>
        <v>0</v>
      </c>
      <c r="BH4557" s="101">
        <f>IF(N4557="sníž. přenesená",J4557,0)</f>
        <v>0</v>
      </c>
      <c r="BI4557" s="101">
        <f>IF(N4557="nulová",J4557,0)</f>
        <v>0</v>
      </c>
      <c r="BJ4557" s="9" t="s">
        <v>80</v>
      </c>
      <c r="BK4557" s="101">
        <f>ROUND(I4557*H4557,2)</f>
        <v>0</v>
      </c>
      <c r="BL4557" s="9" t="s">
        <v>172</v>
      </c>
      <c r="BM4557" s="100" t="s">
        <v>2485</v>
      </c>
    </row>
    <row r="4558" spans="2:65" s="17" customFormat="1" ht="136.5">
      <c r="B4558" s="16"/>
      <c r="D4558" s="102" t="s">
        <v>173</v>
      </c>
      <c r="F4558" s="103" t="s">
        <v>2486</v>
      </c>
      <c r="I4558" s="5"/>
      <c r="L4558" s="16"/>
      <c r="M4558" s="104"/>
      <c r="T4558" s="105"/>
      <c r="AT4558" s="9" t="s">
        <v>173</v>
      </c>
      <c r="AU4558" s="9" t="s">
        <v>82</v>
      </c>
    </row>
    <row r="4559" spans="2:65" s="17" customFormat="1" ht="76.349999999999994" customHeight="1">
      <c r="B4559" s="16"/>
      <c r="C4559" s="88" t="s">
        <v>2487</v>
      </c>
      <c r="D4559" s="88" t="s">
        <v>168</v>
      </c>
      <c r="E4559" s="89" t="s">
        <v>2488</v>
      </c>
      <c r="F4559" s="90" t="s">
        <v>2489</v>
      </c>
      <c r="G4559" s="91" t="s">
        <v>2462</v>
      </c>
      <c r="H4559" s="92">
        <v>4</v>
      </c>
      <c r="I4559" s="4"/>
      <c r="J4559" s="94">
        <f>ROUND(I4559*H4559,2)</f>
        <v>0</v>
      </c>
      <c r="K4559" s="95"/>
      <c r="L4559" s="16"/>
      <c r="M4559" s="96" t="s">
        <v>1</v>
      </c>
      <c r="N4559" s="97" t="s">
        <v>38</v>
      </c>
      <c r="P4559" s="98">
        <f>O4559*H4559</f>
        <v>0</v>
      </c>
      <c r="Q4559" s="98">
        <v>0</v>
      </c>
      <c r="R4559" s="98">
        <f>Q4559*H4559</f>
        <v>0</v>
      </c>
      <c r="S4559" s="98">
        <v>0</v>
      </c>
      <c r="T4559" s="99">
        <f>S4559*H4559</f>
        <v>0</v>
      </c>
      <c r="AR4559" s="100" t="s">
        <v>172</v>
      </c>
      <c r="AT4559" s="100" t="s">
        <v>168</v>
      </c>
      <c r="AU4559" s="100" t="s">
        <v>82</v>
      </c>
      <c r="AY4559" s="9" t="s">
        <v>165</v>
      </c>
      <c r="BE4559" s="101">
        <f>IF(N4559="základní",J4559,0)</f>
        <v>0</v>
      </c>
      <c r="BF4559" s="101">
        <f>IF(N4559="snížená",J4559,0)</f>
        <v>0</v>
      </c>
      <c r="BG4559" s="101">
        <f>IF(N4559="zákl. přenesená",J4559,0)</f>
        <v>0</v>
      </c>
      <c r="BH4559" s="101">
        <f>IF(N4559="sníž. přenesená",J4559,0)</f>
        <v>0</v>
      </c>
      <c r="BI4559" s="101">
        <f>IF(N4559="nulová",J4559,0)</f>
        <v>0</v>
      </c>
      <c r="BJ4559" s="9" t="s">
        <v>80</v>
      </c>
      <c r="BK4559" s="101">
        <f>ROUND(I4559*H4559,2)</f>
        <v>0</v>
      </c>
      <c r="BL4559" s="9" t="s">
        <v>172</v>
      </c>
      <c r="BM4559" s="100" t="s">
        <v>2490</v>
      </c>
    </row>
    <row r="4560" spans="2:65" s="17" customFormat="1" ht="87.75">
      <c r="B4560" s="16"/>
      <c r="D4560" s="102" t="s">
        <v>173</v>
      </c>
      <c r="F4560" s="103" t="s">
        <v>2491</v>
      </c>
      <c r="I4560" s="5"/>
      <c r="L4560" s="16"/>
      <c r="M4560" s="104"/>
      <c r="T4560" s="105"/>
      <c r="AT4560" s="9" t="s">
        <v>173</v>
      </c>
      <c r="AU4560" s="9" t="s">
        <v>82</v>
      </c>
    </row>
    <row r="4561" spans="2:65" s="17" customFormat="1" ht="66.75" customHeight="1">
      <c r="B4561" s="16"/>
      <c r="C4561" s="88" t="s">
        <v>1380</v>
      </c>
      <c r="D4561" s="88" t="s">
        <v>168</v>
      </c>
      <c r="E4561" s="89" t="s">
        <v>2492</v>
      </c>
      <c r="F4561" s="90" t="s">
        <v>2493</v>
      </c>
      <c r="G4561" s="91" t="s">
        <v>2462</v>
      </c>
      <c r="H4561" s="92">
        <v>1</v>
      </c>
      <c r="I4561" s="4"/>
      <c r="J4561" s="94">
        <f>ROUND(I4561*H4561,2)</f>
        <v>0</v>
      </c>
      <c r="K4561" s="95"/>
      <c r="L4561" s="16"/>
      <c r="M4561" s="96" t="s">
        <v>1</v>
      </c>
      <c r="N4561" s="97" t="s">
        <v>38</v>
      </c>
      <c r="P4561" s="98">
        <f>O4561*H4561</f>
        <v>0</v>
      </c>
      <c r="Q4561" s="98">
        <v>0</v>
      </c>
      <c r="R4561" s="98">
        <f>Q4561*H4561</f>
        <v>0</v>
      </c>
      <c r="S4561" s="98">
        <v>0</v>
      </c>
      <c r="T4561" s="99">
        <f>S4561*H4561</f>
        <v>0</v>
      </c>
      <c r="AR4561" s="100" t="s">
        <v>172</v>
      </c>
      <c r="AT4561" s="100" t="s">
        <v>168</v>
      </c>
      <c r="AU4561" s="100" t="s">
        <v>82</v>
      </c>
      <c r="AY4561" s="9" t="s">
        <v>165</v>
      </c>
      <c r="BE4561" s="101">
        <f>IF(N4561="základní",J4561,0)</f>
        <v>0</v>
      </c>
      <c r="BF4561" s="101">
        <f>IF(N4561="snížená",J4561,0)</f>
        <v>0</v>
      </c>
      <c r="BG4561" s="101">
        <f>IF(N4561="zákl. přenesená",J4561,0)</f>
        <v>0</v>
      </c>
      <c r="BH4561" s="101">
        <f>IF(N4561="sníž. přenesená",J4561,0)</f>
        <v>0</v>
      </c>
      <c r="BI4561" s="101">
        <f>IF(N4561="nulová",J4561,0)</f>
        <v>0</v>
      </c>
      <c r="BJ4561" s="9" t="s">
        <v>80</v>
      </c>
      <c r="BK4561" s="101">
        <f>ROUND(I4561*H4561,2)</f>
        <v>0</v>
      </c>
      <c r="BL4561" s="9" t="s">
        <v>172</v>
      </c>
      <c r="BM4561" s="100" t="s">
        <v>2494</v>
      </c>
    </row>
    <row r="4562" spans="2:65" s="17" customFormat="1" ht="58.5">
      <c r="B4562" s="16"/>
      <c r="D4562" s="102" t="s">
        <v>173</v>
      </c>
      <c r="F4562" s="103" t="s">
        <v>2495</v>
      </c>
      <c r="I4562" s="5"/>
      <c r="L4562" s="16"/>
      <c r="M4562" s="104"/>
      <c r="T4562" s="105"/>
      <c r="AT4562" s="9" t="s">
        <v>173</v>
      </c>
      <c r="AU4562" s="9" t="s">
        <v>82</v>
      </c>
    </row>
    <row r="4563" spans="2:65" s="17" customFormat="1" ht="78" customHeight="1">
      <c r="B4563" s="16"/>
      <c r="C4563" s="88" t="s">
        <v>2496</v>
      </c>
      <c r="D4563" s="88"/>
      <c r="E4563" s="89"/>
      <c r="F4563" s="90" t="s">
        <v>9720</v>
      </c>
      <c r="G4563" s="91"/>
      <c r="H4563" s="92"/>
      <c r="I4563" s="2423"/>
      <c r="J4563" s="94"/>
      <c r="K4563" s="95"/>
      <c r="L4563" s="16"/>
      <c r="M4563" s="96" t="s">
        <v>1</v>
      </c>
      <c r="N4563" s="97" t="s">
        <v>38</v>
      </c>
      <c r="P4563" s="98">
        <f>O4563*H4563</f>
        <v>0</v>
      </c>
      <c r="Q4563" s="98">
        <v>0</v>
      </c>
      <c r="R4563" s="98">
        <f>Q4563*H4563</f>
        <v>0</v>
      </c>
      <c r="S4563" s="98">
        <v>0</v>
      </c>
      <c r="T4563" s="99">
        <f>S4563*H4563</f>
        <v>0</v>
      </c>
      <c r="AR4563" s="100" t="s">
        <v>172</v>
      </c>
      <c r="AT4563" s="100" t="s">
        <v>168</v>
      </c>
      <c r="AU4563" s="100" t="s">
        <v>82</v>
      </c>
      <c r="AY4563" s="9" t="s">
        <v>165</v>
      </c>
      <c r="BE4563" s="101">
        <f>IF(N4563="základní",J4563,0)</f>
        <v>0</v>
      </c>
      <c r="BF4563" s="101">
        <f>IF(N4563="snížená",J4563,0)</f>
        <v>0</v>
      </c>
      <c r="BG4563" s="101">
        <f>IF(N4563="zákl. přenesená",J4563,0)</f>
        <v>0</v>
      </c>
      <c r="BH4563" s="101">
        <f>IF(N4563="sníž. přenesená",J4563,0)</f>
        <v>0</v>
      </c>
      <c r="BI4563" s="101">
        <f>IF(N4563="nulová",J4563,0)</f>
        <v>0</v>
      </c>
      <c r="BJ4563" s="9" t="s">
        <v>80</v>
      </c>
      <c r="BK4563" s="101">
        <f>ROUND(I4563*H4563,2)</f>
        <v>0</v>
      </c>
      <c r="BL4563" s="9" t="s">
        <v>172</v>
      </c>
      <c r="BM4563" s="100" t="s">
        <v>2497</v>
      </c>
    </row>
    <row r="4564" spans="2:65" s="17" customFormat="1">
      <c r="B4564" s="16"/>
      <c r="D4564" s="102"/>
      <c r="F4564" s="103"/>
      <c r="I4564" s="5"/>
      <c r="L4564" s="16"/>
      <c r="M4564" s="104"/>
      <c r="T4564" s="105"/>
      <c r="AT4564" s="9" t="s">
        <v>173</v>
      </c>
      <c r="AU4564" s="9" t="s">
        <v>82</v>
      </c>
    </row>
    <row r="4565" spans="2:65" s="17" customFormat="1" ht="33" customHeight="1">
      <c r="B4565" s="16"/>
      <c r="C4565" s="88" t="s">
        <v>1385</v>
      </c>
      <c r="D4565" s="88" t="s">
        <v>168</v>
      </c>
      <c r="E4565" s="89" t="s">
        <v>2498</v>
      </c>
      <c r="F4565" s="90" t="s">
        <v>2499</v>
      </c>
      <c r="G4565" s="91" t="s">
        <v>2462</v>
      </c>
      <c r="H4565" s="92">
        <v>3</v>
      </c>
      <c r="I4565" s="4"/>
      <c r="J4565" s="94">
        <f>ROUND(I4565*H4565,2)</f>
        <v>0</v>
      </c>
      <c r="K4565" s="95"/>
      <c r="L4565" s="16"/>
      <c r="M4565" s="96" t="s">
        <v>1</v>
      </c>
      <c r="N4565" s="97" t="s">
        <v>38</v>
      </c>
      <c r="P4565" s="98">
        <f>O4565*H4565</f>
        <v>0</v>
      </c>
      <c r="Q4565" s="98">
        <v>0</v>
      </c>
      <c r="R4565" s="98">
        <f>Q4565*H4565</f>
        <v>0</v>
      </c>
      <c r="S4565" s="98">
        <v>0</v>
      </c>
      <c r="T4565" s="99">
        <f>S4565*H4565</f>
        <v>0</v>
      </c>
      <c r="AR4565" s="100" t="s">
        <v>172</v>
      </c>
      <c r="AT4565" s="100" t="s">
        <v>168</v>
      </c>
      <c r="AU4565" s="100" t="s">
        <v>82</v>
      </c>
      <c r="AY4565" s="9" t="s">
        <v>165</v>
      </c>
      <c r="BE4565" s="101">
        <f>IF(N4565="základní",J4565,0)</f>
        <v>0</v>
      </c>
      <c r="BF4565" s="101">
        <f>IF(N4565="snížená",J4565,0)</f>
        <v>0</v>
      </c>
      <c r="BG4565" s="101">
        <f>IF(N4565="zákl. přenesená",J4565,0)</f>
        <v>0</v>
      </c>
      <c r="BH4565" s="101">
        <f>IF(N4565="sníž. přenesená",J4565,0)</f>
        <v>0</v>
      </c>
      <c r="BI4565" s="101">
        <f>IF(N4565="nulová",J4565,0)</f>
        <v>0</v>
      </c>
      <c r="BJ4565" s="9" t="s">
        <v>80</v>
      </c>
      <c r="BK4565" s="101">
        <f>ROUND(I4565*H4565,2)</f>
        <v>0</v>
      </c>
      <c r="BL4565" s="9" t="s">
        <v>172</v>
      </c>
      <c r="BM4565" s="100" t="s">
        <v>2500</v>
      </c>
    </row>
    <row r="4566" spans="2:65" s="17" customFormat="1" ht="19.5">
      <c r="B4566" s="16"/>
      <c r="D4566" s="102" t="s">
        <v>173</v>
      </c>
      <c r="F4566" s="103" t="s">
        <v>2499</v>
      </c>
      <c r="I4566" s="5"/>
      <c r="L4566" s="16"/>
      <c r="M4566" s="104"/>
      <c r="T4566" s="105"/>
      <c r="AT4566" s="9" t="s">
        <v>173</v>
      </c>
      <c r="AU4566" s="9" t="s">
        <v>82</v>
      </c>
    </row>
    <row r="4567" spans="2:65" s="17" customFormat="1" ht="49.15" customHeight="1">
      <c r="B4567" s="16"/>
      <c r="C4567" s="88" t="s">
        <v>2501</v>
      </c>
      <c r="D4567" s="88" t="s">
        <v>168</v>
      </c>
      <c r="E4567" s="89" t="s">
        <v>2502</v>
      </c>
      <c r="F4567" s="90" t="s">
        <v>2503</v>
      </c>
      <c r="G4567" s="91" t="s">
        <v>2462</v>
      </c>
      <c r="H4567" s="92">
        <v>3</v>
      </c>
      <c r="I4567" s="4"/>
      <c r="J4567" s="94">
        <f>ROUND(I4567*H4567,2)</f>
        <v>0</v>
      </c>
      <c r="K4567" s="95"/>
      <c r="L4567" s="16"/>
      <c r="M4567" s="96" t="s">
        <v>1</v>
      </c>
      <c r="N4567" s="97" t="s">
        <v>38</v>
      </c>
      <c r="P4567" s="98">
        <f>O4567*H4567</f>
        <v>0</v>
      </c>
      <c r="Q4567" s="98">
        <v>0</v>
      </c>
      <c r="R4567" s="98">
        <f>Q4567*H4567</f>
        <v>0</v>
      </c>
      <c r="S4567" s="98">
        <v>0</v>
      </c>
      <c r="T4567" s="99">
        <f>S4567*H4567</f>
        <v>0</v>
      </c>
      <c r="AR4567" s="100" t="s">
        <v>172</v>
      </c>
      <c r="AT4567" s="100" t="s">
        <v>168</v>
      </c>
      <c r="AU4567" s="100" t="s">
        <v>82</v>
      </c>
      <c r="AY4567" s="9" t="s">
        <v>165</v>
      </c>
      <c r="BE4567" s="101">
        <f>IF(N4567="základní",J4567,0)</f>
        <v>0</v>
      </c>
      <c r="BF4567" s="101">
        <f>IF(N4567="snížená",J4567,0)</f>
        <v>0</v>
      </c>
      <c r="BG4567" s="101">
        <f>IF(N4567="zákl. přenesená",J4567,0)</f>
        <v>0</v>
      </c>
      <c r="BH4567" s="101">
        <f>IF(N4567="sníž. přenesená",J4567,0)</f>
        <v>0</v>
      </c>
      <c r="BI4567" s="101">
        <f>IF(N4567="nulová",J4567,0)</f>
        <v>0</v>
      </c>
      <c r="BJ4567" s="9" t="s">
        <v>80</v>
      </c>
      <c r="BK4567" s="101">
        <f>ROUND(I4567*H4567,2)</f>
        <v>0</v>
      </c>
      <c r="BL4567" s="9" t="s">
        <v>172</v>
      </c>
      <c r="BM4567" s="100" t="s">
        <v>2504</v>
      </c>
    </row>
    <row r="4568" spans="2:65" s="17" customFormat="1" ht="29.25">
      <c r="B4568" s="16"/>
      <c r="D4568" s="102" t="s">
        <v>173</v>
      </c>
      <c r="F4568" s="103" t="s">
        <v>2503</v>
      </c>
      <c r="I4568" s="5"/>
      <c r="L4568" s="16"/>
      <c r="M4568" s="104"/>
      <c r="T4568" s="105"/>
      <c r="AT4568" s="9" t="s">
        <v>173</v>
      </c>
      <c r="AU4568" s="9" t="s">
        <v>82</v>
      </c>
    </row>
    <row r="4569" spans="2:65" s="17" customFormat="1" ht="76.349999999999994" customHeight="1">
      <c r="B4569" s="16"/>
      <c r="C4569" s="88" t="s">
        <v>1392</v>
      </c>
      <c r="D4569" s="88" t="s">
        <v>168</v>
      </c>
      <c r="E4569" s="89" t="s">
        <v>2505</v>
      </c>
      <c r="F4569" s="90" t="s">
        <v>2506</v>
      </c>
      <c r="G4569" s="91" t="s">
        <v>2462</v>
      </c>
      <c r="H4569" s="92">
        <v>1</v>
      </c>
      <c r="I4569" s="4"/>
      <c r="J4569" s="94">
        <f>ROUND(I4569*H4569,2)</f>
        <v>0</v>
      </c>
      <c r="K4569" s="95"/>
      <c r="L4569" s="16"/>
      <c r="M4569" s="96" t="s">
        <v>1</v>
      </c>
      <c r="N4569" s="97" t="s">
        <v>38</v>
      </c>
      <c r="P4569" s="98">
        <f>O4569*H4569</f>
        <v>0</v>
      </c>
      <c r="Q4569" s="98">
        <v>0</v>
      </c>
      <c r="R4569" s="98">
        <f>Q4569*H4569</f>
        <v>0</v>
      </c>
      <c r="S4569" s="98">
        <v>0</v>
      </c>
      <c r="T4569" s="99">
        <f>S4569*H4569</f>
        <v>0</v>
      </c>
      <c r="AR4569" s="100" t="s">
        <v>172</v>
      </c>
      <c r="AT4569" s="100" t="s">
        <v>168</v>
      </c>
      <c r="AU4569" s="100" t="s">
        <v>82</v>
      </c>
      <c r="AY4569" s="9" t="s">
        <v>165</v>
      </c>
      <c r="BE4569" s="101">
        <f>IF(N4569="základní",J4569,0)</f>
        <v>0</v>
      </c>
      <c r="BF4569" s="101">
        <f>IF(N4569="snížená",J4569,0)</f>
        <v>0</v>
      </c>
      <c r="BG4569" s="101">
        <f>IF(N4569="zákl. přenesená",J4569,0)</f>
        <v>0</v>
      </c>
      <c r="BH4569" s="101">
        <f>IF(N4569="sníž. přenesená",J4569,0)</f>
        <v>0</v>
      </c>
      <c r="BI4569" s="101">
        <f>IF(N4569="nulová",J4569,0)</f>
        <v>0</v>
      </c>
      <c r="BJ4569" s="9" t="s">
        <v>80</v>
      </c>
      <c r="BK4569" s="101">
        <f>ROUND(I4569*H4569,2)</f>
        <v>0</v>
      </c>
      <c r="BL4569" s="9" t="s">
        <v>172</v>
      </c>
      <c r="BM4569" s="100" t="s">
        <v>2507</v>
      </c>
    </row>
    <row r="4570" spans="2:65" s="17" customFormat="1" ht="87.75">
      <c r="B4570" s="16"/>
      <c r="D4570" s="102" t="s">
        <v>173</v>
      </c>
      <c r="F4570" s="103" t="s">
        <v>2508</v>
      </c>
      <c r="I4570" s="5"/>
      <c r="L4570" s="16"/>
      <c r="M4570" s="104"/>
      <c r="T4570" s="105"/>
      <c r="AT4570" s="9" t="s">
        <v>173</v>
      </c>
      <c r="AU4570" s="9" t="s">
        <v>82</v>
      </c>
    </row>
    <row r="4571" spans="2:65" s="17" customFormat="1" ht="24.2" customHeight="1">
      <c r="B4571" s="16"/>
      <c r="C4571" s="88" t="s">
        <v>2509</v>
      </c>
      <c r="D4571" s="88" t="s">
        <v>168</v>
      </c>
      <c r="E4571" s="89" t="s">
        <v>2510</v>
      </c>
      <c r="F4571" s="90" t="s">
        <v>2511</v>
      </c>
      <c r="G4571" s="91" t="s">
        <v>2462</v>
      </c>
      <c r="H4571" s="92">
        <v>1</v>
      </c>
      <c r="I4571" s="4"/>
      <c r="J4571" s="94">
        <f>ROUND(I4571*H4571,2)</f>
        <v>0</v>
      </c>
      <c r="K4571" s="95"/>
      <c r="L4571" s="16"/>
      <c r="M4571" s="96" t="s">
        <v>1</v>
      </c>
      <c r="N4571" s="97" t="s">
        <v>38</v>
      </c>
      <c r="P4571" s="98">
        <f>O4571*H4571</f>
        <v>0</v>
      </c>
      <c r="Q4571" s="98">
        <v>0</v>
      </c>
      <c r="R4571" s="98">
        <f>Q4571*H4571</f>
        <v>0</v>
      </c>
      <c r="S4571" s="98">
        <v>0</v>
      </c>
      <c r="T4571" s="99">
        <f>S4571*H4571</f>
        <v>0</v>
      </c>
      <c r="AR4571" s="100" t="s">
        <v>172</v>
      </c>
      <c r="AT4571" s="100" t="s">
        <v>168</v>
      </c>
      <c r="AU4571" s="100" t="s">
        <v>82</v>
      </c>
      <c r="AY4571" s="9" t="s">
        <v>165</v>
      </c>
      <c r="BE4571" s="101">
        <f>IF(N4571="základní",J4571,0)</f>
        <v>0</v>
      </c>
      <c r="BF4571" s="101">
        <f>IF(N4571="snížená",J4571,0)</f>
        <v>0</v>
      </c>
      <c r="BG4571" s="101">
        <f>IF(N4571="zákl. přenesená",J4571,0)</f>
        <v>0</v>
      </c>
      <c r="BH4571" s="101">
        <f>IF(N4571="sníž. přenesená",J4571,0)</f>
        <v>0</v>
      </c>
      <c r="BI4571" s="101">
        <f>IF(N4571="nulová",J4571,0)</f>
        <v>0</v>
      </c>
      <c r="BJ4571" s="9" t="s">
        <v>80</v>
      </c>
      <c r="BK4571" s="101">
        <f>ROUND(I4571*H4571,2)</f>
        <v>0</v>
      </c>
      <c r="BL4571" s="9" t="s">
        <v>172</v>
      </c>
      <c r="BM4571" s="100" t="s">
        <v>2512</v>
      </c>
    </row>
    <row r="4572" spans="2:65" s="17" customFormat="1" ht="19.5">
      <c r="B4572" s="16"/>
      <c r="D4572" s="102" t="s">
        <v>173</v>
      </c>
      <c r="F4572" s="103" t="s">
        <v>2511</v>
      </c>
      <c r="I4572" s="5"/>
      <c r="L4572" s="16"/>
      <c r="M4572" s="104"/>
      <c r="T4572" s="105"/>
      <c r="AT4572" s="9" t="s">
        <v>173</v>
      </c>
      <c r="AU4572" s="9" t="s">
        <v>82</v>
      </c>
    </row>
    <row r="4573" spans="2:65" s="17" customFormat="1" ht="49.15" customHeight="1">
      <c r="B4573" s="16"/>
      <c r="C4573" s="88" t="s">
        <v>1398</v>
      </c>
      <c r="D4573" s="88" t="s">
        <v>168</v>
      </c>
      <c r="E4573" s="89" t="s">
        <v>2513</v>
      </c>
      <c r="F4573" s="90" t="s">
        <v>2514</v>
      </c>
      <c r="G4573" s="91" t="s">
        <v>2462</v>
      </c>
      <c r="H4573" s="92">
        <v>1</v>
      </c>
      <c r="I4573" s="4"/>
      <c r="J4573" s="94">
        <f>ROUND(I4573*H4573,2)</f>
        <v>0</v>
      </c>
      <c r="K4573" s="95"/>
      <c r="L4573" s="16"/>
      <c r="M4573" s="96" t="s">
        <v>1</v>
      </c>
      <c r="N4573" s="97" t="s">
        <v>38</v>
      </c>
      <c r="P4573" s="98">
        <f>O4573*H4573</f>
        <v>0</v>
      </c>
      <c r="Q4573" s="98">
        <v>0</v>
      </c>
      <c r="R4573" s="98">
        <f>Q4573*H4573</f>
        <v>0</v>
      </c>
      <c r="S4573" s="98">
        <v>0</v>
      </c>
      <c r="T4573" s="99">
        <f>S4573*H4573</f>
        <v>0</v>
      </c>
      <c r="AR4573" s="100" t="s">
        <v>172</v>
      </c>
      <c r="AT4573" s="100" t="s">
        <v>168</v>
      </c>
      <c r="AU4573" s="100" t="s">
        <v>82</v>
      </c>
      <c r="AY4573" s="9" t="s">
        <v>165</v>
      </c>
      <c r="BE4573" s="101">
        <f>IF(N4573="základní",J4573,0)</f>
        <v>0</v>
      </c>
      <c r="BF4573" s="101">
        <f>IF(N4573="snížená",J4573,0)</f>
        <v>0</v>
      </c>
      <c r="BG4573" s="101">
        <f>IF(N4573="zákl. přenesená",J4573,0)</f>
        <v>0</v>
      </c>
      <c r="BH4573" s="101">
        <f>IF(N4573="sníž. přenesená",J4573,0)</f>
        <v>0</v>
      </c>
      <c r="BI4573" s="101">
        <f>IF(N4573="nulová",J4573,0)</f>
        <v>0</v>
      </c>
      <c r="BJ4573" s="9" t="s">
        <v>80</v>
      </c>
      <c r="BK4573" s="101">
        <f>ROUND(I4573*H4573,2)</f>
        <v>0</v>
      </c>
      <c r="BL4573" s="9" t="s">
        <v>172</v>
      </c>
      <c r="BM4573" s="100" t="s">
        <v>2515</v>
      </c>
    </row>
    <row r="4574" spans="2:65" s="17" customFormat="1" ht="29.25">
      <c r="B4574" s="16"/>
      <c r="D4574" s="102" t="s">
        <v>173</v>
      </c>
      <c r="F4574" s="103" t="s">
        <v>2514</v>
      </c>
      <c r="I4574" s="5"/>
      <c r="L4574" s="16"/>
      <c r="M4574" s="104"/>
      <c r="T4574" s="105"/>
      <c r="AT4574" s="9" t="s">
        <v>173</v>
      </c>
      <c r="AU4574" s="9" t="s">
        <v>82</v>
      </c>
    </row>
    <row r="4575" spans="2:65" s="17" customFormat="1" ht="44.25" customHeight="1">
      <c r="B4575" s="16"/>
      <c r="C4575" s="88" t="s">
        <v>2516</v>
      </c>
      <c r="D4575" s="88" t="s">
        <v>168</v>
      </c>
      <c r="E4575" s="89" t="s">
        <v>2517</v>
      </c>
      <c r="F4575" s="90" t="s">
        <v>2518</v>
      </c>
      <c r="G4575" s="91" t="s">
        <v>2462</v>
      </c>
      <c r="H4575" s="92">
        <v>1</v>
      </c>
      <c r="I4575" s="4"/>
      <c r="J4575" s="94">
        <f>ROUND(I4575*H4575,2)</f>
        <v>0</v>
      </c>
      <c r="K4575" s="95"/>
      <c r="L4575" s="16"/>
      <c r="M4575" s="96" t="s">
        <v>1</v>
      </c>
      <c r="N4575" s="97" t="s">
        <v>38</v>
      </c>
      <c r="P4575" s="98">
        <f>O4575*H4575</f>
        <v>0</v>
      </c>
      <c r="Q4575" s="98">
        <v>0</v>
      </c>
      <c r="R4575" s="98">
        <f>Q4575*H4575</f>
        <v>0</v>
      </c>
      <c r="S4575" s="98">
        <v>0</v>
      </c>
      <c r="T4575" s="99">
        <f>S4575*H4575</f>
        <v>0</v>
      </c>
      <c r="AR4575" s="100" t="s">
        <v>172</v>
      </c>
      <c r="AT4575" s="100" t="s">
        <v>168</v>
      </c>
      <c r="AU4575" s="100" t="s">
        <v>82</v>
      </c>
      <c r="AY4575" s="9" t="s">
        <v>165</v>
      </c>
      <c r="BE4575" s="101">
        <f>IF(N4575="základní",J4575,0)</f>
        <v>0</v>
      </c>
      <c r="BF4575" s="101">
        <f>IF(N4575="snížená",J4575,0)</f>
        <v>0</v>
      </c>
      <c r="BG4575" s="101">
        <f>IF(N4575="zákl. přenesená",J4575,0)</f>
        <v>0</v>
      </c>
      <c r="BH4575" s="101">
        <f>IF(N4575="sníž. přenesená",J4575,0)</f>
        <v>0</v>
      </c>
      <c r="BI4575" s="101">
        <f>IF(N4575="nulová",J4575,0)</f>
        <v>0</v>
      </c>
      <c r="BJ4575" s="9" t="s">
        <v>80</v>
      </c>
      <c r="BK4575" s="101">
        <f>ROUND(I4575*H4575,2)</f>
        <v>0</v>
      </c>
      <c r="BL4575" s="9" t="s">
        <v>172</v>
      </c>
      <c r="BM4575" s="100" t="s">
        <v>2519</v>
      </c>
    </row>
    <row r="4576" spans="2:65" s="17" customFormat="1" ht="29.25">
      <c r="B4576" s="16"/>
      <c r="D4576" s="102" t="s">
        <v>173</v>
      </c>
      <c r="F4576" s="103" t="s">
        <v>2518</v>
      </c>
      <c r="I4576" s="5"/>
      <c r="L4576" s="16"/>
      <c r="M4576" s="104"/>
      <c r="T4576" s="105"/>
      <c r="AT4576" s="9" t="s">
        <v>173</v>
      </c>
      <c r="AU4576" s="9" t="s">
        <v>82</v>
      </c>
    </row>
    <row r="4577" spans="2:65" s="17" customFormat="1" ht="37.9" customHeight="1">
      <c r="B4577" s="16"/>
      <c r="C4577" s="88" t="s">
        <v>1401</v>
      </c>
      <c r="D4577" s="88" t="s">
        <v>168</v>
      </c>
      <c r="E4577" s="89" t="s">
        <v>2520</v>
      </c>
      <c r="F4577" s="90" t="s">
        <v>2521</v>
      </c>
      <c r="G4577" s="91" t="s">
        <v>2462</v>
      </c>
      <c r="H4577" s="92">
        <v>8</v>
      </c>
      <c r="I4577" s="4"/>
      <c r="J4577" s="94">
        <f>ROUND(I4577*H4577,2)</f>
        <v>0</v>
      </c>
      <c r="K4577" s="95"/>
      <c r="L4577" s="16"/>
      <c r="M4577" s="96" t="s">
        <v>1</v>
      </c>
      <c r="N4577" s="97" t="s">
        <v>38</v>
      </c>
      <c r="P4577" s="98">
        <f>O4577*H4577</f>
        <v>0</v>
      </c>
      <c r="Q4577" s="98">
        <v>0</v>
      </c>
      <c r="R4577" s="98">
        <f>Q4577*H4577</f>
        <v>0</v>
      </c>
      <c r="S4577" s="98">
        <v>0</v>
      </c>
      <c r="T4577" s="99">
        <f>S4577*H4577</f>
        <v>0</v>
      </c>
      <c r="AR4577" s="100" t="s">
        <v>172</v>
      </c>
      <c r="AT4577" s="100" t="s">
        <v>168</v>
      </c>
      <c r="AU4577" s="100" t="s">
        <v>82</v>
      </c>
      <c r="AY4577" s="9" t="s">
        <v>165</v>
      </c>
      <c r="BE4577" s="101">
        <f>IF(N4577="základní",J4577,0)</f>
        <v>0</v>
      </c>
      <c r="BF4577" s="101">
        <f>IF(N4577="snížená",J4577,0)</f>
        <v>0</v>
      </c>
      <c r="BG4577" s="101">
        <f>IF(N4577="zákl. přenesená",J4577,0)</f>
        <v>0</v>
      </c>
      <c r="BH4577" s="101">
        <f>IF(N4577="sníž. přenesená",J4577,0)</f>
        <v>0</v>
      </c>
      <c r="BI4577" s="101">
        <f>IF(N4577="nulová",J4577,0)</f>
        <v>0</v>
      </c>
      <c r="BJ4577" s="9" t="s">
        <v>80</v>
      </c>
      <c r="BK4577" s="101">
        <f>ROUND(I4577*H4577,2)</f>
        <v>0</v>
      </c>
      <c r="BL4577" s="9" t="s">
        <v>172</v>
      </c>
      <c r="BM4577" s="100" t="s">
        <v>2522</v>
      </c>
    </row>
    <row r="4578" spans="2:65" s="17" customFormat="1" ht="19.5">
      <c r="B4578" s="16"/>
      <c r="D4578" s="102" t="s">
        <v>173</v>
      </c>
      <c r="F4578" s="103" t="s">
        <v>2521</v>
      </c>
      <c r="I4578" s="5"/>
      <c r="L4578" s="16"/>
      <c r="M4578" s="104"/>
      <c r="T4578" s="105"/>
      <c r="AT4578" s="9" t="s">
        <v>173</v>
      </c>
      <c r="AU4578" s="9" t="s">
        <v>82</v>
      </c>
    </row>
    <row r="4579" spans="2:65" s="17" customFormat="1" ht="44.25" customHeight="1">
      <c r="B4579" s="16"/>
      <c r="C4579" s="88" t="s">
        <v>2523</v>
      </c>
      <c r="D4579" s="88" t="s">
        <v>168</v>
      </c>
      <c r="E4579" s="89" t="s">
        <v>2524</v>
      </c>
      <c r="F4579" s="90" t="s">
        <v>2518</v>
      </c>
      <c r="G4579" s="91" t="s">
        <v>2462</v>
      </c>
      <c r="H4579" s="92">
        <v>9</v>
      </c>
      <c r="I4579" s="4"/>
      <c r="J4579" s="94">
        <f>ROUND(I4579*H4579,2)</f>
        <v>0</v>
      </c>
      <c r="K4579" s="95"/>
      <c r="L4579" s="16"/>
      <c r="M4579" s="96" t="s">
        <v>1</v>
      </c>
      <c r="N4579" s="97" t="s">
        <v>38</v>
      </c>
      <c r="P4579" s="98">
        <f>O4579*H4579</f>
        <v>0</v>
      </c>
      <c r="Q4579" s="98">
        <v>0</v>
      </c>
      <c r="R4579" s="98">
        <f>Q4579*H4579</f>
        <v>0</v>
      </c>
      <c r="S4579" s="98">
        <v>0</v>
      </c>
      <c r="T4579" s="99">
        <f>S4579*H4579</f>
        <v>0</v>
      </c>
      <c r="AR4579" s="100" t="s">
        <v>172</v>
      </c>
      <c r="AT4579" s="100" t="s">
        <v>168</v>
      </c>
      <c r="AU4579" s="100" t="s">
        <v>82</v>
      </c>
      <c r="AY4579" s="9" t="s">
        <v>165</v>
      </c>
      <c r="BE4579" s="101">
        <f>IF(N4579="základní",J4579,0)</f>
        <v>0</v>
      </c>
      <c r="BF4579" s="101">
        <f>IF(N4579="snížená",J4579,0)</f>
        <v>0</v>
      </c>
      <c r="BG4579" s="101">
        <f>IF(N4579="zákl. přenesená",J4579,0)</f>
        <v>0</v>
      </c>
      <c r="BH4579" s="101">
        <f>IF(N4579="sníž. přenesená",J4579,0)</f>
        <v>0</v>
      </c>
      <c r="BI4579" s="101">
        <f>IF(N4579="nulová",J4579,0)</f>
        <v>0</v>
      </c>
      <c r="BJ4579" s="9" t="s">
        <v>80</v>
      </c>
      <c r="BK4579" s="101">
        <f>ROUND(I4579*H4579,2)</f>
        <v>0</v>
      </c>
      <c r="BL4579" s="9" t="s">
        <v>172</v>
      </c>
      <c r="BM4579" s="100" t="s">
        <v>2525</v>
      </c>
    </row>
    <row r="4580" spans="2:65" s="17" customFormat="1" ht="29.25">
      <c r="B4580" s="16"/>
      <c r="D4580" s="102" t="s">
        <v>173</v>
      </c>
      <c r="F4580" s="103" t="s">
        <v>2518</v>
      </c>
      <c r="I4580" s="5"/>
      <c r="L4580" s="16"/>
      <c r="M4580" s="104"/>
      <c r="T4580" s="105"/>
      <c r="AT4580" s="9" t="s">
        <v>173</v>
      </c>
      <c r="AU4580" s="9" t="s">
        <v>82</v>
      </c>
    </row>
    <row r="4581" spans="2:65" s="17" customFormat="1" ht="44.25" customHeight="1">
      <c r="B4581" s="16"/>
      <c r="C4581" s="88" t="s">
        <v>1406</v>
      </c>
      <c r="D4581" s="88" t="s">
        <v>168</v>
      </c>
      <c r="E4581" s="89" t="s">
        <v>2526</v>
      </c>
      <c r="F4581" s="90" t="s">
        <v>2527</v>
      </c>
      <c r="G4581" s="91" t="s">
        <v>2462</v>
      </c>
      <c r="H4581" s="92">
        <v>1</v>
      </c>
      <c r="I4581" s="4"/>
      <c r="J4581" s="94">
        <f>ROUND(I4581*H4581,2)</f>
        <v>0</v>
      </c>
      <c r="K4581" s="95"/>
      <c r="L4581" s="16"/>
      <c r="M4581" s="96" t="s">
        <v>1</v>
      </c>
      <c r="N4581" s="97" t="s">
        <v>38</v>
      </c>
      <c r="P4581" s="98">
        <f>O4581*H4581</f>
        <v>0</v>
      </c>
      <c r="Q4581" s="98">
        <v>0</v>
      </c>
      <c r="R4581" s="98">
        <f>Q4581*H4581</f>
        <v>0</v>
      </c>
      <c r="S4581" s="98">
        <v>0</v>
      </c>
      <c r="T4581" s="99">
        <f>S4581*H4581</f>
        <v>0</v>
      </c>
      <c r="AR4581" s="100" t="s">
        <v>172</v>
      </c>
      <c r="AT4581" s="100" t="s">
        <v>168</v>
      </c>
      <c r="AU4581" s="100" t="s">
        <v>82</v>
      </c>
      <c r="AY4581" s="9" t="s">
        <v>165</v>
      </c>
      <c r="BE4581" s="101">
        <f>IF(N4581="základní",J4581,0)</f>
        <v>0</v>
      </c>
      <c r="BF4581" s="101">
        <f>IF(N4581="snížená",J4581,0)</f>
        <v>0</v>
      </c>
      <c r="BG4581" s="101">
        <f>IF(N4581="zákl. přenesená",J4581,0)</f>
        <v>0</v>
      </c>
      <c r="BH4581" s="101">
        <f>IF(N4581="sníž. přenesená",J4581,0)</f>
        <v>0</v>
      </c>
      <c r="BI4581" s="101">
        <f>IF(N4581="nulová",J4581,0)</f>
        <v>0</v>
      </c>
      <c r="BJ4581" s="9" t="s">
        <v>80</v>
      </c>
      <c r="BK4581" s="101">
        <f>ROUND(I4581*H4581,2)</f>
        <v>0</v>
      </c>
      <c r="BL4581" s="9" t="s">
        <v>172</v>
      </c>
      <c r="BM4581" s="100" t="s">
        <v>2528</v>
      </c>
    </row>
    <row r="4582" spans="2:65" s="17" customFormat="1" ht="29.25">
      <c r="B4582" s="16"/>
      <c r="D4582" s="102" t="s">
        <v>173</v>
      </c>
      <c r="F4582" s="103" t="s">
        <v>2527</v>
      </c>
      <c r="I4582" s="5"/>
      <c r="L4582" s="16"/>
      <c r="M4582" s="104"/>
      <c r="T4582" s="105"/>
      <c r="AT4582" s="9" t="s">
        <v>173</v>
      </c>
      <c r="AU4582" s="9" t="s">
        <v>82</v>
      </c>
    </row>
    <row r="4583" spans="2:65" s="17" customFormat="1" ht="44.25" customHeight="1">
      <c r="B4583" s="16"/>
      <c r="C4583" s="88" t="s">
        <v>2529</v>
      </c>
      <c r="D4583" s="88" t="s">
        <v>168</v>
      </c>
      <c r="E4583" s="89" t="s">
        <v>2530</v>
      </c>
      <c r="F4583" s="90" t="s">
        <v>2531</v>
      </c>
      <c r="G4583" s="91" t="s">
        <v>2462</v>
      </c>
      <c r="H4583" s="92">
        <v>1</v>
      </c>
      <c r="I4583" s="4"/>
      <c r="J4583" s="94">
        <f>ROUND(I4583*H4583,2)</f>
        <v>0</v>
      </c>
      <c r="K4583" s="95"/>
      <c r="L4583" s="16"/>
      <c r="M4583" s="96" t="s">
        <v>1</v>
      </c>
      <c r="N4583" s="97" t="s">
        <v>38</v>
      </c>
      <c r="P4583" s="98">
        <f>O4583*H4583</f>
        <v>0</v>
      </c>
      <c r="Q4583" s="98">
        <v>0</v>
      </c>
      <c r="R4583" s="98">
        <f>Q4583*H4583</f>
        <v>0</v>
      </c>
      <c r="S4583" s="98">
        <v>0</v>
      </c>
      <c r="T4583" s="99">
        <f>S4583*H4583</f>
        <v>0</v>
      </c>
      <c r="AR4583" s="100" t="s">
        <v>172</v>
      </c>
      <c r="AT4583" s="100" t="s">
        <v>168</v>
      </c>
      <c r="AU4583" s="100" t="s">
        <v>82</v>
      </c>
      <c r="AY4583" s="9" t="s">
        <v>165</v>
      </c>
      <c r="BE4583" s="101">
        <f>IF(N4583="základní",J4583,0)</f>
        <v>0</v>
      </c>
      <c r="BF4583" s="101">
        <f>IF(N4583="snížená",J4583,0)</f>
        <v>0</v>
      </c>
      <c r="BG4583" s="101">
        <f>IF(N4583="zákl. přenesená",J4583,0)</f>
        <v>0</v>
      </c>
      <c r="BH4583" s="101">
        <f>IF(N4583="sníž. přenesená",J4583,0)</f>
        <v>0</v>
      </c>
      <c r="BI4583" s="101">
        <f>IF(N4583="nulová",J4583,0)</f>
        <v>0</v>
      </c>
      <c r="BJ4583" s="9" t="s">
        <v>80</v>
      </c>
      <c r="BK4583" s="101">
        <f>ROUND(I4583*H4583,2)</f>
        <v>0</v>
      </c>
      <c r="BL4583" s="9" t="s">
        <v>172</v>
      </c>
      <c r="BM4583" s="100" t="s">
        <v>2532</v>
      </c>
    </row>
    <row r="4584" spans="2:65" s="17" customFormat="1" ht="29.25">
      <c r="B4584" s="16"/>
      <c r="D4584" s="102" t="s">
        <v>173</v>
      </c>
      <c r="F4584" s="103" t="s">
        <v>2531</v>
      </c>
      <c r="I4584" s="5"/>
      <c r="L4584" s="16"/>
      <c r="M4584" s="104"/>
      <c r="T4584" s="105"/>
      <c r="AT4584" s="9" t="s">
        <v>173</v>
      </c>
      <c r="AU4584" s="9" t="s">
        <v>82</v>
      </c>
    </row>
    <row r="4585" spans="2:65" s="17" customFormat="1" ht="66.75" customHeight="1">
      <c r="B4585" s="16"/>
      <c r="C4585" s="88" t="s">
        <v>1411</v>
      </c>
      <c r="D4585" s="88" t="s">
        <v>168</v>
      </c>
      <c r="E4585" s="89" t="s">
        <v>2533</v>
      </c>
      <c r="F4585" s="90" t="s">
        <v>2534</v>
      </c>
      <c r="G4585" s="91" t="s">
        <v>2462</v>
      </c>
      <c r="H4585" s="92">
        <v>1</v>
      </c>
      <c r="I4585" s="4"/>
      <c r="J4585" s="94">
        <f>ROUND(I4585*H4585,2)</f>
        <v>0</v>
      </c>
      <c r="K4585" s="95"/>
      <c r="L4585" s="16"/>
      <c r="M4585" s="96" t="s">
        <v>1</v>
      </c>
      <c r="N4585" s="97" t="s">
        <v>38</v>
      </c>
      <c r="P4585" s="98">
        <f>O4585*H4585</f>
        <v>0</v>
      </c>
      <c r="Q4585" s="98">
        <v>0</v>
      </c>
      <c r="R4585" s="98">
        <f>Q4585*H4585</f>
        <v>0</v>
      </c>
      <c r="S4585" s="98">
        <v>0</v>
      </c>
      <c r="T4585" s="99">
        <f>S4585*H4585</f>
        <v>0</v>
      </c>
      <c r="AR4585" s="100" t="s">
        <v>172</v>
      </c>
      <c r="AT4585" s="100" t="s">
        <v>168</v>
      </c>
      <c r="AU4585" s="100" t="s">
        <v>82</v>
      </c>
      <c r="AY4585" s="9" t="s">
        <v>165</v>
      </c>
      <c r="BE4585" s="101">
        <f>IF(N4585="základní",J4585,0)</f>
        <v>0</v>
      </c>
      <c r="BF4585" s="101">
        <f>IF(N4585="snížená",J4585,0)</f>
        <v>0</v>
      </c>
      <c r="BG4585" s="101">
        <f>IF(N4585="zákl. přenesená",J4585,0)</f>
        <v>0</v>
      </c>
      <c r="BH4585" s="101">
        <f>IF(N4585="sníž. přenesená",J4585,0)</f>
        <v>0</v>
      </c>
      <c r="BI4585" s="101">
        <f>IF(N4585="nulová",J4585,0)</f>
        <v>0</v>
      </c>
      <c r="BJ4585" s="9" t="s">
        <v>80</v>
      </c>
      <c r="BK4585" s="101">
        <f>ROUND(I4585*H4585,2)</f>
        <v>0</v>
      </c>
      <c r="BL4585" s="9" t="s">
        <v>172</v>
      </c>
      <c r="BM4585" s="100" t="s">
        <v>2535</v>
      </c>
    </row>
    <row r="4586" spans="2:65" s="17" customFormat="1" ht="68.25">
      <c r="B4586" s="16"/>
      <c r="D4586" s="102" t="s">
        <v>173</v>
      </c>
      <c r="F4586" s="103" t="s">
        <v>2536</v>
      </c>
      <c r="I4586" s="5"/>
      <c r="L4586" s="16"/>
      <c r="M4586" s="104"/>
      <c r="T4586" s="105"/>
      <c r="AT4586" s="9" t="s">
        <v>173</v>
      </c>
      <c r="AU4586" s="9" t="s">
        <v>82</v>
      </c>
    </row>
    <row r="4587" spans="2:65" s="17" customFormat="1" ht="44.25" customHeight="1">
      <c r="B4587" s="16"/>
      <c r="C4587" s="88" t="s">
        <v>2537</v>
      </c>
      <c r="D4587" s="88" t="s">
        <v>168</v>
      </c>
      <c r="E4587" s="89" t="s">
        <v>2538</v>
      </c>
      <c r="F4587" s="90" t="s">
        <v>2539</v>
      </c>
      <c r="G4587" s="91" t="s">
        <v>2462</v>
      </c>
      <c r="H4587" s="92">
        <v>1</v>
      </c>
      <c r="I4587" s="4"/>
      <c r="J4587" s="94">
        <f>ROUND(I4587*H4587,2)</f>
        <v>0</v>
      </c>
      <c r="K4587" s="95"/>
      <c r="L4587" s="16"/>
      <c r="M4587" s="96" t="s">
        <v>1</v>
      </c>
      <c r="N4587" s="97" t="s">
        <v>38</v>
      </c>
      <c r="P4587" s="98">
        <f>O4587*H4587</f>
        <v>0</v>
      </c>
      <c r="Q4587" s="98">
        <v>0</v>
      </c>
      <c r="R4587" s="98">
        <f>Q4587*H4587</f>
        <v>0</v>
      </c>
      <c r="S4587" s="98">
        <v>0</v>
      </c>
      <c r="T4587" s="99">
        <f>S4587*H4587</f>
        <v>0</v>
      </c>
      <c r="AR4587" s="100" t="s">
        <v>172</v>
      </c>
      <c r="AT4587" s="100" t="s">
        <v>168</v>
      </c>
      <c r="AU4587" s="100" t="s">
        <v>82</v>
      </c>
      <c r="AY4587" s="9" t="s">
        <v>165</v>
      </c>
      <c r="BE4587" s="101">
        <f>IF(N4587="základní",J4587,0)</f>
        <v>0</v>
      </c>
      <c r="BF4587" s="101">
        <f>IF(N4587="snížená",J4587,0)</f>
        <v>0</v>
      </c>
      <c r="BG4587" s="101">
        <f>IF(N4587="zákl. přenesená",J4587,0)</f>
        <v>0</v>
      </c>
      <c r="BH4587" s="101">
        <f>IF(N4587="sníž. přenesená",J4587,0)</f>
        <v>0</v>
      </c>
      <c r="BI4587" s="101">
        <f>IF(N4587="nulová",J4587,0)</f>
        <v>0</v>
      </c>
      <c r="BJ4587" s="9" t="s">
        <v>80</v>
      </c>
      <c r="BK4587" s="101">
        <f>ROUND(I4587*H4587,2)</f>
        <v>0</v>
      </c>
      <c r="BL4587" s="9" t="s">
        <v>172</v>
      </c>
      <c r="BM4587" s="100" t="s">
        <v>2540</v>
      </c>
    </row>
    <row r="4588" spans="2:65" s="17" customFormat="1" ht="29.25">
      <c r="B4588" s="16"/>
      <c r="D4588" s="102" t="s">
        <v>173</v>
      </c>
      <c r="F4588" s="103" t="s">
        <v>2539</v>
      </c>
      <c r="I4588" s="5"/>
      <c r="L4588" s="16"/>
      <c r="M4588" s="104"/>
      <c r="T4588" s="105"/>
      <c r="AT4588" s="9" t="s">
        <v>173</v>
      </c>
      <c r="AU4588" s="9" t="s">
        <v>82</v>
      </c>
    </row>
    <row r="4589" spans="2:65" s="17" customFormat="1" ht="66.75" customHeight="1">
      <c r="B4589" s="16"/>
      <c r="C4589" s="88" t="s">
        <v>1418</v>
      </c>
      <c r="D4589" s="88" t="s">
        <v>168</v>
      </c>
      <c r="E4589" s="89" t="s">
        <v>2541</v>
      </c>
      <c r="F4589" s="90" t="s">
        <v>2484</v>
      </c>
      <c r="G4589" s="91" t="s">
        <v>2462</v>
      </c>
      <c r="H4589" s="92">
        <v>2</v>
      </c>
      <c r="I4589" s="4"/>
      <c r="J4589" s="94">
        <f>ROUND(I4589*H4589,2)</f>
        <v>0</v>
      </c>
      <c r="K4589" s="95"/>
      <c r="L4589" s="16"/>
      <c r="M4589" s="96" t="s">
        <v>1</v>
      </c>
      <c r="N4589" s="97" t="s">
        <v>38</v>
      </c>
      <c r="P4589" s="98">
        <f>O4589*H4589</f>
        <v>0</v>
      </c>
      <c r="Q4589" s="98">
        <v>0</v>
      </c>
      <c r="R4589" s="98">
        <f>Q4589*H4589</f>
        <v>0</v>
      </c>
      <c r="S4589" s="98">
        <v>0</v>
      </c>
      <c r="T4589" s="99">
        <f>S4589*H4589</f>
        <v>0</v>
      </c>
      <c r="AR4589" s="100" t="s">
        <v>172</v>
      </c>
      <c r="AT4589" s="100" t="s">
        <v>168</v>
      </c>
      <c r="AU4589" s="100" t="s">
        <v>82</v>
      </c>
      <c r="AY4589" s="9" t="s">
        <v>165</v>
      </c>
      <c r="BE4589" s="101">
        <f>IF(N4589="základní",J4589,0)</f>
        <v>0</v>
      </c>
      <c r="BF4589" s="101">
        <f>IF(N4589="snížená",J4589,0)</f>
        <v>0</v>
      </c>
      <c r="BG4589" s="101">
        <f>IF(N4589="zákl. přenesená",J4589,0)</f>
        <v>0</v>
      </c>
      <c r="BH4589" s="101">
        <f>IF(N4589="sníž. přenesená",J4589,0)</f>
        <v>0</v>
      </c>
      <c r="BI4589" s="101">
        <f>IF(N4589="nulová",J4589,0)</f>
        <v>0</v>
      </c>
      <c r="BJ4589" s="9" t="s">
        <v>80</v>
      </c>
      <c r="BK4589" s="101">
        <f>ROUND(I4589*H4589,2)</f>
        <v>0</v>
      </c>
      <c r="BL4589" s="9" t="s">
        <v>172</v>
      </c>
      <c r="BM4589" s="100" t="s">
        <v>2542</v>
      </c>
    </row>
    <row r="4590" spans="2:65" s="17" customFormat="1" ht="136.5">
      <c r="B4590" s="16"/>
      <c r="D4590" s="102" t="s">
        <v>173</v>
      </c>
      <c r="F4590" s="103" t="s">
        <v>2486</v>
      </c>
      <c r="I4590" s="5"/>
      <c r="L4590" s="16"/>
      <c r="M4590" s="104"/>
      <c r="T4590" s="105"/>
      <c r="AT4590" s="9" t="s">
        <v>173</v>
      </c>
      <c r="AU4590" s="9" t="s">
        <v>82</v>
      </c>
    </row>
    <row r="4591" spans="2:65" s="17" customFormat="1" ht="76.349999999999994" customHeight="1">
      <c r="B4591" s="16"/>
      <c r="C4591" s="88" t="s">
        <v>2543</v>
      </c>
      <c r="D4591" s="88" t="s">
        <v>168</v>
      </c>
      <c r="E4591" s="89" t="s">
        <v>2544</v>
      </c>
      <c r="F4591" s="90" t="s">
        <v>2489</v>
      </c>
      <c r="G4591" s="91" t="s">
        <v>2462</v>
      </c>
      <c r="H4591" s="92">
        <v>4</v>
      </c>
      <c r="I4591" s="4"/>
      <c r="J4591" s="94">
        <f>ROUND(I4591*H4591,2)</f>
        <v>0</v>
      </c>
      <c r="K4591" s="95"/>
      <c r="L4591" s="16"/>
      <c r="M4591" s="96" t="s">
        <v>1</v>
      </c>
      <c r="N4591" s="97" t="s">
        <v>38</v>
      </c>
      <c r="P4591" s="98">
        <f>O4591*H4591</f>
        <v>0</v>
      </c>
      <c r="Q4591" s="98">
        <v>0</v>
      </c>
      <c r="R4591" s="98">
        <f>Q4591*H4591</f>
        <v>0</v>
      </c>
      <c r="S4591" s="98">
        <v>0</v>
      </c>
      <c r="T4591" s="99">
        <f>S4591*H4591</f>
        <v>0</v>
      </c>
      <c r="AR4591" s="100" t="s">
        <v>172</v>
      </c>
      <c r="AT4591" s="100" t="s">
        <v>168</v>
      </c>
      <c r="AU4591" s="100" t="s">
        <v>82</v>
      </c>
      <c r="AY4591" s="9" t="s">
        <v>165</v>
      </c>
      <c r="BE4591" s="101">
        <f>IF(N4591="základní",J4591,0)</f>
        <v>0</v>
      </c>
      <c r="BF4591" s="101">
        <f>IF(N4591="snížená",J4591,0)</f>
        <v>0</v>
      </c>
      <c r="BG4591" s="101">
        <f>IF(N4591="zákl. přenesená",J4591,0)</f>
        <v>0</v>
      </c>
      <c r="BH4591" s="101">
        <f>IF(N4591="sníž. přenesená",J4591,0)</f>
        <v>0</v>
      </c>
      <c r="BI4591" s="101">
        <f>IF(N4591="nulová",J4591,0)</f>
        <v>0</v>
      </c>
      <c r="BJ4591" s="9" t="s">
        <v>80</v>
      </c>
      <c r="BK4591" s="101">
        <f>ROUND(I4591*H4591,2)</f>
        <v>0</v>
      </c>
      <c r="BL4591" s="9" t="s">
        <v>172</v>
      </c>
      <c r="BM4591" s="100" t="s">
        <v>2545</v>
      </c>
    </row>
    <row r="4592" spans="2:65" s="17" customFormat="1" ht="87.75">
      <c r="B4592" s="16"/>
      <c r="D4592" s="102" t="s">
        <v>173</v>
      </c>
      <c r="F4592" s="103" t="s">
        <v>2491</v>
      </c>
      <c r="I4592" s="5"/>
      <c r="L4592" s="16"/>
      <c r="M4592" s="104"/>
      <c r="T4592" s="105"/>
      <c r="AT4592" s="9" t="s">
        <v>173</v>
      </c>
      <c r="AU4592" s="9" t="s">
        <v>82</v>
      </c>
    </row>
    <row r="4593" spans="2:65" s="17" customFormat="1" ht="44.25" customHeight="1">
      <c r="B4593" s="16"/>
      <c r="C4593" s="88" t="s">
        <v>1421</v>
      </c>
      <c r="D4593" s="88" t="s">
        <v>168</v>
      </c>
      <c r="E4593" s="89" t="s">
        <v>2546</v>
      </c>
      <c r="F4593" s="90" t="s">
        <v>2547</v>
      </c>
      <c r="G4593" s="91" t="s">
        <v>2462</v>
      </c>
      <c r="H4593" s="92">
        <v>1</v>
      </c>
      <c r="I4593" s="4"/>
      <c r="J4593" s="94">
        <f>ROUND(I4593*H4593,2)</f>
        <v>0</v>
      </c>
      <c r="K4593" s="95"/>
      <c r="L4593" s="16"/>
      <c r="M4593" s="96" t="s">
        <v>1</v>
      </c>
      <c r="N4593" s="97" t="s">
        <v>38</v>
      </c>
      <c r="P4593" s="98">
        <f>O4593*H4593</f>
        <v>0</v>
      </c>
      <c r="Q4593" s="98">
        <v>0</v>
      </c>
      <c r="R4593" s="98">
        <f>Q4593*H4593</f>
        <v>0</v>
      </c>
      <c r="S4593" s="98">
        <v>0</v>
      </c>
      <c r="T4593" s="99">
        <f>S4593*H4593</f>
        <v>0</v>
      </c>
      <c r="AR4593" s="100" t="s">
        <v>172</v>
      </c>
      <c r="AT4593" s="100" t="s">
        <v>168</v>
      </c>
      <c r="AU4593" s="100" t="s">
        <v>82</v>
      </c>
      <c r="AY4593" s="9" t="s">
        <v>165</v>
      </c>
      <c r="BE4593" s="101">
        <f>IF(N4593="základní",J4593,0)</f>
        <v>0</v>
      </c>
      <c r="BF4593" s="101">
        <f>IF(N4593="snížená",J4593,0)</f>
        <v>0</v>
      </c>
      <c r="BG4593" s="101">
        <f>IF(N4593="zákl. přenesená",J4593,0)</f>
        <v>0</v>
      </c>
      <c r="BH4593" s="101">
        <f>IF(N4593="sníž. přenesená",J4593,0)</f>
        <v>0</v>
      </c>
      <c r="BI4593" s="101">
        <f>IF(N4593="nulová",J4593,0)</f>
        <v>0</v>
      </c>
      <c r="BJ4593" s="9" t="s">
        <v>80</v>
      </c>
      <c r="BK4593" s="101">
        <f>ROUND(I4593*H4593,2)</f>
        <v>0</v>
      </c>
      <c r="BL4593" s="9" t="s">
        <v>172</v>
      </c>
      <c r="BM4593" s="100" t="s">
        <v>2548</v>
      </c>
    </row>
    <row r="4594" spans="2:65" s="17" customFormat="1" ht="29.25">
      <c r="B4594" s="16"/>
      <c r="D4594" s="102" t="s">
        <v>173</v>
      </c>
      <c r="F4594" s="103" t="s">
        <v>2547</v>
      </c>
      <c r="I4594" s="5"/>
      <c r="L4594" s="16"/>
      <c r="M4594" s="104"/>
      <c r="T4594" s="105"/>
      <c r="AT4594" s="9" t="s">
        <v>173</v>
      </c>
      <c r="AU4594" s="9" t="s">
        <v>82</v>
      </c>
    </row>
    <row r="4595" spans="2:65" s="17" customFormat="1" ht="76.349999999999994" customHeight="1">
      <c r="B4595" s="16"/>
      <c r="C4595" s="88" t="s">
        <v>2549</v>
      </c>
      <c r="D4595" s="88" t="s">
        <v>168</v>
      </c>
      <c r="E4595" s="89" t="s">
        <v>2550</v>
      </c>
      <c r="F4595" s="90" t="s">
        <v>2506</v>
      </c>
      <c r="G4595" s="91" t="s">
        <v>2462</v>
      </c>
      <c r="H4595" s="92">
        <v>1</v>
      </c>
      <c r="I4595" s="4"/>
      <c r="J4595" s="94">
        <f>ROUND(I4595*H4595,2)</f>
        <v>0</v>
      </c>
      <c r="K4595" s="95"/>
      <c r="L4595" s="16"/>
      <c r="M4595" s="96" t="s">
        <v>1</v>
      </c>
      <c r="N4595" s="97" t="s">
        <v>38</v>
      </c>
      <c r="P4595" s="98">
        <f>O4595*H4595</f>
        <v>0</v>
      </c>
      <c r="Q4595" s="98">
        <v>0</v>
      </c>
      <c r="R4595" s="98">
        <f>Q4595*H4595</f>
        <v>0</v>
      </c>
      <c r="S4595" s="98">
        <v>0</v>
      </c>
      <c r="T4595" s="99">
        <f>S4595*H4595</f>
        <v>0</v>
      </c>
      <c r="AR4595" s="100" t="s">
        <v>172</v>
      </c>
      <c r="AT4595" s="100" t="s">
        <v>168</v>
      </c>
      <c r="AU4595" s="100" t="s">
        <v>82</v>
      </c>
      <c r="AY4595" s="9" t="s">
        <v>165</v>
      </c>
      <c r="BE4595" s="101">
        <f>IF(N4595="základní",J4595,0)</f>
        <v>0</v>
      </c>
      <c r="BF4595" s="101">
        <f>IF(N4595="snížená",J4595,0)</f>
        <v>0</v>
      </c>
      <c r="BG4595" s="101">
        <f>IF(N4595="zákl. přenesená",J4595,0)</f>
        <v>0</v>
      </c>
      <c r="BH4595" s="101">
        <f>IF(N4595="sníž. přenesená",J4595,0)</f>
        <v>0</v>
      </c>
      <c r="BI4595" s="101">
        <f>IF(N4595="nulová",J4595,0)</f>
        <v>0</v>
      </c>
      <c r="BJ4595" s="9" t="s">
        <v>80</v>
      </c>
      <c r="BK4595" s="101">
        <f>ROUND(I4595*H4595,2)</f>
        <v>0</v>
      </c>
      <c r="BL4595" s="9" t="s">
        <v>172</v>
      </c>
      <c r="BM4595" s="100" t="s">
        <v>2551</v>
      </c>
    </row>
    <row r="4596" spans="2:65" s="17" customFormat="1" ht="87.75">
      <c r="B4596" s="16"/>
      <c r="D4596" s="102" t="s">
        <v>173</v>
      </c>
      <c r="F4596" s="103" t="s">
        <v>2552</v>
      </c>
      <c r="I4596" s="5"/>
      <c r="L4596" s="16"/>
      <c r="M4596" s="104"/>
      <c r="T4596" s="105"/>
      <c r="AT4596" s="9" t="s">
        <v>173</v>
      </c>
      <c r="AU4596" s="9" t="s">
        <v>82</v>
      </c>
    </row>
    <row r="4597" spans="2:65" s="17" customFormat="1" ht="66.75" customHeight="1">
      <c r="B4597" s="16"/>
      <c r="C4597" s="88" t="s">
        <v>1425</v>
      </c>
      <c r="D4597" s="88" t="s">
        <v>168</v>
      </c>
      <c r="E4597" s="89" t="s">
        <v>2553</v>
      </c>
      <c r="F4597" s="90" t="s">
        <v>2534</v>
      </c>
      <c r="G4597" s="91" t="s">
        <v>2462</v>
      </c>
      <c r="H4597" s="92">
        <v>2</v>
      </c>
      <c r="I4597" s="4"/>
      <c r="J4597" s="94">
        <f>ROUND(I4597*H4597,2)</f>
        <v>0</v>
      </c>
      <c r="K4597" s="95"/>
      <c r="L4597" s="16"/>
      <c r="M4597" s="96" t="s">
        <v>1</v>
      </c>
      <c r="N4597" s="97" t="s">
        <v>38</v>
      </c>
      <c r="P4597" s="98">
        <f>O4597*H4597</f>
        <v>0</v>
      </c>
      <c r="Q4597" s="98">
        <v>0</v>
      </c>
      <c r="R4597" s="98">
        <f>Q4597*H4597</f>
        <v>0</v>
      </c>
      <c r="S4597" s="98">
        <v>0</v>
      </c>
      <c r="T4597" s="99">
        <f>S4597*H4597</f>
        <v>0</v>
      </c>
      <c r="AR4597" s="100" t="s">
        <v>172</v>
      </c>
      <c r="AT4597" s="100" t="s">
        <v>168</v>
      </c>
      <c r="AU4597" s="100" t="s">
        <v>82</v>
      </c>
      <c r="AY4597" s="9" t="s">
        <v>165</v>
      </c>
      <c r="BE4597" s="101">
        <f>IF(N4597="základní",J4597,0)</f>
        <v>0</v>
      </c>
      <c r="BF4597" s="101">
        <f>IF(N4597="snížená",J4597,0)</f>
        <v>0</v>
      </c>
      <c r="BG4597" s="101">
        <f>IF(N4597="zákl. přenesená",J4597,0)</f>
        <v>0</v>
      </c>
      <c r="BH4597" s="101">
        <f>IF(N4597="sníž. přenesená",J4597,0)</f>
        <v>0</v>
      </c>
      <c r="BI4597" s="101">
        <f>IF(N4597="nulová",J4597,0)</f>
        <v>0</v>
      </c>
      <c r="BJ4597" s="9" t="s">
        <v>80</v>
      </c>
      <c r="BK4597" s="101">
        <f>ROUND(I4597*H4597,2)</f>
        <v>0</v>
      </c>
      <c r="BL4597" s="9" t="s">
        <v>172</v>
      </c>
      <c r="BM4597" s="100" t="s">
        <v>2554</v>
      </c>
    </row>
    <row r="4598" spans="2:65" s="17" customFormat="1" ht="68.25">
      <c r="B4598" s="16"/>
      <c r="D4598" s="102" t="s">
        <v>173</v>
      </c>
      <c r="F4598" s="103" t="s">
        <v>2555</v>
      </c>
      <c r="I4598" s="5"/>
      <c r="L4598" s="16"/>
      <c r="M4598" s="104"/>
      <c r="T4598" s="105"/>
      <c r="AT4598" s="9" t="s">
        <v>173</v>
      </c>
      <c r="AU4598" s="9" t="s">
        <v>82</v>
      </c>
    </row>
    <row r="4599" spans="2:65" s="17" customFormat="1" ht="66.75" customHeight="1">
      <c r="B4599" s="16"/>
      <c r="C4599" s="88" t="s">
        <v>2556</v>
      </c>
      <c r="D4599" s="88" t="s">
        <v>168</v>
      </c>
      <c r="E4599" s="89" t="s">
        <v>2557</v>
      </c>
      <c r="F4599" s="90" t="s">
        <v>2534</v>
      </c>
      <c r="G4599" s="91" t="s">
        <v>2462</v>
      </c>
      <c r="H4599" s="92">
        <v>1</v>
      </c>
      <c r="I4599" s="4"/>
      <c r="J4599" s="94">
        <f>ROUND(I4599*H4599,2)</f>
        <v>0</v>
      </c>
      <c r="K4599" s="95"/>
      <c r="L4599" s="16"/>
      <c r="M4599" s="96" t="s">
        <v>1</v>
      </c>
      <c r="N4599" s="97" t="s">
        <v>38</v>
      </c>
      <c r="P4599" s="98">
        <f>O4599*H4599</f>
        <v>0</v>
      </c>
      <c r="Q4599" s="98">
        <v>0</v>
      </c>
      <c r="R4599" s="98">
        <f>Q4599*H4599</f>
        <v>0</v>
      </c>
      <c r="S4599" s="98">
        <v>0</v>
      </c>
      <c r="T4599" s="99">
        <f>S4599*H4599</f>
        <v>0</v>
      </c>
      <c r="AR4599" s="100" t="s">
        <v>172</v>
      </c>
      <c r="AT4599" s="100" t="s">
        <v>168</v>
      </c>
      <c r="AU4599" s="100" t="s">
        <v>82</v>
      </c>
      <c r="AY4599" s="9" t="s">
        <v>165</v>
      </c>
      <c r="BE4599" s="101">
        <f>IF(N4599="základní",J4599,0)</f>
        <v>0</v>
      </c>
      <c r="BF4599" s="101">
        <f>IF(N4599="snížená",J4599,0)</f>
        <v>0</v>
      </c>
      <c r="BG4599" s="101">
        <f>IF(N4599="zákl. přenesená",J4599,0)</f>
        <v>0</v>
      </c>
      <c r="BH4599" s="101">
        <f>IF(N4599="sníž. přenesená",J4599,0)</f>
        <v>0</v>
      </c>
      <c r="BI4599" s="101">
        <f>IF(N4599="nulová",J4599,0)</f>
        <v>0</v>
      </c>
      <c r="BJ4599" s="9" t="s">
        <v>80</v>
      </c>
      <c r="BK4599" s="101">
        <f>ROUND(I4599*H4599,2)</f>
        <v>0</v>
      </c>
      <c r="BL4599" s="9" t="s">
        <v>172</v>
      </c>
      <c r="BM4599" s="100" t="s">
        <v>2558</v>
      </c>
    </row>
    <row r="4600" spans="2:65" s="17" customFormat="1" ht="68.25">
      <c r="B4600" s="16"/>
      <c r="D4600" s="102" t="s">
        <v>173</v>
      </c>
      <c r="F4600" s="103" t="s">
        <v>2559</v>
      </c>
      <c r="I4600" s="5"/>
      <c r="L4600" s="16"/>
      <c r="M4600" s="104"/>
      <c r="T4600" s="105"/>
      <c r="AT4600" s="9" t="s">
        <v>173</v>
      </c>
      <c r="AU4600" s="9" t="s">
        <v>82</v>
      </c>
    </row>
    <row r="4601" spans="2:65" s="17" customFormat="1" ht="44.25" customHeight="1">
      <c r="B4601" s="16"/>
      <c r="C4601" s="88" t="s">
        <v>1429</v>
      </c>
      <c r="D4601" s="88" t="s">
        <v>168</v>
      </c>
      <c r="E4601" s="89" t="s">
        <v>2560</v>
      </c>
      <c r="F4601" s="90" t="s">
        <v>2561</v>
      </c>
      <c r="G4601" s="91" t="s">
        <v>2462</v>
      </c>
      <c r="H4601" s="92">
        <v>1</v>
      </c>
      <c r="I4601" s="4"/>
      <c r="J4601" s="94">
        <f>ROUND(I4601*H4601,2)</f>
        <v>0</v>
      </c>
      <c r="K4601" s="95"/>
      <c r="L4601" s="16"/>
      <c r="M4601" s="96" t="s">
        <v>1</v>
      </c>
      <c r="N4601" s="97" t="s">
        <v>38</v>
      </c>
      <c r="P4601" s="98">
        <f>O4601*H4601</f>
        <v>0</v>
      </c>
      <c r="Q4601" s="98">
        <v>0</v>
      </c>
      <c r="R4601" s="98">
        <f>Q4601*H4601</f>
        <v>0</v>
      </c>
      <c r="S4601" s="98">
        <v>0</v>
      </c>
      <c r="T4601" s="99">
        <f>S4601*H4601</f>
        <v>0</v>
      </c>
      <c r="AR4601" s="100" t="s">
        <v>172</v>
      </c>
      <c r="AT4601" s="100" t="s">
        <v>168</v>
      </c>
      <c r="AU4601" s="100" t="s">
        <v>82</v>
      </c>
      <c r="AY4601" s="9" t="s">
        <v>165</v>
      </c>
      <c r="BE4601" s="101">
        <f>IF(N4601="základní",J4601,0)</f>
        <v>0</v>
      </c>
      <c r="BF4601" s="101">
        <f>IF(N4601="snížená",J4601,0)</f>
        <v>0</v>
      </c>
      <c r="BG4601" s="101">
        <f>IF(N4601="zákl. přenesená",J4601,0)</f>
        <v>0</v>
      </c>
      <c r="BH4601" s="101">
        <f>IF(N4601="sníž. přenesená",J4601,0)</f>
        <v>0</v>
      </c>
      <c r="BI4601" s="101">
        <f>IF(N4601="nulová",J4601,0)</f>
        <v>0</v>
      </c>
      <c r="BJ4601" s="9" t="s">
        <v>80</v>
      </c>
      <c r="BK4601" s="101">
        <f>ROUND(I4601*H4601,2)</f>
        <v>0</v>
      </c>
      <c r="BL4601" s="9" t="s">
        <v>172</v>
      </c>
      <c r="BM4601" s="100" t="s">
        <v>2562</v>
      </c>
    </row>
    <row r="4602" spans="2:65" s="17" customFormat="1" ht="29.25">
      <c r="B4602" s="16"/>
      <c r="D4602" s="102" t="s">
        <v>173</v>
      </c>
      <c r="F4602" s="103" t="s">
        <v>2561</v>
      </c>
      <c r="I4602" s="5"/>
      <c r="L4602" s="16"/>
      <c r="M4602" s="104"/>
      <c r="T4602" s="105"/>
      <c r="AT4602" s="9" t="s">
        <v>173</v>
      </c>
      <c r="AU4602" s="9" t="s">
        <v>82</v>
      </c>
    </row>
    <row r="4603" spans="2:65" s="17" customFormat="1" ht="44.25" customHeight="1">
      <c r="B4603" s="16"/>
      <c r="C4603" s="88" t="s">
        <v>2563</v>
      </c>
      <c r="D4603" s="88" t="s">
        <v>168</v>
      </c>
      <c r="E4603" s="89" t="s">
        <v>2564</v>
      </c>
      <c r="F4603" s="90" t="s">
        <v>2565</v>
      </c>
      <c r="G4603" s="91" t="s">
        <v>2462</v>
      </c>
      <c r="H4603" s="92">
        <v>1</v>
      </c>
      <c r="I4603" s="4"/>
      <c r="J4603" s="94">
        <f>ROUND(I4603*H4603,2)</f>
        <v>0</v>
      </c>
      <c r="K4603" s="95"/>
      <c r="L4603" s="16"/>
      <c r="M4603" s="96" t="s">
        <v>1</v>
      </c>
      <c r="N4603" s="97" t="s">
        <v>38</v>
      </c>
      <c r="P4603" s="98">
        <f>O4603*H4603</f>
        <v>0</v>
      </c>
      <c r="Q4603" s="98">
        <v>0</v>
      </c>
      <c r="R4603" s="98">
        <f>Q4603*H4603</f>
        <v>0</v>
      </c>
      <c r="S4603" s="98">
        <v>0</v>
      </c>
      <c r="T4603" s="99">
        <f>S4603*H4603</f>
        <v>0</v>
      </c>
      <c r="AR4603" s="100" t="s">
        <v>172</v>
      </c>
      <c r="AT4603" s="100" t="s">
        <v>168</v>
      </c>
      <c r="AU4603" s="100" t="s">
        <v>82</v>
      </c>
      <c r="AY4603" s="9" t="s">
        <v>165</v>
      </c>
      <c r="BE4603" s="101">
        <f>IF(N4603="základní",J4603,0)</f>
        <v>0</v>
      </c>
      <c r="BF4603" s="101">
        <f>IF(N4603="snížená",J4603,0)</f>
        <v>0</v>
      </c>
      <c r="BG4603" s="101">
        <f>IF(N4603="zákl. přenesená",J4603,0)</f>
        <v>0</v>
      </c>
      <c r="BH4603" s="101">
        <f>IF(N4603="sníž. přenesená",J4603,0)</f>
        <v>0</v>
      </c>
      <c r="BI4603" s="101">
        <f>IF(N4603="nulová",J4603,0)</f>
        <v>0</v>
      </c>
      <c r="BJ4603" s="9" t="s">
        <v>80</v>
      </c>
      <c r="BK4603" s="101">
        <f>ROUND(I4603*H4603,2)</f>
        <v>0</v>
      </c>
      <c r="BL4603" s="9" t="s">
        <v>172</v>
      </c>
      <c r="BM4603" s="100" t="s">
        <v>2566</v>
      </c>
    </row>
    <row r="4604" spans="2:65" s="17" customFormat="1" ht="29.25">
      <c r="B4604" s="16"/>
      <c r="D4604" s="102" t="s">
        <v>173</v>
      </c>
      <c r="F4604" s="103" t="s">
        <v>2565</v>
      </c>
      <c r="I4604" s="5"/>
      <c r="L4604" s="16"/>
      <c r="M4604" s="104"/>
      <c r="T4604" s="105"/>
      <c r="AT4604" s="9" t="s">
        <v>173</v>
      </c>
      <c r="AU4604" s="9" t="s">
        <v>82</v>
      </c>
    </row>
    <row r="4605" spans="2:65" s="17" customFormat="1" ht="44.25" customHeight="1">
      <c r="B4605" s="16"/>
      <c r="C4605" s="88" t="s">
        <v>1436</v>
      </c>
      <c r="D4605" s="88" t="s">
        <v>168</v>
      </c>
      <c r="E4605" s="89" t="s">
        <v>2567</v>
      </c>
      <c r="F4605" s="90" t="s">
        <v>2565</v>
      </c>
      <c r="G4605" s="91" t="s">
        <v>2462</v>
      </c>
      <c r="H4605" s="92">
        <v>1</v>
      </c>
      <c r="I4605" s="4"/>
      <c r="J4605" s="94">
        <f>ROUND(I4605*H4605,2)</f>
        <v>0</v>
      </c>
      <c r="K4605" s="95"/>
      <c r="L4605" s="16"/>
      <c r="M4605" s="96" t="s">
        <v>1</v>
      </c>
      <c r="N4605" s="97" t="s">
        <v>38</v>
      </c>
      <c r="P4605" s="98">
        <f>O4605*H4605</f>
        <v>0</v>
      </c>
      <c r="Q4605" s="98">
        <v>0</v>
      </c>
      <c r="R4605" s="98">
        <f>Q4605*H4605</f>
        <v>0</v>
      </c>
      <c r="S4605" s="98">
        <v>0</v>
      </c>
      <c r="T4605" s="99">
        <f>S4605*H4605</f>
        <v>0</v>
      </c>
      <c r="AR4605" s="100" t="s">
        <v>172</v>
      </c>
      <c r="AT4605" s="100" t="s">
        <v>168</v>
      </c>
      <c r="AU4605" s="100" t="s">
        <v>82</v>
      </c>
      <c r="AY4605" s="9" t="s">
        <v>165</v>
      </c>
      <c r="BE4605" s="101">
        <f>IF(N4605="základní",J4605,0)</f>
        <v>0</v>
      </c>
      <c r="BF4605" s="101">
        <f>IF(N4605="snížená",J4605,0)</f>
        <v>0</v>
      </c>
      <c r="BG4605" s="101">
        <f>IF(N4605="zákl. přenesená",J4605,0)</f>
        <v>0</v>
      </c>
      <c r="BH4605" s="101">
        <f>IF(N4605="sníž. přenesená",J4605,0)</f>
        <v>0</v>
      </c>
      <c r="BI4605" s="101">
        <f>IF(N4605="nulová",J4605,0)</f>
        <v>0</v>
      </c>
      <c r="BJ4605" s="9" t="s">
        <v>80</v>
      </c>
      <c r="BK4605" s="101">
        <f>ROUND(I4605*H4605,2)</f>
        <v>0</v>
      </c>
      <c r="BL4605" s="9" t="s">
        <v>172</v>
      </c>
      <c r="BM4605" s="100" t="s">
        <v>2568</v>
      </c>
    </row>
    <row r="4606" spans="2:65" s="17" customFormat="1" ht="29.25">
      <c r="B4606" s="16"/>
      <c r="D4606" s="102" t="s">
        <v>173</v>
      </c>
      <c r="F4606" s="103" t="s">
        <v>2565</v>
      </c>
      <c r="I4606" s="5"/>
      <c r="L4606" s="16"/>
      <c r="M4606" s="104"/>
      <c r="T4606" s="105"/>
      <c r="AT4606" s="9" t="s">
        <v>173</v>
      </c>
      <c r="AU4606" s="9" t="s">
        <v>82</v>
      </c>
    </row>
    <row r="4607" spans="2:65" s="17" customFormat="1" ht="24.2" customHeight="1">
      <c r="B4607" s="16"/>
      <c r="C4607" s="88" t="s">
        <v>2569</v>
      </c>
      <c r="D4607" s="88" t="s">
        <v>168</v>
      </c>
      <c r="E4607" s="89" t="s">
        <v>2570</v>
      </c>
      <c r="F4607" s="90" t="s">
        <v>2571</v>
      </c>
      <c r="G4607" s="91" t="s">
        <v>2462</v>
      </c>
      <c r="H4607" s="92">
        <v>1</v>
      </c>
      <c r="I4607" s="4"/>
      <c r="J4607" s="94">
        <f>ROUND(I4607*H4607,2)</f>
        <v>0</v>
      </c>
      <c r="K4607" s="95"/>
      <c r="L4607" s="16"/>
      <c r="M4607" s="96" t="s">
        <v>1</v>
      </c>
      <c r="N4607" s="97" t="s">
        <v>38</v>
      </c>
      <c r="P4607" s="98">
        <f>O4607*H4607</f>
        <v>0</v>
      </c>
      <c r="Q4607" s="98">
        <v>0</v>
      </c>
      <c r="R4607" s="98">
        <f>Q4607*H4607</f>
        <v>0</v>
      </c>
      <c r="S4607" s="98">
        <v>0</v>
      </c>
      <c r="T4607" s="99">
        <f>S4607*H4607</f>
        <v>0</v>
      </c>
      <c r="AR4607" s="100" t="s">
        <v>172</v>
      </c>
      <c r="AT4607" s="100" t="s">
        <v>168</v>
      </c>
      <c r="AU4607" s="100" t="s">
        <v>82</v>
      </c>
      <c r="AY4607" s="9" t="s">
        <v>165</v>
      </c>
      <c r="BE4607" s="101">
        <f>IF(N4607="základní",J4607,0)</f>
        <v>0</v>
      </c>
      <c r="BF4607" s="101">
        <f>IF(N4607="snížená",J4607,0)</f>
        <v>0</v>
      </c>
      <c r="BG4607" s="101">
        <f>IF(N4607="zákl. přenesená",J4607,0)</f>
        <v>0</v>
      </c>
      <c r="BH4607" s="101">
        <f>IF(N4607="sníž. přenesená",J4607,0)</f>
        <v>0</v>
      </c>
      <c r="BI4607" s="101">
        <f>IF(N4607="nulová",J4607,0)</f>
        <v>0</v>
      </c>
      <c r="BJ4607" s="9" t="s">
        <v>80</v>
      </c>
      <c r="BK4607" s="101">
        <f>ROUND(I4607*H4607,2)</f>
        <v>0</v>
      </c>
      <c r="BL4607" s="9" t="s">
        <v>172</v>
      </c>
      <c r="BM4607" s="100" t="s">
        <v>2572</v>
      </c>
    </row>
    <row r="4608" spans="2:65" s="17" customFormat="1">
      <c r="B4608" s="16"/>
      <c r="D4608" s="102" t="s">
        <v>173</v>
      </c>
      <c r="F4608" s="103" t="s">
        <v>2571</v>
      </c>
      <c r="I4608" s="5"/>
      <c r="L4608" s="16"/>
      <c r="M4608" s="104"/>
      <c r="T4608" s="105"/>
      <c r="AT4608" s="9" t="s">
        <v>173</v>
      </c>
      <c r="AU4608" s="9" t="s">
        <v>82</v>
      </c>
    </row>
    <row r="4609" spans="2:65" s="17" customFormat="1" ht="76.349999999999994" customHeight="1">
      <c r="B4609" s="16"/>
      <c r="C4609" s="88" t="s">
        <v>1440</v>
      </c>
      <c r="D4609" s="88" t="s">
        <v>168</v>
      </c>
      <c r="E4609" s="89" t="s">
        <v>2573</v>
      </c>
      <c r="F4609" s="90" t="s">
        <v>2574</v>
      </c>
      <c r="G4609" s="91" t="s">
        <v>2575</v>
      </c>
      <c r="H4609" s="92">
        <v>1</v>
      </c>
      <c r="I4609" s="4"/>
      <c r="J4609" s="94">
        <f>ROUND(I4609*H4609,2)</f>
        <v>0</v>
      </c>
      <c r="K4609" s="95"/>
      <c r="L4609" s="16"/>
      <c r="M4609" s="96" t="s">
        <v>1</v>
      </c>
      <c r="N4609" s="97" t="s">
        <v>38</v>
      </c>
      <c r="P4609" s="98">
        <f>O4609*H4609</f>
        <v>0</v>
      </c>
      <c r="Q4609" s="98">
        <v>0</v>
      </c>
      <c r="R4609" s="98">
        <f>Q4609*H4609</f>
        <v>0</v>
      </c>
      <c r="S4609" s="98">
        <v>0</v>
      </c>
      <c r="T4609" s="99">
        <f>S4609*H4609</f>
        <v>0</v>
      </c>
      <c r="AR4609" s="100" t="s">
        <v>172</v>
      </c>
      <c r="AT4609" s="100" t="s">
        <v>168</v>
      </c>
      <c r="AU4609" s="100" t="s">
        <v>82</v>
      </c>
      <c r="AY4609" s="9" t="s">
        <v>165</v>
      </c>
      <c r="BE4609" s="101">
        <f>IF(N4609="základní",J4609,0)</f>
        <v>0</v>
      </c>
      <c r="BF4609" s="101">
        <f>IF(N4609="snížená",J4609,0)</f>
        <v>0</v>
      </c>
      <c r="BG4609" s="101">
        <f>IF(N4609="zákl. přenesená",J4609,0)</f>
        <v>0</v>
      </c>
      <c r="BH4609" s="101">
        <f>IF(N4609="sníž. přenesená",J4609,0)</f>
        <v>0</v>
      </c>
      <c r="BI4609" s="101">
        <f>IF(N4609="nulová",J4609,0)</f>
        <v>0</v>
      </c>
      <c r="BJ4609" s="9" t="s">
        <v>80</v>
      </c>
      <c r="BK4609" s="101">
        <f>ROUND(I4609*H4609,2)</f>
        <v>0</v>
      </c>
      <c r="BL4609" s="9" t="s">
        <v>172</v>
      </c>
      <c r="BM4609" s="100" t="s">
        <v>2576</v>
      </c>
    </row>
    <row r="4610" spans="2:65" s="17" customFormat="1" ht="68.25">
      <c r="B4610" s="16"/>
      <c r="D4610" s="102" t="s">
        <v>173</v>
      </c>
      <c r="F4610" s="103" t="s">
        <v>2577</v>
      </c>
      <c r="I4610" s="5"/>
      <c r="L4610" s="16"/>
      <c r="M4610" s="104"/>
      <c r="T4610" s="105"/>
      <c r="AT4610" s="9" t="s">
        <v>173</v>
      </c>
      <c r="AU4610" s="9" t="s">
        <v>82</v>
      </c>
    </row>
    <row r="4611" spans="2:65" s="17" customFormat="1" ht="66.75" customHeight="1">
      <c r="B4611" s="16"/>
      <c r="C4611" s="88" t="s">
        <v>2578</v>
      </c>
      <c r="D4611" s="88" t="s">
        <v>168</v>
      </c>
      <c r="E4611" s="89" t="s">
        <v>2579</v>
      </c>
      <c r="F4611" s="90" t="s">
        <v>2580</v>
      </c>
      <c r="G4611" s="91" t="s">
        <v>2462</v>
      </c>
      <c r="H4611" s="92">
        <v>1</v>
      </c>
      <c r="I4611" s="4"/>
      <c r="J4611" s="94">
        <f>ROUND(I4611*H4611,2)</f>
        <v>0</v>
      </c>
      <c r="K4611" s="95"/>
      <c r="L4611" s="16"/>
      <c r="M4611" s="96" t="s">
        <v>1</v>
      </c>
      <c r="N4611" s="97" t="s">
        <v>38</v>
      </c>
      <c r="P4611" s="98">
        <f>O4611*H4611</f>
        <v>0</v>
      </c>
      <c r="Q4611" s="98">
        <v>0</v>
      </c>
      <c r="R4611" s="98">
        <f>Q4611*H4611</f>
        <v>0</v>
      </c>
      <c r="S4611" s="98">
        <v>0</v>
      </c>
      <c r="T4611" s="99">
        <f>S4611*H4611</f>
        <v>0</v>
      </c>
      <c r="AR4611" s="100" t="s">
        <v>172</v>
      </c>
      <c r="AT4611" s="100" t="s">
        <v>168</v>
      </c>
      <c r="AU4611" s="100" t="s">
        <v>82</v>
      </c>
      <c r="AY4611" s="9" t="s">
        <v>165</v>
      </c>
      <c r="BE4611" s="101">
        <f>IF(N4611="základní",J4611,0)</f>
        <v>0</v>
      </c>
      <c r="BF4611" s="101">
        <f>IF(N4611="snížená",J4611,0)</f>
        <v>0</v>
      </c>
      <c r="BG4611" s="101">
        <f>IF(N4611="zákl. přenesená",J4611,0)</f>
        <v>0</v>
      </c>
      <c r="BH4611" s="101">
        <f>IF(N4611="sníž. přenesená",J4611,0)</f>
        <v>0</v>
      </c>
      <c r="BI4611" s="101">
        <f>IF(N4611="nulová",J4611,0)</f>
        <v>0</v>
      </c>
      <c r="BJ4611" s="9" t="s">
        <v>80</v>
      </c>
      <c r="BK4611" s="101">
        <f>ROUND(I4611*H4611,2)</f>
        <v>0</v>
      </c>
      <c r="BL4611" s="9" t="s">
        <v>172</v>
      </c>
      <c r="BM4611" s="100" t="s">
        <v>2581</v>
      </c>
    </row>
    <row r="4612" spans="2:65" s="17" customFormat="1" ht="107.25">
      <c r="B4612" s="16"/>
      <c r="D4612" s="102" t="s">
        <v>173</v>
      </c>
      <c r="F4612" s="103" t="s">
        <v>2582</v>
      </c>
      <c r="I4612" s="5"/>
      <c r="L4612" s="16"/>
      <c r="M4612" s="104"/>
      <c r="T4612" s="105"/>
      <c r="AT4612" s="9" t="s">
        <v>173</v>
      </c>
      <c r="AU4612" s="9" t="s">
        <v>82</v>
      </c>
    </row>
    <row r="4613" spans="2:65" s="17" customFormat="1" ht="66.75" customHeight="1">
      <c r="B4613" s="16"/>
      <c r="C4613" s="88" t="s">
        <v>1445</v>
      </c>
      <c r="D4613" s="88" t="s">
        <v>168</v>
      </c>
      <c r="E4613" s="89" t="s">
        <v>2583</v>
      </c>
      <c r="F4613" s="90" t="s">
        <v>2584</v>
      </c>
      <c r="G4613" s="91" t="s">
        <v>2462</v>
      </c>
      <c r="H4613" s="92">
        <v>1</v>
      </c>
      <c r="I4613" s="4"/>
      <c r="J4613" s="94">
        <f>ROUND(I4613*H4613,2)</f>
        <v>0</v>
      </c>
      <c r="K4613" s="95"/>
      <c r="L4613" s="16"/>
      <c r="M4613" s="96" t="s">
        <v>1</v>
      </c>
      <c r="N4613" s="97" t="s">
        <v>38</v>
      </c>
      <c r="P4613" s="98">
        <f>O4613*H4613</f>
        <v>0</v>
      </c>
      <c r="Q4613" s="98">
        <v>0</v>
      </c>
      <c r="R4613" s="98">
        <f>Q4613*H4613</f>
        <v>0</v>
      </c>
      <c r="S4613" s="98">
        <v>0</v>
      </c>
      <c r="T4613" s="99">
        <f>S4613*H4613</f>
        <v>0</v>
      </c>
      <c r="AR4613" s="100" t="s">
        <v>172</v>
      </c>
      <c r="AT4613" s="100" t="s">
        <v>168</v>
      </c>
      <c r="AU4613" s="100" t="s">
        <v>82</v>
      </c>
      <c r="AY4613" s="9" t="s">
        <v>165</v>
      </c>
      <c r="BE4613" s="101">
        <f>IF(N4613="základní",J4613,0)</f>
        <v>0</v>
      </c>
      <c r="BF4613" s="101">
        <f>IF(N4613="snížená",J4613,0)</f>
        <v>0</v>
      </c>
      <c r="BG4613" s="101">
        <f>IF(N4613="zákl. přenesená",J4613,0)</f>
        <v>0</v>
      </c>
      <c r="BH4613" s="101">
        <f>IF(N4613="sníž. přenesená",J4613,0)</f>
        <v>0</v>
      </c>
      <c r="BI4613" s="101">
        <f>IF(N4613="nulová",J4613,0)</f>
        <v>0</v>
      </c>
      <c r="BJ4613" s="9" t="s">
        <v>80</v>
      </c>
      <c r="BK4613" s="101">
        <f>ROUND(I4613*H4613,2)</f>
        <v>0</v>
      </c>
      <c r="BL4613" s="9" t="s">
        <v>172</v>
      </c>
      <c r="BM4613" s="100" t="s">
        <v>2585</v>
      </c>
    </row>
    <row r="4614" spans="2:65" s="17" customFormat="1" ht="107.25">
      <c r="B4614" s="16"/>
      <c r="D4614" s="102" t="s">
        <v>173</v>
      </c>
      <c r="F4614" s="103" t="s">
        <v>2586</v>
      </c>
      <c r="I4614" s="5"/>
      <c r="L4614" s="16"/>
      <c r="M4614" s="104"/>
      <c r="T4614" s="105"/>
      <c r="AT4614" s="9" t="s">
        <v>173</v>
      </c>
      <c r="AU4614" s="9" t="s">
        <v>82</v>
      </c>
    </row>
    <row r="4615" spans="2:65" s="17" customFormat="1" ht="37.9" customHeight="1">
      <c r="B4615" s="16"/>
      <c r="C4615" s="88" t="s">
        <v>2587</v>
      </c>
      <c r="D4615" s="88" t="s">
        <v>168</v>
      </c>
      <c r="E4615" s="89" t="s">
        <v>2588</v>
      </c>
      <c r="F4615" s="90" t="s">
        <v>2589</v>
      </c>
      <c r="G4615" s="91" t="s">
        <v>2462</v>
      </c>
      <c r="H4615" s="92">
        <v>3</v>
      </c>
      <c r="I4615" s="4"/>
      <c r="J4615" s="94">
        <f>ROUND(I4615*H4615,2)</f>
        <v>0</v>
      </c>
      <c r="K4615" s="95"/>
      <c r="L4615" s="16"/>
      <c r="M4615" s="96" t="s">
        <v>1</v>
      </c>
      <c r="N4615" s="97" t="s">
        <v>38</v>
      </c>
      <c r="P4615" s="98">
        <f>O4615*H4615</f>
        <v>0</v>
      </c>
      <c r="Q4615" s="98">
        <v>0</v>
      </c>
      <c r="R4615" s="98">
        <f>Q4615*H4615</f>
        <v>0</v>
      </c>
      <c r="S4615" s="98">
        <v>0</v>
      </c>
      <c r="T4615" s="99">
        <f>S4615*H4615</f>
        <v>0</v>
      </c>
      <c r="AR4615" s="100" t="s">
        <v>172</v>
      </c>
      <c r="AT4615" s="100" t="s">
        <v>168</v>
      </c>
      <c r="AU4615" s="100" t="s">
        <v>82</v>
      </c>
      <c r="AY4615" s="9" t="s">
        <v>165</v>
      </c>
      <c r="BE4615" s="101">
        <f>IF(N4615="základní",J4615,0)</f>
        <v>0</v>
      </c>
      <c r="BF4615" s="101">
        <f>IF(N4615="snížená",J4615,0)</f>
        <v>0</v>
      </c>
      <c r="BG4615" s="101">
        <f>IF(N4615="zákl. přenesená",J4615,0)</f>
        <v>0</v>
      </c>
      <c r="BH4615" s="101">
        <f>IF(N4615="sníž. přenesená",J4615,0)</f>
        <v>0</v>
      </c>
      <c r="BI4615" s="101">
        <f>IF(N4615="nulová",J4615,0)</f>
        <v>0</v>
      </c>
      <c r="BJ4615" s="9" t="s">
        <v>80</v>
      </c>
      <c r="BK4615" s="101">
        <f>ROUND(I4615*H4615,2)</f>
        <v>0</v>
      </c>
      <c r="BL4615" s="9" t="s">
        <v>172</v>
      </c>
      <c r="BM4615" s="100" t="s">
        <v>2590</v>
      </c>
    </row>
    <row r="4616" spans="2:65" s="17" customFormat="1" ht="19.5">
      <c r="B4616" s="16"/>
      <c r="D4616" s="102" t="s">
        <v>173</v>
      </c>
      <c r="F4616" s="103" t="s">
        <v>2589</v>
      </c>
      <c r="I4616" s="5"/>
      <c r="L4616" s="16"/>
      <c r="M4616" s="104"/>
      <c r="T4616" s="105"/>
      <c r="AT4616" s="9" t="s">
        <v>173</v>
      </c>
      <c r="AU4616" s="9" t="s">
        <v>82</v>
      </c>
    </row>
    <row r="4617" spans="2:65" s="17" customFormat="1" ht="76.349999999999994" customHeight="1">
      <c r="B4617" s="16"/>
      <c r="C4617" s="88" t="s">
        <v>1448</v>
      </c>
      <c r="D4617" s="88" t="s">
        <v>168</v>
      </c>
      <c r="E4617" s="89" t="s">
        <v>2591</v>
      </c>
      <c r="F4617" s="90" t="s">
        <v>2592</v>
      </c>
      <c r="G4617" s="91" t="s">
        <v>2462</v>
      </c>
      <c r="H4617" s="92">
        <v>1</v>
      </c>
      <c r="I4617" s="4"/>
      <c r="J4617" s="94">
        <f>ROUND(I4617*H4617,2)</f>
        <v>0</v>
      </c>
      <c r="K4617" s="95"/>
      <c r="L4617" s="16"/>
      <c r="M4617" s="96" t="s">
        <v>1</v>
      </c>
      <c r="N4617" s="97" t="s">
        <v>38</v>
      </c>
      <c r="P4617" s="98">
        <f>O4617*H4617</f>
        <v>0</v>
      </c>
      <c r="Q4617" s="98">
        <v>0</v>
      </c>
      <c r="R4617" s="98">
        <f>Q4617*H4617</f>
        <v>0</v>
      </c>
      <c r="S4617" s="98">
        <v>0</v>
      </c>
      <c r="T4617" s="99">
        <f>S4617*H4617</f>
        <v>0</v>
      </c>
      <c r="AR4617" s="100" t="s">
        <v>172</v>
      </c>
      <c r="AT4617" s="100" t="s">
        <v>168</v>
      </c>
      <c r="AU4617" s="100" t="s">
        <v>82</v>
      </c>
      <c r="AY4617" s="9" t="s">
        <v>165</v>
      </c>
      <c r="BE4617" s="101">
        <f>IF(N4617="základní",J4617,0)</f>
        <v>0</v>
      </c>
      <c r="BF4617" s="101">
        <f>IF(N4617="snížená",J4617,0)</f>
        <v>0</v>
      </c>
      <c r="BG4617" s="101">
        <f>IF(N4617="zákl. přenesená",J4617,0)</f>
        <v>0</v>
      </c>
      <c r="BH4617" s="101">
        <f>IF(N4617="sníž. přenesená",J4617,0)</f>
        <v>0</v>
      </c>
      <c r="BI4617" s="101">
        <f>IF(N4617="nulová",J4617,0)</f>
        <v>0</v>
      </c>
      <c r="BJ4617" s="9" t="s">
        <v>80</v>
      </c>
      <c r="BK4617" s="101">
        <f>ROUND(I4617*H4617,2)</f>
        <v>0</v>
      </c>
      <c r="BL4617" s="9" t="s">
        <v>172</v>
      </c>
      <c r="BM4617" s="100" t="s">
        <v>2593</v>
      </c>
    </row>
    <row r="4618" spans="2:65" s="17" customFormat="1" ht="48.75">
      <c r="B4618" s="16"/>
      <c r="D4618" s="102" t="s">
        <v>173</v>
      </c>
      <c r="F4618" s="103" t="s">
        <v>2594</v>
      </c>
      <c r="I4618" s="5"/>
      <c r="L4618" s="16"/>
      <c r="M4618" s="104"/>
      <c r="T4618" s="105"/>
      <c r="AT4618" s="9" t="s">
        <v>173</v>
      </c>
      <c r="AU4618" s="9" t="s">
        <v>82</v>
      </c>
    </row>
    <row r="4619" spans="2:65" s="17" customFormat="1" ht="44.25" customHeight="1">
      <c r="B4619" s="16"/>
      <c r="C4619" s="88" t="s">
        <v>2595</v>
      </c>
      <c r="D4619" s="88" t="s">
        <v>168</v>
      </c>
      <c r="E4619" s="89" t="s">
        <v>2596</v>
      </c>
      <c r="F4619" s="90" t="s">
        <v>2597</v>
      </c>
      <c r="G4619" s="91" t="s">
        <v>2462</v>
      </c>
      <c r="H4619" s="92">
        <v>1</v>
      </c>
      <c r="I4619" s="4"/>
      <c r="J4619" s="94">
        <f>ROUND(I4619*H4619,2)</f>
        <v>0</v>
      </c>
      <c r="K4619" s="95"/>
      <c r="L4619" s="16"/>
      <c r="M4619" s="96" t="s">
        <v>1</v>
      </c>
      <c r="N4619" s="97" t="s">
        <v>38</v>
      </c>
      <c r="P4619" s="98">
        <f>O4619*H4619</f>
        <v>0</v>
      </c>
      <c r="Q4619" s="98">
        <v>0</v>
      </c>
      <c r="R4619" s="98">
        <f>Q4619*H4619</f>
        <v>0</v>
      </c>
      <c r="S4619" s="98">
        <v>0</v>
      </c>
      <c r="T4619" s="99">
        <f>S4619*H4619</f>
        <v>0</v>
      </c>
      <c r="AR4619" s="100" t="s">
        <v>172</v>
      </c>
      <c r="AT4619" s="100" t="s">
        <v>168</v>
      </c>
      <c r="AU4619" s="100" t="s">
        <v>82</v>
      </c>
      <c r="AY4619" s="9" t="s">
        <v>165</v>
      </c>
      <c r="BE4619" s="101">
        <f>IF(N4619="základní",J4619,0)</f>
        <v>0</v>
      </c>
      <c r="BF4619" s="101">
        <f>IF(N4619="snížená",J4619,0)</f>
        <v>0</v>
      </c>
      <c r="BG4619" s="101">
        <f>IF(N4619="zákl. přenesená",J4619,0)</f>
        <v>0</v>
      </c>
      <c r="BH4619" s="101">
        <f>IF(N4619="sníž. přenesená",J4619,0)</f>
        <v>0</v>
      </c>
      <c r="BI4619" s="101">
        <f>IF(N4619="nulová",J4619,0)</f>
        <v>0</v>
      </c>
      <c r="BJ4619" s="9" t="s">
        <v>80</v>
      </c>
      <c r="BK4619" s="101">
        <f>ROUND(I4619*H4619,2)</f>
        <v>0</v>
      </c>
      <c r="BL4619" s="9" t="s">
        <v>172</v>
      </c>
      <c r="BM4619" s="100" t="s">
        <v>2598</v>
      </c>
    </row>
    <row r="4620" spans="2:65" s="17" customFormat="1" ht="29.25">
      <c r="B4620" s="16"/>
      <c r="D4620" s="102" t="s">
        <v>173</v>
      </c>
      <c r="F4620" s="103" t="s">
        <v>2597</v>
      </c>
      <c r="I4620" s="5"/>
      <c r="L4620" s="16"/>
      <c r="M4620" s="104"/>
      <c r="T4620" s="105"/>
      <c r="AT4620" s="9" t="s">
        <v>173</v>
      </c>
      <c r="AU4620" s="9" t="s">
        <v>82</v>
      </c>
    </row>
    <row r="4621" spans="2:65" s="17" customFormat="1" ht="44.25" customHeight="1">
      <c r="B4621" s="16"/>
      <c r="C4621" s="88" t="s">
        <v>1453</v>
      </c>
      <c r="D4621" s="88" t="s">
        <v>168</v>
      </c>
      <c r="E4621" s="89" t="s">
        <v>2599</v>
      </c>
      <c r="F4621" s="90" t="s">
        <v>2600</v>
      </c>
      <c r="G4621" s="91" t="s">
        <v>2462</v>
      </c>
      <c r="H4621" s="92">
        <v>1</v>
      </c>
      <c r="I4621" s="4"/>
      <c r="J4621" s="94">
        <f>ROUND(I4621*H4621,2)</f>
        <v>0</v>
      </c>
      <c r="K4621" s="95"/>
      <c r="L4621" s="16"/>
      <c r="M4621" s="96" t="s">
        <v>1</v>
      </c>
      <c r="N4621" s="97" t="s">
        <v>38</v>
      </c>
      <c r="P4621" s="98">
        <f>O4621*H4621</f>
        <v>0</v>
      </c>
      <c r="Q4621" s="98">
        <v>0</v>
      </c>
      <c r="R4621" s="98">
        <f>Q4621*H4621</f>
        <v>0</v>
      </c>
      <c r="S4621" s="98">
        <v>0</v>
      </c>
      <c r="T4621" s="99">
        <f>S4621*H4621</f>
        <v>0</v>
      </c>
      <c r="AR4621" s="100" t="s">
        <v>172</v>
      </c>
      <c r="AT4621" s="100" t="s">
        <v>168</v>
      </c>
      <c r="AU4621" s="100" t="s">
        <v>82</v>
      </c>
      <c r="AY4621" s="9" t="s">
        <v>165</v>
      </c>
      <c r="BE4621" s="101">
        <f>IF(N4621="základní",J4621,0)</f>
        <v>0</v>
      </c>
      <c r="BF4621" s="101">
        <f>IF(N4621="snížená",J4621,0)</f>
        <v>0</v>
      </c>
      <c r="BG4621" s="101">
        <f>IF(N4621="zákl. přenesená",J4621,0)</f>
        <v>0</v>
      </c>
      <c r="BH4621" s="101">
        <f>IF(N4621="sníž. přenesená",J4621,0)</f>
        <v>0</v>
      </c>
      <c r="BI4621" s="101">
        <f>IF(N4621="nulová",J4621,0)</f>
        <v>0</v>
      </c>
      <c r="BJ4621" s="9" t="s">
        <v>80</v>
      </c>
      <c r="BK4621" s="101">
        <f>ROUND(I4621*H4621,2)</f>
        <v>0</v>
      </c>
      <c r="BL4621" s="9" t="s">
        <v>172</v>
      </c>
      <c r="BM4621" s="100" t="s">
        <v>2601</v>
      </c>
    </row>
    <row r="4622" spans="2:65" s="17" customFormat="1" ht="29.25">
      <c r="B4622" s="16"/>
      <c r="D4622" s="102" t="s">
        <v>173</v>
      </c>
      <c r="F4622" s="103" t="s">
        <v>2600</v>
      </c>
      <c r="I4622" s="5"/>
      <c r="L4622" s="16"/>
      <c r="M4622" s="104"/>
      <c r="T4622" s="105"/>
      <c r="AT4622" s="9" t="s">
        <v>173</v>
      </c>
      <c r="AU4622" s="9" t="s">
        <v>82</v>
      </c>
    </row>
    <row r="4623" spans="2:65" s="17" customFormat="1" ht="33" customHeight="1">
      <c r="B4623" s="16"/>
      <c r="C4623" s="88" t="s">
        <v>2602</v>
      </c>
      <c r="D4623" s="88" t="s">
        <v>168</v>
      </c>
      <c r="E4623" s="89" t="s">
        <v>2603</v>
      </c>
      <c r="F4623" s="90" t="s">
        <v>2604</v>
      </c>
      <c r="G4623" s="91" t="s">
        <v>2462</v>
      </c>
      <c r="H4623" s="92">
        <v>2</v>
      </c>
      <c r="I4623" s="4"/>
      <c r="J4623" s="94">
        <f>ROUND(I4623*H4623,2)</f>
        <v>0</v>
      </c>
      <c r="K4623" s="95"/>
      <c r="L4623" s="16"/>
      <c r="M4623" s="96" t="s">
        <v>1</v>
      </c>
      <c r="N4623" s="97" t="s">
        <v>38</v>
      </c>
      <c r="P4623" s="98">
        <f>O4623*H4623</f>
        <v>0</v>
      </c>
      <c r="Q4623" s="98">
        <v>0</v>
      </c>
      <c r="R4623" s="98">
        <f>Q4623*H4623</f>
        <v>0</v>
      </c>
      <c r="S4623" s="98">
        <v>0</v>
      </c>
      <c r="T4623" s="99">
        <f>S4623*H4623</f>
        <v>0</v>
      </c>
      <c r="AR4623" s="100" t="s">
        <v>172</v>
      </c>
      <c r="AT4623" s="100" t="s">
        <v>168</v>
      </c>
      <c r="AU4623" s="100" t="s">
        <v>82</v>
      </c>
      <c r="AY4623" s="9" t="s">
        <v>165</v>
      </c>
      <c r="BE4623" s="101">
        <f>IF(N4623="základní",J4623,0)</f>
        <v>0</v>
      </c>
      <c r="BF4623" s="101">
        <f>IF(N4623="snížená",J4623,0)</f>
        <v>0</v>
      </c>
      <c r="BG4623" s="101">
        <f>IF(N4623="zákl. přenesená",J4623,0)</f>
        <v>0</v>
      </c>
      <c r="BH4623" s="101">
        <f>IF(N4623="sníž. přenesená",J4623,0)</f>
        <v>0</v>
      </c>
      <c r="BI4623" s="101">
        <f>IF(N4623="nulová",J4623,0)</f>
        <v>0</v>
      </c>
      <c r="BJ4623" s="9" t="s">
        <v>80</v>
      </c>
      <c r="BK4623" s="101">
        <f>ROUND(I4623*H4623,2)</f>
        <v>0</v>
      </c>
      <c r="BL4623" s="9" t="s">
        <v>172</v>
      </c>
      <c r="BM4623" s="100" t="s">
        <v>2605</v>
      </c>
    </row>
    <row r="4624" spans="2:65" s="17" customFormat="1" ht="19.5">
      <c r="B4624" s="16"/>
      <c r="D4624" s="102" t="s">
        <v>173</v>
      </c>
      <c r="F4624" s="103" t="s">
        <v>2604</v>
      </c>
      <c r="I4624" s="5"/>
      <c r="L4624" s="16"/>
      <c r="M4624" s="104"/>
      <c r="T4624" s="105"/>
      <c r="AT4624" s="9" t="s">
        <v>173</v>
      </c>
      <c r="AU4624" s="9" t="s">
        <v>82</v>
      </c>
    </row>
    <row r="4625" spans="2:65" s="17" customFormat="1" ht="49.15" customHeight="1">
      <c r="B4625" s="16"/>
      <c r="C4625" s="88" t="s">
        <v>1457</v>
      </c>
      <c r="D4625" s="88" t="s">
        <v>168</v>
      </c>
      <c r="E4625" s="89" t="s">
        <v>2606</v>
      </c>
      <c r="F4625" s="90" t="s">
        <v>2607</v>
      </c>
      <c r="G4625" s="91" t="s">
        <v>2462</v>
      </c>
      <c r="H4625" s="92">
        <v>2</v>
      </c>
      <c r="I4625" s="4"/>
      <c r="J4625" s="94">
        <f>ROUND(I4625*H4625,2)</f>
        <v>0</v>
      </c>
      <c r="K4625" s="95"/>
      <c r="L4625" s="16"/>
      <c r="M4625" s="96" t="s">
        <v>1</v>
      </c>
      <c r="N4625" s="97" t="s">
        <v>38</v>
      </c>
      <c r="P4625" s="98">
        <f>O4625*H4625</f>
        <v>0</v>
      </c>
      <c r="Q4625" s="98">
        <v>0</v>
      </c>
      <c r="R4625" s="98">
        <f>Q4625*H4625</f>
        <v>0</v>
      </c>
      <c r="S4625" s="98">
        <v>0</v>
      </c>
      <c r="T4625" s="99">
        <f>S4625*H4625</f>
        <v>0</v>
      </c>
      <c r="AR4625" s="100" t="s">
        <v>172</v>
      </c>
      <c r="AT4625" s="100" t="s">
        <v>168</v>
      </c>
      <c r="AU4625" s="100" t="s">
        <v>82</v>
      </c>
      <c r="AY4625" s="9" t="s">
        <v>165</v>
      </c>
      <c r="BE4625" s="101">
        <f>IF(N4625="základní",J4625,0)</f>
        <v>0</v>
      </c>
      <c r="BF4625" s="101">
        <f>IF(N4625="snížená",J4625,0)</f>
        <v>0</v>
      </c>
      <c r="BG4625" s="101">
        <f>IF(N4625="zákl. přenesená",J4625,0)</f>
        <v>0</v>
      </c>
      <c r="BH4625" s="101">
        <f>IF(N4625="sníž. přenesená",J4625,0)</f>
        <v>0</v>
      </c>
      <c r="BI4625" s="101">
        <f>IF(N4625="nulová",J4625,0)</f>
        <v>0</v>
      </c>
      <c r="BJ4625" s="9" t="s">
        <v>80</v>
      </c>
      <c r="BK4625" s="101">
        <f>ROUND(I4625*H4625,2)</f>
        <v>0</v>
      </c>
      <c r="BL4625" s="9" t="s">
        <v>172</v>
      </c>
      <c r="BM4625" s="100" t="s">
        <v>2608</v>
      </c>
    </row>
    <row r="4626" spans="2:65" s="17" customFormat="1" ht="29.25">
      <c r="B4626" s="16"/>
      <c r="D4626" s="102" t="s">
        <v>173</v>
      </c>
      <c r="F4626" s="103" t="s">
        <v>2607</v>
      </c>
      <c r="I4626" s="5"/>
      <c r="L4626" s="16"/>
      <c r="M4626" s="104"/>
      <c r="T4626" s="105"/>
      <c r="AT4626" s="9" t="s">
        <v>173</v>
      </c>
      <c r="AU4626" s="9" t="s">
        <v>82</v>
      </c>
    </row>
    <row r="4627" spans="2:65" s="17" customFormat="1" ht="66.75" customHeight="1">
      <c r="B4627" s="16"/>
      <c r="C4627" s="88" t="s">
        <v>2609</v>
      </c>
      <c r="D4627" s="88" t="s">
        <v>168</v>
      </c>
      <c r="E4627" s="89" t="s">
        <v>2610</v>
      </c>
      <c r="F4627" s="90" t="s">
        <v>2611</v>
      </c>
      <c r="G4627" s="91" t="s">
        <v>2575</v>
      </c>
      <c r="H4627" s="92">
        <v>1</v>
      </c>
      <c r="I4627" s="4"/>
      <c r="J4627" s="94">
        <f>ROUND(I4627*H4627,2)</f>
        <v>0</v>
      </c>
      <c r="K4627" s="95"/>
      <c r="L4627" s="16"/>
      <c r="M4627" s="96" t="s">
        <v>1</v>
      </c>
      <c r="N4627" s="97" t="s">
        <v>38</v>
      </c>
      <c r="P4627" s="98">
        <f>O4627*H4627</f>
        <v>0</v>
      </c>
      <c r="Q4627" s="98">
        <v>0</v>
      </c>
      <c r="R4627" s="98">
        <f>Q4627*H4627</f>
        <v>0</v>
      </c>
      <c r="S4627" s="98">
        <v>0</v>
      </c>
      <c r="T4627" s="99">
        <f>S4627*H4627</f>
        <v>0</v>
      </c>
      <c r="AR4627" s="100" t="s">
        <v>172</v>
      </c>
      <c r="AT4627" s="100" t="s">
        <v>168</v>
      </c>
      <c r="AU4627" s="100" t="s">
        <v>82</v>
      </c>
      <c r="AY4627" s="9" t="s">
        <v>165</v>
      </c>
      <c r="BE4627" s="101">
        <f>IF(N4627="základní",J4627,0)</f>
        <v>0</v>
      </c>
      <c r="BF4627" s="101">
        <f>IF(N4627="snížená",J4627,0)</f>
        <v>0</v>
      </c>
      <c r="BG4627" s="101">
        <f>IF(N4627="zákl. přenesená",J4627,0)</f>
        <v>0</v>
      </c>
      <c r="BH4627" s="101">
        <f>IF(N4627="sníž. přenesená",J4627,0)</f>
        <v>0</v>
      </c>
      <c r="BI4627" s="101">
        <f>IF(N4627="nulová",J4627,0)</f>
        <v>0</v>
      </c>
      <c r="BJ4627" s="9" t="s">
        <v>80</v>
      </c>
      <c r="BK4627" s="101">
        <f>ROUND(I4627*H4627,2)</f>
        <v>0</v>
      </c>
      <c r="BL4627" s="9" t="s">
        <v>172</v>
      </c>
      <c r="BM4627" s="100" t="s">
        <v>2612</v>
      </c>
    </row>
    <row r="4628" spans="2:65" s="17" customFormat="1" ht="156">
      <c r="B4628" s="16"/>
      <c r="D4628" s="102" t="s">
        <v>173</v>
      </c>
      <c r="F4628" s="103" t="s">
        <v>2613</v>
      </c>
      <c r="I4628" s="5"/>
      <c r="L4628" s="16"/>
      <c r="M4628" s="104"/>
      <c r="T4628" s="105"/>
      <c r="AT4628" s="9" t="s">
        <v>173</v>
      </c>
      <c r="AU4628" s="9" t="s">
        <v>82</v>
      </c>
    </row>
    <row r="4629" spans="2:65" s="17" customFormat="1" ht="66.75" customHeight="1">
      <c r="B4629" s="16"/>
      <c r="C4629" s="88" t="s">
        <v>1461</v>
      </c>
      <c r="D4629" s="88" t="s">
        <v>168</v>
      </c>
      <c r="E4629" s="89" t="s">
        <v>2614</v>
      </c>
      <c r="F4629" s="90" t="s">
        <v>2611</v>
      </c>
      <c r="G4629" s="91" t="s">
        <v>2575</v>
      </c>
      <c r="H4629" s="92">
        <v>1</v>
      </c>
      <c r="I4629" s="4"/>
      <c r="J4629" s="94">
        <f>ROUND(I4629*H4629,2)</f>
        <v>0</v>
      </c>
      <c r="K4629" s="95"/>
      <c r="L4629" s="16"/>
      <c r="M4629" s="96" t="s">
        <v>1</v>
      </c>
      <c r="N4629" s="97" t="s">
        <v>38</v>
      </c>
      <c r="P4629" s="98">
        <f>O4629*H4629</f>
        <v>0</v>
      </c>
      <c r="Q4629" s="98">
        <v>0</v>
      </c>
      <c r="R4629" s="98">
        <f>Q4629*H4629</f>
        <v>0</v>
      </c>
      <c r="S4629" s="98">
        <v>0</v>
      </c>
      <c r="T4629" s="99">
        <f>S4629*H4629</f>
        <v>0</v>
      </c>
      <c r="AR4629" s="100" t="s">
        <v>172</v>
      </c>
      <c r="AT4629" s="100" t="s">
        <v>168</v>
      </c>
      <c r="AU4629" s="100" t="s">
        <v>82</v>
      </c>
      <c r="AY4629" s="9" t="s">
        <v>165</v>
      </c>
      <c r="BE4629" s="101">
        <f>IF(N4629="základní",J4629,0)</f>
        <v>0</v>
      </c>
      <c r="BF4629" s="101">
        <f>IF(N4629="snížená",J4629,0)</f>
        <v>0</v>
      </c>
      <c r="BG4629" s="101">
        <f>IF(N4629="zákl. přenesená",J4629,0)</f>
        <v>0</v>
      </c>
      <c r="BH4629" s="101">
        <f>IF(N4629="sníž. přenesená",J4629,0)</f>
        <v>0</v>
      </c>
      <c r="BI4629" s="101">
        <f>IF(N4629="nulová",J4629,0)</f>
        <v>0</v>
      </c>
      <c r="BJ4629" s="9" t="s">
        <v>80</v>
      </c>
      <c r="BK4629" s="101">
        <f>ROUND(I4629*H4629,2)</f>
        <v>0</v>
      </c>
      <c r="BL4629" s="9" t="s">
        <v>172</v>
      </c>
      <c r="BM4629" s="100" t="s">
        <v>2615</v>
      </c>
    </row>
    <row r="4630" spans="2:65" s="17" customFormat="1" ht="156">
      <c r="B4630" s="16"/>
      <c r="D4630" s="102" t="s">
        <v>173</v>
      </c>
      <c r="F4630" s="103" t="s">
        <v>2616</v>
      </c>
      <c r="I4630" s="5"/>
      <c r="L4630" s="16"/>
      <c r="M4630" s="104"/>
      <c r="T4630" s="105"/>
      <c r="AT4630" s="9" t="s">
        <v>173</v>
      </c>
      <c r="AU4630" s="9" t="s">
        <v>82</v>
      </c>
    </row>
    <row r="4631" spans="2:65" s="17" customFormat="1" ht="66.75" customHeight="1">
      <c r="B4631" s="16"/>
      <c r="C4631" s="88" t="s">
        <v>2617</v>
      </c>
      <c r="D4631" s="88" t="s">
        <v>168</v>
      </c>
      <c r="E4631" s="89" t="s">
        <v>2618</v>
      </c>
      <c r="F4631" s="90" t="s">
        <v>2619</v>
      </c>
      <c r="G4631" s="91" t="s">
        <v>2575</v>
      </c>
      <c r="H4631" s="92">
        <v>1</v>
      </c>
      <c r="I4631" s="4"/>
      <c r="J4631" s="94">
        <f>ROUND(I4631*H4631,2)</f>
        <v>0</v>
      </c>
      <c r="K4631" s="95"/>
      <c r="L4631" s="16"/>
      <c r="M4631" s="96" t="s">
        <v>1</v>
      </c>
      <c r="N4631" s="97" t="s">
        <v>38</v>
      </c>
      <c r="P4631" s="98">
        <f>O4631*H4631</f>
        <v>0</v>
      </c>
      <c r="Q4631" s="98">
        <v>0</v>
      </c>
      <c r="R4631" s="98">
        <f>Q4631*H4631</f>
        <v>0</v>
      </c>
      <c r="S4631" s="98">
        <v>0</v>
      </c>
      <c r="T4631" s="99">
        <f>S4631*H4631</f>
        <v>0</v>
      </c>
      <c r="AR4631" s="100" t="s">
        <v>172</v>
      </c>
      <c r="AT4631" s="100" t="s">
        <v>168</v>
      </c>
      <c r="AU4631" s="100" t="s">
        <v>82</v>
      </c>
      <c r="AY4631" s="9" t="s">
        <v>165</v>
      </c>
      <c r="BE4631" s="101">
        <f>IF(N4631="základní",J4631,0)</f>
        <v>0</v>
      </c>
      <c r="BF4631" s="101">
        <f>IF(N4631="snížená",J4631,0)</f>
        <v>0</v>
      </c>
      <c r="BG4631" s="101">
        <f>IF(N4631="zákl. přenesená",J4631,0)</f>
        <v>0</v>
      </c>
      <c r="BH4631" s="101">
        <f>IF(N4631="sníž. přenesená",J4631,0)</f>
        <v>0</v>
      </c>
      <c r="BI4631" s="101">
        <f>IF(N4631="nulová",J4631,0)</f>
        <v>0</v>
      </c>
      <c r="BJ4631" s="9" t="s">
        <v>80</v>
      </c>
      <c r="BK4631" s="101">
        <f>ROUND(I4631*H4631,2)</f>
        <v>0</v>
      </c>
      <c r="BL4631" s="9" t="s">
        <v>172</v>
      </c>
      <c r="BM4631" s="100" t="s">
        <v>2620</v>
      </c>
    </row>
    <row r="4632" spans="2:65" s="17" customFormat="1" ht="156">
      <c r="B4632" s="16"/>
      <c r="D4632" s="102" t="s">
        <v>173</v>
      </c>
      <c r="F4632" s="103" t="s">
        <v>2621</v>
      </c>
      <c r="I4632" s="5"/>
      <c r="L4632" s="16"/>
      <c r="M4632" s="104"/>
      <c r="T4632" s="105"/>
      <c r="AT4632" s="9" t="s">
        <v>173</v>
      </c>
      <c r="AU4632" s="9" t="s">
        <v>82</v>
      </c>
    </row>
    <row r="4633" spans="2:65" s="17" customFormat="1" ht="66.75" customHeight="1">
      <c r="B4633" s="16"/>
      <c r="C4633" s="88" t="s">
        <v>1464</v>
      </c>
      <c r="D4633" s="88" t="s">
        <v>168</v>
      </c>
      <c r="E4633" s="89" t="s">
        <v>2622</v>
      </c>
      <c r="F4633" s="90" t="s">
        <v>2619</v>
      </c>
      <c r="G4633" s="91" t="s">
        <v>2575</v>
      </c>
      <c r="H4633" s="92">
        <v>1</v>
      </c>
      <c r="I4633" s="4"/>
      <c r="J4633" s="94">
        <f>ROUND(I4633*H4633,2)</f>
        <v>0</v>
      </c>
      <c r="K4633" s="95"/>
      <c r="L4633" s="16"/>
      <c r="M4633" s="96" t="s">
        <v>1</v>
      </c>
      <c r="N4633" s="97" t="s">
        <v>38</v>
      </c>
      <c r="P4633" s="98">
        <f>O4633*H4633</f>
        <v>0</v>
      </c>
      <c r="Q4633" s="98">
        <v>0</v>
      </c>
      <c r="R4633" s="98">
        <f>Q4633*H4633</f>
        <v>0</v>
      </c>
      <c r="S4633" s="98">
        <v>0</v>
      </c>
      <c r="T4633" s="99">
        <f>S4633*H4633</f>
        <v>0</v>
      </c>
      <c r="AR4633" s="100" t="s">
        <v>172</v>
      </c>
      <c r="AT4633" s="100" t="s">
        <v>168</v>
      </c>
      <c r="AU4633" s="100" t="s">
        <v>82</v>
      </c>
      <c r="AY4633" s="9" t="s">
        <v>165</v>
      </c>
      <c r="BE4633" s="101">
        <f>IF(N4633="základní",J4633,0)</f>
        <v>0</v>
      </c>
      <c r="BF4633" s="101">
        <f>IF(N4633="snížená",J4633,0)</f>
        <v>0</v>
      </c>
      <c r="BG4633" s="101">
        <f>IF(N4633="zákl. přenesená",J4633,0)</f>
        <v>0</v>
      </c>
      <c r="BH4633" s="101">
        <f>IF(N4633="sníž. přenesená",J4633,0)</f>
        <v>0</v>
      </c>
      <c r="BI4633" s="101">
        <f>IF(N4633="nulová",J4633,0)</f>
        <v>0</v>
      </c>
      <c r="BJ4633" s="9" t="s">
        <v>80</v>
      </c>
      <c r="BK4633" s="101">
        <f>ROUND(I4633*H4633,2)</f>
        <v>0</v>
      </c>
      <c r="BL4633" s="9" t="s">
        <v>172</v>
      </c>
      <c r="BM4633" s="100" t="s">
        <v>2623</v>
      </c>
    </row>
    <row r="4634" spans="2:65" s="17" customFormat="1" ht="156">
      <c r="B4634" s="16"/>
      <c r="D4634" s="102" t="s">
        <v>173</v>
      </c>
      <c r="F4634" s="103" t="s">
        <v>2624</v>
      </c>
      <c r="I4634" s="5"/>
      <c r="L4634" s="16"/>
      <c r="M4634" s="104"/>
      <c r="T4634" s="105"/>
      <c r="AT4634" s="9" t="s">
        <v>173</v>
      </c>
      <c r="AU4634" s="9" t="s">
        <v>82</v>
      </c>
    </row>
    <row r="4635" spans="2:65" s="17" customFormat="1" ht="76.349999999999994" customHeight="1">
      <c r="B4635" s="16"/>
      <c r="C4635" s="88" t="s">
        <v>2625</v>
      </c>
      <c r="D4635" s="88" t="s">
        <v>168</v>
      </c>
      <c r="E4635" s="89" t="s">
        <v>2626</v>
      </c>
      <c r="F4635" s="90" t="s">
        <v>2627</v>
      </c>
      <c r="G4635" s="91" t="s">
        <v>2575</v>
      </c>
      <c r="H4635" s="92">
        <v>1</v>
      </c>
      <c r="I4635" s="4"/>
      <c r="J4635" s="94">
        <f>ROUND(I4635*H4635,2)</f>
        <v>0</v>
      </c>
      <c r="K4635" s="95"/>
      <c r="L4635" s="16"/>
      <c r="M4635" s="96" t="s">
        <v>1</v>
      </c>
      <c r="N4635" s="97" t="s">
        <v>38</v>
      </c>
      <c r="P4635" s="98">
        <f>O4635*H4635</f>
        <v>0</v>
      </c>
      <c r="Q4635" s="98">
        <v>0</v>
      </c>
      <c r="R4635" s="98">
        <f>Q4635*H4635</f>
        <v>0</v>
      </c>
      <c r="S4635" s="98">
        <v>0</v>
      </c>
      <c r="T4635" s="99">
        <f>S4635*H4635</f>
        <v>0</v>
      </c>
      <c r="AR4635" s="100" t="s">
        <v>172</v>
      </c>
      <c r="AT4635" s="100" t="s">
        <v>168</v>
      </c>
      <c r="AU4635" s="100" t="s">
        <v>82</v>
      </c>
      <c r="AY4635" s="9" t="s">
        <v>165</v>
      </c>
      <c r="BE4635" s="101">
        <f>IF(N4635="základní",J4635,0)</f>
        <v>0</v>
      </c>
      <c r="BF4635" s="101">
        <f>IF(N4635="snížená",J4635,0)</f>
        <v>0</v>
      </c>
      <c r="BG4635" s="101">
        <f>IF(N4635="zákl. přenesená",J4635,0)</f>
        <v>0</v>
      </c>
      <c r="BH4635" s="101">
        <f>IF(N4635="sníž. přenesená",J4635,0)</f>
        <v>0</v>
      </c>
      <c r="BI4635" s="101">
        <f>IF(N4635="nulová",J4635,0)</f>
        <v>0</v>
      </c>
      <c r="BJ4635" s="9" t="s">
        <v>80</v>
      </c>
      <c r="BK4635" s="101">
        <f>ROUND(I4635*H4635,2)</f>
        <v>0</v>
      </c>
      <c r="BL4635" s="9" t="s">
        <v>172</v>
      </c>
      <c r="BM4635" s="100" t="s">
        <v>2628</v>
      </c>
    </row>
    <row r="4636" spans="2:65" s="17" customFormat="1" ht="48.75">
      <c r="B4636" s="16"/>
      <c r="D4636" s="102" t="s">
        <v>173</v>
      </c>
      <c r="F4636" s="103" t="s">
        <v>2627</v>
      </c>
      <c r="I4636" s="5"/>
      <c r="L4636" s="16"/>
      <c r="M4636" s="104"/>
      <c r="T4636" s="105"/>
      <c r="AT4636" s="9" t="s">
        <v>173</v>
      </c>
      <c r="AU4636" s="9" t="s">
        <v>82</v>
      </c>
    </row>
    <row r="4637" spans="2:65" s="17" customFormat="1" ht="76.349999999999994" customHeight="1">
      <c r="B4637" s="16"/>
      <c r="C4637" s="88" t="s">
        <v>1472</v>
      </c>
      <c r="D4637" s="88" t="s">
        <v>168</v>
      </c>
      <c r="E4637" s="89" t="s">
        <v>2629</v>
      </c>
      <c r="F4637" s="90" t="s">
        <v>2630</v>
      </c>
      <c r="G4637" s="91" t="s">
        <v>2575</v>
      </c>
      <c r="H4637" s="92">
        <v>1</v>
      </c>
      <c r="I4637" s="4"/>
      <c r="J4637" s="94">
        <f>ROUND(I4637*H4637,2)</f>
        <v>0</v>
      </c>
      <c r="K4637" s="95"/>
      <c r="L4637" s="16"/>
      <c r="M4637" s="96" t="s">
        <v>1</v>
      </c>
      <c r="N4637" s="97" t="s">
        <v>38</v>
      </c>
      <c r="P4637" s="98">
        <f>O4637*H4637</f>
        <v>0</v>
      </c>
      <c r="Q4637" s="98">
        <v>0</v>
      </c>
      <c r="R4637" s="98">
        <f>Q4637*H4637</f>
        <v>0</v>
      </c>
      <c r="S4637" s="98">
        <v>0</v>
      </c>
      <c r="T4637" s="99">
        <f>S4637*H4637</f>
        <v>0</v>
      </c>
      <c r="AR4637" s="100" t="s">
        <v>172</v>
      </c>
      <c r="AT4637" s="100" t="s">
        <v>168</v>
      </c>
      <c r="AU4637" s="100" t="s">
        <v>82</v>
      </c>
      <c r="AY4637" s="9" t="s">
        <v>165</v>
      </c>
      <c r="BE4637" s="101">
        <f>IF(N4637="základní",J4637,0)</f>
        <v>0</v>
      </c>
      <c r="BF4637" s="101">
        <f>IF(N4637="snížená",J4637,0)</f>
        <v>0</v>
      </c>
      <c r="BG4637" s="101">
        <f>IF(N4637="zákl. přenesená",J4637,0)</f>
        <v>0</v>
      </c>
      <c r="BH4637" s="101">
        <f>IF(N4637="sníž. přenesená",J4637,0)</f>
        <v>0</v>
      </c>
      <c r="BI4637" s="101">
        <f>IF(N4637="nulová",J4637,0)</f>
        <v>0</v>
      </c>
      <c r="BJ4637" s="9" t="s">
        <v>80</v>
      </c>
      <c r="BK4637" s="101">
        <f>ROUND(I4637*H4637,2)</f>
        <v>0</v>
      </c>
      <c r="BL4637" s="9" t="s">
        <v>172</v>
      </c>
      <c r="BM4637" s="100" t="s">
        <v>2631</v>
      </c>
    </row>
    <row r="4638" spans="2:65" s="17" customFormat="1" ht="48.75">
      <c r="B4638" s="16"/>
      <c r="D4638" s="102" t="s">
        <v>173</v>
      </c>
      <c r="F4638" s="103" t="s">
        <v>2630</v>
      </c>
      <c r="I4638" s="5"/>
      <c r="L4638" s="16"/>
      <c r="M4638" s="104"/>
      <c r="T4638" s="105"/>
      <c r="AT4638" s="9" t="s">
        <v>173</v>
      </c>
      <c r="AU4638" s="9" t="s">
        <v>82</v>
      </c>
    </row>
    <row r="4639" spans="2:65" s="17" customFormat="1" ht="49.15" customHeight="1">
      <c r="B4639" s="16"/>
      <c r="C4639" s="88" t="s">
        <v>2632</v>
      </c>
      <c r="D4639" s="88" t="s">
        <v>168</v>
      </c>
      <c r="E4639" s="89" t="s">
        <v>2633</v>
      </c>
      <c r="F4639" s="90" t="s">
        <v>2634</v>
      </c>
      <c r="G4639" s="91" t="s">
        <v>2462</v>
      </c>
      <c r="H4639" s="92">
        <v>6</v>
      </c>
      <c r="I4639" s="4"/>
      <c r="J4639" s="94">
        <f>ROUND(I4639*H4639,2)</f>
        <v>0</v>
      </c>
      <c r="K4639" s="95"/>
      <c r="L4639" s="16"/>
      <c r="M4639" s="96" t="s">
        <v>1</v>
      </c>
      <c r="N4639" s="97" t="s">
        <v>38</v>
      </c>
      <c r="P4639" s="98">
        <f>O4639*H4639</f>
        <v>0</v>
      </c>
      <c r="Q4639" s="98">
        <v>0</v>
      </c>
      <c r="R4639" s="98">
        <f>Q4639*H4639</f>
        <v>0</v>
      </c>
      <c r="S4639" s="98">
        <v>0</v>
      </c>
      <c r="T4639" s="99">
        <f>S4639*H4639</f>
        <v>0</v>
      </c>
      <c r="AR4639" s="100" t="s">
        <v>172</v>
      </c>
      <c r="AT4639" s="100" t="s">
        <v>168</v>
      </c>
      <c r="AU4639" s="100" t="s">
        <v>82</v>
      </c>
      <c r="AY4639" s="9" t="s">
        <v>165</v>
      </c>
      <c r="BE4639" s="101">
        <f>IF(N4639="základní",J4639,0)</f>
        <v>0</v>
      </c>
      <c r="BF4639" s="101">
        <f>IF(N4639="snížená",J4639,0)</f>
        <v>0</v>
      </c>
      <c r="BG4639" s="101">
        <f>IF(N4639="zákl. přenesená",J4639,0)</f>
        <v>0</v>
      </c>
      <c r="BH4639" s="101">
        <f>IF(N4639="sníž. přenesená",J4639,0)</f>
        <v>0</v>
      </c>
      <c r="BI4639" s="101">
        <f>IF(N4639="nulová",J4639,0)</f>
        <v>0</v>
      </c>
      <c r="BJ4639" s="9" t="s">
        <v>80</v>
      </c>
      <c r="BK4639" s="101">
        <f>ROUND(I4639*H4639,2)</f>
        <v>0</v>
      </c>
      <c r="BL4639" s="9" t="s">
        <v>172</v>
      </c>
      <c r="BM4639" s="100" t="s">
        <v>2635</v>
      </c>
    </row>
    <row r="4640" spans="2:65" s="17" customFormat="1" ht="29.25">
      <c r="B4640" s="16"/>
      <c r="D4640" s="102" t="s">
        <v>173</v>
      </c>
      <c r="F4640" s="103" t="s">
        <v>2634</v>
      </c>
      <c r="I4640" s="5"/>
      <c r="L4640" s="16"/>
      <c r="M4640" s="104"/>
      <c r="T4640" s="105"/>
      <c r="AT4640" s="9" t="s">
        <v>173</v>
      </c>
      <c r="AU4640" s="9" t="s">
        <v>82</v>
      </c>
    </row>
    <row r="4641" spans="2:65" s="17" customFormat="1" ht="24.2" customHeight="1">
      <c r="B4641" s="16"/>
      <c r="C4641" s="88" t="s">
        <v>1475</v>
      </c>
      <c r="D4641" s="88" t="s">
        <v>168</v>
      </c>
      <c r="E4641" s="89" t="s">
        <v>2636</v>
      </c>
      <c r="F4641" s="90" t="s">
        <v>2637</v>
      </c>
      <c r="G4641" s="91" t="s">
        <v>2462</v>
      </c>
      <c r="H4641" s="92">
        <v>7</v>
      </c>
      <c r="I4641" s="4"/>
      <c r="J4641" s="94">
        <f>ROUND(I4641*H4641,2)</f>
        <v>0</v>
      </c>
      <c r="K4641" s="95"/>
      <c r="L4641" s="16"/>
      <c r="M4641" s="96" t="s">
        <v>1</v>
      </c>
      <c r="N4641" s="97" t="s">
        <v>38</v>
      </c>
      <c r="P4641" s="98">
        <f>O4641*H4641</f>
        <v>0</v>
      </c>
      <c r="Q4641" s="98">
        <v>0</v>
      </c>
      <c r="R4641" s="98">
        <f>Q4641*H4641</f>
        <v>0</v>
      </c>
      <c r="S4641" s="98">
        <v>0</v>
      </c>
      <c r="T4641" s="99">
        <f>S4641*H4641</f>
        <v>0</v>
      </c>
      <c r="AR4641" s="100" t="s">
        <v>172</v>
      </c>
      <c r="AT4641" s="100" t="s">
        <v>168</v>
      </c>
      <c r="AU4641" s="100" t="s">
        <v>82</v>
      </c>
      <c r="AY4641" s="9" t="s">
        <v>165</v>
      </c>
      <c r="BE4641" s="101">
        <f>IF(N4641="základní",J4641,0)</f>
        <v>0</v>
      </c>
      <c r="BF4641" s="101">
        <f>IF(N4641="snížená",J4641,0)</f>
        <v>0</v>
      </c>
      <c r="BG4641" s="101">
        <f>IF(N4641="zákl. přenesená",J4641,0)</f>
        <v>0</v>
      </c>
      <c r="BH4641" s="101">
        <f>IF(N4641="sníž. přenesená",J4641,0)</f>
        <v>0</v>
      </c>
      <c r="BI4641" s="101">
        <f>IF(N4641="nulová",J4641,0)</f>
        <v>0</v>
      </c>
      <c r="BJ4641" s="9" t="s">
        <v>80</v>
      </c>
      <c r="BK4641" s="101">
        <f>ROUND(I4641*H4641,2)</f>
        <v>0</v>
      </c>
      <c r="BL4641" s="9" t="s">
        <v>172</v>
      </c>
      <c r="BM4641" s="100" t="s">
        <v>2638</v>
      </c>
    </row>
    <row r="4642" spans="2:65" s="17" customFormat="1" ht="19.5">
      <c r="B4642" s="16"/>
      <c r="D4642" s="102" t="s">
        <v>173</v>
      </c>
      <c r="F4642" s="103" t="s">
        <v>2637</v>
      </c>
      <c r="I4642" s="5"/>
      <c r="L4642" s="16"/>
      <c r="M4642" s="104"/>
      <c r="T4642" s="105"/>
      <c r="AT4642" s="9" t="s">
        <v>173</v>
      </c>
      <c r="AU4642" s="9" t="s">
        <v>82</v>
      </c>
    </row>
    <row r="4643" spans="2:65" s="17" customFormat="1" ht="24.2" customHeight="1">
      <c r="B4643" s="16"/>
      <c r="C4643" s="88" t="s">
        <v>2639</v>
      </c>
      <c r="D4643" s="88" t="s">
        <v>168</v>
      </c>
      <c r="E4643" s="89" t="s">
        <v>2640</v>
      </c>
      <c r="F4643" s="90" t="s">
        <v>2641</v>
      </c>
      <c r="G4643" s="91" t="s">
        <v>2462</v>
      </c>
      <c r="H4643" s="92">
        <v>9</v>
      </c>
      <c r="I4643" s="4"/>
      <c r="J4643" s="94">
        <f>ROUND(I4643*H4643,2)</f>
        <v>0</v>
      </c>
      <c r="K4643" s="95"/>
      <c r="L4643" s="16"/>
      <c r="M4643" s="96" t="s">
        <v>1</v>
      </c>
      <c r="N4643" s="97" t="s">
        <v>38</v>
      </c>
      <c r="P4643" s="98">
        <f>O4643*H4643</f>
        <v>0</v>
      </c>
      <c r="Q4643" s="98">
        <v>0</v>
      </c>
      <c r="R4643" s="98">
        <f>Q4643*H4643</f>
        <v>0</v>
      </c>
      <c r="S4643" s="98">
        <v>0</v>
      </c>
      <c r="T4643" s="99">
        <f>S4643*H4643</f>
        <v>0</v>
      </c>
      <c r="AR4643" s="100" t="s">
        <v>172</v>
      </c>
      <c r="AT4643" s="100" t="s">
        <v>168</v>
      </c>
      <c r="AU4643" s="100" t="s">
        <v>82</v>
      </c>
      <c r="AY4643" s="9" t="s">
        <v>165</v>
      </c>
      <c r="BE4643" s="101">
        <f>IF(N4643="základní",J4643,0)</f>
        <v>0</v>
      </c>
      <c r="BF4643" s="101">
        <f>IF(N4643="snížená",J4643,0)</f>
        <v>0</v>
      </c>
      <c r="BG4643" s="101">
        <f>IF(N4643="zákl. přenesená",J4643,0)</f>
        <v>0</v>
      </c>
      <c r="BH4643" s="101">
        <f>IF(N4643="sníž. přenesená",J4643,0)</f>
        <v>0</v>
      </c>
      <c r="BI4643" s="101">
        <f>IF(N4643="nulová",J4643,0)</f>
        <v>0</v>
      </c>
      <c r="BJ4643" s="9" t="s">
        <v>80</v>
      </c>
      <c r="BK4643" s="101">
        <f>ROUND(I4643*H4643,2)</f>
        <v>0</v>
      </c>
      <c r="BL4643" s="9" t="s">
        <v>172</v>
      </c>
      <c r="BM4643" s="100" t="s">
        <v>2642</v>
      </c>
    </row>
    <row r="4644" spans="2:65" s="17" customFormat="1" ht="19.5">
      <c r="B4644" s="16"/>
      <c r="D4644" s="102" t="s">
        <v>173</v>
      </c>
      <c r="F4644" s="103" t="s">
        <v>2641</v>
      </c>
      <c r="I4644" s="5"/>
      <c r="L4644" s="16"/>
      <c r="M4644" s="104"/>
      <c r="T4644" s="105"/>
      <c r="AT4644" s="9" t="s">
        <v>173</v>
      </c>
      <c r="AU4644" s="9" t="s">
        <v>82</v>
      </c>
    </row>
    <row r="4645" spans="2:65" s="17" customFormat="1" ht="37.9" customHeight="1">
      <c r="B4645" s="16"/>
      <c r="C4645" s="88" t="s">
        <v>1480</v>
      </c>
      <c r="D4645" s="88" t="s">
        <v>168</v>
      </c>
      <c r="E4645" s="89" t="s">
        <v>2643</v>
      </c>
      <c r="F4645" s="90" t="s">
        <v>2644</v>
      </c>
      <c r="G4645" s="91" t="s">
        <v>2462</v>
      </c>
      <c r="H4645" s="92">
        <v>9</v>
      </c>
      <c r="I4645" s="4"/>
      <c r="J4645" s="94">
        <f>ROUND(I4645*H4645,2)</f>
        <v>0</v>
      </c>
      <c r="K4645" s="95"/>
      <c r="L4645" s="16"/>
      <c r="M4645" s="96" t="s">
        <v>1</v>
      </c>
      <c r="N4645" s="97" t="s">
        <v>38</v>
      </c>
      <c r="P4645" s="98">
        <f>O4645*H4645</f>
        <v>0</v>
      </c>
      <c r="Q4645" s="98">
        <v>0</v>
      </c>
      <c r="R4645" s="98">
        <f>Q4645*H4645</f>
        <v>0</v>
      </c>
      <c r="S4645" s="98">
        <v>0</v>
      </c>
      <c r="T4645" s="99">
        <f>S4645*H4645</f>
        <v>0</v>
      </c>
      <c r="AR4645" s="100" t="s">
        <v>172</v>
      </c>
      <c r="AT4645" s="100" t="s">
        <v>168</v>
      </c>
      <c r="AU4645" s="100" t="s">
        <v>82</v>
      </c>
      <c r="AY4645" s="9" t="s">
        <v>165</v>
      </c>
      <c r="BE4645" s="101">
        <f>IF(N4645="základní",J4645,0)</f>
        <v>0</v>
      </c>
      <c r="BF4645" s="101">
        <f>IF(N4645="snížená",J4645,0)</f>
        <v>0</v>
      </c>
      <c r="BG4645" s="101">
        <f>IF(N4645="zákl. přenesená",J4645,0)</f>
        <v>0</v>
      </c>
      <c r="BH4645" s="101">
        <f>IF(N4645="sníž. přenesená",J4645,0)</f>
        <v>0</v>
      </c>
      <c r="BI4645" s="101">
        <f>IF(N4645="nulová",J4645,0)</f>
        <v>0</v>
      </c>
      <c r="BJ4645" s="9" t="s">
        <v>80</v>
      </c>
      <c r="BK4645" s="101">
        <f>ROUND(I4645*H4645,2)</f>
        <v>0</v>
      </c>
      <c r="BL4645" s="9" t="s">
        <v>172</v>
      </c>
      <c r="BM4645" s="100" t="s">
        <v>2645</v>
      </c>
    </row>
    <row r="4646" spans="2:65" s="17" customFormat="1" ht="19.5">
      <c r="B4646" s="16"/>
      <c r="D4646" s="102" t="s">
        <v>173</v>
      </c>
      <c r="F4646" s="103" t="s">
        <v>2644</v>
      </c>
      <c r="I4646" s="5"/>
      <c r="L4646" s="16"/>
      <c r="M4646" s="104"/>
      <c r="T4646" s="105"/>
      <c r="AT4646" s="9" t="s">
        <v>173</v>
      </c>
      <c r="AU4646" s="9" t="s">
        <v>82</v>
      </c>
    </row>
    <row r="4647" spans="2:65" s="17" customFormat="1" ht="66.75" customHeight="1">
      <c r="B4647" s="16"/>
      <c r="C4647" s="88" t="s">
        <v>2646</v>
      </c>
      <c r="D4647" s="88" t="s">
        <v>168</v>
      </c>
      <c r="E4647" s="89" t="s">
        <v>2647</v>
      </c>
      <c r="F4647" s="90" t="s">
        <v>2648</v>
      </c>
      <c r="G4647" s="91" t="s">
        <v>2462</v>
      </c>
      <c r="H4647" s="92">
        <v>1</v>
      </c>
      <c r="I4647" s="4"/>
      <c r="J4647" s="94">
        <f>ROUND(I4647*H4647,2)</f>
        <v>0</v>
      </c>
      <c r="K4647" s="95"/>
      <c r="L4647" s="16"/>
      <c r="M4647" s="96" t="s">
        <v>1</v>
      </c>
      <c r="N4647" s="97" t="s">
        <v>38</v>
      </c>
      <c r="P4647" s="98">
        <f>O4647*H4647</f>
        <v>0</v>
      </c>
      <c r="Q4647" s="98">
        <v>0</v>
      </c>
      <c r="R4647" s="98">
        <f>Q4647*H4647</f>
        <v>0</v>
      </c>
      <c r="S4647" s="98">
        <v>0</v>
      </c>
      <c r="T4647" s="99">
        <f>S4647*H4647</f>
        <v>0</v>
      </c>
      <c r="AR4647" s="100" t="s">
        <v>172</v>
      </c>
      <c r="AT4647" s="100" t="s">
        <v>168</v>
      </c>
      <c r="AU4647" s="100" t="s">
        <v>82</v>
      </c>
      <c r="AY4647" s="9" t="s">
        <v>165</v>
      </c>
      <c r="BE4647" s="101">
        <f>IF(N4647="základní",J4647,0)</f>
        <v>0</v>
      </c>
      <c r="BF4647" s="101">
        <f>IF(N4647="snížená",J4647,0)</f>
        <v>0</v>
      </c>
      <c r="BG4647" s="101">
        <f>IF(N4647="zákl. přenesená",J4647,0)</f>
        <v>0</v>
      </c>
      <c r="BH4647" s="101">
        <f>IF(N4647="sníž. přenesená",J4647,0)</f>
        <v>0</v>
      </c>
      <c r="BI4647" s="101">
        <f>IF(N4647="nulová",J4647,0)</f>
        <v>0</v>
      </c>
      <c r="BJ4647" s="9" t="s">
        <v>80</v>
      </c>
      <c r="BK4647" s="101">
        <f>ROUND(I4647*H4647,2)</f>
        <v>0</v>
      </c>
      <c r="BL4647" s="9" t="s">
        <v>172</v>
      </c>
      <c r="BM4647" s="100" t="s">
        <v>2649</v>
      </c>
    </row>
    <row r="4648" spans="2:65" s="17" customFormat="1" ht="68.25">
      <c r="B4648" s="16"/>
      <c r="D4648" s="102" t="s">
        <v>173</v>
      </c>
      <c r="F4648" s="103" t="s">
        <v>2650</v>
      </c>
      <c r="I4648" s="5"/>
      <c r="L4648" s="16"/>
      <c r="M4648" s="104"/>
      <c r="T4648" s="105"/>
      <c r="AT4648" s="9" t="s">
        <v>173</v>
      </c>
      <c r="AU4648" s="9" t="s">
        <v>82</v>
      </c>
    </row>
    <row r="4649" spans="2:65" s="17" customFormat="1" ht="76.349999999999994" customHeight="1">
      <c r="B4649" s="16"/>
      <c r="C4649" s="88" t="s">
        <v>1483</v>
      </c>
      <c r="D4649" s="88" t="s">
        <v>168</v>
      </c>
      <c r="E4649" s="89" t="s">
        <v>2651</v>
      </c>
      <c r="F4649" s="90" t="s">
        <v>2652</v>
      </c>
      <c r="G4649" s="91" t="s">
        <v>2462</v>
      </c>
      <c r="H4649" s="92">
        <v>1</v>
      </c>
      <c r="I4649" s="4"/>
      <c r="J4649" s="94">
        <f>ROUND(I4649*H4649,2)</f>
        <v>0</v>
      </c>
      <c r="K4649" s="95"/>
      <c r="L4649" s="16"/>
      <c r="M4649" s="96" t="s">
        <v>1</v>
      </c>
      <c r="N4649" s="97" t="s">
        <v>38</v>
      </c>
      <c r="P4649" s="98">
        <f>O4649*H4649</f>
        <v>0</v>
      </c>
      <c r="Q4649" s="98">
        <v>0</v>
      </c>
      <c r="R4649" s="98">
        <f>Q4649*H4649</f>
        <v>0</v>
      </c>
      <c r="S4649" s="98">
        <v>0</v>
      </c>
      <c r="T4649" s="99">
        <f>S4649*H4649</f>
        <v>0</v>
      </c>
      <c r="AR4649" s="100" t="s">
        <v>172</v>
      </c>
      <c r="AT4649" s="100" t="s">
        <v>168</v>
      </c>
      <c r="AU4649" s="100" t="s">
        <v>82</v>
      </c>
      <c r="AY4649" s="9" t="s">
        <v>165</v>
      </c>
      <c r="BE4649" s="101">
        <f>IF(N4649="základní",J4649,0)</f>
        <v>0</v>
      </c>
      <c r="BF4649" s="101">
        <f>IF(N4649="snížená",J4649,0)</f>
        <v>0</v>
      </c>
      <c r="BG4649" s="101">
        <f>IF(N4649="zákl. přenesená",J4649,0)</f>
        <v>0</v>
      </c>
      <c r="BH4649" s="101">
        <f>IF(N4649="sníž. přenesená",J4649,0)</f>
        <v>0</v>
      </c>
      <c r="BI4649" s="101">
        <f>IF(N4649="nulová",J4649,0)</f>
        <v>0</v>
      </c>
      <c r="BJ4649" s="9" t="s">
        <v>80</v>
      </c>
      <c r="BK4649" s="101">
        <f>ROUND(I4649*H4649,2)</f>
        <v>0</v>
      </c>
      <c r="BL4649" s="9" t="s">
        <v>172</v>
      </c>
      <c r="BM4649" s="100" t="s">
        <v>2653</v>
      </c>
    </row>
    <row r="4650" spans="2:65" s="17" customFormat="1" ht="58.5">
      <c r="B4650" s="16"/>
      <c r="D4650" s="102" t="s">
        <v>173</v>
      </c>
      <c r="F4650" s="103" t="s">
        <v>2654</v>
      </c>
      <c r="I4650" s="5"/>
      <c r="L4650" s="16"/>
      <c r="M4650" s="104"/>
      <c r="T4650" s="105"/>
      <c r="AT4650" s="9" t="s">
        <v>173</v>
      </c>
      <c r="AU4650" s="9" t="s">
        <v>82</v>
      </c>
    </row>
    <row r="4651" spans="2:65" s="17" customFormat="1" ht="66.75" customHeight="1">
      <c r="B4651" s="16"/>
      <c r="C4651" s="88" t="s">
        <v>2655</v>
      </c>
      <c r="D4651" s="88" t="s">
        <v>168</v>
      </c>
      <c r="E4651" s="89" t="s">
        <v>2656</v>
      </c>
      <c r="F4651" s="90" t="s">
        <v>2657</v>
      </c>
      <c r="G4651" s="91" t="s">
        <v>2462</v>
      </c>
      <c r="H4651" s="92">
        <v>1</v>
      </c>
      <c r="I4651" s="4"/>
      <c r="J4651" s="94">
        <f>ROUND(I4651*H4651,2)</f>
        <v>0</v>
      </c>
      <c r="K4651" s="95"/>
      <c r="L4651" s="16"/>
      <c r="M4651" s="96" t="s">
        <v>1</v>
      </c>
      <c r="N4651" s="97" t="s">
        <v>38</v>
      </c>
      <c r="P4651" s="98">
        <f>O4651*H4651</f>
        <v>0</v>
      </c>
      <c r="Q4651" s="98">
        <v>0</v>
      </c>
      <c r="R4651" s="98">
        <f>Q4651*H4651</f>
        <v>0</v>
      </c>
      <c r="S4651" s="98">
        <v>0</v>
      </c>
      <c r="T4651" s="99">
        <f>S4651*H4651</f>
        <v>0</v>
      </c>
      <c r="AR4651" s="100" t="s">
        <v>172</v>
      </c>
      <c r="AT4651" s="100" t="s">
        <v>168</v>
      </c>
      <c r="AU4651" s="100" t="s">
        <v>82</v>
      </c>
      <c r="AY4651" s="9" t="s">
        <v>165</v>
      </c>
      <c r="BE4651" s="101">
        <f>IF(N4651="základní",J4651,0)</f>
        <v>0</v>
      </c>
      <c r="BF4651" s="101">
        <f>IF(N4651="snížená",J4651,0)</f>
        <v>0</v>
      </c>
      <c r="BG4651" s="101">
        <f>IF(N4651="zákl. přenesená",J4651,0)</f>
        <v>0</v>
      </c>
      <c r="BH4651" s="101">
        <f>IF(N4651="sníž. přenesená",J4651,0)</f>
        <v>0</v>
      </c>
      <c r="BI4651" s="101">
        <f>IF(N4651="nulová",J4651,0)</f>
        <v>0</v>
      </c>
      <c r="BJ4651" s="9" t="s">
        <v>80</v>
      </c>
      <c r="BK4651" s="101">
        <f>ROUND(I4651*H4651,2)</f>
        <v>0</v>
      </c>
      <c r="BL4651" s="9" t="s">
        <v>172</v>
      </c>
      <c r="BM4651" s="100" t="s">
        <v>2658</v>
      </c>
    </row>
    <row r="4652" spans="2:65" s="17" customFormat="1" ht="58.5">
      <c r="B4652" s="16"/>
      <c r="D4652" s="102" t="s">
        <v>173</v>
      </c>
      <c r="F4652" s="103" t="s">
        <v>2659</v>
      </c>
      <c r="I4652" s="5"/>
      <c r="L4652" s="16"/>
      <c r="M4652" s="104"/>
      <c r="T4652" s="105"/>
      <c r="AT4652" s="9" t="s">
        <v>173</v>
      </c>
      <c r="AU4652" s="9" t="s">
        <v>82</v>
      </c>
    </row>
    <row r="4653" spans="2:65" s="17" customFormat="1" ht="78" customHeight="1">
      <c r="B4653" s="16"/>
      <c r="C4653" s="88" t="s">
        <v>1487</v>
      </c>
      <c r="D4653" s="88" t="s">
        <v>168</v>
      </c>
      <c r="E4653" s="89" t="s">
        <v>2660</v>
      </c>
      <c r="F4653" s="90" t="s">
        <v>2661</v>
      </c>
      <c r="G4653" s="91" t="s">
        <v>2462</v>
      </c>
      <c r="H4653" s="92">
        <v>2</v>
      </c>
      <c r="I4653" s="4"/>
      <c r="J4653" s="94">
        <f>ROUND(I4653*H4653,2)</f>
        <v>0</v>
      </c>
      <c r="K4653" s="95"/>
      <c r="L4653" s="16"/>
      <c r="M4653" s="96" t="s">
        <v>1</v>
      </c>
      <c r="N4653" s="97" t="s">
        <v>38</v>
      </c>
      <c r="P4653" s="98">
        <f>O4653*H4653</f>
        <v>0</v>
      </c>
      <c r="Q4653" s="98">
        <v>0</v>
      </c>
      <c r="R4653" s="98">
        <f>Q4653*H4653</f>
        <v>0</v>
      </c>
      <c r="S4653" s="98">
        <v>0</v>
      </c>
      <c r="T4653" s="99">
        <f>S4653*H4653</f>
        <v>0</v>
      </c>
      <c r="AR4653" s="100" t="s">
        <v>172</v>
      </c>
      <c r="AT4653" s="100" t="s">
        <v>168</v>
      </c>
      <c r="AU4653" s="100" t="s">
        <v>82</v>
      </c>
      <c r="AY4653" s="9" t="s">
        <v>165</v>
      </c>
      <c r="BE4653" s="101">
        <f>IF(N4653="základní",J4653,0)</f>
        <v>0</v>
      </c>
      <c r="BF4653" s="101">
        <f>IF(N4653="snížená",J4653,0)</f>
        <v>0</v>
      </c>
      <c r="BG4653" s="101">
        <f>IF(N4653="zákl. přenesená",J4653,0)</f>
        <v>0</v>
      </c>
      <c r="BH4653" s="101">
        <f>IF(N4653="sníž. přenesená",J4653,0)</f>
        <v>0</v>
      </c>
      <c r="BI4653" s="101">
        <f>IF(N4653="nulová",J4653,0)</f>
        <v>0</v>
      </c>
      <c r="BJ4653" s="9" t="s">
        <v>80</v>
      </c>
      <c r="BK4653" s="101">
        <f>ROUND(I4653*H4653,2)</f>
        <v>0</v>
      </c>
      <c r="BL4653" s="9" t="s">
        <v>172</v>
      </c>
      <c r="BM4653" s="100" t="s">
        <v>2662</v>
      </c>
    </row>
    <row r="4654" spans="2:65" s="17" customFormat="1" ht="48.75">
      <c r="B4654" s="16"/>
      <c r="D4654" s="102" t="s">
        <v>173</v>
      </c>
      <c r="F4654" s="103" t="s">
        <v>2663</v>
      </c>
      <c r="I4654" s="5"/>
      <c r="L4654" s="16"/>
      <c r="M4654" s="104"/>
      <c r="T4654" s="105"/>
      <c r="AT4654" s="9" t="s">
        <v>173</v>
      </c>
      <c r="AU4654" s="9" t="s">
        <v>82</v>
      </c>
    </row>
    <row r="4655" spans="2:65" s="17" customFormat="1" ht="76.349999999999994" customHeight="1">
      <c r="B4655" s="16"/>
      <c r="C4655" s="88" t="s">
        <v>2664</v>
      </c>
      <c r="D4655" s="88" t="s">
        <v>168</v>
      </c>
      <c r="E4655" s="89" t="s">
        <v>2665</v>
      </c>
      <c r="F4655" s="90" t="s">
        <v>2666</v>
      </c>
      <c r="G4655" s="91" t="s">
        <v>2462</v>
      </c>
      <c r="H4655" s="92">
        <v>2</v>
      </c>
      <c r="I4655" s="4"/>
      <c r="J4655" s="94">
        <f>ROUND(I4655*H4655,2)</f>
        <v>0</v>
      </c>
      <c r="K4655" s="95"/>
      <c r="L4655" s="16"/>
      <c r="M4655" s="96" t="s">
        <v>1</v>
      </c>
      <c r="N4655" s="97" t="s">
        <v>38</v>
      </c>
      <c r="P4655" s="98">
        <f>O4655*H4655</f>
        <v>0</v>
      </c>
      <c r="Q4655" s="98">
        <v>0</v>
      </c>
      <c r="R4655" s="98">
        <f>Q4655*H4655</f>
        <v>0</v>
      </c>
      <c r="S4655" s="98">
        <v>0</v>
      </c>
      <c r="T4655" s="99">
        <f>S4655*H4655</f>
        <v>0</v>
      </c>
      <c r="AR4655" s="100" t="s">
        <v>172</v>
      </c>
      <c r="AT4655" s="100" t="s">
        <v>168</v>
      </c>
      <c r="AU4655" s="100" t="s">
        <v>82</v>
      </c>
      <c r="AY4655" s="9" t="s">
        <v>165</v>
      </c>
      <c r="BE4655" s="101">
        <f>IF(N4655="základní",J4655,0)</f>
        <v>0</v>
      </c>
      <c r="BF4655" s="101">
        <f>IF(N4655="snížená",J4655,0)</f>
        <v>0</v>
      </c>
      <c r="BG4655" s="101">
        <f>IF(N4655="zákl. přenesená",J4655,0)</f>
        <v>0</v>
      </c>
      <c r="BH4655" s="101">
        <f>IF(N4655="sníž. přenesená",J4655,0)</f>
        <v>0</v>
      </c>
      <c r="BI4655" s="101">
        <f>IF(N4655="nulová",J4655,0)</f>
        <v>0</v>
      </c>
      <c r="BJ4655" s="9" t="s">
        <v>80</v>
      </c>
      <c r="BK4655" s="101">
        <f>ROUND(I4655*H4655,2)</f>
        <v>0</v>
      </c>
      <c r="BL4655" s="9" t="s">
        <v>172</v>
      </c>
      <c r="BM4655" s="100" t="s">
        <v>2667</v>
      </c>
    </row>
    <row r="4656" spans="2:65" s="17" customFormat="1" ht="78">
      <c r="B4656" s="16"/>
      <c r="D4656" s="102" t="s">
        <v>173</v>
      </c>
      <c r="F4656" s="103" t="s">
        <v>2668</v>
      </c>
      <c r="I4656" s="5"/>
      <c r="L4656" s="16"/>
      <c r="M4656" s="104"/>
      <c r="T4656" s="105"/>
      <c r="AT4656" s="9" t="s">
        <v>173</v>
      </c>
      <c r="AU4656" s="9" t="s">
        <v>82</v>
      </c>
    </row>
    <row r="4657" spans="2:65" s="17" customFormat="1" ht="76.349999999999994" customHeight="1">
      <c r="B4657" s="16"/>
      <c r="C4657" s="88" t="s">
        <v>1490</v>
      </c>
      <c r="D4657" s="88" t="s">
        <v>168</v>
      </c>
      <c r="E4657" s="89" t="s">
        <v>2669</v>
      </c>
      <c r="F4657" s="90" t="s">
        <v>2670</v>
      </c>
      <c r="G4657" s="91" t="s">
        <v>2462</v>
      </c>
      <c r="H4657" s="92">
        <v>1</v>
      </c>
      <c r="I4657" s="4"/>
      <c r="J4657" s="94">
        <f>ROUND(I4657*H4657,2)</f>
        <v>0</v>
      </c>
      <c r="K4657" s="95"/>
      <c r="L4657" s="16"/>
      <c r="M4657" s="96" t="s">
        <v>1</v>
      </c>
      <c r="N4657" s="97" t="s">
        <v>38</v>
      </c>
      <c r="P4657" s="98">
        <f>O4657*H4657</f>
        <v>0</v>
      </c>
      <c r="Q4657" s="98">
        <v>0</v>
      </c>
      <c r="R4657" s="98">
        <f>Q4657*H4657</f>
        <v>0</v>
      </c>
      <c r="S4657" s="98">
        <v>0</v>
      </c>
      <c r="T4657" s="99">
        <f>S4657*H4657</f>
        <v>0</v>
      </c>
      <c r="AR4657" s="100" t="s">
        <v>172</v>
      </c>
      <c r="AT4657" s="100" t="s">
        <v>168</v>
      </c>
      <c r="AU4657" s="100" t="s">
        <v>82</v>
      </c>
      <c r="AY4657" s="9" t="s">
        <v>165</v>
      </c>
      <c r="BE4657" s="101">
        <f>IF(N4657="základní",J4657,0)</f>
        <v>0</v>
      </c>
      <c r="BF4657" s="101">
        <f>IF(N4657="snížená",J4657,0)</f>
        <v>0</v>
      </c>
      <c r="BG4657" s="101">
        <f>IF(N4657="zákl. přenesená",J4657,0)</f>
        <v>0</v>
      </c>
      <c r="BH4657" s="101">
        <f>IF(N4657="sníž. přenesená",J4657,0)</f>
        <v>0</v>
      </c>
      <c r="BI4657" s="101">
        <f>IF(N4657="nulová",J4657,0)</f>
        <v>0</v>
      </c>
      <c r="BJ4657" s="9" t="s">
        <v>80</v>
      </c>
      <c r="BK4657" s="101">
        <f>ROUND(I4657*H4657,2)</f>
        <v>0</v>
      </c>
      <c r="BL4657" s="9" t="s">
        <v>172</v>
      </c>
      <c r="BM4657" s="100" t="s">
        <v>2671</v>
      </c>
    </row>
    <row r="4658" spans="2:65" s="17" customFormat="1" ht="117">
      <c r="B4658" s="16"/>
      <c r="D4658" s="102" t="s">
        <v>173</v>
      </c>
      <c r="F4658" s="103" t="s">
        <v>2672</v>
      </c>
      <c r="I4658" s="5"/>
      <c r="L4658" s="16"/>
      <c r="M4658" s="104"/>
      <c r="T4658" s="105"/>
      <c r="AT4658" s="9" t="s">
        <v>173</v>
      </c>
      <c r="AU4658" s="9" t="s">
        <v>82</v>
      </c>
    </row>
    <row r="4659" spans="2:65" s="17" customFormat="1" ht="66.75" customHeight="1">
      <c r="B4659" s="16"/>
      <c r="C4659" s="88" t="s">
        <v>2673</v>
      </c>
      <c r="D4659" s="88" t="s">
        <v>168</v>
      </c>
      <c r="E4659" s="89" t="s">
        <v>2674</v>
      </c>
      <c r="F4659" s="90" t="s">
        <v>2675</v>
      </c>
      <c r="G4659" s="91" t="s">
        <v>254</v>
      </c>
      <c r="H4659" s="92">
        <v>76</v>
      </c>
      <c r="I4659" s="4"/>
      <c r="J4659" s="94">
        <f>ROUND(I4659*H4659,2)</f>
        <v>0</v>
      </c>
      <c r="K4659" s="95"/>
      <c r="L4659" s="16"/>
      <c r="M4659" s="96" t="s">
        <v>1</v>
      </c>
      <c r="N4659" s="97" t="s">
        <v>38</v>
      </c>
      <c r="P4659" s="98">
        <f>O4659*H4659</f>
        <v>0</v>
      </c>
      <c r="Q4659" s="98">
        <v>0</v>
      </c>
      <c r="R4659" s="98">
        <f>Q4659*H4659</f>
        <v>0</v>
      </c>
      <c r="S4659" s="98">
        <v>0</v>
      </c>
      <c r="T4659" s="99">
        <f>S4659*H4659</f>
        <v>0</v>
      </c>
      <c r="AR4659" s="100" t="s">
        <v>172</v>
      </c>
      <c r="AT4659" s="100" t="s">
        <v>168</v>
      </c>
      <c r="AU4659" s="100" t="s">
        <v>82</v>
      </c>
      <c r="AY4659" s="9" t="s">
        <v>165</v>
      </c>
      <c r="BE4659" s="101">
        <f>IF(N4659="základní",J4659,0)</f>
        <v>0</v>
      </c>
      <c r="BF4659" s="101">
        <f>IF(N4659="snížená",J4659,0)</f>
        <v>0</v>
      </c>
      <c r="BG4659" s="101">
        <f>IF(N4659="zákl. přenesená",J4659,0)</f>
        <v>0</v>
      </c>
      <c r="BH4659" s="101">
        <f>IF(N4659="sníž. přenesená",J4659,0)</f>
        <v>0</v>
      </c>
      <c r="BI4659" s="101">
        <f>IF(N4659="nulová",J4659,0)</f>
        <v>0</v>
      </c>
      <c r="BJ4659" s="9" t="s">
        <v>80</v>
      </c>
      <c r="BK4659" s="101">
        <f>ROUND(I4659*H4659,2)</f>
        <v>0</v>
      </c>
      <c r="BL4659" s="9" t="s">
        <v>172</v>
      </c>
      <c r="BM4659" s="100" t="s">
        <v>2676</v>
      </c>
    </row>
    <row r="4660" spans="2:65" s="17" customFormat="1" ht="39">
      <c r="B4660" s="16"/>
      <c r="D4660" s="102" t="s">
        <v>173</v>
      </c>
      <c r="F4660" s="103" t="s">
        <v>2675</v>
      </c>
      <c r="I4660" s="5"/>
      <c r="L4660" s="16"/>
      <c r="M4660" s="104"/>
      <c r="T4660" s="105"/>
      <c r="AT4660" s="9" t="s">
        <v>173</v>
      </c>
      <c r="AU4660" s="9" t="s">
        <v>82</v>
      </c>
    </row>
    <row r="4661" spans="2:65" s="17" customFormat="1" ht="33" customHeight="1">
      <c r="B4661" s="16"/>
      <c r="C4661" s="88" t="s">
        <v>1495</v>
      </c>
      <c r="D4661" s="88" t="s">
        <v>168</v>
      </c>
      <c r="E4661" s="89" t="s">
        <v>2677</v>
      </c>
      <c r="F4661" s="90" t="s">
        <v>2678</v>
      </c>
      <c r="G4661" s="91" t="s">
        <v>2462</v>
      </c>
      <c r="H4661" s="92">
        <v>4</v>
      </c>
      <c r="I4661" s="4"/>
      <c r="J4661" s="94">
        <f>ROUND(I4661*H4661,2)</f>
        <v>0</v>
      </c>
      <c r="K4661" s="95"/>
      <c r="L4661" s="16"/>
      <c r="M4661" s="96" t="s">
        <v>1</v>
      </c>
      <c r="N4661" s="97" t="s">
        <v>38</v>
      </c>
      <c r="P4661" s="98">
        <f>O4661*H4661</f>
        <v>0</v>
      </c>
      <c r="Q4661" s="98">
        <v>0</v>
      </c>
      <c r="R4661" s="98">
        <f>Q4661*H4661</f>
        <v>0</v>
      </c>
      <c r="S4661" s="98">
        <v>0</v>
      </c>
      <c r="T4661" s="99">
        <f>S4661*H4661</f>
        <v>0</v>
      </c>
      <c r="AR4661" s="100" t="s">
        <v>172</v>
      </c>
      <c r="AT4661" s="100" t="s">
        <v>168</v>
      </c>
      <c r="AU4661" s="100" t="s">
        <v>82</v>
      </c>
      <c r="AY4661" s="9" t="s">
        <v>165</v>
      </c>
      <c r="BE4661" s="101">
        <f>IF(N4661="základní",J4661,0)</f>
        <v>0</v>
      </c>
      <c r="BF4661" s="101">
        <f>IF(N4661="snížená",J4661,0)</f>
        <v>0</v>
      </c>
      <c r="BG4661" s="101">
        <f>IF(N4661="zákl. přenesená",J4661,0)</f>
        <v>0</v>
      </c>
      <c r="BH4661" s="101">
        <f>IF(N4661="sníž. přenesená",J4661,0)</f>
        <v>0</v>
      </c>
      <c r="BI4661" s="101">
        <f>IF(N4661="nulová",J4661,0)</f>
        <v>0</v>
      </c>
      <c r="BJ4661" s="9" t="s">
        <v>80</v>
      </c>
      <c r="BK4661" s="101">
        <f>ROUND(I4661*H4661,2)</f>
        <v>0</v>
      </c>
      <c r="BL4661" s="9" t="s">
        <v>172</v>
      </c>
      <c r="BM4661" s="100" t="s">
        <v>2679</v>
      </c>
    </row>
    <row r="4662" spans="2:65" s="17" customFormat="1" ht="19.5">
      <c r="B4662" s="16"/>
      <c r="D4662" s="102" t="s">
        <v>173</v>
      </c>
      <c r="F4662" s="103" t="s">
        <v>2678</v>
      </c>
      <c r="I4662" s="5"/>
      <c r="L4662" s="16"/>
      <c r="M4662" s="104"/>
      <c r="T4662" s="105"/>
      <c r="AT4662" s="9" t="s">
        <v>173</v>
      </c>
      <c r="AU4662" s="9" t="s">
        <v>82</v>
      </c>
    </row>
    <row r="4663" spans="2:65" s="17" customFormat="1" ht="49.15" customHeight="1">
      <c r="B4663" s="16"/>
      <c r="C4663" s="88" t="s">
        <v>2680</v>
      </c>
      <c r="D4663" s="88" t="s">
        <v>168</v>
      </c>
      <c r="E4663" s="89" t="s">
        <v>2681</v>
      </c>
      <c r="F4663" s="90" t="s">
        <v>2607</v>
      </c>
      <c r="G4663" s="91" t="s">
        <v>2462</v>
      </c>
      <c r="H4663" s="92">
        <v>20</v>
      </c>
      <c r="I4663" s="4"/>
      <c r="J4663" s="94">
        <f>ROUND(I4663*H4663,2)</f>
        <v>0</v>
      </c>
      <c r="K4663" s="95"/>
      <c r="L4663" s="16"/>
      <c r="M4663" s="96" t="s">
        <v>1</v>
      </c>
      <c r="N4663" s="97" t="s">
        <v>38</v>
      </c>
      <c r="P4663" s="98">
        <f>O4663*H4663</f>
        <v>0</v>
      </c>
      <c r="Q4663" s="98">
        <v>0</v>
      </c>
      <c r="R4663" s="98">
        <f>Q4663*H4663</f>
        <v>0</v>
      </c>
      <c r="S4663" s="98">
        <v>0</v>
      </c>
      <c r="T4663" s="99">
        <f>S4663*H4663</f>
        <v>0</v>
      </c>
      <c r="AR4663" s="100" t="s">
        <v>172</v>
      </c>
      <c r="AT4663" s="100" t="s">
        <v>168</v>
      </c>
      <c r="AU4663" s="100" t="s">
        <v>82</v>
      </c>
      <c r="AY4663" s="9" t="s">
        <v>165</v>
      </c>
      <c r="BE4663" s="101">
        <f>IF(N4663="základní",J4663,0)</f>
        <v>0</v>
      </c>
      <c r="BF4663" s="101">
        <f>IF(N4663="snížená",J4663,0)</f>
        <v>0</v>
      </c>
      <c r="BG4663" s="101">
        <f>IF(N4663="zákl. přenesená",J4663,0)</f>
        <v>0</v>
      </c>
      <c r="BH4663" s="101">
        <f>IF(N4663="sníž. přenesená",J4663,0)</f>
        <v>0</v>
      </c>
      <c r="BI4663" s="101">
        <f>IF(N4663="nulová",J4663,0)</f>
        <v>0</v>
      </c>
      <c r="BJ4663" s="9" t="s">
        <v>80</v>
      </c>
      <c r="BK4663" s="101">
        <f>ROUND(I4663*H4663,2)</f>
        <v>0</v>
      </c>
      <c r="BL4663" s="9" t="s">
        <v>172</v>
      </c>
      <c r="BM4663" s="100" t="s">
        <v>2682</v>
      </c>
    </row>
    <row r="4664" spans="2:65" s="17" customFormat="1" ht="29.25">
      <c r="B4664" s="16"/>
      <c r="D4664" s="102" t="s">
        <v>173</v>
      </c>
      <c r="F4664" s="103" t="s">
        <v>2607</v>
      </c>
      <c r="I4664" s="5"/>
      <c r="L4664" s="16"/>
      <c r="M4664" s="104"/>
      <c r="T4664" s="105"/>
      <c r="AT4664" s="9" t="s">
        <v>173</v>
      </c>
      <c r="AU4664" s="9" t="s">
        <v>82</v>
      </c>
    </row>
    <row r="4665" spans="2:65" s="17" customFormat="1" ht="33" customHeight="1">
      <c r="B4665" s="16"/>
      <c r="C4665" s="88" t="s">
        <v>1499</v>
      </c>
      <c r="D4665" s="88" t="s">
        <v>168</v>
      </c>
      <c r="E4665" s="89" t="s">
        <v>2683</v>
      </c>
      <c r="F4665" s="90" t="s">
        <v>2684</v>
      </c>
      <c r="G4665" s="91" t="s">
        <v>2462</v>
      </c>
      <c r="H4665" s="92">
        <v>1</v>
      </c>
      <c r="I4665" s="4"/>
      <c r="J4665" s="94">
        <f>ROUND(I4665*H4665,2)</f>
        <v>0</v>
      </c>
      <c r="K4665" s="95"/>
      <c r="L4665" s="16"/>
      <c r="M4665" s="96" t="s">
        <v>1</v>
      </c>
      <c r="N4665" s="97" t="s">
        <v>38</v>
      </c>
      <c r="P4665" s="98">
        <f>O4665*H4665</f>
        <v>0</v>
      </c>
      <c r="Q4665" s="98">
        <v>0</v>
      </c>
      <c r="R4665" s="98">
        <f>Q4665*H4665</f>
        <v>0</v>
      </c>
      <c r="S4665" s="98">
        <v>0</v>
      </c>
      <c r="T4665" s="99">
        <f>S4665*H4665</f>
        <v>0</v>
      </c>
      <c r="AR4665" s="100" t="s">
        <v>172</v>
      </c>
      <c r="AT4665" s="100" t="s">
        <v>168</v>
      </c>
      <c r="AU4665" s="100" t="s">
        <v>82</v>
      </c>
      <c r="AY4665" s="9" t="s">
        <v>165</v>
      </c>
      <c r="BE4665" s="101">
        <f>IF(N4665="základní",J4665,0)</f>
        <v>0</v>
      </c>
      <c r="BF4665" s="101">
        <f>IF(N4665="snížená",J4665,0)</f>
        <v>0</v>
      </c>
      <c r="BG4665" s="101">
        <f>IF(N4665="zákl. přenesená",J4665,0)</f>
        <v>0</v>
      </c>
      <c r="BH4665" s="101">
        <f>IF(N4665="sníž. přenesená",J4665,0)</f>
        <v>0</v>
      </c>
      <c r="BI4665" s="101">
        <f>IF(N4665="nulová",J4665,0)</f>
        <v>0</v>
      </c>
      <c r="BJ4665" s="9" t="s">
        <v>80</v>
      </c>
      <c r="BK4665" s="101">
        <f>ROUND(I4665*H4665,2)</f>
        <v>0</v>
      </c>
      <c r="BL4665" s="9" t="s">
        <v>172</v>
      </c>
      <c r="BM4665" s="100" t="s">
        <v>2685</v>
      </c>
    </row>
    <row r="4666" spans="2:65" s="17" customFormat="1" ht="19.5">
      <c r="B4666" s="16"/>
      <c r="D4666" s="102" t="s">
        <v>173</v>
      </c>
      <c r="F4666" s="103" t="s">
        <v>2684</v>
      </c>
      <c r="I4666" s="5"/>
      <c r="L4666" s="16"/>
      <c r="M4666" s="104"/>
      <c r="T4666" s="105"/>
      <c r="AT4666" s="9" t="s">
        <v>173</v>
      </c>
      <c r="AU4666" s="9" t="s">
        <v>82</v>
      </c>
    </row>
    <row r="4667" spans="2:65" s="17" customFormat="1" ht="49.15" customHeight="1">
      <c r="B4667" s="16"/>
      <c r="C4667" s="88" t="s">
        <v>2686</v>
      </c>
      <c r="D4667" s="88" t="s">
        <v>168</v>
      </c>
      <c r="E4667" s="89" t="s">
        <v>2687</v>
      </c>
      <c r="F4667" s="90" t="s">
        <v>2503</v>
      </c>
      <c r="G4667" s="91" t="s">
        <v>2462</v>
      </c>
      <c r="H4667" s="92">
        <v>11</v>
      </c>
      <c r="I4667" s="4"/>
      <c r="J4667" s="94">
        <f>ROUND(I4667*H4667,2)</f>
        <v>0</v>
      </c>
      <c r="K4667" s="95"/>
      <c r="L4667" s="16"/>
      <c r="M4667" s="96" t="s">
        <v>1</v>
      </c>
      <c r="N4667" s="97" t="s">
        <v>38</v>
      </c>
      <c r="P4667" s="98">
        <f>O4667*H4667</f>
        <v>0</v>
      </c>
      <c r="Q4667" s="98">
        <v>0</v>
      </c>
      <c r="R4667" s="98">
        <f>Q4667*H4667</f>
        <v>0</v>
      </c>
      <c r="S4667" s="98">
        <v>0</v>
      </c>
      <c r="T4667" s="99">
        <f>S4667*H4667</f>
        <v>0</v>
      </c>
      <c r="AR4667" s="100" t="s">
        <v>172</v>
      </c>
      <c r="AT4667" s="100" t="s">
        <v>168</v>
      </c>
      <c r="AU4667" s="100" t="s">
        <v>82</v>
      </c>
      <c r="AY4667" s="9" t="s">
        <v>165</v>
      </c>
      <c r="BE4667" s="101">
        <f>IF(N4667="základní",J4667,0)</f>
        <v>0</v>
      </c>
      <c r="BF4667" s="101">
        <f>IF(N4667="snížená",J4667,0)</f>
        <v>0</v>
      </c>
      <c r="BG4667" s="101">
        <f>IF(N4667="zákl. přenesená",J4667,0)</f>
        <v>0</v>
      </c>
      <c r="BH4667" s="101">
        <f>IF(N4667="sníž. přenesená",J4667,0)</f>
        <v>0</v>
      </c>
      <c r="BI4667" s="101">
        <f>IF(N4667="nulová",J4667,0)</f>
        <v>0</v>
      </c>
      <c r="BJ4667" s="9" t="s">
        <v>80</v>
      </c>
      <c r="BK4667" s="101">
        <f>ROUND(I4667*H4667,2)</f>
        <v>0</v>
      </c>
      <c r="BL4667" s="9" t="s">
        <v>172</v>
      </c>
      <c r="BM4667" s="100" t="s">
        <v>2688</v>
      </c>
    </row>
    <row r="4668" spans="2:65" s="17" customFormat="1" ht="29.25">
      <c r="B4668" s="16"/>
      <c r="D4668" s="102" t="s">
        <v>173</v>
      </c>
      <c r="F4668" s="103" t="s">
        <v>2503</v>
      </c>
      <c r="I4668" s="5"/>
      <c r="L4668" s="16"/>
      <c r="M4668" s="104"/>
      <c r="T4668" s="105"/>
      <c r="AT4668" s="9" t="s">
        <v>173</v>
      </c>
      <c r="AU4668" s="9" t="s">
        <v>82</v>
      </c>
    </row>
    <row r="4669" spans="2:65" s="17" customFormat="1" ht="33" customHeight="1">
      <c r="B4669" s="16"/>
      <c r="C4669" s="88" t="s">
        <v>1504</v>
      </c>
      <c r="D4669" s="88" t="s">
        <v>168</v>
      </c>
      <c r="E4669" s="89" t="s">
        <v>2689</v>
      </c>
      <c r="F4669" s="90" t="s">
        <v>2690</v>
      </c>
      <c r="G4669" s="91" t="s">
        <v>2462</v>
      </c>
      <c r="H4669" s="92">
        <v>8</v>
      </c>
      <c r="I4669" s="4"/>
      <c r="J4669" s="94">
        <f>ROUND(I4669*H4669,2)</f>
        <v>0</v>
      </c>
      <c r="K4669" s="95"/>
      <c r="L4669" s="16"/>
      <c r="M4669" s="96" t="s">
        <v>1</v>
      </c>
      <c r="N4669" s="97" t="s">
        <v>38</v>
      </c>
      <c r="P4669" s="98">
        <f>O4669*H4669</f>
        <v>0</v>
      </c>
      <c r="Q4669" s="98">
        <v>0</v>
      </c>
      <c r="R4669" s="98">
        <f>Q4669*H4669</f>
        <v>0</v>
      </c>
      <c r="S4669" s="98">
        <v>0</v>
      </c>
      <c r="T4669" s="99">
        <f>S4669*H4669</f>
        <v>0</v>
      </c>
      <c r="AR4669" s="100" t="s">
        <v>172</v>
      </c>
      <c r="AT4669" s="100" t="s">
        <v>168</v>
      </c>
      <c r="AU4669" s="100" t="s">
        <v>82</v>
      </c>
      <c r="AY4669" s="9" t="s">
        <v>165</v>
      </c>
      <c r="BE4669" s="101">
        <f>IF(N4669="základní",J4669,0)</f>
        <v>0</v>
      </c>
      <c r="BF4669" s="101">
        <f>IF(N4669="snížená",J4669,0)</f>
        <v>0</v>
      </c>
      <c r="BG4669" s="101">
        <f>IF(N4669="zákl. přenesená",J4669,0)</f>
        <v>0</v>
      </c>
      <c r="BH4669" s="101">
        <f>IF(N4669="sníž. přenesená",J4669,0)</f>
        <v>0</v>
      </c>
      <c r="BI4669" s="101">
        <f>IF(N4669="nulová",J4669,0)</f>
        <v>0</v>
      </c>
      <c r="BJ4669" s="9" t="s">
        <v>80</v>
      </c>
      <c r="BK4669" s="101">
        <f>ROUND(I4669*H4669,2)</f>
        <v>0</v>
      </c>
      <c r="BL4669" s="9" t="s">
        <v>172</v>
      </c>
      <c r="BM4669" s="100" t="s">
        <v>2691</v>
      </c>
    </row>
    <row r="4670" spans="2:65" s="17" customFormat="1" ht="19.5">
      <c r="B4670" s="16"/>
      <c r="D4670" s="102" t="s">
        <v>173</v>
      </c>
      <c r="F4670" s="103" t="s">
        <v>2690</v>
      </c>
      <c r="I4670" s="5"/>
      <c r="L4670" s="16"/>
      <c r="M4670" s="104"/>
      <c r="T4670" s="105"/>
      <c r="AT4670" s="9" t="s">
        <v>173</v>
      </c>
      <c r="AU4670" s="9" t="s">
        <v>82</v>
      </c>
    </row>
    <row r="4671" spans="2:65" s="17" customFormat="1" ht="33" customHeight="1">
      <c r="B4671" s="16"/>
      <c r="C4671" s="88" t="s">
        <v>2692</v>
      </c>
      <c r="D4671" s="88" t="s">
        <v>168</v>
      </c>
      <c r="E4671" s="89" t="s">
        <v>2693</v>
      </c>
      <c r="F4671" s="90" t="s">
        <v>2694</v>
      </c>
      <c r="G4671" s="91" t="s">
        <v>2462</v>
      </c>
      <c r="H4671" s="92">
        <v>2</v>
      </c>
      <c r="I4671" s="4"/>
      <c r="J4671" s="94">
        <f>ROUND(I4671*H4671,2)</f>
        <v>0</v>
      </c>
      <c r="K4671" s="95"/>
      <c r="L4671" s="16"/>
      <c r="M4671" s="96" t="s">
        <v>1</v>
      </c>
      <c r="N4671" s="97" t="s">
        <v>38</v>
      </c>
      <c r="P4671" s="98">
        <f>O4671*H4671</f>
        <v>0</v>
      </c>
      <c r="Q4671" s="98">
        <v>0</v>
      </c>
      <c r="R4671" s="98">
        <f>Q4671*H4671</f>
        <v>0</v>
      </c>
      <c r="S4671" s="98">
        <v>0</v>
      </c>
      <c r="T4671" s="99">
        <f>S4671*H4671</f>
        <v>0</v>
      </c>
      <c r="AR4671" s="100" t="s">
        <v>172</v>
      </c>
      <c r="AT4671" s="100" t="s">
        <v>168</v>
      </c>
      <c r="AU4671" s="100" t="s">
        <v>82</v>
      </c>
      <c r="AY4671" s="9" t="s">
        <v>165</v>
      </c>
      <c r="BE4671" s="101">
        <f>IF(N4671="základní",J4671,0)</f>
        <v>0</v>
      </c>
      <c r="BF4671" s="101">
        <f>IF(N4671="snížená",J4671,0)</f>
        <v>0</v>
      </c>
      <c r="BG4671" s="101">
        <f>IF(N4671="zákl. přenesená",J4671,0)</f>
        <v>0</v>
      </c>
      <c r="BH4671" s="101">
        <f>IF(N4671="sníž. přenesená",J4671,0)</f>
        <v>0</v>
      </c>
      <c r="BI4671" s="101">
        <f>IF(N4671="nulová",J4671,0)</f>
        <v>0</v>
      </c>
      <c r="BJ4671" s="9" t="s">
        <v>80</v>
      </c>
      <c r="BK4671" s="101">
        <f>ROUND(I4671*H4671,2)</f>
        <v>0</v>
      </c>
      <c r="BL4671" s="9" t="s">
        <v>172</v>
      </c>
      <c r="BM4671" s="100" t="s">
        <v>2695</v>
      </c>
    </row>
    <row r="4672" spans="2:65" s="17" customFormat="1" ht="19.5">
      <c r="B4672" s="16"/>
      <c r="D4672" s="102" t="s">
        <v>173</v>
      </c>
      <c r="F4672" s="103" t="s">
        <v>2694</v>
      </c>
      <c r="I4672" s="5"/>
      <c r="L4672" s="16"/>
      <c r="M4672" s="104"/>
      <c r="T4672" s="105"/>
      <c r="AT4672" s="9" t="s">
        <v>173</v>
      </c>
      <c r="AU4672" s="9" t="s">
        <v>82</v>
      </c>
    </row>
    <row r="4673" spans="2:65" s="17" customFormat="1" ht="49.15" customHeight="1">
      <c r="B4673" s="16"/>
      <c r="C4673" s="88" t="s">
        <v>1507</v>
      </c>
      <c r="D4673" s="88" t="s">
        <v>168</v>
      </c>
      <c r="E4673" s="89" t="s">
        <v>2696</v>
      </c>
      <c r="F4673" s="90" t="s">
        <v>2697</v>
      </c>
      <c r="G4673" s="91" t="s">
        <v>2462</v>
      </c>
      <c r="H4673" s="92">
        <v>1</v>
      </c>
      <c r="I4673" s="4"/>
      <c r="J4673" s="94">
        <f>ROUND(I4673*H4673,2)</f>
        <v>0</v>
      </c>
      <c r="K4673" s="95"/>
      <c r="L4673" s="16"/>
      <c r="M4673" s="96" t="s">
        <v>1</v>
      </c>
      <c r="N4673" s="97" t="s">
        <v>38</v>
      </c>
      <c r="P4673" s="98">
        <f>O4673*H4673</f>
        <v>0</v>
      </c>
      <c r="Q4673" s="98">
        <v>0</v>
      </c>
      <c r="R4673" s="98">
        <f>Q4673*H4673</f>
        <v>0</v>
      </c>
      <c r="S4673" s="98">
        <v>0</v>
      </c>
      <c r="T4673" s="99">
        <f>S4673*H4673</f>
        <v>0</v>
      </c>
      <c r="AR4673" s="100" t="s">
        <v>172</v>
      </c>
      <c r="AT4673" s="100" t="s">
        <v>168</v>
      </c>
      <c r="AU4673" s="100" t="s">
        <v>82</v>
      </c>
      <c r="AY4673" s="9" t="s">
        <v>165</v>
      </c>
      <c r="BE4673" s="101">
        <f>IF(N4673="základní",J4673,0)</f>
        <v>0</v>
      </c>
      <c r="BF4673" s="101">
        <f>IF(N4673="snížená",J4673,0)</f>
        <v>0</v>
      </c>
      <c r="BG4673" s="101">
        <f>IF(N4673="zákl. přenesená",J4673,0)</f>
        <v>0</v>
      </c>
      <c r="BH4673" s="101">
        <f>IF(N4673="sníž. přenesená",J4673,0)</f>
        <v>0</v>
      </c>
      <c r="BI4673" s="101">
        <f>IF(N4673="nulová",J4673,0)</f>
        <v>0</v>
      </c>
      <c r="BJ4673" s="9" t="s">
        <v>80</v>
      </c>
      <c r="BK4673" s="101">
        <f>ROUND(I4673*H4673,2)</f>
        <v>0</v>
      </c>
      <c r="BL4673" s="9" t="s">
        <v>172</v>
      </c>
      <c r="BM4673" s="100" t="s">
        <v>2698</v>
      </c>
    </row>
    <row r="4674" spans="2:65" s="17" customFormat="1" ht="29.25">
      <c r="B4674" s="16"/>
      <c r="D4674" s="102" t="s">
        <v>173</v>
      </c>
      <c r="F4674" s="103" t="s">
        <v>2697</v>
      </c>
      <c r="I4674" s="5"/>
      <c r="L4674" s="16"/>
      <c r="M4674" s="104"/>
      <c r="T4674" s="105"/>
      <c r="AT4674" s="9" t="s">
        <v>173</v>
      </c>
      <c r="AU4674" s="9" t="s">
        <v>82</v>
      </c>
    </row>
    <row r="4675" spans="2:65" s="17" customFormat="1" ht="33" customHeight="1">
      <c r="B4675" s="16"/>
      <c r="C4675" s="88" t="s">
        <v>2699</v>
      </c>
      <c r="D4675" s="88" t="s">
        <v>168</v>
      </c>
      <c r="E4675" s="89" t="s">
        <v>2700</v>
      </c>
      <c r="F4675" s="90" t="s">
        <v>2701</v>
      </c>
      <c r="G4675" s="91" t="s">
        <v>2462</v>
      </c>
      <c r="H4675" s="92">
        <v>1</v>
      </c>
      <c r="I4675" s="4"/>
      <c r="J4675" s="94">
        <f>ROUND(I4675*H4675,2)</f>
        <v>0</v>
      </c>
      <c r="K4675" s="95"/>
      <c r="L4675" s="16"/>
      <c r="M4675" s="96" t="s">
        <v>1</v>
      </c>
      <c r="N4675" s="97" t="s">
        <v>38</v>
      </c>
      <c r="P4675" s="98">
        <f>O4675*H4675</f>
        <v>0</v>
      </c>
      <c r="Q4675" s="98">
        <v>0</v>
      </c>
      <c r="R4675" s="98">
        <f>Q4675*H4675</f>
        <v>0</v>
      </c>
      <c r="S4675" s="98">
        <v>0</v>
      </c>
      <c r="T4675" s="99">
        <f>S4675*H4675</f>
        <v>0</v>
      </c>
      <c r="AR4675" s="100" t="s">
        <v>172</v>
      </c>
      <c r="AT4675" s="100" t="s">
        <v>168</v>
      </c>
      <c r="AU4675" s="100" t="s">
        <v>82</v>
      </c>
      <c r="AY4675" s="9" t="s">
        <v>165</v>
      </c>
      <c r="BE4675" s="101">
        <f>IF(N4675="základní",J4675,0)</f>
        <v>0</v>
      </c>
      <c r="BF4675" s="101">
        <f>IF(N4675="snížená",J4675,0)</f>
        <v>0</v>
      </c>
      <c r="BG4675" s="101">
        <f>IF(N4675="zákl. přenesená",J4675,0)</f>
        <v>0</v>
      </c>
      <c r="BH4675" s="101">
        <f>IF(N4675="sníž. přenesená",J4675,0)</f>
        <v>0</v>
      </c>
      <c r="BI4675" s="101">
        <f>IF(N4675="nulová",J4675,0)</f>
        <v>0</v>
      </c>
      <c r="BJ4675" s="9" t="s">
        <v>80</v>
      </c>
      <c r="BK4675" s="101">
        <f>ROUND(I4675*H4675,2)</f>
        <v>0</v>
      </c>
      <c r="BL4675" s="9" t="s">
        <v>172</v>
      </c>
      <c r="BM4675" s="100" t="s">
        <v>2702</v>
      </c>
    </row>
    <row r="4676" spans="2:65" s="17" customFormat="1" ht="19.5">
      <c r="B4676" s="16"/>
      <c r="D4676" s="102" t="s">
        <v>173</v>
      </c>
      <c r="F4676" s="103" t="s">
        <v>2701</v>
      </c>
      <c r="I4676" s="5"/>
      <c r="L4676" s="16"/>
      <c r="M4676" s="104"/>
      <c r="T4676" s="105"/>
      <c r="AT4676" s="9" t="s">
        <v>173</v>
      </c>
      <c r="AU4676" s="9" t="s">
        <v>82</v>
      </c>
    </row>
    <row r="4677" spans="2:65" s="17" customFormat="1" ht="33" customHeight="1">
      <c r="B4677" s="16"/>
      <c r="C4677" s="88" t="s">
        <v>1511</v>
      </c>
      <c r="D4677" s="88" t="s">
        <v>168</v>
      </c>
      <c r="E4677" s="89" t="s">
        <v>2703</v>
      </c>
      <c r="F4677" s="90" t="s">
        <v>2684</v>
      </c>
      <c r="G4677" s="91" t="s">
        <v>2462</v>
      </c>
      <c r="H4677" s="92">
        <v>17</v>
      </c>
      <c r="I4677" s="4"/>
      <c r="J4677" s="94">
        <f>ROUND(I4677*H4677,2)</f>
        <v>0</v>
      </c>
      <c r="K4677" s="95"/>
      <c r="L4677" s="16"/>
      <c r="M4677" s="96" t="s">
        <v>1</v>
      </c>
      <c r="N4677" s="97" t="s">
        <v>38</v>
      </c>
      <c r="P4677" s="98">
        <f>O4677*H4677</f>
        <v>0</v>
      </c>
      <c r="Q4677" s="98">
        <v>0</v>
      </c>
      <c r="R4677" s="98">
        <f>Q4677*H4677</f>
        <v>0</v>
      </c>
      <c r="S4677" s="98">
        <v>0</v>
      </c>
      <c r="T4677" s="99">
        <f>S4677*H4677</f>
        <v>0</v>
      </c>
      <c r="AR4677" s="100" t="s">
        <v>172</v>
      </c>
      <c r="AT4677" s="100" t="s">
        <v>168</v>
      </c>
      <c r="AU4677" s="100" t="s">
        <v>82</v>
      </c>
      <c r="AY4677" s="9" t="s">
        <v>165</v>
      </c>
      <c r="BE4677" s="101">
        <f>IF(N4677="základní",J4677,0)</f>
        <v>0</v>
      </c>
      <c r="BF4677" s="101">
        <f>IF(N4677="snížená",J4677,0)</f>
        <v>0</v>
      </c>
      <c r="BG4677" s="101">
        <f>IF(N4677="zákl. přenesená",J4677,0)</f>
        <v>0</v>
      </c>
      <c r="BH4677" s="101">
        <f>IF(N4677="sníž. přenesená",J4677,0)</f>
        <v>0</v>
      </c>
      <c r="BI4677" s="101">
        <f>IF(N4677="nulová",J4677,0)</f>
        <v>0</v>
      </c>
      <c r="BJ4677" s="9" t="s">
        <v>80</v>
      </c>
      <c r="BK4677" s="101">
        <f>ROUND(I4677*H4677,2)</f>
        <v>0</v>
      </c>
      <c r="BL4677" s="9" t="s">
        <v>172</v>
      </c>
      <c r="BM4677" s="100" t="s">
        <v>2704</v>
      </c>
    </row>
    <row r="4678" spans="2:65" s="17" customFormat="1" ht="19.5">
      <c r="B4678" s="16"/>
      <c r="D4678" s="102" t="s">
        <v>173</v>
      </c>
      <c r="F4678" s="103" t="s">
        <v>2684</v>
      </c>
      <c r="I4678" s="5"/>
      <c r="L4678" s="16"/>
      <c r="M4678" s="104"/>
      <c r="T4678" s="105"/>
      <c r="AT4678" s="9" t="s">
        <v>173</v>
      </c>
      <c r="AU4678" s="9" t="s">
        <v>82</v>
      </c>
    </row>
    <row r="4679" spans="2:65" s="17" customFormat="1" ht="76.349999999999994" customHeight="1">
      <c r="B4679" s="16"/>
      <c r="C4679" s="88" t="s">
        <v>2705</v>
      </c>
      <c r="D4679" s="88" t="s">
        <v>168</v>
      </c>
      <c r="E4679" s="89" t="s">
        <v>2706</v>
      </c>
      <c r="F4679" s="90" t="s">
        <v>2707</v>
      </c>
      <c r="G4679" s="91" t="s">
        <v>2462</v>
      </c>
      <c r="H4679" s="92">
        <v>1</v>
      </c>
      <c r="I4679" s="4"/>
      <c r="J4679" s="94">
        <f>ROUND(I4679*H4679,2)</f>
        <v>0</v>
      </c>
      <c r="K4679" s="95"/>
      <c r="L4679" s="16"/>
      <c r="M4679" s="96" t="s">
        <v>1</v>
      </c>
      <c r="N4679" s="97" t="s">
        <v>38</v>
      </c>
      <c r="P4679" s="98">
        <f>O4679*H4679</f>
        <v>0</v>
      </c>
      <c r="Q4679" s="98">
        <v>0</v>
      </c>
      <c r="R4679" s="98">
        <f>Q4679*H4679</f>
        <v>0</v>
      </c>
      <c r="S4679" s="98">
        <v>0</v>
      </c>
      <c r="T4679" s="99">
        <f>S4679*H4679</f>
        <v>0</v>
      </c>
      <c r="AR4679" s="100" t="s">
        <v>172</v>
      </c>
      <c r="AT4679" s="100" t="s">
        <v>168</v>
      </c>
      <c r="AU4679" s="100" t="s">
        <v>82</v>
      </c>
      <c r="AY4679" s="9" t="s">
        <v>165</v>
      </c>
      <c r="BE4679" s="101">
        <f>IF(N4679="základní",J4679,0)</f>
        <v>0</v>
      </c>
      <c r="BF4679" s="101">
        <f>IF(N4679="snížená",J4679,0)</f>
        <v>0</v>
      </c>
      <c r="BG4679" s="101">
        <f>IF(N4679="zákl. přenesená",J4679,0)</f>
        <v>0</v>
      </c>
      <c r="BH4679" s="101">
        <f>IF(N4679="sníž. přenesená",J4679,0)</f>
        <v>0</v>
      </c>
      <c r="BI4679" s="101">
        <f>IF(N4679="nulová",J4679,0)</f>
        <v>0</v>
      </c>
      <c r="BJ4679" s="9" t="s">
        <v>80</v>
      </c>
      <c r="BK4679" s="101">
        <f>ROUND(I4679*H4679,2)</f>
        <v>0</v>
      </c>
      <c r="BL4679" s="9" t="s">
        <v>172</v>
      </c>
      <c r="BM4679" s="100" t="s">
        <v>2708</v>
      </c>
    </row>
    <row r="4680" spans="2:65" s="17" customFormat="1" ht="78">
      <c r="B4680" s="16"/>
      <c r="D4680" s="102" t="s">
        <v>173</v>
      </c>
      <c r="F4680" s="103" t="s">
        <v>2709</v>
      </c>
      <c r="I4680" s="5"/>
      <c r="L4680" s="16"/>
      <c r="M4680" s="104"/>
      <c r="T4680" s="105"/>
      <c r="AT4680" s="9" t="s">
        <v>173</v>
      </c>
      <c r="AU4680" s="9" t="s">
        <v>82</v>
      </c>
    </row>
    <row r="4681" spans="2:65" s="17" customFormat="1" ht="37.9" customHeight="1">
      <c r="B4681" s="16"/>
      <c r="C4681" s="88" t="s">
        <v>1514</v>
      </c>
      <c r="D4681" s="88" t="s">
        <v>168</v>
      </c>
      <c r="E4681" s="89" t="s">
        <v>2710</v>
      </c>
      <c r="F4681" s="90" t="s">
        <v>2711</v>
      </c>
      <c r="G4681" s="91" t="s">
        <v>2462</v>
      </c>
      <c r="H4681" s="92">
        <v>1</v>
      </c>
      <c r="I4681" s="4"/>
      <c r="J4681" s="94">
        <f>ROUND(I4681*H4681,2)</f>
        <v>0</v>
      </c>
      <c r="K4681" s="95"/>
      <c r="L4681" s="16"/>
      <c r="M4681" s="96" t="s">
        <v>1</v>
      </c>
      <c r="N4681" s="97" t="s">
        <v>38</v>
      </c>
      <c r="P4681" s="98">
        <f>O4681*H4681</f>
        <v>0</v>
      </c>
      <c r="Q4681" s="98">
        <v>0</v>
      </c>
      <c r="R4681" s="98">
        <f>Q4681*H4681</f>
        <v>0</v>
      </c>
      <c r="S4681" s="98">
        <v>0</v>
      </c>
      <c r="T4681" s="99">
        <f>S4681*H4681</f>
        <v>0</v>
      </c>
      <c r="AR4681" s="100" t="s">
        <v>172</v>
      </c>
      <c r="AT4681" s="100" t="s">
        <v>168</v>
      </c>
      <c r="AU4681" s="100" t="s">
        <v>82</v>
      </c>
      <c r="AY4681" s="9" t="s">
        <v>165</v>
      </c>
      <c r="BE4681" s="101">
        <f>IF(N4681="základní",J4681,0)</f>
        <v>0</v>
      </c>
      <c r="BF4681" s="101">
        <f>IF(N4681="snížená",J4681,0)</f>
        <v>0</v>
      </c>
      <c r="BG4681" s="101">
        <f>IF(N4681="zákl. přenesená",J4681,0)</f>
        <v>0</v>
      </c>
      <c r="BH4681" s="101">
        <f>IF(N4681="sníž. přenesená",J4681,0)</f>
        <v>0</v>
      </c>
      <c r="BI4681" s="101">
        <f>IF(N4681="nulová",J4681,0)</f>
        <v>0</v>
      </c>
      <c r="BJ4681" s="9" t="s">
        <v>80</v>
      </c>
      <c r="BK4681" s="101">
        <f>ROUND(I4681*H4681,2)</f>
        <v>0</v>
      </c>
      <c r="BL4681" s="9" t="s">
        <v>172</v>
      </c>
      <c r="BM4681" s="100" t="s">
        <v>2712</v>
      </c>
    </row>
    <row r="4682" spans="2:65" s="17" customFormat="1" ht="19.5">
      <c r="B4682" s="16"/>
      <c r="D4682" s="102" t="s">
        <v>173</v>
      </c>
      <c r="F4682" s="103" t="s">
        <v>2711</v>
      </c>
      <c r="I4682" s="5"/>
      <c r="L4682" s="16"/>
      <c r="M4682" s="104"/>
      <c r="T4682" s="105"/>
      <c r="AT4682" s="9" t="s">
        <v>173</v>
      </c>
      <c r="AU4682" s="9" t="s">
        <v>82</v>
      </c>
    </row>
    <row r="4683" spans="2:65" s="17" customFormat="1" ht="76.349999999999994" customHeight="1">
      <c r="B4683" s="16"/>
      <c r="C4683" s="88" t="s">
        <v>2713</v>
      </c>
      <c r="D4683" s="88" t="s">
        <v>168</v>
      </c>
      <c r="E4683" s="89" t="s">
        <v>2714</v>
      </c>
      <c r="F4683" s="90" t="s">
        <v>2715</v>
      </c>
      <c r="G4683" s="91" t="s">
        <v>2575</v>
      </c>
      <c r="H4683" s="92">
        <v>1</v>
      </c>
      <c r="I4683" s="4"/>
      <c r="J4683" s="94">
        <f>ROUND(I4683*H4683,2)</f>
        <v>0</v>
      </c>
      <c r="K4683" s="95"/>
      <c r="L4683" s="16"/>
      <c r="M4683" s="96" t="s">
        <v>1</v>
      </c>
      <c r="N4683" s="97" t="s">
        <v>38</v>
      </c>
      <c r="P4683" s="98">
        <f>O4683*H4683</f>
        <v>0</v>
      </c>
      <c r="Q4683" s="98">
        <v>0</v>
      </c>
      <c r="R4683" s="98">
        <f>Q4683*H4683</f>
        <v>0</v>
      </c>
      <c r="S4683" s="98">
        <v>0</v>
      </c>
      <c r="T4683" s="99">
        <f>S4683*H4683</f>
        <v>0</v>
      </c>
      <c r="AR4683" s="100" t="s">
        <v>172</v>
      </c>
      <c r="AT4683" s="100" t="s">
        <v>168</v>
      </c>
      <c r="AU4683" s="100" t="s">
        <v>82</v>
      </c>
      <c r="AY4683" s="9" t="s">
        <v>165</v>
      </c>
      <c r="BE4683" s="101">
        <f>IF(N4683="základní",J4683,0)</f>
        <v>0</v>
      </c>
      <c r="BF4683" s="101">
        <f>IF(N4683="snížená",J4683,0)</f>
        <v>0</v>
      </c>
      <c r="BG4683" s="101">
        <f>IF(N4683="zákl. přenesená",J4683,0)</f>
        <v>0</v>
      </c>
      <c r="BH4683" s="101">
        <f>IF(N4683="sníž. přenesená",J4683,0)</f>
        <v>0</v>
      </c>
      <c r="BI4683" s="101">
        <f>IF(N4683="nulová",J4683,0)</f>
        <v>0</v>
      </c>
      <c r="BJ4683" s="9" t="s">
        <v>80</v>
      </c>
      <c r="BK4683" s="101">
        <f>ROUND(I4683*H4683,2)</f>
        <v>0</v>
      </c>
      <c r="BL4683" s="9" t="s">
        <v>172</v>
      </c>
      <c r="BM4683" s="100" t="s">
        <v>2716</v>
      </c>
    </row>
    <row r="4684" spans="2:65" s="17" customFormat="1" ht="156">
      <c r="B4684" s="16"/>
      <c r="D4684" s="102" t="s">
        <v>173</v>
      </c>
      <c r="F4684" s="103" t="s">
        <v>2717</v>
      </c>
      <c r="I4684" s="5"/>
      <c r="L4684" s="16"/>
      <c r="M4684" s="104"/>
      <c r="T4684" s="105"/>
      <c r="AT4684" s="9" t="s">
        <v>173</v>
      </c>
      <c r="AU4684" s="9" t="s">
        <v>82</v>
      </c>
    </row>
    <row r="4685" spans="2:65" s="17" customFormat="1" ht="76.349999999999994" customHeight="1">
      <c r="B4685" s="16"/>
      <c r="C4685" s="88" t="s">
        <v>1520</v>
      </c>
      <c r="D4685" s="88" t="s">
        <v>168</v>
      </c>
      <c r="E4685" s="89" t="s">
        <v>2718</v>
      </c>
      <c r="F4685" s="90" t="s">
        <v>2715</v>
      </c>
      <c r="G4685" s="91" t="s">
        <v>2575</v>
      </c>
      <c r="H4685" s="92">
        <v>1</v>
      </c>
      <c r="I4685" s="4"/>
      <c r="J4685" s="94">
        <f>ROUND(I4685*H4685,2)</f>
        <v>0</v>
      </c>
      <c r="K4685" s="95"/>
      <c r="L4685" s="16"/>
      <c r="M4685" s="96" t="s">
        <v>1</v>
      </c>
      <c r="N4685" s="97" t="s">
        <v>38</v>
      </c>
      <c r="P4685" s="98">
        <f>O4685*H4685</f>
        <v>0</v>
      </c>
      <c r="Q4685" s="98">
        <v>0</v>
      </c>
      <c r="R4685" s="98">
        <f>Q4685*H4685</f>
        <v>0</v>
      </c>
      <c r="S4685" s="98">
        <v>0</v>
      </c>
      <c r="T4685" s="99">
        <f>S4685*H4685</f>
        <v>0</v>
      </c>
      <c r="AR4685" s="100" t="s">
        <v>172</v>
      </c>
      <c r="AT4685" s="100" t="s">
        <v>168</v>
      </c>
      <c r="AU4685" s="100" t="s">
        <v>82</v>
      </c>
      <c r="AY4685" s="9" t="s">
        <v>165</v>
      </c>
      <c r="BE4685" s="101">
        <f>IF(N4685="základní",J4685,0)</f>
        <v>0</v>
      </c>
      <c r="BF4685" s="101">
        <f>IF(N4685="snížená",J4685,0)</f>
        <v>0</v>
      </c>
      <c r="BG4685" s="101">
        <f>IF(N4685="zákl. přenesená",J4685,0)</f>
        <v>0</v>
      </c>
      <c r="BH4685" s="101">
        <f>IF(N4685="sníž. přenesená",J4685,0)</f>
        <v>0</v>
      </c>
      <c r="BI4685" s="101">
        <f>IF(N4685="nulová",J4685,0)</f>
        <v>0</v>
      </c>
      <c r="BJ4685" s="9" t="s">
        <v>80</v>
      </c>
      <c r="BK4685" s="101">
        <f>ROUND(I4685*H4685,2)</f>
        <v>0</v>
      </c>
      <c r="BL4685" s="9" t="s">
        <v>172</v>
      </c>
      <c r="BM4685" s="100" t="s">
        <v>2719</v>
      </c>
    </row>
    <row r="4686" spans="2:65" s="17" customFormat="1" ht="146.25">
      <c r="B4686" s="16"/>
      <c r="D4686" s="102" t="s">
        <v>173</v>
      </c>
      <c r="F4686" s="103" t="s">
        <v>2720</v>
      </c>
      <c r="I4686" s="5"/>
      <c r="L4686" s="16"/>
      <c r="M4686" s="104"/>
      <c r="T4686" s="105"/>
      <c r="AT4686" s="9" t="s">
        <v>173</v>
      </c>
      <c r="AU4686" s="9" t="s">
        <v>82</v>
      </c>
    </row>
    <row r="4687" spans="2:65" s="17" customFormat="1" ht="62.65" customHeight="1">
      <c r="B4687" s="16"/>
      <c r="C4687" s="88" t="s">
        <v>2721</v>
      </c>
      <c r="D4687" s="88" t="s">
        <v>168</v>
      </c>
      <c r="E4687" s="89" t="s">
        <v>2722</v>
      </c>
      <c r="F4687" s="90" t="s">
        <v>2723</v>
      </c>
      <c r="G4687" s="91" t="s">
        <v>2462</v>
      </c>
      <c r="H4687" s="92">
        <v>1</v>
      </c>
      <c r="I4687" s="4"/>
      <c r="J4687" s="94">
        <f>ROUND(I4687*H4687,2)</f>
        <v>0</v>
      </c>
      <c r="K4687" s="95"/>
      <c r="L4687" s="16"/>
      <c r="M4687" s="96" t="s">
        <v>1</v>
      </c>
      <c r="N4687" s="97" t="s">
        <v>38</v>
      </c>
      <c r="P4687" s="98">
        <f>O4687*H4687</f>
        <v>0</v>
      </c>
      <c r="Q4687" s="98">
        <v>0</v>
      </c>
      <c r="R4687" s="98">
        <f>Q4687*H4687</f>
        <v>0</v>
      </c>
      <c r="S4687" s="98">
        <v>0</v>
      </c>
      <c r="T4687" s="99">
        <f>S4687*H4687</f>
        <v>0</v>
      </c>
      <c r="AR4687" s="100" t="s">
        <v>172</v>
      </c>
      <c r="AT4687" s="100" t="s">
        <v>168</v>
      </c>
      <c r="AU4687" s="100" t="s">
        <v>82</v>
      </c>
      <c r="AY4687" s="9" t="s">
        <v>165</v>
      </c>
      <c r="BE4687" s="101">
        <f>IF(N4687="základní",J4687,0)</f>
        <v>0</v>
      </c>
      <c r="BF4687" s="101">
        <f>IF(N4687="snížená",J4687,0)</f>
        <v>0</v>
      </c>
      <c r="BG4687" s="101">
        <f>IF(N4687="zákl. přenesená",J4687,0)</f>
        <v>0</v>
      </c>
      <c r="BH4687" s="101">
        <f>IF(N4687="sníž. přenesená",J4687,0)</f>
        <v>0</v>
      </c>
      <c r="BI4687" s="101">
        <f>IF(N4687="nulová",J4687,0)</f>
        <v>0</v>
      </c>
      <c r="BJ4687" s="9" t="s">
        <v>80</v>
      </c>
      <c r="BK4687" s="101">
        <f>ROUND(I4687*H4687,2)</f>
        <v>0</v>
      </c>
      <c r="BL4687" s="9" t="s">
        <v>172</v>
      </c>
      <c r="BM4687" s="100" t="s">
        <v>2724</v>
      </c>
    </row>
    <row r="4688" spans="2:65" s="17" customFormat="1" ht="39">
      <c r="B4688" s="16"/>
      <c r="D4688" s="102" t="s">
        <v>173</v>
      </c>
      <c r="F4688" s="103" t="s">
        <v>2723</v>
      </c>
      <c r="I4688" s="5"/>
      <c r="L4688" s="16"/>
      <c r="M4688" s="104"/>
      <c r="T4688" s="105"/>
      <c r="AT4688" s="9" t="s">
        <v>173</v>
      </c>
      <c r="AU4688" s="9" t="s">
        <v>82</v>
      </c>
    </row>
    <row r="4689" spans="2:65" s="17" customFormat="1" ht="66.75" customHeight="1">
      <c r="B4689" s="16"/>
      <c r="C4689" s="88" t="s">
        <v>1523</v>
      </c>
      <c r="D4689" s="88" t="s">
        <v>168</v>
      </c>
      <c r="E4689" s="89" t="s">
        <v>2725</v>
      </c>
      <c r="F4689" s="90" t="s">
        <v>2726</v>
      </c>
      <c r="G4689" s="91" t="s">
        <v>2462</v>
      </c>
      <c r="H4689" s="92">
        <v>1</v>
      </c>
      <c r="I4689" s="4"/>
      <c r="J4689" s="94">
        <f>ROUND(I4689*H4689,2)</f>
        <v>0</v>
      </c>
      <c r="K4689" s="95"/>
      <c r="L4689" s="16"/>
      <c r="M4689" s="96" t="s">
        <v>1</v>
      </c>
      <c r="N4689" s="97" t="s">
        <v>38</v>
      </c>
      <c r="P4689" s="98">
        <f>O4689*H4689</f>
        <v>0</v>
      </c>
      <c r="Q4689" s="98">
        <v>0</v>
      </c>
      <c r="R4689" s="98">
        <f>Q4689*H4689</f>
        <v>0</v>
      </c>
      <c r="S4689" s="98">
        <v>0</v>
      </c>
      <c r="T4689" s="99">
        <f>S4689*H4689</f>
        <v>0</v>
      </c>
      <c r="AR4689" s="100" t="s">
        <v>172</v>
      </c>
      <c r="AT4689" s="100" t="s">
        <v>168</v>
      </c>
      <c r="AU4689" s="100" t="s">
        <v>82</v>
      </c>
      <c r="AY4689" s="9" t="s">
        <v>165</v>
      </c>
      <c r="BE4689" s="101">
        <f>IF(N4689="základní",J4689,0)</f>
        <v>0</v>
      </c>
      <c r="BF4689" s="101">
        <f>IF(N4689="snížená",J4689,0)</f>
        <v>0</v>
      </c>
      <c r="BG4689" s="101">
        <f>IF(N4689="zákl. přenesená",J4689,0)</f>
        <v>0</v>
      </c>
      <c r="BH4689" s="101">
        <f>IF(N4689="sníž. přenesená",J4689,0)</f>
        <v>0</v>
      </c>
      <c r="BI4689" s="101">
        <f>IF(N4689="nulová",J4689,0)</f>
        <v>0</v>
      </c>
      <c r="BJ4689" s="9" t="s">
        <v>80</v>
      </c>
      <c r="BK4689" s="101">
        <f>ROUND(I4689*H4689,2)</f>
        <v>0</v>
      </c>
      <c r="BL4689" s="9" t="s">
        <v>172</v>
      </c>
      <c r="BM4689" s="100" t="s">
        <v>2727</v>
      </c>
    </row>
    <row r="4690" spans="2:65" s="17" customFormat="1" ht="39">
      <c r="B4690" s="16"/>
      <c r="D4690" s="102" t="s">
        <v>173</v>
      </c>
      <c r="F4690" s="103" t="s">
        <v>2726</v>
      </c>
      <c r="I4690" s="5"/>
      <c r="L4690" s="16"/>
      <c r="M4690" s="104"/>
      <c r="T4690" s="105"/>
      <c r="AT4690" s="9" t="s">
        <v>173</v>
      </c>
      <c r="AU4690" s="9" t="s">
        <v>82</v>
      </c>
    </row>
    <row r="4691" spans="2:65" s="17" customFormat="1" ht="78" customHeight="1">
      <c r="B4691" s="16"/>
      <c r="C4691" s="88" t="s">
        <v>2728</v>
      </c>
      <c r="D4691" s="88" t="s">
        <v>168</v>
      </c>
      <c r="E4691" s="89" t="s">
        <v>2729</v>
      </c>
      <c r="F4691" s="90" t="s">
        <v>2730</v>
      </c>
      <c r="G4691" s="91" t="s">
        <v>2462</v>
      </c>
      <c r="H4691" s="92">
        <v>1</v>
      </c>
      <c r="I4691" s="4"/>
      <c r="J4691" s="94">
        <f>ROUND(I4691*H4691,2)</f>
        <v>0</v>
      </c>
      <c r="K4691" s="95"/>
      <c r="L4691" s="16"/>
      <c r="M4691" s="96" t="s">
        <v>1</v>
      </c>
      <c r="N4691" s="97" t="s">
        <v>38</v>
      </c>
      <c r="P4691" s="98">
        <f>O4691*H4691</f>
        <v>0</v>
      </c>
      <c r="Q4691" s="98">
        <v>0</v>
      </c>
      <c r="R4691" s="98">
        <f>Q4691*H4691</f>
        <v>0</v>
      </c>
      <c r="S4691" s="98">
        <v>0</v>
      </c>
      <c r="T4691" s="99">
        <f>S4691*H4691</f>
        <v>0</v>
      </c>
      <c r="AR4691" s="100" t="s">
        <v>172</v>
      </c>
      <c r="AT4691" s="100" t="s">
        <v>168</v>
      </c>
      <c r="AU4691" s="100" t="s">
        <v>82</v>
      </c>
      <c r="AY4691" s="9" t="s">
        <v>165</v>
      </c>
      <c r="BE4691" s="101">
        <f>IF(N4691="základní",J4691,0)</f>
        <v>0</v>
      </c>
      <c r="BF4691" s="101">
        <f>IF(N4691="snížená",J4691,0)</f>
        <v>0</v>
      </c>
      <c r="BG4691" s="101">
        <f>IF(N4691="zákl. přenesená",J4691,0)</f>
        <v>0</v>
      </c>
      <c r="BH4691" s="101">
        <f>IF(N4691="sníž. přenesená",J4691,0)</f>
        <v>0</v>
      </c>
      <c r="BI4691" s="101">
        <f>IF(N4691="nulová",J4691,0)</f>
        <v>0</v>
      </c>
      <c r="BJ4691" s="9" t="s">
        <v>80</v>
      </c>
      <c r="BK4691" s="101">
        <f>ROUND(I4691*H4691,2)</f>
        <v>0</v>
      </c>
      <c r="BL4691" s="9" t="s">
        <v>172</v>
      </c>
      <c r="BM4691" s="100" t="s">
        <v>2731</v>
      </c>
    </row>
    <row r="4692" spans="2:65" s="17" customFormat="1" ht="68.25">
      <c r="B4692" s="16"/>
      <c r="D4692" s="102" t="s">
        <v>173</v>
      </c>
      <c r="F4692" s="103" t="s">
        <v>2732</v>
      </c>
      <c r="I4692" s="5"/>
      <c r="L4692" s="16"/>
      <c r="M4692" s="104"/>
      <c r="T4692" s="105"/>
      <c r="AT4692" s="9" t="s">
        <v>173</v>
      </c>
      <c r="AU4692" s="9" t="s">
        <v>82</v>
      </c>
    </row>
    <row r="4693" spans="2:65" s="17" customFormat="1" ht="66.75" customHeight="1">
      <c r="B4693" s="16"/>
      <c r="C4693" s="88" t="s">
        <v>1528</v>
      </c>
      <c r="D4693" s="88" t="s">
        <v>168</v>
      </c>
      <c r="E4693" s="89" t="s">
        <v>2733</v>
      </c>
      <c r="F4693" s="90" t="s">
        <v>2734</v>
      </c>
      <c r="G4693" s="91" t="s">
        <v>2462</v>
      </c>
      <c r="H4693" s="92">
        <v>1</v>
      </c>
      <c r="I4693" s="4"/>
      <c r="J4693" s="94">
        <f>ROUND(I4693*H4693,2)</f>
        <v>0</v>
      </c>
      <c r="K4693" s="95"/>
      <c r="L4693" s="16"/>
      <c r="M4693" s="96" t="s">
        <v>1</v>
      </c>
      <c r="N4693" s="97" t="s">
        <v>38</v>
      </c>
      <c r="P4693" s="98">
        <f>O4693*H4693</f>
        <v>0</v>
      </c>
      <c r="Q4693" s="98">
        <v>0</v>
      </c>
      <c r="R4693" s="98">
        <f>Q4693*H4693</f>
        <v>0</v>
      </c>
      <c r="S4693" s="98">
        <v>0</v>
      </c>
      <c r="T4693" s="99">
        <f>S4693*H4693</f>
        <v>0</v>
      </c>
      <c r="AR4693" s="100" t="s">
        <v>172</v>
      </c>
      <c r="AT4693" s="100" t="s">
        <v>168</v>
      </c>
      <c r="AU4693" s="100" t="s">
        <v>82</v>
      </c>
      <c r="AY4693" s="9" t="s">
        <v>165</v>
      </c>
      <c r="BE4693" s="101">
        <f>IF(N4693="základní",J4693,0)</f>
        <v>0</v>
      </c>
      <c r="BF4693" s="101">
        <f>IF(N4693="snížená",J4693,0)</f>
        <v>0</v>
      </c>
      <c r="BG4693" s="101">
        <f>IF(N4693="zákl. přenesená",J4693,0)</f>
        <v>0</v>
      </c>
      <c r="BH4693" s="101">
        <f>IF(N4693="sníž. přenesená",J4693,0)</f>
        <v>0</v>
      </c>
      <c r="BI4693" s="101">
        <f>IF(N4693="nulová",J4693,0)</f>
        <v>0</v>
      </c>
      <c r="BJ4693" s="9" t="s">
        <v>80</v>
      </c>
      <c r="BK4693" s="101">
        <f>ROUND(I4693*H4693,2)</f>
        <v>0</v>
      </c>
      <c r="BL4693" s="9" t="s">
        <v>172</v>
      </c>
      <c r="BM4693" s="100" t="s">
        <v>2735</v>
      </c>
    </row>
    <row r="4694" spans="2:65" s="17" customFormat="1" ht="48.75">
      <c r="B4694" s="16"/>
      <c r="D4694" s="102" t="s">
        <v>173</v>
      </c>
      <c r="F4694" s="103" t="s">
        <v>2736</v>
      </c>
      <c r="I4694" s="5"/>
      <c r="L4694" s="16"/>
      <c r="M4694" s="104"/>
      <c r="T4694" s="105"/>
      <c r="AT4694" s="9" t="s">
        <v>173</v>
      </c>
      <c r="AU4694" s="9" t="s">
        <v>82</v>
      </c>
    </row>
    <row r="4695" spans="2:65" s="17" customFormat="1" ht="76.349999999999994" customHeight="1">
      <c r="B4695" s="16"/>
      <c r="C4695" s="88" t="s">
        <v>2737</v>
      </c>
      <c r="D4695" s="88" t="s">
        <v>168</v>
      </c>
      <c r="E4695" s="89" t="s">
        <v>2738</v>
      </c>
      <c r="F4695" s="90" t="s">
        <v>2739</v>
      </c>
      <c r="G4695" s="91" t="s">
        <v>2462</v>
      </c>
      <c r="H4695" s="92">
        <v>1</v>
      </c>
      <c r="I4695" s="4"/>
      <c r="J4695" s="94">
        <f>ROUND(I4695*H4695,2)</f>
        <v>0</v>
      </c>
      <c r="K4695" s="95"/>
      <c r="L4695" s="16"/>
      <c r="M4695" s="96" t="s">
        <v>1</v>
      </c>
      <c r="N4695" s="97" t="s">
        <v>38</v>
      </c>
      <c r="P4695" s="98">
        <f>O4695*H4695</f>
        <v>0</v>
      </c>
      <c r="Q4695" s="98">
        <v>0</v>
      </c>
      <c r="R4695" s="98">
        <f>Q4695*H4695</f>
        <v>0</v>
      </c>
      <c r="S4695" s="98">
        <v>0</v>
      </c>
      <c r="T4695" s="99">
        <f>S4695*H4695</f>
        <v>0</v>
      </c>
      <c r="AR4695" s="100" t="s">
        <v>172</v>
      </c>
      <c r="AT4695" s="100" t="s">
        <v>168</v>
      </c>
      <c r="AU4695" s="100" t="s">
        <v>82</v>
      </c>
      <c r="AY4695" s="9" t="s">
        <v>165</v>
      </c>
      <c r="BE4695" s="101">
        <f>IF(N4695="základní",J4695,0)</f>
        <v>0</v>
      </c>
      <c r="BF4695" s="101">
        <f>IF(N4695="snížená",J4695,0)</f>
        <v>0</v>
      </c>
      <c r="BG4695" s="101">
        <f>IF(N4695="zákl. přenesená",J4695,0)</f>
        <v>0</v>
      </c>
      <c r="BH4695" s="101">
        <f>IF(N4695="sníž. přenesená",J4695,0)</f>
        <v>0</v>
      </c>
      <c r="BI4695" s="101">
        <f>IF(N4695="nulová",J4695,0)</f>
        <v>0</v>
      </c>
      <c r="BJ4695" s="9" t="s">
        <v>80</v>
      </c>
      <c r="BK4695" s="101">
        <f>ROUND(I4695*H4695,2)</f>
        <v>0</v>
      </c>
      <c r="BL4695" s="9" t="s">
        <v>172</v>
      </c>
      <c r="BM4695" s="100" t="s">
        <v>2740</v>
      </c>
    </row>
    <row r="4696" spans="2:65" s="17" customFormat="1" ht="68.25">
      <c r="B4696" s="16"/>
      <c r="D4696" s="102" t="s">
        <v>173</v>
      </c>
      <c r="F4696" s="103" t="s">
        <v>2741</v>
      </c>
      <c r="I4696" s="5"/>
      <c r="L4696" s="16"/>
      <c r="M4696" s="104"/>
      <c r="T4696" s="105"/>
      <c r="AT4696" s="9" t="s">
        <v>173</v>
      </c>
      <c r="AU4696" s="9" t="s">
        <v>82</v>
      </c>
    </row>
    <row r="4697" spans="2:65" s="17" customFormat="1" ht="66.75" customHeight="1">
      <c r="B4697" s="16"/>
      <c r="C4697" s="88" t="s">
        <v>1531</v>
      </c>
      <c r="D4697" s="88" t="s">
        <v>168</v>
      </c>
      <c r="E4697" s="89" t="s">
        <v>2742</v>
      </c>
      <c r="F4697" s="90" t="s">
        <v>9806</v>
      </c>
      <c r="G4697" s="91" t="s">
        <v>2462</v>
      </c>
      <c r="H4697" s="92">
        <v>1</v>
      </c>
      <c r="I4697" s="4"/>
      <c r="J4697" s="94">
        <f>ROUND(I4697*H4697,2)</f>
        <v>0</v>
      </c>
      <c r="K4697" s="95"/>
      <c r="L4697" s="16"/>
      <c r="M4697" s="96" t="s">
        <v>1</v>
      </c>
      <c r="N4697" s="97" t="s">
        <v>38</v>
      </c>
      <c r="P4697" s="98">
        <f>O4697*H4697</f>
        <v>0</v>
      </c>
      <c r="Q4697" s="98">
        <v>0</v>
      </c>
      <c r="R4697" s="98">
        <f>Q4697*H4697</f>
        <v>0</v>
      </c>
      <c r="S4697" s="98">
        <v>0</v>
      </c>
      <c r="T4697" s="99">
        <f>S4697*H4697</f>
        <v>0</v>
      </c>
      <c r="AR4697" s="100" t="s">
        <v>172</v>
      </c>
      <c r="AT4697" s="100" t="s">
        <v>168</v>
      </c>
      <c r="AU4697" s="100" t="s">
        <v>82</v>
      </c>
      <c r="AY4697" s="9" t="s">
        <v>165</v>
      </c>
      <c r="BE4697" s="101">
        <f>IF(N4697="základní",J4697,0)</f>
        <v>0</v>
      </c>
      <c r="BF4697" s="101">
        <f>IF(N4697="snížená",J4697,0)</f>
        <v>0</v>
      </c>
      <c r="BG4697" s="101">
        <f>IF(N4697="zákl. přenesená",J4697,0)</f>
        <v>0</v>
      </c>
      <c r="BH4697" s="101">
        <f>IF(N4697="sníž. přenesená",J4697,0)</f>
        <v>0</v>
      </c>
      <c r="BI4697" s="101">
        <f>IF(N4697="nulová",J4697,0)</f>
        <v>0</v>
      </c>
      <c r="BJ4697" s="9" t="s">
        <v>80</v>
      </c>
      <c r="BK4697" s="101">
        <f>ROUND(I4697*H4697,2)</f>
        <v>0</v>
      </c>
      <c r="BL4697" s="9" t="s">
        <v>172</v>
      </c>
      <c r="BM4697" s="100" t="s">
        <v>2743</v>
      </c>
    </row>
    <row r="4698" spans="2:65" s="17" customFormat="1" ht="39">
      <c r="B4698" s="16"/>
      <c r="D4698" s="102" t="s">
        <v>173</v>
      </c>
      <c r="F4698" s="103" t="s">
        <v>9806</v>
      </c>
      <c r="I4698" s="5"/>
      <c r="L4698" s="16"/>
      <c r="M4698" s="104"/>
      <c r="T4698" s="105"/>
      <c r="AT4698" s="9" t="s">
        <v>173</v>
      </c>
      <c r="AU4698" s="9" t="s">
        <v>82</v>
      </c>
    </row>
    <row r="4699" spans="2:65" s="17" customFormat="1" ht="37.9" customHeight="1">
      <c r="B4699" s="16"/>
      <c r="C4699" s="88" t="s">
        <v>2744</v>
      </c>
      <c r="D4699" s="88" t="s">
        <v>168</v>
      </c>
      <c r="E4699" s="89" t="s">
        <v>2745</v>
      </c>
      <c r="F4699" s="90" t="s">
        <v>2746</v>
      </c>
      <c r="G4699" s="91" t="s">
        <v>2462</v>
      </c>
      <c r="H4699" s="92">
        <v>1</v>
      </c>
      <c r="I4699" s="4"/>
      <c r="J4699" s="94">
        <f>ROUND(I4699*H4699,2)</f>
        <v>0</v>
      </c>
      <c r="K4699" s="95"/>
      <c r="L4699" s="16"/>
      <c r="M4699" s="96" t="s">
        <v>1</v>
      </c>
      <c r="N4699" s="97" t="s">
        <v>38</v>
      </c>
      <c r="P4699" s="98">
        <f>O4699*H4699</f>
        <v>0</v>
      </c>
      <c r="Q4699" s="98">
        <v>0</v>
      </c>
      <c r="R4699" s="98">
        <f>Q4699*H4699</f>
        <v>0</v>
      </c>
      <c r="S4699" s="98">
        <v>0</v>
      </c>
      <c r="T4699" s="99">
        <f>S4699*H4699</f>
        <v>0</v>
      </c>
      <c r="AR4699" s="100" t="s">
        <v>172</v>
      </c>
      <c r="AT4699" s="100" t="s">
        <v>168</v>
      </c>
      <c r="AU4699" s="100" t="s">
        <v>82</v>
      </c>
      <c r="AY4699" s="9" t="s">
        <v>165</v>
      </c>
      <c r="BE4699" s="101">
        <f>IF(N4699="základní",J4699,0)</f>
        <v>0</v>
      </c>
      <c r="BF4699" s="101">
        <f>IF(N4699="snížená",J4699,0)</f>
        <v>0</v>
      </c>
      <c r="BG4699" s="101">
        <f>IF(N4699="zákl. přenesená",J4699,0)</f>
        <v>0</v>
      </c>
      <c r="BH4699" s="101">
        <f>IF(N4699="sníž. přenesená",J4699,0)</f>
        <v>0</v>
      </c>
      <c r="BI4699" s="101">
        <f>IF(N4699="nulová",J4699,0)</f>
        <v>0</v>
      </c>
      <c r="BJ4699" s="9" t="s">
        <v>80</v>
      </c>
      <c r="BK4699" s="101">
        <f>ROUND(I4699*H4699,2)</f>
        <v>0</v>
      </c>
      <c r="BL4699" s="9" t="s">
        <v>172</v>
      </c>
      <c r="BM4699" s="100" t="s">
        <v>2747</v>
      </c>
    </row>
    <row r="4700" spans="2:65" s="17" customFormat="1" ht="29.25">
      <c r="B4700" s="16"/>
      <c r="D4700" s="102" t="s">
        <v>173</v>
      </c>
      <c r="F4700" s="103" t="s">
        <v>2746</v>
      </c>
      <c r="I4700" s="5"/>
      <c r="L4700" s="16"/>
      <c r="M4700" s="104"/>
      <c r="T4700" s="105"/>
      <c r="AT4700" s="9" t="s">
        <v>173</v>
      </c>
      <c r="AU4700" s="9" t="s">
        <v>82</v>
      </c>
    </row>
    <row r="4701" spans="2:65" s="17" customFormat="1" ht="66.75" customHeight="1">
      <c r="B4701" s="16"/>
      <c r="C4701" s="88" t="s">
        <v>1537</v>
      </c>
      <c r="D4701" s="88" t="s">
        <v>168</v>
      </c>
      <c r="E4701" s="89" t="s">
        <v>2748</v>
      </c>
      <c r="F4701" s="90" t="s">
        <v>2749</v>
      </c>
      <c r="G4701" s="91" t="s">
        <v>2462</v>
      </c>
      <c r="H4701" s="92">
        <v>1</v>
      </c>
      <c r="I4701" s="4"/>
      <c r="J4701" s="94">
        <f>ROUND(I4701*H4701,2)</f>
        <v>0</v>
      </c>
      <c r="K4701" s="95"/>
      <c r="L4701" s="16"/>
      <c r="M4701" s="96" t="s">
        <v>1</v>
      </c>
      <c r="N4701" s="97" t="s">
        <v>38</v>
      </c>
      <c r="P4701" s="98">
        <f>O4701*H4701</f>
        <v>0</v>
      </c>
      <c r="Q4701" s="98">
        <v>0</v>
      </c>
      <c r="R4701" s="98">
        <f>Q4701*H4701</f>
        <v>0</v>
      </c>
      <c r="S4701" s="98">
        <v>0</v>
      </c>
      <c r="T4701" s="99">
        <f>S4701*H4701</f>
        <v>0</v>
      </c>
      <c r="AR4701" s="100" t="s">
        <v>172</v>
      </c>
      <c r="AT4701" s="100" t="s">
        <v>168</v>
      </c>
      <c r="AU4701" s="100" t="s">
        <v>82</v>
      </c>
      <c r="AY4701" s="9" t="s">
        <v>165</v>
      </c>
      <c r="BE4701" s="101">
        <f>IF(N4701="základní",J4701,0)</f>
        <v>0</v>
      </c>
      <c r="BF4701" s="101">
        <f>IF(N4701="snížená",J4701,0)</f>
        <v>0</v>
      </c>
      <c r="BG4701" s="101">
        <f>IF(N4701="zákl. přenesená",J4701,0)</f>
        <v>0</v>
      </c>
      <c r="BH4701" s="101">
        <f>IF(N4701="sníž. přenesená",J4701,0)</f>
        <v>0</v>
      </c>
      <c r="BI4701" s="101">
        <f>IF(N4701="nulová",J4701,0)</f>
        <v>0</v>
      </c>
      <c r="BJ4701" s="9" t="s">
        <v>80</v>
      </c>
      <c r="BK4701" s="101">
        <f>ROUND(I4701*H4701,2)</f>
        <v>0</v>
      </c>
      <c r="BL4701" s="9" t="s">
        <v>172</v>
      </c>
      <c r="BM4701" s="100" t="s">
        <v>2750</v>
      </c>
    </row>
    <row r="4702" spans="2:65" s="17" customFormat="1" ht="97.5">
      <c r="B4702" s="16"/>
      <c r="D4702" s="102" t="s">
        <v>173</v>
      </c>
      <c r="F4702" s="103" t="s">
        <v>2751</v>
      </c>
      <c r="I4702" s="5"/>
      <c r="L4702" s="16"/>
      <c r="M4702" s="104"/>
      <c r="T4702" s="105"/>
      <c r="AT4702" s="9" t="s">
        <v>173</v>
      </c>
      <c r="AU4702" s="9" t="s">
        <v>82</v>
      </c>
    </row>
    <row r="4703" spans="2:65" s="17" customFormat="1" ht="76.349999999999994" customHeight="1">
      <c r="B4703" s="16"/>
      <c r="C4703" s="88" t="s">
        <v>2752</v>
      </c>
      <c r="D4703" s="88" t="s">
        <v>168</v>
      </c>
      <c r="E4703" s="89" t="s">
        <v>2753</v>
      </c>
      <c r="F4703" s="90" t="s">
        <v>2754</v>
      </c>
      <c r="G4703" s="91" t="s">
        <v>2462</v>
      </c>
      <c r="H4703" s="92">
        <v>2</v>
      </c>
      <c r="I4703" s="4"/>
      <c r="J4703" s="94">
        <f>ROUND(I4703*H4703,2)</f>
        <v>0</v>
      </c>
      <c r="K4703" s="95"/>
      <c r="L4703" s="16"/>
      <c r="M4703" s="96" t="s">
        <v>1</v>
      </c>
      <c r="N4703" s="97" t="s">
        <v>38</v>
      </c>
      <c r="P4703" s="98">
        <f>O4703*H4703</f>
        <v>0</v>
      </c>
      <c r="Q4703" s="98">
        <v>0</v>
      </c>
      <c r="R4703" s="98">
        <f>Q4703*H4703</f>
        <v>0</v>
      </c>
      <c r="S4703" s="98">
        <v>0</v>
      </c>
      <c r="T4703" s="99">
        <f>S4703*H4703</f>
        <v>0</v>
      </c>
      <c r="AR4703" s="100" t="s">
        <v>172</v>
      </c>
      <c r="AT4703" s="100" t="s">
        <v>168</v>
      </c>
      <c r="AU4703" s="100" t="s">
        <v>82</v>
      </c>
      <c r="AY4703" s="9" t="s">
        <v>165</v>
      </c>
      <c r="BE4703" s="101">
        <f>IF(N4703="základní",J4703,0)</f>
        <v>0</v>
      </c>
      <c r="BF4703" s="101">
        <f>IF(N4703="snížená",J4703,0)</f>
        <v>0</v>
      </c>
      <c r="BG4703" s="101">
        <f>IF(N4703="zákl. přenesená",J4703,0)</f>
        <v>0</v>
      </c>
      <c r="BH4703" s="101">
        <f>IF(N4703="sníž. přenesená",J4703,0)</f>
        <v>0</v>
      </c>
      <c r="BI4703" s="101">
        <f>IF(N4703="nulová",J4703,0)</f>
        <v>0</v>
      </c>
      <c r="BJ4703" s="9" t="s">
        <v>80</v>
      </c>
      <c r="BK4703" s="101">
        <f>ROUND(I4703*H4703,2)</f>
        <v>0</v>
      </c>
      <c r="BL4703" s="9" t="s">
        <v>172</v>
      </c>
      <c r="BM4703" s="100" t="s">
        <v>2755</v>
      </c>
    </row>
    <row r="4704" spans="2:65" s="17" customFormat="1" ht="146.25">
      <c r="B4704" s="16"/>
      <c r="D4704" s="102" t="s">
        <v>173</v>
      </c>
      <c r="F4704" s="103" t="s">
        <v>2756</v>
      </c>
      <c r="I4704" s="5"/>
      <c r="L4704" s="16"/>
      <c r="M4704" s="104"/>
      <c r="T4704" s="105"/>
      <c r="AT4704" s="9" t="s">
        <v>173</v>
      </c>
      <c r="AU4704" s="9" t="s">
        <v>82</v>
      </c>
    </row>
    <row r="4705" spans="2:65" s="17" customFormat="1" ht="76.349999999999994" customHeight="1">
      <c r="B4705" s="16"/>
      <c r="C4705" s="88" t="s">
        <v>1540</v>
      </c>
      <c r="D4705" s="88" t="s">
        <v>168</v>
      </c>
      <c r="E4705" s="89" t="s">
        <v>2757</v>
      </c>
      <c r="F4705" s="90" t="s">
        <v>2754</v>
      </c>
      <c r="G4705" s="91" t="s">
        <v>2462</v>
      </c>
      <c r="H4705" s="92">
        <v>2</v>
      </c>
      <c r="I4705" s="4"/>
      <c r="J4705" s="94">
        <f>ROUND(I4705*H4705,2)</f>
        <v>0</v>
      </c>
      <c r="K4705" s="95"/>
      <c r="L4705" s="16"/>
      <c r="M4705" s="96" t="s">
        <v>1</v>
      </c>
      <c r="N4705" s="97" t="s">
        <v>38</v>
      </c>
      <c r="P4705" s="98">
        <f>O4705*H4705</f>
        <v>0</v>
      </c>
      <c r="Q4705" s="98">
        <v>0</v>
      </c>
      <c r="R4705" s="98">
        <f>Q4705*H4705</f>
        <v>0</v>
      </c>
      <c r="S4705" s="98">
        <v>0</v>
      </c>
      <c r="T4705" s="99">
        <f>S4705*H4705</f>
        <v>0</v>
      </c>
      <c r="AR4705" s="100" t="s">
        <v>172</v>
      </c>
      <c r="AT4705" s="100" t="s">
        <v>168</v>
      </c>
      <c r="AU4705" s="100" t="s">
        <v>82</v>
      </c>
      <c r="AY4705" s="9" t="s">
        <v>165</v>
      </c>
      <c r="BE4705" s="101">
        <f>IF(N4705="základní",J4705,0)</f>
        <v>0</v>
      </c>
      <c r="BF4705" s="101">
        <f>IF(N4705="snížená",J4705,0)</f>
        <v>0</v>
      </c>
      <c r="BG4705" s="101">
        <f>IF(N4705="zákl. přenesená",J4705,0)</f>
        <v>0</v>
      </c>
      <c r="BH4705" s="101">
        <f>IF(N4705="sníž. přenesená",J4705,0)</f>
        <v>0</v>
      </c>
      <c r="BI4705" s="101">
        <f>IF(N4705="nulová",J4705,0)</f>
        <v>0</v>
      </c>
      <c r="BJ4705" s="9" t="s">
        <v>80</v>
      </c>
      <c r="BK4705" s="101">
        <f>ROUND(I4705*H4705,2)</f>
        <v>0</v>
      </c>
      <c r="BL4705" s="9" t="s">
        <v>172</v>
      </c>
      <c r="BM4705" s="100" t="s">
        <v>2758</v>
      </c>
    </row>
    <row r="4706" spans="2:65" s="17" customFormat="1" ht="146.25">
      <c r="B4706" s="16"/>
      <c r="D4706" s="102" t="s">
        <v>173</v>
      </c>
      <c r="F4706" s="103" t="s">
        <v>2756</v>
      </c>
      <c r="I4706" s="5"/>
      <c r="L4706" s="16"/>
      <c r="M4706" s="104"/>
      <c r="T4706" s="105"/>
      <c r="AT4706" s="9" t="s">
        <v>173</v>
      </c>
      <c r="AU4706" s="9" t="s">
        <v>82</v>
      </c>
    </row>
    <row r="4707" spans="2:65" s="17" customFormat="1" ht="76.349999999999994" customHeight="1">
      <c r="B4707" s="16"/>
      <c r="C4707" s="88" t="s">
        <v>2759</v>
      </c>
      <c r="D4707" s="88" t="s">
        <v>168</v>
      </c>
      <c r="E4707" s="89" t="s">
        <v>2760</v>
      </c>
      <c r="F4707" s="90" t="s">
        <v>2761</v>
      </c>
      <c r="G4707" s="91" t="s">
        <v>2462</v>
      </c>
      <c r="H4707" s="92">
        <v>2</v>
      </c>
      <c r="I4707" s="4"/>
      <c r="J4707" s="94">
        <f>ROUND(I4707*H4707,2)</f>
        <v>0</v>
      </c>
      <c r="K4707" s="95"/>
      <c r="L4707" s="16"/>
      <c r="M4707" s="96" t="s">
        <v>1</v>
      </c>
      <c r="N4707" s="97" t="s">
        <v>38</v>
      </c>
      <c r="P4707" s="98">
        <f>O4707*H4707</f>
        <v>0</v>
      </c>
      <c r="Q4707" s="98">
        <v>0</v>
      </c>
      <c r="R4707" s="98">
        <f>Q4707*H4707</f>
        <v>0</v>
      </c>
      <c r="S4707" s="98">
        <v>0</v>
      </c>
      <c r="T4707" s="99">
        <f>S4707*H4707</f>
        <v>0</v>
      </c>
      <c r="AR4707" s="100" t="s">
        <v>172</v>
      </c>
      <c r="AT4707" s="100" t="s">
        <v>168</v>
      </c>
      <c r="AU4707" s="100" t="s">
        <v>82</v>
      </c>
      <c r="AY4707" s="9" t="s">
        <v>165</v>
      </c>
      <c r="BE4707" s="101">
        <f>IF(N4707="základní",J4707,0)</f>
        <v>0</v>
      </c>
      <c r="BF4707" s="101">
        <f>IF(N4707="snížená",J4707,0)</f>
        <v>0</v>
      </c>
      <c r="BG4707" s="101">
        <f>IF(N4707="zákl. přenesená",J4707,0)</f>
        <v>0</v>
      </c>
      <c r="BH4707" s="101">
        <f>IF(N4707="sníž. přenesená",J4707,0)</f>
        <v>0</v>
      </c>
      <c r="BI4707" s="101">
        <f>IF(N4707="nulová",J4707,0)</f>
        <v>0</v>
      </c>
      <c r="BJ4707" s="9" t="s">
        <v>80</v>
      </c>
      <c r="BK4707" s="101">
        <f>ROUND(I4707*H4707,2)</f>
        <v>0</v>
      </c>
      <c r="BL4707" s="9" t="s">
        <v>172</v>
      </c>
      <c r="BM4707" s="100" t="s">
        <v>2762</v>
      </c>
    </row>
    <row r="4708" spans="2:65" s="17" customFormat="1" ht="97.5">
      <c r="B4708" s="16"/>
      <c r="D4708" s="102" t="s">
        <v>173</v>
      </c>
      <c r="F4708" s="103" t="s">
        <v>2763</v>
      </c>
      <c r="I4708" s="5"/>
      <c r="L4708" s="16"/>
      <c r="M4708" s="104"/>
      <c r="T4708" s="105"/>
      <c r="AT4708" s="9" t="s">
        <v>173</v>
      </c>
      <c r="AU4708" s="9" t="s">
        <v>82</v>
      </c>
    </row>
    <row r="4709" spans="2:65" s="17" customFormat="1" ht="76.349999999999994" customHeight="1">
      <c r="B4709" s="16"/>
      <c r="C4709" s="88" t="s">
        <v>1547</v>
      </c>
      <c r="D4709" s="88" t="s">
        <v>168</v>
      </c>
      <c r="E4709" s="89" t="s">
        <v>2764</v>
      </c>
      <c r="F4709" s="90" t="s">
        <v>2765</v>
      </c>
      <c r="G4709" s="91" t="s">
        <v>2462</v>
      </c>
      <c r="H4709" s="92">
        <v>2</v>
      </c>
      <c r="I4709" s="4"/>
      <c r="J4709" s="94">
        <f>ROUND(I4709*H4709,2)</f>
        <v>0</v>
      </c>
      <c r="K4709" s="95"/>
      <c r="L4709" s="16"/>
      <c r="M4709" s="96" t="s">
        <v>1</v>
      </c>
      <c r="N4709" s="97" t="s">
        <v>38</v>
      </c>
      <c r="P4709" s="98">
        <f>O4709*H4709</f>
        <v>0</v>
      </c>
      <c r="Q4709" s="98">
        <v>0</v>
      </c>
      <c r="R4709" s="98">
        <f>Q4709*H4709</f>
        <v>0</v>
      </c>
      <c r="S4709" s="98">
        <v>0</v>
      </c>
      <c r="T4709" s="99">
        <f>S4709*H4709</f>
        <v>0</v>
      </c>
      <c r="AR4709" s="100" t="s">
        <v>172</v>
      </c>
      <c r="AT4709" s="100" t="s">
        <v>168</v>
      </c>
      <c r="AU4709" s="100" t="s">
        <v>82</v>
      </c>
      <c r="AY4709" s="9" t="s">
        <v>165</v>
      </c>
      <c r="BE4709" s="101">
        <f>IF(N4709="základní",J4709,0)</f>
        <v>0</v>
      </c>
      <c r="BF4709" s="101">
        <f>IF(N4709="snížená",J4709,0)</f>
        <v>0</v>
      </c>
      <c r="BG4709" s="101">
        <f>IF(N4709="zákl. přenesená",J4709,0)</f>
        <v>0</v>
      </c>
      <c r="BH4709" s="101">
        <f>IF(N4709="sníž. přenesená",J4709,0)</f>
        <v>0</v>
      </c>
      <c r="BI4709" s="101">
        <f>IF(N4709="nulová",J4709,0)</f>
        <v>0</v>
      </c>
      <c r="BJ4709" s="9" t="s">
        <v>80</v>
      </c>
      <c r="BK4709" s="101">
        <f>ROUND(I4709*H4709,2)</f>
        <v>0</v>
      </c>
      <c r="BL4709" s="9" t="s">
        <v>172</v>
      </c>
      <c r="BM4709" s="100" t="s">
        <v>2766</v>
      </c>
    </row>
    <row r="4710" spans="2:65" s="17" customFormat="1" ht="97.5">
      <c r="B4710" s="16"/>
      <c r="D4710" s="102" t="s">
        <v>173</v>
      </c>
      <c r="F4710" s="103" t="s">
        <v>2767</v>
      </c>
      <c r="I4710" s="5"/>
      <c r="L4710" s="16"/>
      <c r="M4710" s="104"/>
      <c r="T4710" s="105"/>
      <c r="AT4710" s="9" t="s">
        <v>173</v>
      </c>
      <c r="AU4710" s="9" t="s">
        <v>82</v>
      </c>
    </row>
    <row r="4711" spans="2:65" s="17" customFormat="1" ht="66.75" customHeight="1">
      <c r="B4711" s="16"/>
      <c r="C4711" s="88" t="s">
        <v>2768</v>
      </c>
      <c r="D4711" s="88" t="s">
        <v>168</v>
      </c>
      <c r="E4711" s="89" t="s">
        <v>2769</v>
      </c>
      <c r="F4711" s="90" t="s">
        <v>2770</v>
      </c>
      <c r="G4711" s="91" t="s">
        <v>2462</v>
      </c>
      <c r="H4711" s="92">
        <v>2</v>
      </c>
      <c r="I4711" s="4"/>
      <c r="J4711" s="94">
        <f>ROUND(I4711*H4711,2)</f>
        <v>0</v>
      </c>
      <c r="K4711" s="95"/>
      <c r="L4711" s="16"/>
      <c r="M4711" s="96" t="s">
        <v>1</v>
      </c>
      <c r="N4711" s="97" t="s">
        <v>38</v>
      </c>
      <c r="P4711" s="98">
        <f>O4711*H4711</f>
        <v>0</v>
      </c>
      <c r="Q4711" s="98">
        <v>0</v>
      </c>
      <c r="R4711" s="98">
        <f>Q4711*H4711</f>
        <v>0</v>
      </c>
      <c r="S4711" s="98">
        <v>0</v>
      </c>
      <c r="T4711" s="99">
        <f>S4711*H4711</f>
        <v>0</v>
      </c>
      <c r="AR4711" s="100" t="s">
        <v>172</v>
      </c>
      <c r="AT4711" s="100" t="s">
        <v>168</v>
      </c>
      <c r="AU4711" s="100" t="s">
        <v>82</v>
      </c>
      <c r="AY4711" s="9" t="s">
        <v>165</v>
      </c>
      <c r="BE4711" s="101">
        <f>IF(N4711="základní",J4711,0)</f>
        <v>0</v>
      </c>
      <c r="BF4711" s="101">
        <f>IF(N4711="snížená",J4711,0)</f>
        <v>0</v>
      </c>
      <c r="BG4711" s="101">
        <f>IF(N4711="zákl. přenesená",J4711,0)</f>
        <v>0</v>
      </c>
      <c r="BH4711" s="101">
        <f>IF(N4711="sníž. přenesená",J4711,0)</f>
        <v>0</v>
      </c>
      <c r="BI4711" s="101">
        <f>IF(N4711="nulová",J4711,0)</f>
        <v>0</v>
      </c>
      <c r="BJ4711" s="9" t="s">
        <v>80</v>
      </c>
      <c r="BK4711" s="101">
        <f>ROUND(I4711*H4711,2)</f>
        <v>0</v>
      </c>
      <c r="BL4711" s="9" t="s">
        <v>172</v>
      </c>
      <c r="BM4711" s="100" t="s">
        <v>2771</v>
      </c>
    </row>
    <row r="4712" spans="2:65" s="17" customFormat="1" ht="97.5">
      <c r="B4712" s="16"/>
      <c r="D4712" s="102" t="s">
        <v>173</v>
      </c>
      <c r="F4712" s="103" t="s">
        <v>2772</v>
      </c>
      <c r="I4712" s="5"/>
      <c r="L4712" s="16"/>
      <c r="M4712" s="104"/>
      <c r="T4712" s="105"/>
      <c r="AT4712" s="9" t="s">
        <v>173</v>
      </c>
      <c r="AU4712" s="9" t="s">
        <v>82</v>
      </c>
    </row>
    <row r="4713" spans="2:65" s="17" customFormat="1" ht="66.75" customHeight="1">
      <c r="B4713" s="16"/>
      <c r="C4713" s="88" t="s">
        <v>1551</v>
      </c>
      <c r="D4713" s="88" t="s">
        <v>168</v>
      </c>
      <c r="E4713" s="89" t="s">
        <v>2773</v>
      </c>
      <c r="F4713" s="90" t="s">
        <v>2774</v>
      </c>
      <c r="G4713" s="91" t="s">
        <v>2462</v>
      </c>
      <c r="H4713" s="92">
        <v>1</v>
      </c>
      <c r="I4713" s="4"/>
      <c r="J4713" s="94">
        <f>ROUND(I4713*H4713,2)</f>
        <v>0</v>
      </c>
      <c r="K4713" s="95"/>
      <c r="L4713" s="16"/>
      <c r="M4713" s="96" t="s">
        <v>1</v>
      </c>
      <c r="N4713" s="97" t="s">
        <v>38</v>
      </c>
      <c r="P4713" s="98">
        <f>O4713*H4713</f>
        <v>0</v>
      </c>
      <c r="Q4713" s="98">
        <v>0</v>
      </c>
      <c r="R4713" s="98">
        <f>Q4713*H4713</f>
        <v>0</v>
      </c>
      <c r="S4713" s="98">
        <v>0</v>
      </c>
      <c r="T4713" s="99">
        <f>S4713*H4713</f>
        <v>0</v>
      </c>
      <c r="AR4713" s="100" t="s">
        <v>172</v>
      </c>
      <c r="AT4713" s="100" t="s">
        <v>168</v>
      </c>
      <c r="AU4713" s="100" t="s">
        <v>82</v>
      </c>
      <c r="AY4713" s="9" t="s">
        <v>165</v>
      </c>
      <c r="BE4713" s="101">
        <f>IF(N4713="základní",J4713,0)</f>
        <v>0</v>
      </c>
      <c r="BF4713" s="101">
        <f>IF(N4713="snížená",J4713,0)</f>
        <v>0</v>
      </c>
      <c r="BG4713" s="101">
        <f>IF(N4713="zákl. přenesená",J4713,0)</f>
        <v>0</v>
      </c>
      <c r="BH4713" s="101">
        <f>IF(N4713="sníž. přenesená",J4713,0)</f>
        <v>0</v>
      </c>
      <c r="BI4713" s="101">
        <f>IF(N4713="nulová",J4713,0)</f>
        <v>0</v>
      </c>
      <c r="BJ4713" s="9" t="s">
        <v>80</v>
      </c>
      <c r="BK4713" s="101">
        <f>ROUND(I4713*H4713,2)</f>
        <v>0</v>
      </c>
      <c r="BL4713" s="9" t="s">
        <v>172</v>
      </c>
      <c r="BM4713" s="100" t="s">
        <v>2775</v>
      </c>
    </row>
    <row r="4714" spans="2:65" s="17" customFormat="1" ht="39">
      <c r="B4714" s="16"/>
      <c r="D4714" s="102" t="s">
        <v>173</v>
      </c>
      <c r="F4714" s="103" t="s">
        <v>2774</v>
      </c>
      <c r="I4714" s="5"/>
      <c r="L4714" s="16"/>
      <c r="M4714" s="104"/>
      <c r="T4714" s="105"/>
      <c r="AT4714" s="9" t="s">
        <v>173</v>
      </c>
      <c r="AU4714" s="9" t="s">
        <v>82</v>
      </c>
    </row>
    <row r="4715" spans="2:65" s="17" customFormat="1" ht="37.9" customHeight="1">
      <c r="B4715" s="16"/>
      <c r="C4715" s="88" t="s">
        <v>2776</v>
      </c>
      <c r="D4715" s="88" t="s">
        <v>168</v>
      </c>
      <c r="E4715" s="89" t="s">
        <v>2777</v>
      </c>
      <c r="F4715" s="90" t="s">
        <v>2778</v>
      </c>
      <c r="G4715" s="91" t="s">
        <v>2462</v>
      </c>
      <c r="H4715" s="92">
        <v>6</v>
      </c>
      <c r="I4715" s="4"/>
      <c r="J4715" s="94">
        <f>ROUND(I4715*H4715,2)</f>
        <v>0</v>
      </c>
      <c r="K4715" s="95"/>
      <c r="L4715" s="16"/>
      <c r="M4715" s="96" t="s">
        <v>1</v>
      </c>
      <c r="N4715" s="97" t="s">
        <v>38</v>
      </c>
      <c r="P4715" s="98">
        <f>O4715*H4715</f>
        <v>0</v>
      </c>
      <c r="Q4715" s="98">
        <v>0</v>
      </c>
      <c r="R4715" s="98">
        <f>Q4715*H4715</f>
        <v>0</v>
      </c>
      <c r="S4715" s="98">
        <v>0</v>
      </c>
      <c r="T4715" s="99">
        <f>S4715*H4715</f>
        <v>0</v>
      </c>
      <c r="AR4715" s="100" t="s">
        <v>172</v>
      </c>
      <c r="AT4715" s="100" t="s">
        <v>168</v>
      </c>
      <c r="AU4715" s="100" t="s">
        <v>82</v>
      </c>
      <c r="AY4715" s="9" t="s">
        <v>165</v>
      </c>
      <c r="BE4715" s="101">
        <f>IF(N4715="základní",J4715,0)</f>
        <v>0</v>
      </c>
      <c r="BF4715" s="101">
        <f>IF(N4715="snížená",J4715,0)</f>
        <v>0</v>
      </c>
      <c r="BG4715" s="101">
        <f>IF(N4715="zákl. přenesená",J4715,0)</f>
        <v>0</v>
      </c>
      <c r="BH4715" s="101">
        <f>IF(N4715="sníž. přenesená",J4715,0)</f>
        <v>0</v>
      </c>
      <c r="BI4715" s="101">
        <f>IF(N4715="nulová",J4715,0)</f>
        <v>0</v>
      </c>
      <c r="BJ4715" s="9" t="s">
        <v>80</v>
      </c>
      <c r="BK4715" s="101">
        <f>ROUND(I4715*H4715,2)</f>
        <v>0</v>
      </c>
      <c r="BL4715" s="9" t="s">
        <v>172</v>
      </c>
      <c r="BM4715" s="100" t="s">
        <v>2779</v>
      </c>
    </row>
    <row r="4716" spans="2:65" s="17" customFormat="1" ht="19.5">
      <c r="B4716" s="16"/>
      <c r="D4716" s="102" t="s">
        <v>173</v>
      </c>
      <c r="F4716" s="103" t="s">
        <v>2778</v>
      </c>
      <c r="I4716" s="5"/>
      <c r="L4716" s="16"/>
      <c r="M4716" s="104"/>
      <c r="T4716" s="105"/>
      <c r="AT4716" s="9" t="s">
        <v>173</v>
      </c>
      <c r="AU4716" s="9" t="s">
        <v>82</v>
      </c>
    </row>
    <row r="4717" spans="2:65" s="17" customFormat="1" ht="66.75" customHeight="1">
      <c r="B4717" s="16"/>
      <c r="C4717" s="88" t="s">
        <v>1556</v>
      </c>
      <c r="D4717" s="88" t="s">
        <v>168</v>
      </c>
      <c r="E4717" s="89" t="s">
        <v>2780</v>
      </c>
      <c r="F4717" s="90" t="s">
        <v>2781</v>
      </c>
      <c r="G4717" s="91" t="s">
        <v>2462</v>
      </c>
      <c r="H4717" s="92">
        <v>1</v>
      </c>
      <c r="I4717" s="4"/>
      <c r="J4717" s="94">
        <f>ROUND(I4717*H4717,2)</f>
        <v>0</v>
      </c>
      <c r="K4717" s="95"/>
      <c r="L4717" s="16"/>
      <c r="M4717" s="96" t="s">
        <v>1</v>
      </c>
      <c r="N4717" s="97" t="s">
        <v>38</v>
      </c>
      <c r="P4717" s="98">
        <f>O4717*H4717</f>
        <v>0</v>
      </c>
      <c r="Q4717" s="98">
        <v>0</v>
      </c>
      <c r="R4717" s="98">
        <f>Q4717*H4717</f>
        <v>0</v>
      </c>
      <c r="S4717" s="98">
        <v>0</v>
      </c>
      <c r="T4717" s="99">
        <f>S4717*H4717</f>
        <v>0</v>
      </c>
      <c r="AR4717" s="100" t="s">
        <v>172</v>
      </c>
      <c r="AT4717" s="100" t="s">
        <v>168</v>
      </c>
      <c r="AU4717" s="100" t="s">
        <v>82</v>
      </c>
      <c r="AY4717" s="9" t="s">
        <v>165</v>
      </c>
      <c r="BE4717" s="101">
        <f>IF(N4717="základní",J4717,0)</f>
        <v>0</v>
      </c>
      <c r="BF4717" s="101">
        <f>IF(N4717="snížená",J4717,0)</f>
        <v>0</v>
      </c>
      <c r="BG4717" s="101">
        <f>IF(N4717="zákl. přenesená",J4717,0)</f>
        <v>0</v>
      </c>
      <c r="BH4717" s="101">
        <f>IF(N4717="sníž. přenesená",J4717,0)</f>
        <v>0</v>
      </c>
      <c r="BI4717" s="101">
        <f>IF(N4717="nulová",J4717,0)</f>
        <v>0</v>
      </c>
      <c r="BJ4717" s="9" t="s">
        <v>80</v>
      </c>
      <c r="BK4717" s="101">
        <f>ROUND(I4717*H4717,2)</f>
        <v>0</v>
      </c>
      <c r="BL4717" s="9" t="s">
        <v>172</v>
      </c>
      <c r="BM4717" s="100" t="s">
        <v>2782</v>
      </c>
    </row>
    <row r="4718" spans="2:65" s="17" customFormat="1" ht="78">
      <c r="B4718" s="16"/>
      <c r="D4718" s="102" t="s">
        <v>173</v>
      </c>
      <c r="F4718" s="103" t="s">
        <v>2783</v>
      </c>
      <c r="I4718" s="5"/>
      <c r="L4718" s="16"/>
      <c r="M4718" s="104"/>
      <c r="T4718" s="105"/>
      <c r="AT4718" s="9" t="s">
        <v>173</v>
      </c>
      <c r="AU4718" s="9" t="s">
        <v>82</v>
      </c>
    </row>
    <row r="4719" spans="2:65" s="17" customFormat="1" ht="66.75" customHeight="1">
      <c r="B4719" s="16"/>
      <c r="C4719" s="88" t="s">
        <v>2784</v>
      </c>
      <c r="D4719" s="88" t="s">
        <v>168</v>
      </c>
      <c r="E4719" s="89" t="s">
        <v>2785</v>
      </c>
      <c r="F4719" s="90" t="s">
        <v>2786</v>
      </c>
      <c r="G4719" s="91" t="s">
        <v>2462</v>
      </c>
      <c r="H4719" s="92">
        <v>1</v>
      </c>
      <c r="I4719" s="4"/>
      <c r="J4719" s="94">
        <f>ROUND(I4719*H4719,2)</f>
        <v>0</v>
      </c>
      <c r="K4719" s="95"/>
      <c r="L4719" s="16"/>
      <c r="M4719" s="96" t="s">
        <v>1</v>
      </c>
      <c r="N4719" s="97" t="s">
        <v>38</v>
      </c>
      <c r="P4719" s="98">
        <f>O4719*H4719</f>
        <v>0</v>
      </c>
      <c r="Q4719" s="98">
        <v>0</v>
      </c>
      <c r="R4719" s="98">
        <f>Q4719*H4719</f>
        <v>0</v>
      </c>
      <c r="S4719" s="98">
        <v>0</v>
      </c>
      <c r="T4719" s="99">
        <f>S4719*H4719</f>
        <v>0</v>
      </c>
      <c r="AR4719" s="100" t="s">
        <v>172</v>
      </c>
      <c r="AT4719" s="100" t="s">
        <v>168</v>
      </c>
      <c r="AU4719" s="100" t="s">
        <v>82</v>
      </c>
      <c r="AY4719" s="9" t="s">
        <v>165</v>
      </c>
      <c r="BE4719" s="101">
        <f>IF(N4719="základní",J4719,0)</f>
        <v>0</v>
      </c>
      <c r="BF4719" s="101">
        <f>IF(N4719="snížená",J4719,0)</f>
        <v>0</v>
      </c>
      <c r="BG4719" s="101">
        <f>IF(N4719="zákl. přenesená",J4719,0)</f>
        <v>0</v>
      </c>
      <c r="BH4719" s="101">
        <f>IF(N4719="sníž. přenesená",J4719,0)</f>
        <v>0</v>
      </c>
      <c r="BI4719" s="101">
        <f>IF(N4719="nulová",J4719,0)</f>
        <v>0</v>
      </c>
      <c r="BJ4719" s="9" t="s">
        <v>80</v>
      </c>
      <c r="BK4719" s="101">
        <f>ROUND(I4719*H4719,2)</f>
        <v>0</v>
      </c>
      <c r="BL4719" s="9" t="s">
        <v>172</v>
      </c>
      <c r="BM4719" s="100" t="s">
        <v>2787</v>
      </c>
    </row>
    <row r="4720" spans="2:65" s="17" customFormat="1" ht="68.25">
      <c r="B4720" s="16"/>
      <c r="D4720" s="102" t="s">
        <v>173</v>
      </c>
      <c r="F4720" s="103" t="s">
        <v>2788</v>
      </c>
      <c r="I4720" s="5"/>
      <c r="L4720" s="16"/>
      <c r="M4720" s="104"/>
      <c r="T4720" s="105"/>
      <c r="AT4720" s="9" t="s">
        <v>173</v>
      </c>
      <c r="AU4720" s="9" t="s">
        <v>82</v>
      </c>
    </row>
    <row r="4721" spans="2:65" s="17" customFormat="1" ht="66.75" customHeight="1">
      <c r="B4721" s="16"/>
      <c r="C4721" s="88" t="s">
        <v>1560</v>
      </c>
      <c r="D4721" s="88" t="s">
        <v>168</v>
      </c>
      <c r="E4721" s="89" t="s">
        <v>2789</v>
      </c>
      <c r="F4721" s="90" t="s">
        <v>2781</v>
      </c>
      <c r="G4721" s="91" t="s">
        <v>2462</v>
      </c>
      <c r="H4721" s="92">
        <v>1</v>
      </c>
      <c r="I4721" s="4"/>
      <c r="J4721" s="94">
        <f>ROUND(I4721*H4721,2)</f>
        <v>0</v>
      </c>
      <c r="K4721" s="95"/>
      <c r="L4721" s="16"/>
      <c r="M4721" s="96" t="s">
        <v>1</v>
      </c>
      <c r="N4721" s="97" t="s">
        <v>38</v>
      </c>
      <c r="P4721" s="98">
        <f>O4721*H4721</f>
        <v>0</v>
      </c>
      <c r="Q4721" s="98">
        <v>0</v>
      </c>
      <c r="R4721" s="98">
        <f>Q4721*H4721</f>
        <v>0</v>
      </c>
      <c r="S4721" s="98">
        <v>0</v>
      </c>
      <c r="T4721" s="99">
        <f>S4721*H4721</f>
        <v>0</v>
      </c>
      <c r="AR4721" s="100" t="s">
        <v>172</v>
      </c>
      <c r="AT4721" s="100" t="s">
        <v>168</v>
      </c>
      <c r="AU4721" s="100" t="s">
        <v>82</v>
      </c>
      <c r="AY4721" s="9" t="s">
        <v>165</v>
      </c>
      <c r="BE4721" s="101">
        <f>IF(N4721="základní",J4721,0)</f>
        <v>0</v>
      </c>
      <c r="BF4721" s="101">
        <f>IF(N4721="snížená",J4721,0)</f>
        <v>0</v>
      </c>
      <c r="BG4721" s="101">
        <f>IF(N4721="zákl. přenesená",J4721,0)</f>
        <v>0</v>
      </c>
      <c r="BH4721" s="101">
        <f>IF(N4721="sníž. přenesená",J4721,0)</f>
        <v>0</v>
      </c>
      <c r="BI4721" s="101">
        <f>IF(N4721="nulová",J4721,0)</f>
        <v>0</v>
      </c>
      <c r="BJ4721" s="9" t="s">
        <v>80</v>
      </c>
      <c r="BK4721" s="101">
        <f>ROUND(I4721*H4721,2)</f>
        <v>0</v>
      </c>
      <c r="BL4721" s="9" t="s">
        <v>172</v>
      </c>
      <c r="BM4721" s="100" t="s">
        <v>2790</v>
      </c>
    </row>
    <row r="4722" spans="2:65" s="17" customFormat="1" ht="78">
      <c r="B4722" s="16"/>
      <c r="D4722" s="102" t="s">
        <v>173</v>
      </c>
      <c r="F4722" s="103" t="s">
        <v>2791</v>
      </c>
      <c r="I4722" s="5"/>
      <c r="L4722" s="16"/>
      <c r="M4722" s="104"/>
      <c r="T4722" s="105"/>
      <c r="AT4722" s="9" t="s">
        <v>173</v>
      </c>
      <c r="AU4722" s="9" t="s">
        <v>82</v>
      </c>
    </row>
    <row r="4723" spans="2:65" s="17" customFormat="1" ht="66.75" customHeight="1">
      <c r="B4723" s="16"/>
      <c r="C4723" s="88" t="s">
        <v>2792</v>
      </c>
      <c r="D4723" s="88" t="s">
        <v>168</v>
      </c>
      <c r="E4723" s="89" t="s">
        <v>2793</v>
      </c>
      <c r="F4723" s="90" t="s">
        <v>2786</v>
      </c>
      <c r="G4723" s="91" t="s">
        <v>2462</v>
      </c>
      <c r="H4723" s="92">
        <v>1</v>
      </c>
      <c r="I4723" s="4"/>
      <c r="J4723" s="94">
        <f>ROUND(I4723*H4723,2)</f>
        <v>0</v>
      </c>
      <c r="K4723" s="95"/>
      <c r="L4723" s="16"/>
      <c r="M4723" s="96" t="s">
        <v>1</v>
      </c>
      <c r="N4723" s="97" t="s">
        <v>38</v>
      </c>
      <c r="P4723" s="98">
        <f>O4723*H4723</f>
        <v>0</v>
      </c>
      <c r="Q4723" s="98">
        <v>0</v>
      </c>
      <c r="R4723" s="98">
        <f>Q4723*H4723</f>
        <v>0</v>
      </c>
      <c r="S4723" s="98">
        <v>0</v>
      </c>
      <c r="T4723" s="99">
        <f>S4723*H4723</f>
        <v>0</v>
      </c>
      <c r="AR4723" s="100" t="s">
        <v>172</v>
      </c>
      <c r="AT4723" s="100" t="s">
        <v>168</v>
      </c>
      <c r="AU4723" s="100" t="s">
        <v>82</v>
      </c>
      <c r="AY4723" s="9" t="s">
        <v>165</v>
      </c>
      <c r="BE4723" s="101">
        <f>IF(N4723="základní",J4723,0)</f>
        <v>0</v>
      </c>
      <c r="BF4723" s="101">
        <f>IF(N4723="snížená",J4723,0)</f>
        <v>0</v>
      </c>
      <c r="BG4723" s="101">
        <f>IF(N4723="zákl. přenesená",J4723,0)</f>
        <v>0</v>
      </c>
      <c r="BH4723" s="101">
        <f>IF(N4723="sníž. přenesená",J4723,0)</f>
        <v>0</v>
      </c>
      <c r="BI4723" s="101">
        <f>IF(N4723="nulová",J4723,0)</f>
        <v>0</v>
      </c>
      <c r="BJ4723" s="9" t="s">
        <v>80</v>
      </c>
      <c r="BK4723" s="101">
        <f>ROUND(I4723*H4723,2)</f>
        <v>0</v>
      </c>
      <c r="BL4723" s="9" t="s">
        <v>172</v>
      </c>
      <c r="BM4723" s="100" t="s">
        <v>2794</v>
      </c>
    </row>
    <row r="4724" spans="2:65" s="17" customFormat="1" ht="68.25">
      <c r="B4724" s="16"/>
      <c r="D4724" s="102" t="s">
        <v>173</v>
      </c>
      <c r="F4724" s="103" t="s">
        <v>2795</v>
      </c>
      <c r="I4724" s="5"/>
      <c r="L4724" s="16"/>
      <c r="M4724" s="104"/>
      <c r="T4724" s="105"/>
      <c r="AT4724" s="9" t="s">
        <v>173</v>
      </c>
      <c r="AU4724" s="9" t="s">
        <v>82</v>
      </c>
    </row>
    <row r="4725" spans="2:65" s="17" customFormat="1" ht="55.5" customHeight="1">
      <c r="B4725" s="16"/>
      <c r="C4725" s="88" t="s">
        <v>1564</v>
      </c>
      <c r="D4725" s="88" t="s">
        <v>168</v>
      </c>
      <c r="E4725" s="89" t="s">
        <v>2796</v>
      </c>
      <c r="F4725" s="90" t="s">
        <v>2797</v>
      </c>
      <c r="G4725" s="91" t="s">
        <v>2462</v>
      </c>
      <c r="H4725" s="92">
        <v>1</v>
      </c>
      <c r="I4725" s="4"/>
      <c r="J4725" s="94">
        <f>ROUND(I4725*H4725,2)</f>
        <v>0</v>
      </c>
      <c r="K4725" s="95"/>
      <c r="L4725" s="16"/>
      <c r="M4725" s="96" t="s">
        <v>1</v>
      </c>
      <c r="N4725" s="97" t="s">
        <v>38</v>
      </c>
      <c r="P4725" s="98">
        <f>O4725*H4725</f>
        <v>0</v>
      </c>
      <c r="Q4725" s="98">
        <v>0</v>
      </c>
      <c r="R4725" s="98">
        <f>Q4725*H4725</f>
        <v>0</v>
      </c>
      <c r="S4725" s="98">
        <v>0</v>
      </c>
      <c r="T4725" s="99">
        <f>S4725*H4725</f>
        <v>0</v>
      </c>
      <c r="AR4725" s="100" t="s">
        <v>172</v>
      </c>
      <c r="AT4725" s="100" t="s">
        <v>168</v>
      </c>
      <c r="AU4725" s="100" t="s">
        <v>82</v>
      </c>
      <c r="AY4725" s="9" t="s">
        <v>165</v>
      </c>
      <c r="BE4725" s="101">
        <f>IF(N4725="základní",J4725,0)</f>
        <v>0</v>
      </c>
      <c r="BF4725" s="101">
        <f>IF(N4725="snížená",J4725,0)</f>
        <v>0</v>
      </c>
      <c r="BG4725" s="101">
        <f>IF(N4725="zákl. přenesená",J4725,0)</f>
        <v>0</v>
      </c>
      <c r="BH4725" s="101">
        <f>IF(N4725="sníž. přenesená",J4725,0)</f>
        <v>0</v>
      </c>
      <c r="BI4725" s="101">
        <f>IF(N4725="nulová",J4725,0)</f>
        <v>0</v>
      </c>
      <c r="BJ4725" s="9" t="s">
        <v>80</v>
      </c>
      <c r="BK4725" s="101">
        <f>ROUND(I4725*H4725,2)</f>
        <v>0</v>
      </c>
      <c r="BL4725" s="9" t="s">
        <v>172</v>
      </c>
      <c r="BM4725" s="100" t="s">
        <v>2798</v>
      </c>
    </row>
    <row r="4726" spans="2:65" s="17" customFormat="1" ht="29.25">
      <c r="B4726" s="16"/>
      <c r="D4726" s="102" t="s">
        <v>173</v>
      </c>
      <c r="F4726" s="103" t="s">
        <v>2797</v>
      </c>
      <c r="I4726" s="5"/>
      <c r="L4726" s="16"/>
      <c r="M4726" s="104"/>
      <c r="T4726" s="105"/>
      <c r="AT4726" s="9" t="s">
        <v>173</v>
      </c>
      <c r="AU4726" s="9" t="s">
        <v>82</v>
      </c>
    </row>
    <row r="4727" spans="2:65" s="17" customFormat="1" ht="37.9" customHeight="1">
      <c r="B4727" s="16"/>
      <c r="C4727" s="88" t="s">
        <v>2799</v>
      </c>
      <c r="D4727" s="88" t="s">
        <v>168</v>
      </c>
      <c r="E4727" s="89" t="s">
        <v>2800</v>
      </c>
      <c r="F4727" s="90" t="s">
        <v>2801</v>
      </c>
      <c r="G4727" s="91" t="s">
        <v>2462</v>
      </c>
      <c r="H4727" s="92">
        <v>1</v>
      </c>
      <c r="I4727" s="4"/>
      <c r="J4727" s="94">
        <f>ROUND(I4727*H4727,2)</f>
        <v>0</v>
      </c>
      <c r="K4727" s="95"/>
      <c r="L4727" s="16"/>
      <c r="M4727" s="96" t="s">
        <v>1</v>
      </c>
      <c r="N4727" s="97" t="s">
        <v>38</v>
      </c>
      <c r="P4727" s="98">
        <f>O4727*H4727</f>
        <v>0</v>
      </c>
      <c r="Q4727" s="98">
        <v>0</v>
      </c>
      <c r="R4727" s="98">
        <f>Q4727*H4727</f>
        <v>0</v>
      </c>
      <c r="S4727" s="98">
        <v>0</v>
      </c>
      <c r="T4727" s="99">
        <f>S4727*H4727</f>
        <v>0</v>
      </c>
      <c r="AR4727" s="100" t="s">
        <v>172</v>
      </c>
      <c r="AT4727" s="100" t="s">
        <v>168</v>
      </c>
      <c r="AU4727" s="100" t="s">
        <v>82</v>
      </c>
      <c r="AY4727" s="9" t="s">
        <v>165</v>
      </c>
      <c r="BE4727" s="101">
        <f>IF(N4727="základní",J4727,0)</f>
        <v>0</v>
      </c>
      <c r="BF4727" s="101">
        <f>IF(N4727="snížená",J4727,0)</f>
        <v>0</v>
      </c>
      <c r="BG4727" s="101">
        <f>IF(N4727="zákl. přenesená",J4727,0)</f>
        <v>0</v>
      </c>
      <c r="BH4727" s="101">
        <f>IF(N4727="sníž. přenesená",J4727,0)</f>
        <v>0</v>
      </c>
      <c r="BI4727" s="101">
        <f>IF(N4727="nulová",J4727,0)</f>
        <v>0</v>
      </c>
      <c r="BJ4727" s="9" t="s">
        <v>80</v>
      </c>
      <c r="BK4727" s="101">
        <f>ROUND(I4727*H4727,2)</f>
        <v>0</v>
      </c>
      <c r="BL4727" s="9" t="s">
        <v>172</v>
      </c>
      <c r="BM4727" s="100" t="s">
        <v>2802</v>
      </c>
    </row>
    <row r="4728" spans="2:65" s="17" customFormat="1" ht="29.25">
      <c r="B4728" s="16"/>
      <c r="D4728" s="102" t="s">
        <v>173</v>
      </c>
      <c r="F4728" s="103" t="s">
        <v>2801</v>
      </c>
      <c r="I4728" s="5"/>
      <c r="L4728" s="16"/>
      <c r="M4728" s="104"/>
      <c r="T4728" s="105"/>
      <c r="AT4728" s="9" t="s">
        <v>173</v>
      </c>
      <c r="AU4728" s="9" t="s">
        <v>82</v>
      </c>
    </row>
    <row r="4729" spans="2:65" s="17" customFormat="1" ht="37.9" customHeight="1">
      <c r="B4729" s="16"/>
      <c r="C4729" s="88" t="s">
        <v>1568</v>
      </c>
      <c r="D4729" s="88" t="s">
        <v>168</v>
      </c>
      <c r="E4729" s="89" t="s">
        <v>2803</v>
      </c>
      <c r="F4729" s="90" t="s">
        <v>2804</v>
      </c>
      <c r="G4729" s="91" t="s">
        <v>2462</v>
      </c>
      <c r="H4729" s="92">
        <v>1</v>
      </c>
      <c r="I4729" s="4"/>
      <c r="J4729" s="94">
        <f>ROUND(I4729*H4729,2)</f>
        <v>0</v>
      </c>
      <c r="K4729" s="95"/>
      <c r="L4729" s="16"/>
      <c r="M4729" s="96" t="s">
        <v>1</v>
      </c>
      <c r="N4729" s="97" t="s">
        <v>38</v>
      </c>
      <c r="P4729" s="98">
        <f>O4729*H4729</f>
        <v>0</v>
      </c>
      <c r="Q4729" s="98">
        <v>0</v>
      </c>
      <c r="R4729" s="98">
        <f>Q4729*H4729</f>
        <v>0</v>
      </c>
      <c r="S4729" s="98">
        <v>0</v>
      </c>
      <c r="T4729" s="99">
        <f>S4729*H4729</f>
        <v>0</v>
      </c>
      <c r="AR4729" s="100" t="s">
        <v>172</v>
      </c>
      <c r="AT4729" s="100" t="s">
        <v>168</v>
      </c>
      <c r="AU4729" s="100" t="s">
        <v>82</v>
      </c>
      <c r="AY4729" s="9" t="s">
        <v>165</v>
      </c>
      <c r="BE4729" s="101">
        <f>IF(N4729="základní",J4729,0)</f>
        <v>0</v>
      </c>
      <c r="BF4729" s="101">
        <f>IF(N4729="snížená",J4729,0)</f>
        <v>0</v>
      </c>
      <c r="BG4729" s="101">
        <f>IF(N4729="zákl. přenesená",J4729,0)</f>
        <v>0</v>
      </c>
      <c r="BH4729" s="101">
        <f>IF(N4729="sníž. přenesená",J4729,0)</f>
        <v>0</v>
      </c>
      <c r="BI4729" s="101">
        <f>IF(N4729="nulová",J4729,0)</f>
        <v>0</v>
      </c>
      <c r="BJ4729" s="9" t="s">
        <v>80</v>
      </c>
      <c r="BK4729" s="101">
        <f>ROUND(I4729*H4729,2)</f>
        <v>0</v>
      </c>
      <c r="BL4729" s="9" t="s">
        <v>172</v>
      </c>
      <c r="BM4729" s="100" t="s">
        <v>2805</v>
      </c>
    </row>
    <row r="4730" spans="2:65" s="17" customFormat="1" ht="19.5">
      <c r="B4730" s="16"/>
      <c r="D4730" s="102" t="s">
        <v>173</v>
      </c>
      <c r="F4730" s="103" t="s">
        <v>2804</v>
      </c>
      <c r="I4730" s="5"/>
      <c r="L4730" s="16"/>
      <c r="M4730" s="104"/>
      <c r="T4730" s="105"/>
      <c r="AT4730" s="9" t="s">
        <v>173</v>
      </c>
      <c r="AU4730" s="9" t="s">
        <v>82</v>
      </c>
    </row>
    <row r="4731" spans="2:65" s="17" customFormat="1" ht="55.5" customHeight="1">
      <c r="B4731" s="16"/>
      <c r="C4731" s="88" t="s">
        <v>2806</v>
      </c>
      <c r="D4731" s="88" t="s">
        <v>168</v>
      </c>
      <c r="E4731" s="89" t="s">
        <v>2807</v>
      </c>
      <c r="F4731" s="90" t="s">
        <v>2808</v>
      </c>
      <c r="G4731" s="91" t="s">
        <v>2462</v>
      </c>
      <c r="H4731" s="92">
        <v>1</v>
      </c>
      <c r="I4731" s="4"/>
      <c r="J4731" s="94">
        <f>ROUND(I4731*H4731,2)</f>
        <v>0</v>
      </c>
      <c r="K4731" s="95"/>
      <c r="L4731" s="16"/>
      <c r="M4731" s="96" t="s">
        <v>1</v>
      </c>
      <c r="N4731" s="97" t="s">
        <v>38</v>
      </c>
      <c r="P4731" s="98">
        <f>O4731*H4731</f>
        <v>0</v>
      </c>
      <c r="Q4731" s="98">
        <v>0</v>
      </c>
      <c r="R4731" s="98">
        <f>Q4731*H4731</f>
        <v>0</v>
      </c>
      <c r="S4731" s="98">
        <v>0</v>
      </c>
      <c r="T4731" s="99">
        <f>S4731*H4731</f>
        <v>0</v>
      </c>
      <c r="AR4731" s="100" t="s">
        <v>172</v>
      </c>
      <c r="AT4731" s="100" t="s">
        <v>168</v>
      </c>
      <c r="AU4731" s="100" t="s">
        <v>82</v>
      </c>
      <c r="AY4731" s="9" t="s">
        <v>165</v>
      </c>
      <c r="BE4731" s="101">
        <f>IF(N4731="základní",J4731,0)</f>
        <v>0</v>
      </c>
      <c r="BF4731" s="101">
        <f>IF(N4731="snížená",J4731,0)</f>
        <v>0</v>
      </c>
      <c r="BG4731" s="101">
        <f>IF(N4731="zákl. přenesená",J4731,0)</f>
        <v>0</v>
      </c>
      <c r="BH4731" s="101">
        <f>IF(N4731="sníž. přenesená",J4731,0)</f>
        <v>0</v>
      </c>
      <c r="BI4731" s="101">
        <f>IF(N4731="nulová",J4731,0)</f>
        <v>0</v>
      </c>
      <c r="BJ4731" s="9" t="s">
        <v>80</v>
      </c>
      <c r="BK4731" s="101">
        <f>ROUND(I4731*H4731,2)</f>
        <v>0</v>
      </c>
      <c r="BL4731" s="9" t="s">
        <v>172</v>
      </c>
      <c r="BM4731" s="100" t="s">
        <v>2809</v>
      </c>
    </row>
    <row r="4732" spans="2:65" s="17" customFormat="1" ht="39">
      <c r="B4732" s="16"/>
      <c r="D4732" s="102" t="s">
        <v>173</v>
      </c>
      <c r="F4732" s="103" t="s">
        <v>2808</v>
      </c>
      <c r="I4732" s="5"/>
      <c r="L4732" s="16"/>
      <c r="M4732" s="104"/>
      <c r="T4732" s="105"/>
      <c r="AT4732" s="9" t="s">
        <v>173</v>
      </c>
      <c r="AU4732" s="9" t="s">
        <v>82</v>
      </c>
    </row>
    <row r="4733" spans="2:65" s="17" customFormat="1" ht="55.5" customHeight="1">
      <c r="B4733" s="16"/>
      <c r="C4733" s="88" t="s">
        <v>1573</v>
      </c>
      <c r="D4733" s="88" t="s">
        <v>168</v>
      </c>
      <c r="E4733" s="89" t="s">
        <v>2810</v>
      </c>
      <c r="F4733" s="90" t="s">
        <v>2811</v>
      </c>
      <c r="G4733" s="91" t="s">
        <v>2462</v>
      </c>
      <c r="H4733" s="92">
        <v>1</v>
      </c>
      <c r="I4733" s="4"/>
      <c r="J4733" s="94">
        <f>ROUND(I4733*H4733,2)</f>
        <v>0</v>
      </c>
      <c r="K4733" s="95"/>
      <c r="L4733" s="16"/>
      <c r="M4733" s="96" t="s">
        <v>1</v>
      </c>
      <c r="N4733" s="97" t="s">
        <v>38</v>
      </c>
      <c r="P4733" s="98">
        <f>O4733*H4733</f>
        <v>0</v>
      </c>
      <c r="Q4733" s="98">
        <v>0</v>
      </c>
      <c r="R4733" s="98">
        <f>Q4733*H4733</f>
        <v>0</v>
      </c>
      <c r="S4733" s="98">
        <v>0</v>
      </c>
      <c r="T4733" s="99">
        <f>S4733*H4733</f>
        <v>0</v>
      </c>
      <c r="AR4733" s="100" t="s">
        <v>172</v>
      </c>
      <c r="AT4733" s="100" t="s">
        <v>168</v>
      </c>
      <c r="AU4733" s="100" t="s">
        <v>82</v>
      </c>
      <c r="AY4733" s="9" t="s">
        <v>165</v>
      </c>
      <c r="BE4733" s="101">
        <f>IF(N4733="základní",J4733,0)</f>
        <v>0</v>
      </c>
      <c r="BF4733" s="101">
        <f>IF(N4733="snížená",J4733,0)</f>
        <v>0</v>
      </c>
      <c r="BG4733" s="101">
        <f>IF(N4733="zákl. přenesená",J4733,0)</f>
        <v>0</v>
      </c>
      <c r="BH4733" s="101">
        <f>IF(N4733="sníž. přenesená",J4733,0)</f>
        <v>0</v>
      </c>
      <c r="BI4733" s="101">
        <f>IF(N4733="nulová",J4733,0)</f>
        <v>0</v>
      </c>
      <c r="BJ4733" s="9" t="s">
        <v>80</v>
      </c>
      <c r="BK4733" s="101">
        <f>ROUND(I4733*H4733,2)</f>
        <v>0</v>
      </c>
      <c r="BL4733" s="9" t="s">
        <v>172</v>
      </c>
      <c r="BM4733" s="100" t="s">
        <v>2812</v>
      </c>
    </row>
    <row r="4734" spans="2:65" s="17" customFormat="1" ht="39">
      <c r="B4734" s="16"/>
      <c r="D4734" s="102" t="s">
        <v>173</v>
      </c>
      <c r="F4734" s="103" t="s">
        <v>2811</v>
      </c>
      <c r="I4734" s="5"/>
      <c r="L4734" s="16"/>
      <c r="M4734" s="104"/>
      <c r="T4734" s="105"/>
      <c r="AT4734" s="9" t="s">
        <v>173</v>
      </c>
      <c r="AU4734" s="9" t="s">
        <v>82</v>
      </c>
    </row>
    <row r="4735" spans="2:65" s="17" customFormat="1" ht="55.5" customHeight="1">
      <c r="B4735" s="16"/>
      <c r="C4735" s="88" t="s">
        <v>2813</v>
      </c>
      <c r="D4735" s="88" t="s">
        <v>168</v>
      </c>
      <c r="E4735" s="89" t="s">
        <v>2814</v>
      </c>
      <c r="F4735" s="90" t="s">
        <v>2815</v>
      </c>
      <c r="G4735" s="91" t="s">
        <v>2462</v>
      </c>
      <c r="H4735" s="92">
        <v>1</v>
      </c>
      <c r="I4735" s="4"/>
      <c r="J4735" s="94">
        <f>ROUND(I4735*H4735,2)</f>
        <v>0</v>
      </c>
      <c r="K4735" s="95"/>
      <c r="L4735" s="16"/>
      <c r="M4735" s="96" t="s">
        <v>1</v>
      </c>
      <c r="N4735" s="97" t="s">
        <v>38</v>
      </c>
      <c r="P4735" s="98">
        <f>O4735*H4735</f>
        <v>0</v>
      </c>
      <c r="Q4735" s="98">
        <v>0</v>
      </c>
      <c r="R4735" s="98">
        <f>Q4735*H4735</f>
        <v>0</v>
      </c>
      <c r="S4735" s="98">
        <v>0</v>
      </c>
      <c r="T4735" s="99">
        <f>S4735*H4735</f>
        <v>0</v>
      </c>
      <c r="AR4735" s="100" t="s">
        <v>172</v>
      </c>
      <c r="AT4735" s="100" t="s">
        <v>168</v>
      </c>
      <c r="AU4735" s="100" t="s">
        <v>82</v>
      </c>
      <c r="AY4735" s="9" t="s">
        <v>165</v>
      </c>
      <c r="BE4735" s="101">
        <f>IF(N4735="základní",J4735,0)</f>
        <v>0</v>
      </c>
      <c r="BF4735" s="101">
        <f>IF(N4735="snížená",J4735,0)</f>
        <v>0</v>
      </c>
      <c r="BG4735" s="101">
        <f>IF(N4735="zákl. přenesená",J4735,0)</f>
        <v>0</v>
      </c>
      <c r="BH4735" s="101">
        <f>IF(N4735="sníž. přenesená",J4735,0)</f>
        <v>0</v>
      </c>
      <c r="BI4735" s="101">
        <f>IF(N4735="nulová",J4735,0)</f>
        <v>0</v>
      </c>
      <c r="BJ4735" s="9" t="s">
        <v>80</v>
      </c>
      <c r="BK4735" s="101">
        <f>ROUND(I4735*H4735,2)</f>
        <v>0</v>
      </c>
      <c r="BL4735" s="9" t="s">
        <v>172</v>
      </c>
      <c r="BM4735" s="100" t="s">
        <v>2816</v>
      </c>
    </row>
    <row r="4736" spans="2:65" s="17" customFormat="1" ht="39">
      <c r="B4736" s="16"/>
      <c r="D4736" s="102" t="s">
        <v>173</v>
      </c>
      <c r="F4736" s="103" t="s">
        <v>2815</v>
      </c>
      <c r="I4736" s="5"/>
      <c r="L4736" s="16"/>
      <c r="M4736" s="104"/>
      <c r="T4736" s="105"/>
      <c r="AT4736" s="9" t="s">
        <v>173</v>
      </c>
      <c r="AU4736" s="9" t="s">
        <v>82</v>
      </c>
    </row>
    <row r="4737" spans="2:65" s="17" customFormat="1" ht="66.75" customHeight="1">
      <c r="B4737" s="16"/>
      <c r="C4737" s="88" t="s">
        <v>1576</v>
      </c>
      <c r="D4737" s="88" t="s">
        <v>168</v>
      </c>
      <c r="E4737" s="89" t="s">
        <v>2817</v>
      </c>
      <c r="F4737" s="90" t="s">
        <v>2818</v>
      </c>
      <c r="G4737" s="91" t="s">
        <v>2462</v>
      </c>
      <c r="H4737" s="92">
        <v>173</v>
      </c>
      <c r="I4737" s="4"/>
      <c r="J4737" s="94">
        <f>ROUND(I4737*H4737,2)</f>
        <v>0</v>
      </c>
      <c r="K4737" s="95"/>
      <c r="L4737" s="16"/>
      <c r="M4737" s="96" t="s">
        <v>1</v>
      </c>
      <c r="N4737" s="97" t="s">
        <v>38</v>
      </c>
      <c r="P4737" s="98">
        <f>O4737*H4737</f>
        <v>0</v>
      </c>
      <c r="Q4737" s="98">
        <v>0</v>
      </c>
      <c r="R4737" s="98">
        <f>Q4737*H4737</f>
        <v>0</v>
      </c>
      <c r="S4737" s="98">
        <v>0</v>
      </c>
      <c r="T4737" s="99">
        <f>S4737*H4737</f>
        <v>0</v>
      </c>
      <c r="AR4737" s="100" t="s">
        <v>172</v>
      </c>
      <c r="AT4737" s="100" t="s">
        <v>168</v>
      </c>
      <c r="AU4737" s="100" t="s">
        <v>82</v>
      </c>
      <c r="AY4737" s="9" t="s">
        <v>165</v>
      </c>
      <c r="BE4737" s="101">
        <f>IF(N4737="základní",J4737,0)</f>
        <v>0</v>
      </c>
      <c r="BF4737" s="101">
        <f>IF(N4737="snížená",J4737,0)</f>
        <v>0</v>
      </c>
      <c r="BG4737" s="101">
        <f>IF(N4737="zákl. přenesená",J4737,0)</f>
        <v>0</v>
      </c>
      <c r="BH4737" s="101">
        <f>IF(N4737="sníž. přenesená",J4737,0)</f>
        <v>0</v>
      </c>
      <c r="BI4737" s="101">
        <f>IF(N4737="nulová",J4737,0)</f>
        <v>0</v>
      </c>
      <c r="BJ4737" s="9" t="s">
        <v>80</v>
      </c>
      <c r="BK4737" s="101">
        <f>ROUND(I4737*H4737,2)</f>
        <v>0</v>
      </c>
      <c r="BL4737" s="9" t="s">
        <v>172</v>
      </c>
      <c r="BM4737" s="100" t="s">
        <v>2819</v>
      </c>
    </row>
    <row r="4738" spans="2:65" s="17" customFormat="1" ht="185.25">
      <c r="B4738" s="16"/>
      <c r="D4738" s="102" t="s">
        <v>173</v>
      </c>
      <c r="F4738" s="103" t="s">
        <v>2820</v>
      </c>
      <c r="I4738" s="5"/>
      <c r="L4738" s="16"/>
      <c r="M4738" s="104"/>
      <c r="T4738" s="105"/>
      <c r="AT4738" s="9" t="s">
        <v>173</v>
      </c>
      <c r="AU4738" s="9" t="s">
        <v>82</v>
      </c>
    </row>
    <row r="4739" spans="2:65" s="17" customFormat="1" ht="76.349999999999994" customHeight="1">
      <c r="B4739" s="16"/>
      <c r="C4739" s="88" t="s">
        <v>2821</v>
      </c>
      <c r="D4739" s="88" t="s">
        <v>168</v>
      </c>
      <c r="E4739" s="89" t="s">
        <v>2822</v>
      </c>
      <c r="F4739" s="90" t="s">
        <v>11658</v>
      </c>
      <c r="G4739" s="91"/>
      <c r="H4739" s="92"/>
      <c r="I4739" s="94"/>
      <c r="J4739" s="94"/>
      <c r="K4739" s="95"/>
      <c r="L4739" s="16"/>
      <c r="M4739" s="96" t="s">
        <v>1</v>
      </c>
      <c r="N4739" s="97" t="s">
        <v>38</v>
      </c>
      <c r="P4739" s="98">
        <f>O4739*H4739</f>
        <v>0</v>
      </c>
      <c r="Q4739" s="98">
        <v>0</v>
      </c>
      <c r="R4739" s="98">
        <f>Q4739*H4739</f>
        <v>0</v>
      </c>
      <c r="S4739" s="98">
        <v>0</v>
      </c>
      <c r="T4739" s="99">
        <f>S4739*H4739</f>
        <v>0</v>
      </c>
      <c r="AR4739" s="100" t="s">
        <v>172</v>
      </c>
      <c r="AT4739" s="100" t="s">
        <v>168</v>
      </c>
      <c r="AU4739" s="100" t="s">
        <v>82</v>
      </c>
      <c r="AY4739" s="9" t="s">
        <v>165</v>
      </c>
      <c r="BE4739" s="101">
        <f>IF(N4739="základní",J4739,0)</f>
        <v>0</v>
      </c>
      <c r="BF4739" s="101">
        <f>IF(N4739="snížená",J4739,0)</f>
        <v>0</v>
      </c>
      <c r="BG4739" s="101">
        <f>IF(N4739="zákl. přenesená",J4739,0)</f>
        <v>0</v>
      </c>
      <c r="BH4739" s="101">
        <f>IF(N4739="sníž. přenesená",J4739,0)</f>
        <v>0</v>
      </c>
      <c r="BI4739" s="101">
        <f>IF(N4739="nulová",J4739,0)</f>
        <v>0</v>
      </c>
      <c r="BJ4739" s="9" t="s">
        <v>80</v>
      </c>
      <c r="BK4739" s="101">
        <f>ROUND(I4739*H4739,2)</f>
        <v>0</v>
      </c>
      <c r="BL4739" s="9" t="s">
        <v>172</v>
      </c>
      <c r="BM4739" s="100" t="s">
        <v>2823</v>
      </c>
    </row>
    <row r="4740" spans="2:65" s="17" customFormat="1">
      <c r="B4740" s="16"/>
      <c r="D4740" s="102"/>
      <c r="F4740" s="103"/>
      <c r="I4740" s="5"/>
      <c r="L4740" s="16"/>
      <c r="M4740" s="104"/>
      <c r="T4740" s="105"/>
      <c r="AT4740" s="9" t="s">
        <v>173</v>
      </c>
      <c r="AU4740" s="9" t="s">
        <v>82</v>
      </c>
    </row>
    <row r="4741" spans="2:65" s="17" customFormat="1" ht="66.75" customHeight="1">
      <c r="B4741" s="16"/>
      <c r="C4741" s="88" t="s">
        <v>1579</v>
      </c>
      <c r="D4741" s="88" t="s">
        <v>168</v>
      </c>
      <c r="E4741" s="89" t="s">
        <v>2824</v>
      </c>
      <c r="F4741" s="90" t="s">
        <v>2825</v>
      </c>
      <c r="G4741" s="91" t="s">
        <v>2575</v>
      </c>
      <c r="H4741" s="92">
        <v>1</v>
      </c>
      <c r="I4741" s="4"/>
      <c r="J4741" s="94">
        <f>ROUND(I4741*H4741,2)</f>
        <v>0</v>
      </c>
      <c r="K4741" s="95"/>
      <c r="L4741" s="16"/>
      <c r="M4741" s="96" t="s">
        <v>1</v>
      </c>
      <c r="N4741" s="97" t="s">
        <v>38</v>
      </c>
      <c r="P4741" s="98">
        <f>O4741*H4741</f>
        <v>0</v>
      </c>
      <c r="Q4741" s="98">
        <v>0</v>
      </c>
      <c r="R4741" s="98">
        <f>Q4741*H4741</f>
        <v>0</v>
      </c>
      <c r="S4741" s="98">
        <v>0</v>
      </c>
      <c r="T4741" s="99">
        <f>S4741*H4741</f>
        <v>0</v>
      </c>
      <c r="AR4741" s="100" t="s">
        <v>172</v>
      </c>
      <c r="AT4741" s="100" t="s">
        <v>168</v>
      </c>
      <c r="AU4741" s="100" t="s">
        <v>82</v>
      </c>
      <c r="AY4741" s="9" t="s">
        <v>165</v>
      </c>
      <c r="BE4741" s="101">
        <f>IF(N4741="základní",J4741,0)</f>
        <v>0</v>
      </c>
      <c r="BF4741" s="101">
        <f>IF(N4741="snížená",J4741,0)</f>
        <v>0</v>
      </c>
      <c r="BG4741" s="101">
        <f>IF(N4741="zákl. přenesená",J4741,0)</f>
        <v>0</v>
      </c>
      <c r="BH4741" s="101">
        <f>IF(N4741="sníž. přenesená",J4741,0)</f>
        <v>0</v>
      </c>
      <c r="BI4741" s="101">
        <f>IF(N4741="nulová",J4741,0)</f>
        <v>0</v>
      </c>
      <c r="BJ4741" s="9" t="s">
        <v>80</v>
      </c>
      <c r="BK4741" s="101">
        <f>ROUND(I4741*H4741,2)</f>
        <v>0</v>
      </c>
      <c r="BL4741" s="9" t="s">
        <v>172</v>
      </c>
      <c r="BM4741" s="100" t="s">
        <v>2826</v>
      </c>
    </row>
    <row r="4742" spans="2:65" s="17" customFormat="1" ht="156">
      <c r="B4742" s="16"/>
      <c r="D4742" s="102" t="s">
        <v>173</v>
      </c>
      <c r="F4742" s="103" t="s">
        <v>2827</v>
      </c>
      <c r="I4742" s="5"/>
      <c r="L4742" s="16"/>
      <c r="M4742" s="104"/>
      <c r="T4742" s="105"/>
      <c r="AT4742" s="9" t="s">
        <v>173</v>
      </c>
      <c r="AU4742" s="9" t="s">
        <v>82</v>
      </c>
    </row>
    <row r="4743" spans="2:65" s="17" customFormat="1" ht="66.75" customHeight="1">
      <c r="B4743" s="16"/>
      <c r="C4743" s="88" t="s">
        <v>2828</v>
      </c>
      <c r="D4743" s="88" t="s">
        <v>168</v>
      </c>
      <c r="E4743" s="89" t="s">
        <v>2829</v>
      </c>
      <c r="F4743" s="90" t="s">
        <v>2830</v>
      </c>
      <c r="G4743" s="91" t="s">
        <v>2575</v>
      </c>
      <c r="H4743" s="92">
        <v>1</v>
      </c>
      <c r="I4743" s="4"/>
      <c r="J4743" s="94">
        <f>ROUND(I4743*H4743,2)</f>
        <v>0</v>
      </c>
      <c r="K4743" s="95"/>
      <c r="L4743" s="16"/>
      <c r="M4743" s="96" t="s">
        <v>1</v>
      </c>
      <c r="N4743" s="97" t="s">
        <v>38</v>
      </c>
      <c r="P4743" s="98">
        <f>O4743*H4743</f>
        <v>0</v>
      </c>
      <c r="Q4743" s="98">
        <v>0</v>
      </c>
      <c r="R4743" s="98">
        <f>Q4743*H4743</f>
        <v>0</v>
      </c>
      <c r="S4743" s="98">
        <v>0</v>
      </c>
      <c r="T4743" s="99">
        <f>S4743*H4743</f>
        <v>0</v>
      </c>
      <c r="AR4743" s="100" t="s">
        <v>172</v>
      </c>
      <c r="AT4743" s="100" t="s">
        <v>168</v>
      </c>
      <c r="AU4743" s="100" t="s">
        <v>82</v>
      </c>
      <c r="AY4743" s="9" t="s">
        <v>165</v>
      </c>
      <c r="BE4743" s="101">
        <f>IF(N4743="základní",J4743,0)</f>
        <v>0</v>
      </c>
      <c r="BF4743" s="101">
        <f>IF(N4743="snížená",J4743,0)</f>
        <v>0</v>
      </c>
      <c r="BG4743" s="101">
        <f>IF(N4743="zákl. přenesená",J4743,0)</f>
        <v>0</v>
      </c>
      <c r="BH4743" s="101">
        <f>IF(N4743="sníž. přenesená",J4743,0)</f>
        <v>0</v>
      </c>
      <c r="BI4743" s="101">
        <f>IF(N4743="nulová",J4743,0)</f>
        <v>0</v>
      </c>
      <c r="BJ4743" s="9" t="s">
        <v>80</v>
      </c>
      <c r="BK4743" s="101">
        <f>ROUND(I4743*H4743,2)</f>
        <v>0</v>
      </c>
      <c r="BL4743" s="9" t="s">
        <v>172</v>
      </c>
      <c r="BM4743" s="100" t="s">
        <v>2831</v>
      </c>
    </row>
    <row r="4744" spans="2:65" s="17" customFormat="1" ht="156">
      <c r="B4744" s="16"/>
      <c r="D4744" s="102" t="s">
        <v>173</v>
      </c>
      <c r="F4744" s="103" t="s">
        <v>2832</v>
      </c>
      <c r="I4744" s="5"/>
      <c r="L4744" s="16"/>
      <c r="M4744" s="104"/>
      <c r="T4744" s="105"/>
      <c r="AT4744" s="9" t="s">
        <v>173</v>
      </c>
      <c r="AU4744" s="9" t="s">
        <v>82</v>
      </c>
    </row>
    <row r="4745" spans="2:65" s="17" customFormat="1" ht="76.349999999999994" customHeight="1">
      <c r="B4745" s="16"/>
      <c r="C4745" s="88" t="s">
        <v>1582</v>
      </c>
      <c r="D4745" s="88" t="s">
        <v>168</v>
      </c>
      <c r="E4745" s="89" t="s">
        <v>2833</v>
      </c>
      <c r="F4745" s="90" t="s">
        <v>2834</v>
      </c>
      <c r="G4745" s="91" t="s">
        <v>2575</v>
      </c>
      <c r="H4745" s="92">
        <v>1</v>
      </c>
      <c r="I4745" s="4"/>
      <c r="J4745" s="94">
        <f>ROUND(I4745*H4745,2)</f>
        <v>0</v>
      </c>
      <c r="K4745" s="95"/>
      <c r="L4745" s="16"/>
      <c r="M4745" s="96" t="s">
        <v>1</v>
      </c>
      <c r="N4745" s="97" t="s">
        <v>38</v>
      </c>
      <c r="P4745" s="98">
        <f>O4745*H4745</f>
        <v>0</v>
      </c>
      <c r="Q4745" s="98">
        <v>0</v>
      </c>
      <c r="R4745" s="98">
        <f>Q4745*H4745</f>
        <v>0</v>
      </c>
      <c r="S4745" s="98">
        <v>0</v>
      </c>
      <c r="T4745" s="99">
        <f>S4745*H4745</f>
        <v>0</v>
      </c>
      <c r="AR4745" s="100" t="s">
        <v>172</v>
      </c>
      <c r="AT4745" s="100" t="s">
        <v>168</v>
      </c>
      <c r="AU4745" s="100" t="s">
        <v>82</v>
      </c>
      <c r="AY4745" s="9" t="s">
        <v>165</v>
      </c>
      <c r="BE4745" s="101">
        <f>IF(N4745="základní",J4745,0)</f>
        <v>0</v>
      </c>
      <c r="BF4745" s="101">
        <f>IF(N4745="snížená",J4745,0)</f>
        <v>0</v>
      </c>
      <c r="BG4745" s="101">
        <f>IF(N4745="zákl. přenesená",J4745,0)</f>
        <v>0</v>
      </c>
      <c r="BH4745" s="101">
        <f>IF(N4745="sníž. přenesená",J4745,0)</f>
        <v>0</v>
      </c>
      <c r="BI4745" s="101">
        <f>IF(N4745="nulová",J4745,0)</f>
        <v>0</v>
      </c>
      <c r="BJ4745" s="9" t="s">
        <v>80</v>
      </c>
      <c r="BK4745" s="101">
        <f>ROUND(I4745*H4745,2)</f>
        <v>0</v>
      </c>
      <c r="BL4745" s="9" t="s">
        <v>172</v>
      </c>
      <c r="BM4745" s="100" t="s">
        <v>2835</v>
      </c>
    </row>
    <row r="4746" spans="2:65" s="17" customFormat="1" ht="48.75">
      <c r="B4746" s="16"/>
      <c r="D4746" s="102" t="s">
        <v>173</v>
      </c>
      <c r="F4746" s="103" t="s">
        <v>2834</v>
      </c>
      <c r="I4746" s="5"/>
      <c r="L4746" s="16"/>
      <c r="M4746" s="104"/>
      <c r="T4746" s="105"/>
      <c r="AT4746" s="9" t="s">
        <v>173</v>
      </c>
      <c r="AU4746" s="9" t="s">
        <v>82</v>
      </c>
    </row>
    <row r="4747" spans="2:65" s="17" customFormat="1" ht="78" customHeight="1">
      <c r="B4747" s="16"/>
      <c r="C4747" s="88" t="s">
        <v>2836</v>
      </c>
      <c r="D4747" s="88" t="s">
        <v>168</v>
      </c>
      <c r="E4747" s="89" t="s">
        <v>2837</v>
      </c>
      <c r="F4747" s="90" t="s">
        <v>2838</v>
      </c>
      <c r="G4747" s="91" t="s">
        <v>2575</v>
      </c>
      <c r="H4747" s="92">
        <v>1</v>
      </c>
      <c r="I4747" s="4"/>
      <c r="J4747" s="94">
        <f>ROUND(I4747*H4747,2)</f>
        <v>0</v>
      </c>
      <c r="K4747" s="95"/>
      <c r="L4747" s="16"/>
      <c r="M4747" s="96" t="s">
        <v>1</v>
      </c>
      <c r="N4747" s="97" t="s">
        <v>38</v>
      </c>
      <c r="P4747" s="98">
        <f>O4747*H4747</f>
        <v>0</v>
      </c>
      <c r="Q4747" s="98">
        <v>0</v>
      </c>
      <c r="R4747" s="98">
        <f>Q4747*H4747</f>
        <v>0</v>
      </c>
      <c r="S4747" s="98">
        <v>0</v>
      </c>
      <c r="T4747" s="99">
        <f>S4747*H4747</f>
        <v>0</v>
      </c>
      <c r="AR4747" s="100" t="s">
        <v>172</v>
      </c>
      <c r="AT4747" s="100" t="s">
        <v>168</v>
      </c>
      <c r="AU4747" s="100" t="s">
        <v>82</v>
      </c>
      <c r="AY4747" s="9" t="s">
        <v>165</v>
      </c>
      <c r="BE4747" s="101">
        <f>IF(N4747="základní",J4747,0)</f>
        <v>0</v>
      </c>
      <c r="BF4747" s="101">
        <f>IF(N4747="snížená",J4747,0)</f>
        <v>0</v>
      </c>
      <c r="BG4747" s="101">
        <f>IF(N4747="zákl. přenesená",J4747,0)</f>
        <v>0</v>
      </c>
      <c r="BH4747" s="101">
        <f>IF(N4747="sníž. přenesená",J4747,0)</f>
        <v>0</v>
      </c>
      <c r="BI4747" s="101">
        <f>IF(N4747="nulová",J4747,0)</f>
        <v>0</v>
      </c>
      <c r="BJ4747" s="9" t="s">
        <v>80</v>
      </c>
      <c r="BK4747" s="101">
        <f>ROUND(I4747*H4747,2)</f>
        <v>0</v>
      </c>
      <c r="BL4747" s="9" t="s">
        <v>172</v>
      </c>
      <c r="BM4747" s="100" t="s">
        <v>2839</v>
      </c>
    </row>
    <row r="4748" spans="2:65" s="17" customFormat="1" ht="48.75">
      <c r="B4748" s="16"/>
      <c r="D4748" s="102" t="s">
        <v>173</v>
      </c>
      <c r="F4748" s="103" t="s">
        <v>2838</v>
      </c>
      <c r="I4748" s="5"/>
      <c r="L4748" s="16"/>
      <c r="M4748" s="104"/>
      <c r="T4748" s="105"/>
      <c r="AT4748" s="9" t="s">
        <v>173</v>
      </c>
      <c r="AU4748" s="9" t="s">
        <v>82</v>
      </c>
    </row>
    <row r="4749" spans="2:65" s="17" customFormat="1" ht="44.25" customHeight="1">
      <c r="B4749" s="16"/>
      <c r="C4749" s="88" t="s">
        <v>1586</v>
      </c>
      <c r="D4749" s="88" t="s">
        <v>168</v>
      </c>
      <c r="E4749" s="89" t="s">
        <v>2840</v>
      </c>
      <c r="F4749" s="90" t="s">
        <v>2841</v>
      </c>
      <c r="G4749" s="91" t="s">
        <v>2462</v>
      </c>
      <c r="H4749" s="92">
        <v>7</v>
      </c>
      <c r="I4749" s="4"/>
      <c r="J4749" s="94">
        <f>ROUND(I4749*H4749,2)</f>
        <v>0</v>
      </c>
      <c r="K4749" s="95"/>
      <c r="L4749" s="16"/>
      <c r="M4749" s="96" t="s">
        <v>1</v>
      </c>
      <c r="N4749" s="97" t="s">
        <v>38</v>
      </c>
      <c r="P4749" s="98">
        <f>O4749*H4749</f>
        <v>0</v>
      </c>
      <c r="Q4749" s="98">
        <v>0</v>
      </c>
      <c r="R4749" s="98">
        <f>Q4749*H4749</f>
        <v>0</v>
      </c>
      <c r="S4749" s="98">
        <v>0</v>
      </c>
      <c r="T4749" s="99">
        <f>S4749*H4749</f>
        <v>0</v>
      </c>
      <c r="AR4749" s="100" t="s">
        <v>172</v>
      </c>
      <c r="AT4749" s="100" t="s">
        <v>168</v>
      </c>
      <c r="AU4749" s="100" t="s">
        <v>82</v>
      </c>
      <c r="AY4749" s="9" t="s">
        <v>165</v>
      </c>
      <c r="BE4749" s="101">
        <f>IF(N4749="základní",J4749,0)</f>
        <v>0</v>
      </c>
      <c r="BF4749" s="101">
        <f>IF(N4749="snížená",J4749,0)</f>
        <v>0</v>
      </c>
      <c r="BG4749" s="101">
        <f>IF(N4749="zákl. přenesená",J4749,0)</f>
        <v>0</v>
      </c>
      <c r="BH4749" s="101">
        <f>IF(N4749="sníž. přenesená",J4749,0)</f>
        <v>0</v>
      </c>
      <c r="BI4749" s="101">
        <f>IF(N4749="nulová",J4749,0)</f>
        <v>0</v>
      </c>
      <c r="BJ4749" s="9" t="s">
        <v>80</v>
      </c>
      <c r="BK4749" s="101">
        <f>ROUND(I4749*H4749,2)</f>
        <v>0</v>
      </c>
      <c r="BL4749" s="9" t="s">
        <v>172</v>
      </c>
      <c r="BM4749" s="100" t="s">
        <v>2842</v>
      </c>
    </row>
    <row r="4750" spans="2:65" s="17" customFormat="1" ht="29.25">
      <c r="B4750" s="16"/>
      <c r="D4750" s="102" t="s">
        <v>173</v>
      </c>
      <c r="F4750" s="103" t="s">
        <v>2841</v>
      </c>
      <c r="I4750" s="5"/>
      <c r="L4750" s="16"/>
      <c r="M4750" s="104"/>
      <c r="T4750" s="105"/>
      <c r="AT4750" s="9" t="s">
        <v>173</v>
      </c>
      <c r="AU4750" s="9" t="s">
        <v>82</v>
      </c>
    </row>
    <row r="4751" spans="2:65" s="17" customFormat="1" ht="49.15" customHeight="1">
      <c r="B4751" s="16"/>
      <c r="C4751" s="88" t="s">
        <v>2843</v>
      </c>
      <c r="D4751" s="88" t="s">
        <v>168</v>
      </c>
      <c r="E4751" s="89" t="s">
        <v>2844</v>
      </c>
      <c r="F4751" s="90" t="s">
        <v>9717</v>
      </c>
      <c r="G4751" s="91" t="s">
        <v>2462</v>
      </c>
      <c r="H4751" s="92">
        <v>8</v>
      </c>
      <c r="I4751" s="4"/>
      <c r="J4751" s="94">
        <f>ROUND(I4751*H4751,2)</f>
        <v>0</v>
      </c>
      <c r="K4751" s="95"/>
      <c r="L4751" s="16"/>
      <c r="M4751" s="96" t="s">
        <v>1</v>
      </c>
      <c r="N4751" s="97" t="s">
        <v>38</v>
      </c>
      <c r="P4751" s="98">
        <f>O4751*H4751</f>
        <v>0</v>
      </c>
      <c r="Q4751" s="98">
        <v>0</v>
      </c>
      <c r="R4751" s="98">
        <f>Q4751*H4751</f>
        <v>0</v>
      </c>
      <c r="S4751" s="98">
        <v>0</v>
      </c>
      <c r="T4751" s="99">
        <f>S4751*H4751</f>
        <v>0</v>
      </c>
      <c r="AR4751" s="100" t="s">
        <v>172</v>
      </c>
      <c r="AT4751" s="100" t="s">
        <v>168</v>
      </c>
      <c r="AU4751" s="100" t="s">
        <v>82</v>
      </c>
      <c r="AY4751" s="9" t="s">
        <v>165</v>
      </c>
      <c r="BE4751" s="101">
        <f>IF(N4751="základní",J4751,0)</f>
        <v>0</v>
      </c>
      <c r="BF4751" s="101">
        <f>IF(N4751="snížená",J4751,0)</f>
        <v>0</v>
      </c>
      <c r="BG4751" s="101">
        <f>IF(N4751="zákl. přenesená",J4751,0)</f>
        <v>0</v>
      </c>
      <c r="BH4751" s="101">
        <f>IF(N4751="sníž. přenesená",J4751,0)</f>
        <v>0</v>
      </c>
      <c r="BI4751" s="101">
        <f>IF(N4751="nulová",J4751,0)</f>
        <v>0</v>
      </c>
      <c r="BJ4751" s="9" t="s">
        <v>80</v>
      </c>
      <c r="BK4751" s="101">
        <f>ROUND(I4751*H4751,2)</f>
        <v>0</v>
      </c>
      <c r="BL4751" s="9" t="s">
        <v>172</v>
      </c>
      <c r="BM4751" s="100" t="s">
        <v>2845</v>
      </c>
    </row>
    <row r="4752" spans="2:65" s="17" customFormat="1" ht="29.25">
      <c r="B4752" s="16"/>
      <c r="D4752" s="102" t="s">
        <v>173</v>
      </c>
      <c r="F4752" s="103" t="s">
        <v>9717</v>
      </c>
      <c r="I4752" s="5"/>
      <c r="L4752" s="16"/>
      <c r="M4752" s="104"/>
      <c r="T4752" s="105"/>
      <c r="AT4752" s="9" t="s">
        <v>173</v>
      </c>
      <c r="AU4752" s="9" t="s">
        <v>82</v>
      </c>
    </row>
    <row r="4753" spans="2:65" s="17" customFormat="1" ht="49.15" customHeight="1">
      <c r="B4753" s="16"/>
      <c r="C4753" s="88" t="s">
        <v>1591</v>
      </c>
      <c r="D4753" s="88" t="s">
        <v>168</v>
      </c>
      <c r="E4753" s="89" t="s">
        <v>2846</v>
      </c>
      <c r="F4753" s="90" t="s">
        <v>9718</v>
      </c>
      <c r="G4753" s="91" t="s">
        <v>2462</v>
      </c>
      <c r="H4753" s="92">
        <v>3</v>
      </c>
      <c r="I4753" s="4"/>
      <c r="J4753" s="94">
        <f>ROUND(I4753*H4753,2)</f>
        <v>0</v>
      </c>
      <c r="K4753" s="95"/>
      <c r="L4753" s="16"/>
      <c r="M4753" s="96" t="s">
        <v>1</v>
      </c>
      <c r="N4753" s="97" t="s">
        <v>38</v>
      </c>
      <c r="P4753" s="98">
        <f>O4753*H4753</f>
        <v>0</v>
      </c>
      <c r="Q4753" s="98">
        <v>0</v>
      </c>
      <c r="R4753" s="98">
        <f>Q4753*H4753</f>
        <v>0</v>
      </c>
      <c r="S4753" s="98">
        <v>0</v>
      </c>
      <c r="T4753" s="99">
        <f>S4753*H4753</f>
        <v>0</v>
      </c>
      <c r="AR4753" s="100" t="s">
        <v>172</v>
      </c>
      <c r="AT4753" s="100" t="s">
        <v>168</v>
      </c>
      <c r="AU4753" s="100" t="s">
        <v>82</v>
      </c>
      <c r="AY4753" s="9" t="s">
        <v>165</v>
      </c>
      <c r="BE4753" s="101">
        <f>IF(N4753="základní",J4753,0)</f>
        <v>0</v>
      </c>
      <c r="BF4753" s="101">
        <f>IF(N4753="snížená",J4753,0)</f>
        <v>0</v>
      </c>
      <c r="BG4753" s="101">
        <f>IF(N4753="zákl. přenesená",J4753,0)</f>
        <v>0</v>
      </c>
      <c r="BH4753" s="101">
        <f>IF(N4753="sníž. přenesená",J4753,0)</f>
        <v>0</v>
      </c>
      <c r="BI4753" s="101">
        <f>IF(N4753="nulová",J4753,0)</f>
        <v>0</v>
      </c>
      <c r="BJ4753" s="9" t="s">
        <v>80</v>
      </c>
      <c r="BK4753" s="101">
        <f>ROUND(I4753*H4753,2)</f>
        <v>0</v>
      </c>
      <c r="BL4753" s="9" t="s">
        <v>172</v>
      </c>
      <c r="BM4753" s="100" t="s">
        <v>2847</v>
      </c>
    </row>
    <row r="4754" spans="2:65" s="17" customFormat="1" ht="29.25">
      <c r="B4754" s="16"/>
      <c r="D4754" s="102" t="s">
        <v>173</v>
      </c>
      <c r="F4754" s="103" t="s">
        <v>9718</v>
      </c>
      <c r="I4754" s="5"/>
      <c r="L4754" s="16"/>
      <c r="M4754" s="104"/>
      <c r="T4754" s="105"/>
      <c r="AT4754" s="9" t="s">
        <v>173</v>
      </c>
      <c r="AU4754" s="9" t="s">
        <v>82</v>
      </c>
    </row>
    <row r="4755" spans="2:65" s="17" customFormat="1" ht="44.25" customHeight="1">
      <c r="B4755" s="16"/>
      <c r="C4755" s="88" t="s">
        <v>2848</v>
      </c>
      <c r="D4755" s="88" t="s">
        <v>168</v>
      </c>
      <c r="E4755" s="89" t="s">
        <v>2849</v>
      </c>
      <c r="F4755" s="90" t="s">
        <v>2850</v>
      </c>
      <c r="G4755" s="91" t="s">
        <v>2462</v>
      </c>
      <c r="H4755" s="92">
        <v>7</v>
      </c>
      <c r="I4755" s="4"/>
      <c r="J4755" s="94">
        <f>ROUND(I4755*H4755,2)</f>
        <v>0</v>
      </c>
      <c r="K4755" s="95"/>
      <c r="L4755" s="16"/>
      <c r="M4755" s="96" t="s">
        <v>1</v>
      </c>
      <c r="N4755" s="97" t="s">
        <v>38</v>
      </c>
      <c r="P4755" s="98">
        <f>O4755*H4755</f>
        <v>0</v>
      </c>
      <c r="Q4755" s="98">
        <v>0</v>
      </c>
      <c r="R4755" s="98">
        <f>Q4755*H4755</f>
        <v>0</v>
      </c>
      <c r="S4755" s="98">
        <v>0</v>
      </c>
      <c r="T4755" s="99">
        <f>S4755*H4755</f>
        <v>0</v>
      </c>
      <c r="AR4755" s="100" t="s">
        <v>172</v>
      </c>
      <c r="AT4755" s="100" t="s">
        <v>168</v>
      </c>
      <c r="AU4755" s="100" t="s">
        <v>82</v>
      </c>
      <c r="AY4755" s="9" t="s">
        <v>165</v>
      </c>
      <c r="BE4755" s="101">
        <f>IF(N4755="základní",J4755,0)</f>
        <v>0</v>
      </c>
      <c r="BF4755" s="101">
        <f>IF(N4755="snížená",J4755,0)</f>
        <v>0</v>
      </c>
      <c r="BG4755" s="101">
        <f>IF(N4755="zákl. přenesená",J4755,0)</f>
        <v>0</v>
      </c>
      <c r="BH4755" s="101">
        <f>IF(N4755="sníž. přenesená",J4755,0)</f>
        <v>0</v>
      </c>
      <c r="BI4755" s="101">
        <f>IF(N4755="nulová",J4755,0)</f>
        <v>0</v>
      </c>
      <c r="BJ4755" s="9" t="s">
        <v>80</v>
      </c>
      <c r="BK4755" s="101">
        <f>ROUND(I4755*H4755,2)</f>
        <v>0</v>
      </c>
      <c r="BL4755" s="9" t="s">
        <v>172</v>
      </c>
      <c r="BM4755" s="100" t="s">
        <v>2851</v>
      </c>
    </row>
    <row r="4756" spans="2:65" s="17" customFormat="1" ht="29.25">
      <c r="B4756" s="16"/>
      <c r="D4756" s="102" t="s">
        <v>173</v>
      </c>
      <c r="F4756" s="103" t="s">
        <v>2850</v>
      </c>
      <c r="I4756" s="5"/>
      <c r="L4756" s="16"/>
      <c r="M4756" s="104"/>
      <c r="T4756" s="105"/>
      <c r="AT4756" s="9" t="s">
        <v>173</v>
      </c>
      <c r="AU4756" s="9" t="s">
        <v>82</v>
      </c>
    </row>
    <row r="4757" spans="2:65" s="17" customFormat="1" ht="12">
      <c r="B4757" s="16"/>
      <c r="C4757" s="88" t="s">
        <v>1597</v>
      </c>
      <c r="D4757" s="88" t="s">
        <v>168</v>
      </c>
      <c r="E4757" s="89" t="s">
        <v>2852</v>
      </c>
      <c r="F4757" s="90" t="s">
        <v>3050</v>
      </c>
      <c r="G4757" s="91"/>
      <c r="H4757" s="92"/>
      <c r="I4757" s="94"/>
      <c r="J4757" s="94"/>
      <c r="K4757" s="95"/>
      <c r="L4757" s="16"/>
      <c r="M4757" s="96" t="s">
        <v>1</v>
      </c>
      <c r="N4757" s="97" t="s">
        <v>38</v>
      </c>
      <c r="P4757" s="98">
        <f>O4757*H4757</f>
        <v>0</v>
      </c>
      <c r="Q4757" s="98">
        <v>0</v>
      </c>
      <c r="R4757" s="98">
        <f>Q4757*H4757</f>
        <v>0</v>
      </c>
      <c r="S4757" s="98">
        <v>0</v>
      </c>
      <c r="T4757" s="99">
        <f>S4757*H4757</f>
        <v>0</v>
      </c>
      <c r="AR4757" s="100" t="s">
        <v>172</v>
      </c>
      <c r="AT4757" s="100" t="s">
        <v>168</v>
      </c>
      <c r="AU4757" s="100" t="s">
        <v>82</v>
      </c>
      <c r="AY4757" s="9" t="s">
        <v>165</v>
      </c>
      <c r="BE4757" s="101">
        <f>IF(N4757="základní",J4757,0)</f>
        <v>0</v>
      </c>
      <c r="BF4757" s="101">
        <f>IF(N4757="snížená",J4757,0)</f>
        <v>0</v>
      </c>
      <c r="BG4757" s="101">
        <f>IF(N4757="zákl. přenesená",J4757,0)</f>
        <v>0</v>
      </c>
      <c r="BH4757" s="101">
        <f>IF(N4757="sníž. přenesená",J4757,0)</f>
        <v>0</v>
      </c>
      <c r="BI4757" s="101">
        <f>IF(N4757="nulová",J4757,0)</f>
        <v>0</v>
      </c>
      <c r="BJ4757" s="9" t="s">
        <v>80</v>
      </c>
      <c r="BK4757" s="101">
        <f>ROUND(I4757*H4757,2)</f>
        <v>0</v>
      </c>
      <c r="BL4757" s="9" t="s">
        <v>172</v>
      </c>
      <c r="BM4757" s="100" t="s">
        <v>2853</v>
      </c>
    </row>
    <row r="4758" spans="2:65" s="17" customFormat="1">
      <c r="B4758" s="16"/>
      <c r="D4758" s="102" t="s">
        <v>173</v>
      </c>
      <c r="F4758" s="103" t="s">
        <v>9720</v>
      </c>
      <c r="I4758" s="5"/>
      <c r="L4758" s="16"/>
      <c r="M4758" s="104"/>
      <c r="T4758" s="105"/>
      <c r="AT4758" s="9" t="s">
        <v>173</v>
      </c>
      <c r="AU4758" s="9" t="s">
        <v>82</v>
      </c>
    </row>
    <row r="4759" spans="2:65" s="17" customFormat="1" ht="55.5" customHeight="1">
      <c r="B4759" s="16"/>
      <c r="C4759" s="88" t="s">
        <v>2854</v>
      </c>
      <c r="D4759" s="88" t="s">
        <v>168</v>
      </c>
      <c r="E4759" s="89" t="s">
        <v>2855</v>
      </c>
      <c r="F4759" s="90" t="s">
        <v>2856</v>
      </c>
      <c r="G4759" s="91" t="s">
        <v>2462</v>
      </c>
      <c r="H4759" s="92">
        <v>1</v>
      </c>
      <c r="I4759" s="4"/>
      <c r="J4759" s="94">
        <f>ROUND(I4759*H4759,2)</f>
        <v>0</v>
      </c>
      <c r="K4759" s="95"/>
      <c r="L4759" s="16"/>
      <c r="M4759" s="96" t="s">
        <v>1</v>
      </c>
      <c r="N4759" s="97" t="s">
        <v>38</v>
      </c>
      <c r="P4759" s="98">
        <f>O4759*H4759</f>
        <v>0</v>
      </c>
      <c r="Q4759" s="98">
        <v>0</v>
      </c>
      <c r="R4759" s="98">
        <f>Q4759*H4759</f>
        <v>0</v>
      </c>
      <c r="S4759" s="98">
        <v>0</v>
      </c>
      <c r="T4759" s="99">
        <f>S4759*H4759</f>
        <v>0</v>
      </c>
      <c r="AR4759" s="100" t="s">
        <v>172</v>
      </c>
      <c r="AT4759" s="100" t="s">
        <v>168</v>
      </c>
      <c r="AU4759" s="100" t="s">
        <v>82</v>
      </c>
      <c r="AY4759" s="9" t="s">
        <v>165</v>
      </c>
      <c r="BE4759" s="101">
        <f>IF(N4759="základní",J4759,0)</f>
        <v>0</v>
      </c>
      <c r="BF4759" s="101">
        <f>IF(N4759="snížená",J4759,0)</f>
        <v>0</v>
      </c>
      <c r="BG4759" s="101">
        <f>IF(N4759="zákl. přenesená",J4759,0)</f>
        <v>0</v>
      </c>
      <c r="BH4759" s="101">
        <f>IF(N4759="sníž. přenesená",J4759,0)</f>
        <v>0</v>
      </c>
      <c r="BI4759" s="101">
        <f>IF(N4759="nulová",J4759,0)</f>
        <v>0</v>
      </c>
      <c r="BJ4759" s="9" t="s">
        <v>80</v>
      </c>
      <c r="BK4759" s="101">
        <f>ROUND(I4759*H4759,2)</f>
        <v>0</v>
      </c>
      <c r="BL4759" s="9" t="s">
        <v>172</v>
      </c>
      <c r="BM4759" s="100" t="s">
        <v>2857</v>
      </c>
    </row>
    <row r="4760" spans="2:65" s="17" customFormat="1" ht="29.25">
      <c r="B4760" s="16"/>
      <c r="D4760" s="102" t="s">
        <v>173</v>
      </c>
      <c r="F4760" s="103" t="s">
        <v>2856</v>
      </c>
      <c r="I4760" s="5"/>
      <c r="L4760" s="16"/>
      <c r="M4760" s="104"/>
      <c r="T4760" s="105"/>
      <c r="AT4760" s="9" t="s">
        <v>173</v>
      </c>
      <c r="AU4760" s="9" t="s">
        <v>82</v>
      </c>
    </row>
    <row r="4761" spans="2:65" s="17" customFormat="1" ht="55.5" customHeight="1">
      <c r="B4761" s="16"/>
      <c r="C4761" s="88" t="s">
        <v>1602</v>
      </c>
      <c r="D4761" s="88" t="s">
        <v>168</v>
      </c>
      <c r="E4761" s="89" t="s">
        <v>2858</v>
      </c>
      <c r="F4761" s="90" t="s">
        <v>2859</v>
      </c>
      <c r="G4761" s="91" t="s">
        <v>2462</v>
      </c>
      <c r="H4761" s="92">
        <v>1</v>
      </c>
      <c r="I4761" s="4"/>
      <c r="J4761" s="94">
        <f>ROUND(I4761*H4761,2)</f>
        <v>0</v>
      </c>
      <c r="K4761" s="95"/>
      <c r="L4761" s="16"/>
      <c r="M4761" s="96" t="s">
        <v>1</v>
      </c>
      <c r="N4761" s="97" t="s">
        <v>38</v>
      </c>
      <c r="P4761" s="98">
        <f>O4761*H4761</f>
        <v>0</v>
      </c>
      <c r="Q4761" s="98">
        <v>0</v>
      </c>
      <c r="R4761" s="98">
        <f>Q4761*H4761</f>
        <v>0</v>
      </c>
      <c r="S4761" s="98">
        <v>0</v>
      </c>
      <c r="T4761" s="99">
        <f>S4761*H4761</f>
        <v>0</v>
      </c>
      <c r="AR4761" s="100" t="s">
        <v>172</v>
      </c>
      <c r="AT4761" s="100" t="s">
        <v>168</v>
      </c>
      <c r="AU4761" s="100" t="s">
        <v>82</v>
      </c>
      <c r="AY4761" s="9" t="s">
        <v>165</v>
      </c>
      <c r="BE4761" s="101">
        <f>IF(N4761="základní",J4761,0)</f>
        <v>0</v>
      </c>
      <c r="BF4761" s="101">
        <f>IF(N4761="snížená",J4761,0)</f>
        <v>0</v>
      </c>
      <c r="BG4761" s="101">
        <f>IF(N4761="zákl. přenesená",J4761,0)</f>
        <v>0</v>
      </c>
      <c r="BH4761" s="101">
        <f>IF(N4761="sníž. přenesená",J4761,0)</f>
        <v>0</v>
      </c>
      <c r="BI4761" s="101">
        <f>IF(N4761="nulová",J4761,0)</f>
        <v>0</v>
      </c>
      <c r="BJ4761" s="9" t="s">
        <v>80</v>
      </c>
      <c r="BK4761" s="101">
        <f>ROUND(I4761*H4761,2)</f>
        <v>0</v>
      </c>
      <c r="BL4761" s="9" t="s">
        <v>172</v>
      </c>
      <c r="BM4761" s="100" t="s">
        <v>2860</v>
      </c>
    </row>
    <row r="4762" spans="2:65" s="17" customFormat="1" ht="29.25">
      <c r="B4762" s="16"/>
      <c r="D4762" s="102" t="s">
        <v>173</v>
      </c>
      <c r="F4762" s="103" t="s">
        <v>2859</v>
      </c>
      <c r="I4762" s="5"/>
      <c r="L4762" s="16"/>
      <c r="M4762" s="104"/>
      <c r="T4762" s="105"/>
      <c r="AT4762" s="9" t="s">
        <v>173</v>
      </c>
      <c r="AU4762" s="9" t="s">
        <v>82</v>
      </c>
    </row>
    <row r="4763" spans="2:65" s="17" customFormat="1" ht="62.65" customHeight="1">
      <c r="B4763" s="16"/>
      <c r="C4763" s="88" t="s">
        <v>2861</v>
      </c>
      <c r="D4763" s="88" t="s">
        <v>168</v>
      </c>
      <c r="E4763" s="89" t="s">
        <v>2862</v>
      </c>
      <c r="F4763" s="90" t="s">
        <v>2863</v>
      </c>
      <c r="G4763" s="91" t="s">
        <v>2575</v>
      </c>
      <c r="H4763" s="92">
        <v>1</v>
      </c>
      <c r="I4763" s="4"/>
      <c r="J4763" s="94">
        <f>ROUND(I4763*H4763,2)</f>
        <v>0</v>
      </c>
      <c r="K4763" s="95"/>
      <c r="L4763" s="16"/>
      <c r="M4763" s="96" t="s">
        <v>1</v>
      </c>
      <c r="N4763" s="97" t="s">
        <v>38</v>
      </c>
      <c r="P4763" s="98">
        <f>O4763*H4763</f>
        <v>0</v>
      </c>
      <c r="Q4763" s="98">
        <v>0</v>
      </c>
      <c r="R4763" s="98">
        <f>Q4763*H4763</f>
        <v>0</v>
      </c>
      <c r="S4763" s="98">
        <v>0</v>
      </c>
      <c r="T4763" s="99">
        <f>S4763*H4763</f>
        <v>0</v>
      </c>
      <c r="AR4763" s="100" t="s">
        <v>172</v>
      </c>
      <c r="AT4763" s="100" t="s">
        <v>168</v>
      </c>
      <c r="AU4763" s="100" t="s">
        <v>82</v>
      </c>
      <c r="AY4763" s="9" t="s">
        <v>165</v>
      </c>
      <c r="BE4763" s="101">
        <f>IF(N4763="základní",J4763,0)</f>
        <v>0</v>
      </c>
      <c r="BF4763" s="101">
        <f>IF(N4763="snížená",J4763,0)</f>
        <v>0</v>
      </c>
      <c r="BG4763" s="101">
        <f>IF(N4763="zákl. přenesená",J4763,0)</f>
        <v>0</v>
      </c>
      <c r="BH4763" s="101">
        <f>IF(N4763="sníž. přenesená",J4763,0)</f>
        <v>0</v>
      </c>
      <c r="BI4763" s="101">
        <f>IF(N4763="nulová",J4763,0)</f>
        <v>0</v>
      </c>
      <c r="BJ4763" s="9" t="s">
        <v>80</v>
      </c>
      <c r="BK4763" s="101">
        <f>ROUND(I4763*H4763,2)</f>
        <v>0</v>
      </c>
      <c r="BL4763" s="9" t="s">
        <v>172</v>
      </c>
      <c r="BM4763" s="100" t="s">
        <v>2864</v>
      </c>
    </row>
    <row r="4764" spans="2:65" s="17" customFormat="1" ht="39">
      <c r="B4764" s="16"/>
      <c r="D4764" s="102" t="s">
        <v>173</v>
      </c>
      <c r="F4764" s="103" t="s">
        <v>2863</v>
      </c>
      <c r="I4764" s="5"/>
      <c r="L4764" s="16"/>
      <c r="M4764" s="104"/>
      <c r="T4764" s="105"/>
      <c r="AT4764" s="9" t="s">
        <v>173</v>
      </c>
      <c r="AU4764" s="9" t="s">
        <v>82</v>
      </c>
    </row>
    <row r="4765" spans="2:65" s="17" customFormat="1" ht="78" customHeight="1">
      <c r="B4765" s="16"/>
      <c r="C4765" s="88" t="s">
        <v>1609</v>
      </c>
      <c r="D4765" s="88" t="s">
        <v>168</v>
      </c>
      <c r="E4765" s="89" t="s">
        <v>2865</v>
      </c>
      <c r="F4765" s="90" t="s">
        <v>2866</v>
      </c>
      <c r="G4765" s="91" t="s">
        <v>2462</v>
      </c>
      <c r="H4765" s="92">
        <v>3</v>
      </c>
      <c r="I4765" s="4"/>
      <c r="J4765" s="94">
        <f>ROUND(I4765*H4765,2)</f>
        <v>0</v>
      </c>
      <c r="K4765" s="95"/>
      <c r="L4765" s="16"/>
      <c r="M4765" s="96" t="s">
        <v>1</v>
      </c>
      <c r="N4765" s="97" t="s">
        <v>38</v>
      </c>
      <c r="P4765" s="98">
        <f>O4765*H4765</f>
        <v>0</v>
      </c>
      <c r="Q4765" s="98">
        <v>0</v>
      </c>
      <c r="R4765" s="98">
        <f>Q4765*H4765</f>
        <v>0</v>
      </c>
      <c r="S4765" s="98">
        <v>0</v>
      </c>
      <c r="T4765" s="99">
        <f>S4765*H4765</f>
        <v>0</v>
      </c>
      <c r="AR4765" s="100" t="s">
        <v>172</v>
      </c>
      <c r="AT4765" s="100" t="s">
        <v>168</v>
      </c>
      <c r="AU4765" s="100" t="s">
        <v>82</v>
      </c>
      <c r="AY4765" s="9" t="s">
        <v>165</v>
      </c>
      <c r="BE4765" s="101">
        <f>IF(N4765="základní",J4765,0)</f>
        <v>0</v>
      </c>
      <c r="BF4765" s="101">
        <f>IF(N4765="snížená",J4765,0)</f>
        <v>0</v>
      </c>
      <c r="BG4765" s="101">
        <f>IF(N4765="zákl. přenesená",J4765,0)</f>
        <v>0</v>
      </c>
      <c r="BH4765" s="101">
        <f>IF(N4765="sníž. přenesená",J4765,0)</f>
        <v>0</v>
      </c>
      <c r="BI4765" s="101">
        <f>IF(N4765="nulová",J4765,0)</f>
        <v>0</v>
      </c>
      <c r="BJ4765" s="9" t="s">
        <v>80</v>
      </c>
      <c r="BK4765" s="101">
        <f>ROUND(I4765*H4765,2)</f>
        <v>0</v>
      </c>
      <c r="BL4765" s="9" t="s">
        <v>172</v>
      </c>
      <c r="BM4765" s="100" t="s">
        <v>2867</v>
      </c>
    </row>
    <row r="4766" spans="2:65" s="17" customFormat="1" ht="48.75">
      <c r="B4766" s="16"/>
      <c r="D4766" s="102" t="s">
        <v>173</v>
      </c>
      <c r="F4766" s="103" t="s">
        <v>2866</v>
      </c>
      <c r="I4766" s="5"/>
      <c r="L4766" s="16"/>
      <c r="M4766" s="104"/>
      <c r="T4766" s="105"/>
      <c r="AT4766" s="9" t="s">
        <v>173</v>
      </c>
      <c r="AU4766" s="9" t="s">
        <v>82</v>
      </c>
    </row>
    <row r="4767" spans="2:65" s="17" customFormat="1" ht="76.349999999999994" customHeight="1">
      <c r="B4767" s="16"/>
      <c r="C4767" s="88" t="s">
        <v>2868</v>
      </c>
      <c r="D4767" s="88" t="s">
        <v>168</v>
      </c>
      <c r="E4767" s="89" t="s">
        <v>2869</v>
      </c>
      <c r="F4767" s="90" t="s">
        <v>2670</v>
      </c>
      <c r="G4767" s="91" t="s">
        <v>2462</v>
      </c>
      <c r="H4767" s="92">
        <v>1</v>
      </c>
      <c r="I4767" s="4"/>
      <c r="J4767" s="94">
        <f>ROUND(I4767*H4767,2)</f>
        <v>0</v>
      </c>
      <c r="K4767" s="95"/>
      <c r="L4767" s="16"/>
      <c r="M4767" s="96" t="s">
        <v>1</v>
      </c>
      <c r="N4767" s="97" t="s">
        <v>38</v>
      </c>
      <c r="P4767" s="98">
        <f>O4767*H4767</f>
        <v>0</v>
      </c>
      <c r="Q4767" s="98">
        <v>0</v>
      </c>
      <c r="R4767" s="98">
        <f>Q4767*H4767</f>
        <v>0</v>
      </c>
      <c r="S4767" s="98">
        <v>0</v>
      </c>
      <c r="T4767" s="99">
        <f>S4767*H4767</f>
        <v>0</v>
      </c>
      <c r="AR4767" s="100" t="s">
        <v>172</v>
      </c>
      <c r="AT4767" s="100" t="s">
        <v>168</v>
      </c>
      <c r="AU4767" s="100" t="s">
        <v>82</v>
      </c>
      <c r="AY4767" s="9" t="s">
        <v>165</v>
      </c>
      <c r="BE4767" s="101">
        <f>IF(N4767="základní",J4767,0)</f>
        <v>0</v>
      </c>
      <c r="BF4767" s="101">
        <f>IF(N4767="snížená",J4767,0)</f>
        <v>0</v>
      </c>
      <c r="BG4767" s="101">
        <f>IF(N4767="zákl. přenesená",J4767,0)</f>
        <v>0</v>
      </c>
      <c r="BH4767" s="101">
        <f>IF(N4767="sníž. přenesená",J4767,0)</f>
        <v>0</v>
      </c>
      <c r="BI4767" s="101">
        <f>IF(N4767="nulová",J4767,0)</f>
        <v>0</v>
      </c>
      <c r="BJ4767" s="9" t="s">
        <v>80</v>
      </c>
      <c r="BK4767" s="101">
        <f>ROUND(I4767*H4767,2)</f>
        <v>0</v>
      </c>
      <c r="BL4767" s="9" t="s">
        <v>172</v>
      </c>
      <c r="BM4767" s="100" t="s">
        <v>2870</v>
      </c>
    </row>
    <row r="4768" spans="2:65" s="17" customFormat="1" ht="117">
      <c r="B4768" s="16"/>
      <c r="D4768" s="102" t="s">
        <v>173</v>
      </c>
      <c r="F4768" s="103" t="s">
        <v>2871</v>
      </c>
      <c r="I4768" s="5"/>
      <c r="L4768" s="16"/>
      <c r="M4768" s="104"/>
      <c r="T4768" s="105"/>
      <c r="AT4768" s="9" t="s">
        <v>173</v>
      </c>
      <c r="AU4768" s="9" t="s">
        <v>82</v>
      </c>
    </row>
    <row r="4769" spans="2:65" s="17" customFormat="1" ht="78" customHeight="1">
      <c r="B4769" s="16"/>
      <c r="C4769" s="88" t="s">
        <v>1612</v>
      </c>
      <c r="D4769" s="88" t="s">
        <v>168</v>
      </c>
      <c r="E4769" s="89" t="s">
        <v>2872</v>
      </c>
      <c r="F4769" s="90" t="s">
        <v>2873</v>
      </c>
      <c r="G4769" s="91" t="s">
        <v>2462</v>
      </c>
      <c r="H4769" s="92">
        <v>4</v>
      </c>
      <c r="I4769" s="4"/>
      <c r="J4769" s="94">
        <f>ROUND(I4769*H4769,2)</f>
        <v>0</v>
      </c>
      <c r="K4769" s="95"/>
      <c r="L4769" s="16"/>
      <c r="M4769" s="96" t="s">
        <v>1</v>
      </c>
      <c r="N4769" s="97" t="s">
        <v>38</v>
      </c>
      <c r="P4769" s="98">
        <f>O4769*H4769</f>
        <v>0</v>
      </c>
      <c r="Q4769" s="98">
        <v>0</v>
      </c>
      <c r="R4769" s="98">
        <f>Q4769*H4769</f>
        <v>0</v>
      </c>
      <c r="S4769" s="98">
        <v>0</v>
      </c>
      <c r="T4769" s="99">
        <f>S4769*H4769</f>
        <v>0</v>
      </c>
      <c r="AR4769" s="100" t="s">
        <v>172</v>
      </c>
      <c r="AT4769" s="100" t="s">
        <v>168</v>
      </c>
      <c r="AU4769" s="100" t="s">
        <v>82</v>
      </c>
      <c r="AY4769" s="9" t="s">
        <v>165</v>
      </c>
      <c r="BE4769" s="101">
        <f>IF(N4769="základní",J4769,0)</f>
        <v>0</v>
      </c>
      <c r="BF4769" s="101">
        <f>IF(N4769="snížená",J4769,0)</f>
        <v>0</v>
      </c>
      <c r="BG4769" s="101">
        <f>IF(N4769="zákl. přenesená",J4769,0)</f>
        <v>0</v>
      </c>
      <c r="BH4769" s="101">
        <f>IF(N4769="sníž. přenesená",J4769,0)</f>
        <v>0</v>
      </c>
      <c r="BI4769" s="101">
        <f>IF(N4769="nulová",J4769,0)</f>
        <v>0</v>
      </c>
      <c r="BJ4769" s="9" t="s">
        <v>80</v>
      </c>
      <c r="BK4769" s="101">
        <f>ROUND(I4769*H4769,2)</f>
        <v>0</v>
      </c>
      <c r="BL4769" s="9" t="s">
        <v>172</v>
      </c>
      <c r="BM4769" s="100" t="s">
        <v>2874</v>
      </c>
    </row>
    <row r="4770" spans="2:65" s="17" customFormat="1" ht="48.75">
      <c r="B4770" s="16"/>
      <c r="D4770" s="102" t="s">
        <v>173</v>
      </c>
      <c r="F4770" s="103" t="s">
        <v>2875</v>
      </c>
      <c r="I4770" s="5"/>
      <c r="L4770" s="16"/>
      <c r="M4770" s="104"/>
      <c r="T4770" s="105"/>
      <c r="AT4770" s="9" t="s">
        <v>173</v>
      </c>
      <c r="AU4770" s="9" t="s">
        <v>82</v>
      </c>
    </row>
    <row r="4771" spans="2:65" s="17" customFormat="1" ht="78" customHeight="1">
      <c r="B4771" s="16"/>
      <c r="C4771" s="88" t="s">
        <v>2876</v>
      </c>
      <c r="D4771" s="88" t="s">
        <v>168</v>
      </c>
      <c r="E4771" s="89" t="s">
        <v>2877</v>
      </c>
      <c r="F4771" s="90" t="s">
        <v>2878</v>
      </c>
      <c r="G4771" s="91" t="s">
        <v>2462</v>
      </c>
      <c r="H4771" s="92">
        <v>1</v>
      </c>
      <c r="I4771" s="4"/>
      <c r="J4771" s="94">
        <f>ROUND(I4771*H4771,2)</f>
        <v>0</v>
      </c>
      <c r="K4771" s="95"/>
      <c r="L4771" s="16"/>
      <c r="M4771" s="96" t="s">
        <v>1</v>
      </c>
      <c r="N4771" s="97" t="s">
        <v>38</v>
      </c>
      <c r="P4771" s="98">
        <f>O4771*H4771</f>
        <v>0</v>
      </c>
      <c r="Q4771" s="98">
        <v>0</v>
      </c>
      <c r="R4771" s="98">
        <f>Q4771*H4771</f>
        <v>0</v>
      </c>
      <c r="S4771" s="98">
        <v>0</v>
      </c>
      <c r="T4771" s="99">
        <f>S4771*H4771</f>
        <v>0</v>
      </c>
      <c r="AR4771" s="100" t="s">
        <v>172</v>
      </c>
      <c r="AT4771" s="100" t="s">
        <v>168</v>
      </c>
      <c r="AU4771" s="100" t="s">
        <v>82</v>
      </c>
      <c r="AY4771" s="9" t="s">
        <v>165</v>
      </c>
      <c r="BE4771" s="101">
        <f>IF(N4771="základní",J4771,0)</f>
        <v>0</v>
      </c>
      <c r="BF4771" s="101">
        <f>IF(N4771="snížená",J4771,0)</f>
        <v>0</v>
      </c>
      <c r="BG4771" s="101">
        <f>IF(N4771="zákl. přenesená",J4771,0)</f>
        <v>0</v>
      </c>
      <c r="BH4771" s="101">
        <f>IF(N4771="sníž. přenesená",J4771,0)</f>
        <v>0</v>
      </c>
      <c r="BI4771" s="101">
        <f>IF(N4771="nulová",J4771,0)</f>
        <v>0</v>
      </c>
      <c r="BJ4771" s="9" t="s">
        <v>80</v>
      </c>
      <c r="BK4771" s="101">
        <f>ROUND(I4771*H4771,2)</f>
        <v>0</v>
      </c>
      <c r="BL4771" s="9" t="s">
        <v>172</v>
      </c>
      <c r="BM4771" s="100" t="s">
        <v>2879</v>
      </c>
    </row>
    <row r="4772" spans="2:65" s="17" customFormat="1" ht="48.75">
      <c r="B4772" s="16"/>
      <c r="D4772" s="102" t="s">
        <v>173</v>
      </c>
      <c r="F4772" s="103" t="s">
        <v>2878</v>
      </c>
      <c r="I4772" s="5"/>
      <c r="L4772" s="16"/>
      <c r="M4772" s="104"/>
      <c r="T4772" s="105"/>
      <c r="AT4772" s="9" t="s">
        <v>173</v>
      </c>
      <c r="AU4772" s="9" t="s">
        <v>82</v>
      </c>
    </row>
    <row r="4773" spans="2:65" s="17" customFormat="1" ht="78" customHeight="1">
      <c r="B4773" s="16"/>
      <c r="C4773" s="88" t="s">
        <v>1616</v>
      </c>
      <c r="D4773" s="88" t="s">
        <v>168</v>
      </c>
      <c r="E4773" s="89" t="s">
        <v>2880</v>
      </c>
      <c r="F4773" s="90" t="s">
        <v>2881</v>
      </c>
      <c r="G4773" s="91" t="s">
        <v>2462</v>
      </c>
      <c r="H4773" s="92">
        <v>1</v>
      </c>
      <c r="I4773" s="4"/>
      <c r="J4773" s="94">
        <f>ROUND(I4773*H4773,2)</f>
        <v>0</v>
      </c>
      <c r="K4773" s="95"/>
      <c r="L4773" s="16"/>
      <c r="M4773" s="96" t="s">
        <v>1</v>
      </c>
      <c r="N4773" s="97" t="s">
        <v>38</v>
      </c>
      <c r="P4773" s="98">
        <f>O4773*H4773</f>
        <v>0</v>
      </c>
      <c r="Q4773" s="98">
        <v>0</v>
      </c>
      <c r="R4773" s="98">
        <f>Q4773*H4773</f>
        <v>0</v>
      </c>
      <c r="S4773" s="98">
        <v>0</v>
      </c>
      <c r="T4773" s="99">
        <f>S4773*H4773</f>
        <v>0</v>
      </c>
      <c r="AR4773" s="100" t="s">
        <v>172</v>
      </c>
      <c r="AT4773" s="100" t="s">
        <v>168</v>
      </c>
      <c r="AU4773" s="100" t="s">
        <v>82</v>
      </c>
      <c r="AY4773" s="9" t="s">
        <v>165</v>
      </c>
      <c r="BE4773" s="101">
        <f>IF(N4773="základní",J4773,0)</f>
        <v>0</v>
      </c>
      <c r="BF4773" s="101">
        <f>IF(N4773="snížená",J4773,0)</f>
        <v>0</v>
      </c>
      <c r="BG4773" s="101">
        <f>IF(N4773="zákl. přenesená",J4773,0)</f>
        <v>0</v>
      </c>
      <c r="BH4773" s="101">
        <f>IF(N4773="sníž. přenesená",J4773,0)</f>
        <v>0</v>
      </c>
      <c r="BI4773" s="101">
        <f>IF(N4773="nulová",J4773,0)</f>
        <v>0</v>
      </c>
      <c r="BJ4773" s="9" t="s">
        <v>80</v>
      </c>
      <c r="BK4773" s="101">
        <f>ROUND(I4773*H4773,2)</f>
        <v>0</v>
      </c>
      <c r="BL4773" s="9" t="s">
        <v>172</v>
      </c>
      <c r="BM4773" s="100" t="s">
        <v>2882</v>
      </c>
    </row>
    <row r="4774" spans="2:65" s="17" customFormat="1" ht="48.75">
      <c r="B4774" s="16"/>
      <c r="D4774" s="102" t="s">
        <v>173</v>
      </c>
      <c r="F4774" s="103" t="s">
        <v>2883</v>
      </c>
      <c r="I4774" s="5"/>
      <c r="L4774" s="16"/>
      <c r="M4774" s="104"/>
      <c r="T4774" s="105"/>
      <c r="AT4774" s="9" t="s">
        <v>173</v>
      </c>
      <c r="AU4774" s="9" t="s">
        <v>82</v>
      </c>
    </row>
    <row r="4775" spans="2:65" s="17" customFormat="1" ht="76.349999999999994" customHeight="1">
      <c r="B4775" s="16"/>
      <c r="C4775" s="88" t="s">
        <v>2884</v>
      </c>
      <c r="D4775" s="88" t="s">
        <v>168</v>
      </c>
      <c r="E4775" s="89" t="s">
        <v>2885</v>
      </c>
      <c r="F4775" s="90" t="s">
        <v>2886</v>
      </c>
      <c r="G4775" s="91" t="s">
        <v>2462</v>
      </c>
      <c r="H4775" s="92">
        <v>6</v>
      </c>
      <c r="I4775" s="4"/>
      <c r="J4775" s="94">
        <f>ROUND(I4775*H4775,2)</f>
        <v>0</v>
      </c>
      <c r="K4775" s="95"/>
      <c r="L4775" s="16"/>
      <c r="M4775" s="96" t="s">
        <v>1</v>
      </c>
      <c r="N4775" s="97" t="s">
        <v>38</v>
      </c>
      <c r="P4775" s="98">
        <f>O4775*H4775</f>
        <v>0</v>
      </c>
      <c r="Q4775" s="98">
        <v>0</v>
      </c>
      <c r="R4775" s="98">
        <f>Q4775*H4775</f>
        <v>0</v>
      </c>
      <c r="S4775" s="98">
        <v>0</v>
      </c>
      <c r="T4775" s="99">
        <f>S4775*H4775</f>
        <v>0</v>
      </c>
      <c r="AR4775" s="100" t="s">
        <v>172</v>
      </c>
      <c r="AT4775" s="100" t="s">
        <v>168</v>
      </c>
      <c r="AU4775" s="100" t="s">
        <v>82</v>
      </c>
      <c r="AY4775" s="9" t="s">
        <v>165</v>
      </c>
      <c r="BE4775" s="101">
        <f>IF(N4775="základní",J4775,0)</f>
        <v>0</v>
      </c>
      <c r="BF4775" s="101">
        <f>IF(N4775="snížená",J4775,0)</f>
        <v>0</v>
      </c>
      <c r="BG4775" s="101">
        <f>IF(N4775="zákl. přenesená",J4775,0)</f>
        <v>0</v>
      </c>
      <c r="BH4775" s="101">
        <f>IF(N4775="sníž. přenesená",J4775,0)</f>
        <v>0</v>
      </c>
      <c r="BI4775" s="101">
        <f>IF(N4775="nulová",J4775,0)</f>
        <v>0</v>
      </c>
      <c r="BJ4775" s="9" t="s">
        <v>80</v>
      </c>
      <c r="BK4775" s="101">
        <f>ROUND(I4775*H4775,2)</f>
        <v>0</v>
      </c>
      <c r="BL4775" s="9" t="s">
        <v>172</v>
      </c>
      <c r="BM4775" s="100" t="s">
        <v>2887</v>
      </c>
    </row>
    <row r="4776" spans="2:65" s="17" customFormat="1" ht="58.5">
      <c r="B4776" s="16"/>
      <c r="D4776" s="102" t="s">
        <v>173</v>
      </c>
      <c r="F4776" s="103" t="s">
        <v>2888</v>
      </c>
      <c r="I4776" s="5"/>
      <c r="L4776" s="16"/>
      <c r="M4776" s="104"/>
      <c r="T4776" s="105"/>
      <c r="AT4776" s="9" t="s">
        <v>173</v>
      </c>
      <c r="AU4776" s="9" t="s">
        <v>82</v>
      </c>
    </row>
    <row r="4777" spans="2:65" s="17" customFormat="1" ht="78" customHeight="1">
      <c r="B4777" s="16"/>
      <c r="C4777" s="88" t="s">
        <v>1619</v>
      </c>
      <c r="D4777" s="88" t="s">
        <v>168</v>
      </c>
      <c r="E4777" s="89" t="s">
        <v>2889</v>
      </c>
      <c r="F4777" s="90" t="s">
        <v>2890</v>
      </c>
      <c r="G4777" s="91" t="s">
        <v>2462</v>
      </c>
      <c r="H4777" s="92">
        <v>3</v>
      </c>
      <c r="I4777" s="4"/>
      <c r="J4777" s="94">
        <f>ROUND(I4777*H4777,2)</f>
        <v>0</v>
      </c>
      <c r="K4777" s="95"/>
      <c r="L4777" s="16"/>
      <c r="M4777" s="96" t="s">
        <v>1</v>
      </c>
      <c r="N4777" s="97" t="s">
        <v>38</v>
      </c>
      <c r="P4777" s="98">
        <f>O4777*H4777</f>
        <v>0</v>
      </c>
      <c r="Q4777" s="98">
        <v>0</v>
      </c>
      <c r="R4777" s="98">
        <f>Q4777*H4777</f>
        <v>0</v>
      </c>
      <c r="S4777" s="98">
        <v>0</v>
      </c>
      <c r="T4777" s="99">
        <f>S4777*H4777</f>
        <v>0</v>
      </c>
      <c r="AR4777" s="100" t="s">
        <v>172</v>
      </c>
      <c r="AT4777" s="100" t="s">
        <v>168</v>
      </c>
      <c r="AU4777" s="100" t="s">
        <v>82</v>
      </c>
      <c r="AY4777" s="9" t="s">
        <v>165</v>
      </c>
      <c r="BE4777" s="101">
        <f>IF(N4777="základní",J4777,0)</f>
        <v>0</v>
      </c>
      <c r="BF4777" s="101">
        <f>IF(N4777="snížená",J4777,0)</f>
        <v>0</v>
      </c>
      <c r="BG4777" s="101">
        <f>IF(N4777="zákl. přenesená",J4777,0)</f>
        <v>0</v>
      </c>
      <c r="BH4777" s="101">
        <f>IF(N4777="sníž. přenesená",J4777,0)</f>
        <v>0</v>
      </c>
      <c r="BI4777" s="101">
        <f>IF(N4777="nulová",J4777,0)</f>
        <v>0</v>
      </c>
      <c r="BJ4777" s="9" t="s">
        <v>80</v>
      </c>
      <c r="BK4777" s="101">
        <f>ROUND(I4777*H4777,2)</f>
        <v>0</v>
      </c>
      <c r="BL4777" s="9" t="s">
        <v>172</v>
      </c>
      <c r="BM4777" s="100" t="s">
        <v>2891</v>
      </c>
    </row>
    <row r="4778" spans="2:65" s="17" customFormat="1" ht="48.75">
      <c r="B4778" s="16"/>
      <c r="D4778" s="102" t="s">
        <v>173</v>
      </c>
      <c r="F4778" s="103" t="s">
        <v>2892</v>
      </c>
      <c r="I4778" s="5"/>
      <c r="L4778" s="16"/>
      <c r="M4778" s="104"/>
      <c r="T4778" s="105"/>
      <c r="AT4778" s="9" t="s">
        <v>173</v>
      </c>
      <c r="AU4778" s="9" t="s">
        <v>82</v>
      </c>
    </row>
    <row r="4779" spans="2:65" s="17" customFormat="1" ht="78" customHeight="1">
      <c r="B4779" s="16"/>
      <c r="C4779" s="88" t="s">
        <v>2893</v>
      </c>
      <c r="D4779" s="88" t="s">
        <v>168</v>
      </c>
      <c r="E4779" s="89" t="s">
        <v>2894</v>
      </c>
      <c r="F4779" s="90" t="s">
        <v>2895</v>
      </c>
      <c r="G4779" s="91" t="s">
        <v>2462</v>
      </c>
      <c r="H4779" s="92">
        <v>1</v>
      </c>
      <c r="I4779" s="4"/>
      <c r="J4779" s="94">
        <f>ROUND(I4779*H4779,2)</f>
        <v>0</v>
      </c>
      <c r="K4779" s="95"/>
      <c r="L4779" s="16"/>
      <c r="M4779" s="96" t="s">
        <v>1</v>
      </c>
      <c r="N4779" s="97" t="s">
        <v>38</v>
      </c>
      <c r="P4779" s="98">
        <f>O4779*H4779</f>
        <v>0</v>
      </c>
      <c r="Q4779" s="98">
        <v>0</v>
      </c>
      <c r="R4779" s="98">
        <f>Q4779*H4779</f>
        <v>0</v>
      </c>
      <c r="S4779" s="98">
        <v>0</v>
      </c>
      <c r="T4779" s="99">
        <f>S4779*H4779</f>
        <v>0</v>
      </c>
      <c r="AR4779" s="100" t="s">
        <v>172</v>
      </c>
      <c r="AT4779" s="100" t="s">
        <v>168</v>
      </c>
      <c r="AU4779" s="100" t="s">
        <v>82</v>
      </c>
      <c r="AY4779" s="9" t="s">
        <v>165</v>
      </c>
      <c r="BE4779" s="101">
        <f>IF(N4779="základní",J4779,0)</f>
        <v>0</v>
      </c>
      <c r="BF4779" s="101">
        <f>IF(N4779="snížená",J4779,0)</f>
        <v>0</v>
      </c>
      <c r="BG4779" s="101">
        <f>IF(N4779="zákl. přenesená",J4779,0)</f>
        <v>0</v>
      </c>
      <c r="BH4779" s="101">
        <f>IF(N4779="sníž. přenesená",J4779,0)</f>
        <v>0</v>
      </c>
      <c r="BI4779" s="101">
        <f>IF(N4779="nulová",J4779,0)</f>
        <v>0</v>
      </c>
      <c r="BJ4779" s="9" t="s">
        <v>80</v>
      </c>
      <c r="BK4779" s="101">
        <f>ROUND(I4779*H4779,2)</f>
        <v>0</v>
      </c>
      <c r="BL4779" s="9" t="s">
        <v>172</v>
      </c>
      <c r="BM4779" s="100" t="s">
        <v>2896</v>
      </c>
    </row>
    <row r="4780" spans="2:65" s="17" customFormat="1" ht="48.75">
      <c r="B4780" s="16"/>
      <c r="D4780" s="102" t="s">
        <v>173</v>
      </c>
      <c r="F4780" s="103" t="s">
        <v>2897</v>
      </c>
      <c r="I4780" s="5"/>
      <c r="L4780" s="16"/>
      <c r="M4780" s="104"/>
      <c r="T4780" s="105"/>
      <c r="AT4780" s="9" t="s">
        <v>173</v>
      </c>
      <c r="AU4780" s="9" t="s">
        <v>82</v>
      </c>
    </row>
    <row r="4781" spans="2:65" s="17" customFormat="1" ht="78" customHeight="1">
      <c r="B4781" s="16"/>
      <c r="C4781" s="88" t="s">
        <v>1623</v>
      </c>
      <c r="D4781" s="88" t="s">
        <v>168</v>
      </c>
      <c r="E4781" s="89" t="s">
        <v>2898</v>
      </c>
      <c r="F4781" s="90" t="s">
        <v>2899</v>
      </c>
      <c r="G4781" s="91" t="s">
        <v>2462</v>
      </c>
      <c r="H4781" s="92">
        <v>1</v>
      </c>
      <c r="I4781" s="4"/>
      <c r="J4781" s="94">
        <f>ROUND(I4781*H4781,2)</f>
        <v>0</v>
      </c>
      <c r="K4781" s="95"/>
      <c r="L4781" s="16"/>
      <c r="M4781" s="96" t="s">
        <v>1</v>
      </c>
      <c r="N4781" s="97" t="s">
        <v>38</v>
      </c>
      <c r="P4781" s="98">
        <f>O4781*H4781</f>
        <v>0</v>
      </c>
      <c r="Q4781" s="98">
        <v>0</v>
      </c>
      <c r="R4781" s="98">
        <f>Q4781*H4781</f>
        <v>0</v>
      </c>
      <c r="S4781" s="98">
        <v>0</v>
      </c>
      <c r="T4781" s="99">
        <f>S4781*H4781</f>
        <v>0</v>
      </c>
      <c r="AR4781" s="100" t="s">
        <v>172</v>
      </c>
      <c r="AT4781" s="100" t="s">
        <v>168</v>
      </c>
      <c r="AU4781" s="100" t="s">
        <v>82</v>
      </c>
      <c r="AY4781" s="9" t="s">
        <v>165</v>
      </c>
      <c r="BE4781" s="101">
        <f>IF(N4781="základní",J4781,0)</f>
        <v>0</v>
      </c>
      <c r="BF4781" s="101">
        <f>IF(N4781="snížená",J4781,0)</f>
        <v>0</v>
      </c>
      <c r="BG4781" s="101">
        <f>IF(N4781="zákl. přenesená",J4781,0)</f>
        <v>0</v>
      </c>
      <c r="BH4781" s="101">
        <f>IF(N4781="sníž. přenesená",J4781,0)</f>
        <v>0</v>
      </c>
      <c r="BI4781" s="101">
        <f>IF(N4781="nulová",J4781,0)</f>
        <v>0</v>
      </c>
      <c r="BJ4781" s="9" t="s">
        <v>80</v>
      </c>
      <c r="BK4781" s="101">
        <f>ROUND(I4781*H4781,2)</f>
        <v>0</v>
      </c>
      <c r="BL4781" s="9" t="s">
        <v>172</v>
      </c>
      <c r="BM4781" s="100" t="s">
        <v>2900</v>
      </c>
    </row>
    <row r="4782" spans="2:65" s="17" customFormat="1" ht="48.75">
      <c r="B4782" s="16"/>
      <c r="D4782" s="102" t="s">
        <v>173</v>
      </c>
      <c r="F4782" s="103" t="s">
        <v>2901</v>
      </c>
      <c r="I4782" s="5"/>
      <c r="L4782" s="16"/>
      <c r="M4782" s="104"/>
      <c r="T4782" s="105"/>
      <c r="AT4782" s="9" t="s">
        <v>173</v>
      </c>
      <c r="AU4782" s="9" t="s">
        <v>82</v>
      </c>
    </row>
    <row r="4783" spans="2:65" s="17" customFormat="1" ht="78" customHeight="1">
      <c r="B4783" s="16"/>
      <c r="C4783" s="88" t="s">
        <v>2902</v>
      </c>
      <c r="D4783" s="88" t="s">
        <v>168</v>
      </c>
      <c r="E4783" s="89" t="s">
        <v>2903</v>
      </c>
      <c r="F4783" s="90" t="s">
        <v>2904</v>
      </c>
      <c r="G4783" s="91" t="s">
        <v>2462</v>
      </c>
      <c r="H4783" s="92">
        <v>1</v>
      </c>
      <c r="I4783" s="4"/>
      <c r="J4783" s="94">
        <f>ROUND(I4783*H4783,2)</f>
        <v>0</v>
      </c>
      <c r="K4783" s="95"/>
      <c r="L4783" s="16"/>
      <c r="M4783" s="96" t="s">
        <v>1</v>
      </c>
      <c r="N4783" s="97" t="s">
        <v>38</v>
      </c>
      <c r="P4783" s="98">
        <f>O4783*H4783</f>
        <v>0</v>
      </c>
      <c r="Q4783" s="98">
        <v>0</v>
      </c>
      <c r="R4783" s="98">
        <f>Q4783*H4783</f>
        <v>0</v>
      </c>
      <c r="S4783" s="98">
        <v>0</v>
      </c>
      <c r="T4783" s="99">
        <f>S4783*H4783</f>
        <v>0</v>
      </c>
      <c r="AR4783" s="100" t="s">
        <v>172</v>
      </c>
      <c r="AT4783" s="100" t="s">
        <v>168</v>
      </c>
      <c r="AU4783" s="100" t="s">
        <v>82</v>
      </c>
      <c r="AY4783" s="9" t="s">
        <v>165</v>
      </c>
      <c r="BE4783" s="101">
        <f>IF(N4783="základní",J4783,0)</f>
        <v>0</v>
      </c>
      <c r="BF4783" s="101">
        <f>IF(N4783="snížená",J4783,0)</f>
        <v>0</v>
      </c>
      <c r="BG4783" s="101">
        <f>IF(N4783="zákl. přenesená",J4783,0)</f>
        <v>0</v>
      </c>
      <c r="BH4783" s="101">
        <f>IF(N4783="sníž. přenesená",J4783,0)</f>
        <v>0</v>
      </c>
      <c r="BI4783" s="101">
        <f>IF(N4783="nulová",J4783,0)</f>
        <v>0</v>
      </c>
      <c r="BJ4783" s="9" t="s">
        <v>80</v>
      </c>
      <c r="BK4783" s="101">
        <f>ROUND(I4783*H4783,2)</f>
        <v>0</v>
      </c>
      <c r="BL4783" s="9" t="s">
        <v>172</v>
      </c>
      <c r="BM4783" s="100" t="s">
        <v>2905</v>
      </c>
    </row>
    <row r="4784" spans="2:65" s="17" customFormat="1" ht="48.75">
      <c r="B4784" s="16"/>
      <c r="D4784" s="102" t="s">
        <v>173</v>
      </c>
      <c r="F4784" s="103" t="s">
        <v>2906</v>
      </c>
      <c r="I4784" s="5"/>
      <c r="L4784" s="16"/>
      <c r="M4784" s="104"/>
      <c r="T4784" s="105"/>
      <c r="AT4784" s="9" t="s">
        <v>173</v>
      </c>
      <c r="AU4784" s="9" t="s">
        <v>82</v>
      </c>
    </row>
    <row r="4785" spans="2:65" s="17" customFormat="1" ht="78" customHeight="1">
      <c r="B4785" s="16"/>
      <c r="C4785" s="88" t="s">
        <v>1626</v>
      </c>
      <c r="D4785" s="88" t="s">
        <v>168</v>
      </c>
      <c r="E4785" s="89" t="s">
        <v>2907</v>
      </c>
      <c r="F4785" s="90" t="s">
        <v>2908</v>
      </c>
      <c r="G4785" s="91" t="s">
        <v>2462</v>
      </c>
      <c r="H4785" s="92">
        <v>1</v>
      </c>
      <c r="I4785" s="4"/>
      <c r="J4785" s="94">
        <f>ROUND(I4785*H4785,2)</f>
        <v>0</v>
      </c>
      <c r="K4785" s="95"/>
      <c r="L4785" s="16"/>
      <c r="M4785" s="96" t="s">
        <v>1</v>
      </c>
      <c r="N4785" s="97" t="s">
        <v>38</v>
      </c>
      <c r="P4785" s="98">
        <f>O4785*H4785</f>
        <v>0</v>
      </c>
      <c r="Q4785" s="98">
        <v>0</v>
      </c>
      <c r="R4785" s="98">
        <f>Q4785*H4785</f>
        <v>0</v>
      </c>
      <c r="S4785" s="98">
        <v>0</v>
      </c>
      <c r="T4785" s="99">
        <f>S4785*H4785</f>
        <v>0</v>
      </c>
      <c r="AR4785" s="100" t="s">
        <v>172</v>
      </c>
      <c r="AT4785" s="100" t="s">
        <v>168</v>
      </c>
      <c r="AU4785" s="100" t="s">
        <v>82</v>
      </c>
      <c r="AY4785" s="9" t="s">
        <v>165</v>
      </c>
      <c r="BE4785" s="101">
        <f>IF(N4785="základní",J4785,0)</f>
        <v>0</v>
      </c>
      <c r="BF4785" s="101">
        <f>IF(N4785="snížená",J4785,0)</f>
        <v>0</v>
      </c>
      <c r="BG4785" s="101">
        <f>IF(N4785="zákl. přenesená",J4785,0)</f>
        <v>0</v>
      </c>
      <c r="BH4785" s="101">
        <f>IF(N4785="sníž. přenesená",J4785,0)</f>
        <v>0</v>
      </c>
      <c r="BI4785" s="101">
        <f>IF(N4785="nulová",J4785,0)</f>
        <v>0</v>
      </c>
      <c r="BJ4785" s="9" t="s">
        <v>80</v>
      </c>
      <c r="BK4785" s="101">
        <f>ROUND(I4785*H4785,2)</f>
        <v>0</v>
      </c>
      <c r="BL4785" s="9" t="s">
        <v>172</v>
      </c>
      <c r="BM4785" s="100" t="s">
        <v>2909</v>
      </c>
    </row>
    <row r="4786" spans="2:65" s="17" customFormat="1" ht="48.75">
      <c r="B4786" s="16"/>
      <c r="D4786" s="102" t="s">
        <v>173</v>
      </c>
      <c r="F4786" s="103" t="s">
        <v>2910</v>
      </c>
      <c r="I4786" s="5"/>
      <c r="L4786" s="16"/>
      <c r="M4786" s="104"/>
      <c r="T4786" s="105"/>
      <c r="AT4786" s="9" t="s">
        <v>173</v>
      </c>
      <c r="AU4786" s="9" t="s">
        <v>82</v>
      </c>
    </row>
    <row r="4787" spans="2:65" s="17" customFormat="1" ht="55.5" customHeight="1">
      <c r="B4787" s="16"/>
      <c r="C4787" s="88" t="s">
        <v>2911</v>
      </c>
      <c r="D4787" s="88" t="s">
        <v>168</v>
      </c>
      <c r="E4787" s="89" t="s">
        <v>2912</v>
      </c>
      <c r="F4787" s="90" t="s">
        <v>2913</v>
      </c>
      <c r="G4787" s="91" t="s">
        <v>254</v>
      </c>
      <c r="H4787" s="92">
        <v>170</v>
      </c>
      <c r="I4787" s="4"/>
      <c r="J4787" s="94">
        <f>ROUND(I4787*H4787,2)</f>
        <v>0</v>
      </c>
      <c r="K4787" s="95"/>
      <c r="L4787" s="16"/>
      <c r="M4787" s="96" t="s">
        <v>1</v>
      </c>
      <c r="N4787" s="97" t="s">
        <v>38</v>
      </c>
      <c r="P4787" s="98">
        <f>O4787*H4787</f>
        <v>0</v>
      </c>
      <c r="Q4787" s="98">
        <v>0</v>
      </c>
      <c r="R4787" s="98">
        <f>Q4787*H4787</f>
        <v>0</v>
      </c>
      <c r="S4787" s="98">
        <v>0</v>
      </c>
      <c r="T4787" s="99">
        <f>S4787*H4787</f>
        <v>0</v>
      </c>
      <c r="AR4787" s="100" t="s">
        <v>172</v>
      </c>
      <c r="AT4787" s="100" t="s">
        <v>168</v>
      </c>
      <c r="AU4787" s="100" t="s">
        <v>82</v>
      </c>
      <c r="AY4787" s="9" t="s">
        <v>165</v>
      </c>
      <c r="BE4787" s="101">
        <f>IF(N4787="základní",J4787,0)</f>
        <v>0</v>
      </c>
      <c r="BF4787" s="101">
        <f>IF(N4787="snížená",J4787,0)</f>
        <v>0</v>
      </c>
      <c r="BG4787" s="101">
        <f>IF(N4787="zákl. přenesená",J4787,0)</f>
        <v>0</v>
      </c>
      <c r="BH4787" s="101">
        <f>IF(N4787="sníž. přenesená",J4787,0)</f>
        <v>0</v>
      </c>
      <c r="BI4787" s="101">
        <f>IF(N4787="nulová",J4787,0)</f>
        <v>0</v>
      </c>
      <c r="BJ4787" s="9" t="s">
        <v>80</v>
      </c>
      <c r="BK4787" s="101">
        <f>ROUND(I4787*H4787,2)</f>
        <v>0</v>
      </c>
      <c r="BL4787" s="9" t="s">
        <v>172</v>
      </c>
      <c r="BM4787" s="100" t="s">
        <v>2914</v>
      </c>
    </row>
    <row r="4788" spans="2:65" s="17" customFormat="1" ht="29.25">
      <c r="B4788" s="16"/>
      <c r="D4788" s="102" t="s">
        <v>173</v>
      </c>
      <c r="F4788" s="103" t="s">
        <v>2913</v>
      </c>
      <c r="I4788" s="5"/>
      <c r="L4788" s="16"/>
      <c r="M4788" s="104"/>
      <c r="T4788" s="105"/>
      <c r="AT4788" s="9" t="s">
        <v>173</v>
      </c>
      <c r="AU4788" s="9" t="s">
        <v>82</v>
      </c>
    </row>
    <row r="4789" spans="2:65" s="17" customFormat="1" ht="78" customHeight="1">
      <c r="B4789" s="16"/>
      <c r="C4789" s="88" t="s">
        <v>1630</v>
      </c>
      <c r="D4789" s="88" t="s">
        <v>168</v>
      </c>
      <c r="E4789" s="89" t="s">
        <v>2915</v>
      </c>
      <c r="F4789" s="90" t="s">
        <v>2916</v>
      </c>
      <c r="G4789" s="91" t="s">
        <v>2462</v>
      </c>
      <c r="H4789" s="92">
        <v>1</v>
      </c>
      <c r="I4789" s="4"/>
      <c r="J4789" s="94">
        <f>ROUND(I4789*H4789,2)</f>
        <v>0</v>
      </c>
      <c r="K4789" s="95"/>
      <c r="L4789" s="16"/>
      <c r="M4789" s="96" t="s">
        <v>1</v>
      </c>
      <c r="N4789" s="97" t="s">
        <v>38</v>
      </c>
      <c r="P4789" s="98">
        <f>O4789*H4789</f>
        <v>0</v>
      </c>
      <c r="Q4789" s="98">
        <v>0</v>
      </c>
      <c r="R4789" s="98">
        <f>Q4789*H4789</f>
        <v>0</v>
      </c>
      <c r="S4789" s="98">
        <v>0</v>
      </c>
      <c r="T4789" s="99">
        <f>S4789*H4789</f>
        <v>0</v>
      </c>
      <c r="AR4789" s="100" t="s">
        <v>172</v>
      </c>
      <c r="AT4789" s="100" t="s">
        <v>168</v>
      </c>
      <c r="AU4789" s="100" t="s">
        <v>82</v>
      </c>
      <c r="AY4789" s="9" t="s">
        <v>165</v>
      </c>
      <c r="BE4789" s="101">
        <f>IF(N4789="základní",J4789,0)</f>
        <v>0</v>
      </c>
      <c r="BF4789" s="101">
        <f>IF(N4789="snížená",J4789,0)</f>
        <v>0</v>
      </c>
      <c r="BG4789" s="101">
        <f>IF(N4789="zákl. přenesená",J4789,0)</f>
        <v>0</v>
      </c>
      <c r="BH4789" s="101">
        <f>IF(N4789="sníž. přenesená",J4789,0)</f>
        <v>0</v>
      </c>
      <c r="BI4789" s="101">
        <f>IF(N4789="nulová",J4789,0)</f>
        <v>0</v>
      </c>
      <c r="BJ4789" s="9" t="s">
        <v>80</v>
      </c>
      <c r="BK4789" s="101">
        <f>ROUND(I4789*H4789,2)</f>
        <v>0</v>
      </c>
      <c r="BL4789" s="9" t="s">
        <v>172</v>
      </c>
      <c r="BM4789" s="100" t="s">
        <v>2917</v>
      </c>
    </row>
    <row r="4790" spans="2:65" s="17" customFormat="1" ht="48.75">
      <c r="B4790" s="16"/>
      <c r="D4790" s="102" t="s">
        <v>173</v>
      </c>
      <c r="F4790" s="103" t="s">
        <v>2918</v>
      </c>
      <c r="I4790" s="5"/>
      <c r="L4790" s="16"/>
      <c r="M4790" s="104"/>
      <c r="T4790" s="105"/>
      <c r="AT4790" s="9" t="s">
        <v>173</v>
      </c>
      <c r="AU4790" s="9" t="s">
        <v>82</v>
      </c>
    </row>
    <row r="4791" spans="2:65" s="17" customFormat="1" ht="76.349999999999994" customHeight="1">
      <c r="B4791" s="16"/>
      <c r="C4791" s="88" t="s">
        <v>2919</v>
      </c>
      <c r="D4791" s="88" t="s">
        <v>168</v>
      </c>
      <c r="E4791" s="89" t="s">
        <v>2920</v>
      </c>
      <c r="F4791" s="90" t="s">
        <v>2921</v>
      </c>
      <c r="G4791" s="91" t="s">
        <v>2462</v>
      </c>
      <c r="H4791" s="92">
        <v>1</v>
      </c>
      <c r="I4791" s="4"/>
      <c r="J4791" s="94">
        <f>ROUND(I4791*H4791,2)</f>
        <v>0</v>
      </c>
      <c r="K4791" s="95"/>
      <c r="L4791" s="16"/>
      <c r="M4791" s="96" t="s">
        <v>1</v>
      </c>
      <c r="N4791" s="97" t="s">
        <v>38</v>
      </c>
      <c r="P4791" s="98">
        <f>O4791*H4791</f>
        <v>0</v>
      </c>
      <c r="Q4791" s="98">
        <v>0</v>
      </c>
      <c r="R4791" s="98">
        <f>Q4791*H4791</f>
        <v>0</v>
      </c>
      <c r="S4791" s="98">
        <v>0</v>
      </c>
      <c r="T4791" s="99">
        <f>S4791*H4791</f>
        <v>0</v>
      </c>
      <c r="AR4791" s="100" t="s">
        <v>172</v>
      </c>
      <c r="AT4791" s="100" t="s">
        <v>168</v>
      </c>
      <c r="AU4791" s="100" t="s">
        <v>82</v>
      </c>
      <c r="AY4791" s="9" t="s">
        <v>165</v>
      </c>
      <c r="BE4791" s="101">
        <f>IF(N4791="základní",J4791,0)</f>
        <v>0</v>
      </c>
      <c r="BF4791" s="101">
        <f>IF(N4791="snížená",J4791,0)</f>
        <v>0</v>
      </c>
      <c r="BG4791" s="101">
        <f>IF(N4791="zákl. přenesená",J4791,0)</f>
        <v>0</v>
      </c>
      <c r="BH4791" s="101">
        <f>IF(N4791="sníž. přenesená",J4791,0)</f>
        <v>0</v>
      </c>
      <c r="BI4791" s="101">
        <f>IF(N4791="nulová",J4791,0)</f>
        <v>0</v>
      </c>
      <c r="BJ4791" s="9" t="s">
        <v>80</v>
      </c>
      <c r="BK4791" s="101">
        <f>ROUND(I4791*H4791,2)</f>
        <v>0</v>
      </c>
      <c r="BL4791" s="9" t="s">
        <v>172</v>
      </c>
      <c r="BM4791" s="100" t="s">
        <v>2922</v>
      </c>
    </row>
    <row r="4792" spans="2:65" s="17" customFormat="1" ht="146.25">
      <c r="B4792" s="16"/>
      <c r="D4792" s="102" t="s">
        <v>173</v>
      </c>
      <c r="F4792" s="103" t="s">
        <v>2923</v>
      </c>
      <c r="I4792" s="5"/>
      <c r="L4792" s="16"/>
      <c r="M4792" s="104"/>
      <c r="T4792" s="105"/>
      <c r="AT4792" s="9" t="s">
        <v>173</v>
      </c>
      <c r="AU4792" s="9" t="s">
        <v>82</v>
      </c>
    </row>
    <row r="4793" spans="2:65" s="17" customFormat="1" ht="76.349999999999994" customHeight="1">
      <c r="B4793" s="16"/>
      <c r="C4793" s="88" t="s">
        <v>1634</v>
      </c>
      <c r="D4793" s="88" t="s">
        <v>168</v>
      </c>
      <c r="E4793" s="89" t="s">
        <v>2924</v>
      </c>
      <c r="F4793" s="90" t="s">
        <v>2921</v>
      </c>
      <c r="G4793" s="91" t="s">
        <v>2462</v>
      </c>
      <c r="H4793" s="92">
        <v>1</v>
      </c>
      <c r="I4793" s="4"/>
      <c r="J4793" s="94">
        <f>ROUND(I4793*H4793,2)</f>
        <v>0</v>
      </c>
      <c r="K4793" s="95"/>
      <c r="L4793" s="16"/>
      <c r="M4793" s="96" t="s">
        <v>1</v>
      </c>
      <c r="N4793" s="97" t="s">
        <v>38</v>
      </c>
      <c r="P4793" s="98">
        <f>O4793*H4793</f>
        <v>0</v>
      </c>
      <c r="Q4793" s="98">
        <v>0</v>
      </c>
      <c r="R4793" s="98">
        <f>Q4793*H4793</f>
        <v>0</v>
      </c>
      <c r="S4793" s="98">
        <v>0</v>
      </c>
      <c r="T4793" s="99">
        <f>S4793*H4793</f>
        <v>0</v>
      </c>
      <c r="AR4793" s="100" t="s">
        <v>172</v>
      </c>
      <c r="AT4793" s="100" t="s">
        <v>168</v>
      </c>
      <c r="AU4793" s="100" t="s">
        <v>82</v>
      </c>
      <c r="AY4793" s="9" t="s">
        <v>165</v>
      </c>
      <c r="BE4793" s="101">
        <f>IF(N4793="základní",J4793,0)</f>
        <v>0</v>
      </c>
      <c r="BF4793" s="101">
        <f>IF(N4793="snížená",J4793,0)</f>
        <v>0</v>
      </c>
      <c r="BG4793" s="101">
        <f>IF(N4793="zákl. přenesená",J4793,0)</f>
        <v>0</v>
      </c>
      <c r="BH4793" s="101">
        <f>IF(N4793="sníž. přenesená",J4793,0)</f>
        <v>0</v>
      </c>
      <c r="BI4793" s="101">
        <f>IF(N4793="nulová",J4793,0)</f>
        <v>0</v>
      </c>
      <c r="BJ4793" s="9" t="s">
        <v>80</v>
      </c>
      <c r="BK4793" s="101">
        <f>ROUND(I4793*H4793,2)</f>
        <v>0</v>
      </c>
      <c r="BL4793" s="9" t="s">
        <v>172</v>
      </c>
      <c r="BM4793" s="100" t="s">
        <v>2925</v>
      </c>
    </row>
    <row r="4794" spans="2:65" s="17" customFormat="1" ht="146.25">
      <c r="B4794" s="16"/>
      <c r="D4794" s="102" t="s">
        <v>173</v>
      </c>
      <c r="F4794" s="103" t="s">
        <v>2926</v>
      </c>
      <c r="I4794" s="5"/>
      <c r="L4794" s="16"/>
      <c r="M4794" s="104"/>
      <c r="T4794" s="105"/>
      <c r="AT4794" s="9" t="s">
        <v>173</v>
      </c>
      <c r="AU4794" s="9" t="s">
        <v>82</v>
      </c>
    </row>
    <row r="4795" spans="2:65" s="17" customFormat="1" ht="33" customHeight="1">
      <c r="B4795" s="16"/>
      <c r="C4795" s="88" t="s">
        <v>2927</v>
      </c>
      <c r="D4795" s="88" t="s">
        <v>168</v>
      </c>
      <c r="E4795" s="89" t="s">
        <v>2928</v>
      </c>
      <c r="F4795" s="90" t="s">
        <v>2929</v>
      </c>
      <c r="G4795" s="91" t="s">
        <v>2462</v>
      </c>
      <c r="H4795" s="92">
        <v>3</v>
      </c>
      <c r="I4795" s="4"/>
      <c r="J4795" s="94">
        <f>ROUND(I4795*H4795,2)</f>
        <v>0</v>
      </c>
      <c r="K4795" s="95"/>
      <c r="L4795" s="16"/>
      <c r="M4795" s="96" t="s">
        <v>1</v>
      </c>
      <c r="N4795" s="97" t="s">
        <v>38</v>
      </c>
      <c r="P4795" s="98">
        <f>O4795*H4795</f>
        <v>0</v>
      </c>
      <c r="Q4795" s="98">
        <v>0</v>
      </c>
      <c r="R4795" s="98">
        <f>Q4795*H4795</f>
        <v>0</v>
      </c>
      <c r="S4795" s="98">
        <v>0</v>
      </c>
      <c r="T4795" s="99">
        <f>S4795*H4795</f>
        <v>0</v>
      </c>
      <c r="AR4795" s="100" t="s">
        <v>172</v>
      </c>
      <c r="AT4795" s="100" t="s">
        <v>168</v>
      </c>
      <c r="AU4795" s="100" t="s">
        <v>82</v>
      </c>
      <c r="AY4795" s="9" t="s">
        <v>165</v>
      </c>
      <c r="BE4795" s="101">
        <f>IF(N4795="základní",J4795,0)</f>
        <v>0</v>
      </c>
      <c r="BF4795" s="101">
        <f>IF(N4795="snížená",J4795,0)</f>
        <v>0</v>
      </c>
      <c r="BG4795" s="101">
        <f>IF(N4795="zákl. přenesená",J4795,0)</f>
        <v>0</v>
      </c>
      <c r="BH4795" s="101">
        <f>IF(N4795="sníž. přenesená",J4795,0)</f>
        <v>0</v>
      </c>
      <c r="BI4795" s="101">
        <f>IF(N4795="nulová",J4795,0)</f>
        <v>0</v>
      </c>
      <c r="BJ4795" s="9" t="s">
        <v>80</v>
      </c>
      <c r="BK4795" s="101">
        <f>ROUND(I4795*H4795,2)</f>
        <v>0</v>
      </c>
      <c r="BL4795" s="9" t="s">
        <v>172</v>
      </c>
      <c r="BM4795" s="100" t="s">
        <v>2930</v>
      </c>
    </row>
    <row r="4796" spans="2:65" s="17" customFormat="1" ht="19.5">
      <c r="B4796" s="16"/>
      <c r="D4796" s="102" t="s">
        <v>173</v>
      </c>
      <c r="F4796" s="103" t="s">
        <v>2929</v>
      </c>
      <c r="I4796" s="5"/>
      <c r="L4796" s="16"/>
      <c r="M4796" s="104"/>
      <c r="T4796" s="105"/>
      <c r="AT4796" s="9" t="s">
        <v>173</v>
      </c>
      <c r="AU4796" s="9" t="s">
        <v>82</v>
      </c>
    </row>
    <row r="4797" spans="2:65" s="17" customFormat="1" ht="49.15" customHeight="1">
      <c r="B4797" s="16"/>
      <c r="C4797" s="88" t="s">
        <v>1641</v>
      </c>
      <c r="D4797" s="88" t="s">
        <v>168</v>
      </c>
      <c r="E4797" s="89" t="s">
        <v>2931</v>
      </c>
      <c r="F4797" s="90" t="s">
        <v>2932</v>
      </c>
      <c r="G4797" s="91" t="s">
        <v>2462</v>
      </c>
      <c r="H4797" s="92">
        <v>2</v>
      </c>
      <c r="I4797" s="4"/>
      <c r="J4797" s="94">
        <f>ROUND(I4797*H4797,2)</f>
        <v>0</v>
      </c>
      <c r="K4797" s="95"/>
      <c r="L4797" s="16"/>
      <c r="M4797" s="96" t="s">
        <v>1</v>
      </c>
      <c r="N4797" s="97" t="s">
        <v>38</v>
      </c>
      <c r="P4797" s="98">
        <f>O4797*H4797</f>
        <v>0</v>
      </c>
      <c r="Q4797" s="98">
        <v>0</v>
      </c>
      <c r="R4797" s="98">
        <f>Q4797*H4797</f>
        <v>0</v>
      </c>
      <c r="S4797" s="98">
        <v>0</v>
      </c>
      <c r="T4797" s="99">
        <f>S4797*H4797</f>
        <v>0</v>
      </c>
      <c r="AR4797" s="100" t="s">
        <v>172</v>
      </c>
      <c r="AT4797" s="100" t="s">
        <v>168</v>
      </c>
      <c r="AU4797" s="100" t="s">
        <v>82</v>
      </c>
      <c r="AY4797" s="9" t="s">
        <v>165</v>
      </c>
      <c r="BE4797" s="101">
        <f>IF(N4797="základní",J4797,0)</f>
        <v>0</v>
      </c>
      <c r="BF4797" s="101">
        <f>IF(N4797="snížená",J4797,0)</f>
        <v>0</v>
      </c>
      <c r="BG4797" s="101">
        <f>IF(N4797="zákl. přenesená",J4797,0)</f>
        <v>0</v>
      </c>
      <c r="BH4797" s="101">
        <f>IF(N4797="sníž. přenesená",J4797,0)</f>
        <v>0</v>
      </c>
      <c r="BI4797" s="101">
        <f>IF(N4797="nulová",J4797,0)</f>
        <v>0</v>
      </c>
      <c r="BJ4797" s="9" t="s">
        <v>80</v>
      </c>
      <c r="BK4797" s="101">
        <f>ROUND(I4797*H4797,2)</f>
        <v>0</v>
      </c>
      <c r="BL4797" s="9" t="s">
        <v>172</v>
      </c>
      <c r="BM4797" s="100" t="s">
        <v>2933</v>
      </c>
    </row>
    <row r="4798" spans="2:65" s="17" customFormat="1" ht="29.25">
      <c r="B4798" s="16"/>
      <c r="D4798" s="102" t="s">
        <v>173</v>
      </c>
      <c r="F4798" s="103" t="s">
        <v>2932</v>
      </c>
      <c r="I4798" s="5"/>
      <c r="L4798" s="16"/>
      <c r="M4798" s="104"/>
      <c r="T4798" s="105"/>
      <c r="AT4798" s="9" t="s">
        <v>173</v>
      </c>
      <c r="AU4798" s="9" t="s">
        <v>82</v>
      </c>
    </row>
    <row r="4799" spans="2:65" s="17" customFormat="1" ht="55.5" customHeight="1">
      <c r="B4799" s="16"/>
      <c r="C4799" s="88" t="s">
        <v>2934</v>
      </c>
      <c r="D4799" s="88" t="s">
        <v>168</v>
      </c>
      <c r="E4799" s="89" t="s">
        <v>2935</v>
      </c>
      <c r="F4799" s="90" t="s">
        <v>2936</v>
      </c>
      <c r="G4799" s="91" t="s">
        <v>2462</v>
      </c>
      <c r="H4799" s="92">
        <v>2</v>
      </c>
      <c r="I4799" s="4"/>
      <c r="J4799" s="94">
        <f>ROUND(I4799*H4799,2)</f>
        <v>0</v>
      </c>
      <c r="K4799" s="95"/>
      <c r="L4799" s="16"/>
      <c r="M4799" s="96" t="s">
        <v>1</v>
      </c>
      <c r="N4799" s="97" t="s">
        <v>38</v>
      </c>
      <c r="P4799" s="98">
        <f>O4799*H4799</f>
        <v>0</v>
      </c>
      <c r="Q4799" s="98">
        <v>0</v>
      </c>
      <c r="R4799" s="98">
        <f>Q4799*H4799</f>
        <v>0</v>
      </c>
      <c r="S4799" s="98">
        <v>0</v>
      </c>
      <c r="T4799" s="99">
        <f>S4799*H4799</f>
        <v>0</v>
      </c>
      <c r="AR4799" s="100" t="s">
        <v>172</v>
      </c>
      <c r="AT4799" s="100" t="s">
        <v>168</v>
      </c>
      <c r="AU4799" s="100" t="s">
        <v>82</v>
      </c>
      <c r="AY4799" s="9" t="s">
        <v>165</v>
      </c>
      <c r="BE4799" s="101">
        <f>IF(N4799="základní",J4799,0)</f>
        <v>0</v>
      </c>
      <c r="BF4799" s="101">
        <f>IF(N4799="snížená",J4799,0)</f>
        <v>0</v>
      </c>
      <c r="BG4799" s="101">
        <f>IF(N4799="zákl. přenesená",J4799,0)</f>
        <v>0</v>
      </c>
      <c r="BH4799" s="101">
        <f>IF(N4799="sníž. přenesená",J4799,0)</f>
        <v>0</v>
      </c>
      <c r="BI4799" s="101">
        <f>IF(N4799="nulová",J4799,0)</f>
        <v>0</v>
      </c>
      <c r="BJ4799" s="9" t="s">
        <v>80</v>
      </c>
      <c r="BK4799" s="101">
        <f>ROUND(I4799*H4799,2)</f>
        <v>0</v>
      </c>
      <c r="BL4799" s="9" t="s">
        <v>172</v>
      </c>
      <c r="BM4799" s="100" t="s">
        <v>2937</v>
      </c>
    </row>
    <row r="4800" spans="2:65" s="17" customFormat="1" ht="29.25">
      <c r="B4800" s="16"/>
      <c r="D4800" s="102" t="s">
        <v>173</v>
      </c>
      <c r="F4800" s="103" t="s">
        <v>2936</v>
      </c>
      <c r="I4800" s="5"/>
      <c r="L4800" s="16"/>
      <c r="M4800" s="104"/>
      <c r="T4800" s="105"/>
      <c r="AT4800" s="9" t="s">
        <v>173</v>
      </c>
      <c r="AU4800" s="9" t="s">
        <v>82</v>
      </c>
    </row>
    <row r="4801" spans="2:65" s="17" customFormat="1" ht="76.349999999999994" customHeight="1">
      <c r="B4801" s="16"/>
      <c r="C4801" s="88" t="s">
        <v>1652</v>
      </c>
      <c r="D4801" s="88" t="s">
        <v>168</v>
      </c>
      <c r="E4801" s="89" t="s">
        <v>2938</v>
      </c>
      <c r="F4801" s="90" t="s">
        <v>2939</v>
      </c>
      <c r="G4801" s="91" t="s">
        <v>2462</v>
      </c>
      <c r="H4801" s="92">
        <v>2</v>
      </c>
      <c r="I4801" s="4"/>
      <c r="J4801" s="94">
        <f>ROUND(I4801*H4801,2)</f>
        <v>0</v>
      </c>
      <c r="K4801" s="95"/>
      <c r="L4801" s="16"/>
      <c r="M4801" s="96" t="s">
        <v>1</v>
      </c>
      <c r="N4801" s="97" t="s">
        <v>38</v>
      </c>
      <c r="P4801" s="98">
        <f>O4801*H4801</f>
        <v>0</v>
      </c>
      <c r="Q4801" s="98">
        <v>0</v>
      </c>
      <c r="R4801" s="98">
        <f>Q4801*H4801</f>
        <v>0</v>
      </c>
      <c r="S4801" s="98">
        <v>0</v>
      </c>
      <c r="T4801" s="99">
        <f>S4801*H4801</f>
        <v>0</v>
      </c>
      <c r="AR4801" s="100" t="s">
        <v>172</v>
      </c>
      <c r="AT4801" s="100" t="s">
        <v>168</v>
      </c>
      <c r="AU4801" s="100" t="s">
        <v>82</v>
      </c>
      <c r="AY4801" s="9" t="s">
        <v>165</v>
      </c>
      <c r="BE4801" s="101">
        <f>IF(N4801="základní",J4801,0)</f>
        <v>0</v>
      </c>
      <c r="BF4801" s="101">
        <f>IF(N4801="snížená",J4801,0)</f>
        <v>0</v>
      </c>
      <c r="BG4801" s="101">
        <f>IF(N4801="zákl. přenesená",J4801,0)</f>
        <v>0</v>
      </c>
      <c r="BH4801" s="101">
        <f>IF(N4801="sníž. přenesená",J4801,0)</f>
        <v>0</v>
      </c>
      <c r="BI4801" s="101">
        <f>IF(N4801="nulová",J4801,0)</f>
        <v>0</v>
      </c>
      <c r="BJ4801" s="9" t="s">
        <v>80</v>
      </c>
      <c r="BK4801" s="101">
        <f>ROUND(I4801*H4801,2)</f>
        <v>0</v>
      </c>
      <c r="BL4801" s="9" t="s">
        <v>172</v>
      </c>
      <c r="BM4801" s="100" t="s">
        <v>2940</v>
      </c>
    </row>
    <row r="4802" spans="2:65" s="17" customFormat="1" ht="156">
      <c r="B4802" s="16"/>
      <c r="D4802" s="102" t="s">
        <v>173</v>
      </c>
      <c r="F4802" s="103" t="s">
        <v>2941</v>
      </c>
      <c r="I4802" s="5"/>
      <c r="L4802" s="16"/>
      <c r="M4802" s="104"/>
      <c r="T4802" s="105"/>
      <c r="AT4802" s="9" t="s">
        <v>173</v>
      </c>
      <c r="AU4802" s="9" t="s">
        <v>82</v>
      </c>
    </row>
    <row r="4803" spans="2:65" s="17" customFormat="1" ht="49.15" customHeight="1">
      <c r="B4803" s="16"/>
      <c r="C4803" s="88" t="s">
        <v>2942</v>
      </c>
      <c r="D4803" s="88" t="s">
        <v>168</v>
      </c>
      <c r="E4803" s="89" t="s">
        <v>2943</v>
      </c>
      <c r="F4803" s="90" t="s">
        <v>2944</v>
      </c>
      <c r="G4803" s="91" t="s">
        <v>2462</v>
      </c>
      <c r="H4803" s="92">
        <v>1</v>
      </c>
      <c r="I4803" s="4"/>
      <c r="J4803" s="94">
        <f>ROUND(I4803*H4803,2)</f>
        <v>0</v>
      </c>
      <c r="K4803" s="95"/>
      <c r="L4803" s="16"/>
      <c r="M4803" s="96" t="s">
        <v>1</v>
      </c>
      <c r="N4803" s="97" t="s">
        <v>38</v>
      </c>
      <c r="P4803" s="98">
        <f>O4803*H4803</f>
        <v>0</v>
      </c>
      <c r="Q4803" s="98">
        <v>0</v>
      </c>
      <c r="R4803" s="98">
        <f>Q4803*H4803</f>
        <v>0</v>
      </c>
      <c r="S4803" s="98">
        <v>0</v>
      </c>
      <c r="T4803" s="99">
        <f>S4803*H4803</f>
        <v>0</v>
      </c>
      <c r="AR4803" s="100" t="s">
        <v>172</v>
      </c>
      <c r="AT4803" s="100" t="s">
        <v>168</v>
      </c>
      <c r="AU4803" s="100" t="s">
        <v>82</v>
      </c>
      <c r="AY4803" s="9" t="s">
        <v>165</v>
      </c>
      <c r="BE4803" s="101">
        <f>IF(N4803="základní",J4803,0)</f>
        <v>0</v>
      </c>
      <c r="BF4803" s="101">
        <f>IF(N4803="snížená",J4803,0)</f>
        <v>0</v>
      </c>
      <c r="BG4803" s="101">
        <f>IF(N4803="zákl. přenesená",J4803,0)</f>
        <v>0</v>
      </c>
      <c r="BH4803" s="101">
        <f>IF(N4803="sníž. přenesená",J4803,0)</f>
        <v>0</v>
      </c>
      <c r="BI4803" s="101">
        <f>IF(N4803="nulová",J4803,0)</f>
        <v>0</v>
      </c>
      <c r="BJ4803" s="9" t="s">
        <v>80</v>
      </c>
      <c r="BK4803" s="101">
        <f>ROUND(I4803*H4803,2)</f>
        <v>0</v>
      </c>
      <c r="BL4803" s="9" t="s">
        <v>172</v>
      </c>
      <c r="BM4803" s="100" t="s">
        <v>2945</v>
      </c>
    </row>
    <row r="4804" spans="2:65" s="17" customFormat="1" ht="29.25">
      <c r="B4804" s="16"/>
      <c r="D4804" s="102" t="s">
        <v>173</v>
      </c>
      <c r="F4804" s="103" t="s">
        <v>2944</v>
      </c>
      <c r="I4804" s="5"/>
      <c r="L4804" s="16"/>
      <c r="M4804" s="104"/>
      <c r="T4804" s="105"/>
      <c r="AT4804" s="9" t="s">
        <v>173</v>
      </c>
      <c r="AU4804" s="9" t="s">
        <v>82</v>
      </c>
    </row>
    <row r="4805" spans="2:65" s="17" customFormat="1" ht="76.349999999999994" customHeight="1">
      <c r="B4805" s="16"/>
      <c r="C4805" s="88" t="s">
        <v>1657</v>
      </c>
      <c r="D4805" s="88" t="s">
        <v>168</v>
      </c>
      <c r="E4805" s="89" t="s">
        <v>2946</v>
      </c>
      <c r="F4805" s="90" t="s">
        <v>2939</v>
      </c>
      <c r="G4805" s="91" t="s">
        <v>2462</v>
      </c>
      <c r="H4805" s="92">
        <v>1</v>
      </c>
      <c r="I4805" s="4"/>
      <c r="J4805" s="94">
        <f>ROUND(I4805*H4805,2)</f>
        <v>0</v>
      </c>
      <c r="K4805" s="95"/>
      <c r="L4805" s="16"/>
      <c r="M4805" s="96" t="s">
        <v>1</v>
      </c>
      <c r="N4805" s="97" t="s">
        <v>38</v>
      </c>
      <c r="P4805" s="98">
        <f>O4805*H4805</f>
        <v>0</v>
      </c>
      <c r="Q4805" s="98">
        <v>0</v>
      </c>
      <c r="R4805" s="98">
        <f>Q4805*H4805</f>
        <v>0</v>
      </c>
      <c r="S4805" s="98">
        <v>0</v>
      </c>
      <c r="T4805" s="99">
        <f>S4805*H4805</f>
        <v>0</v>
      </c>
      <c r="AR4805" s="100" t="s">
        <v>172</v>
      </c>
      <c r="AT4805" s="100" t="s">
        <v>168</v>
      </c>
      <c r="AU4805" s="100" t="s">
        <v>82</v>
      </c>
      <c r="AY4805" s="9" t="s">
        <v>165</v>
      </c>
      <c r="BE4805" s="101">
        <f>IF(N4805="základní",J4805,0)</f>
        <v>0</v>
      </c>
      <c r="BF4805" s="101">
        <f>IF(N4805="snížená",J4805,0)</f>
        <v>0</v>
      </c>
      <c r="BG4805" s="101">
        <f>IF(N4805="zákl. přenesená",J4805,0)</f>
        <v>0</v>
      </c>
      <c r="BH4805" s="101">
        <f>IF(N4805="sníž. přenesená",J4805,0)</f>
        <v>0</v>
      </c>
      <c r="BI4805" s="101">
        <f>IF(N4805="nulová",J4805,0)</f>
        <v>0</v>
      </c>
      <c r="BJ4805" s="9" t="s">
        <v>80</v>
      </c>
      <c r="BK4805" s="101">
        <f>ROUND(I4805*H4805,2)</f>
        <v>0</v>
      </c>
      <c r="BL4805" s="9" t="s">
        <v>172</v>
      </c>
      <c r="BM4805" s="100" t="s">
        <v>2947</v>
      </c>
    </row>
    <row r="4806" spans="2:65" s="17" customFormat="1" ht="156">
      <c r="B4806" s="16"/>
      <c r="D4806" s="102" t="s">
        <v>173</v>
      </c>
      <c r="F4806" s="103" t="s">
        <v>2948</v>
      </c>
      <c r="I4806" s="5"/>
      <c r="L4806" s="16"/>
      <c r="M4806" s="104"/>
      <c r="T4806" s="105"/>
      <c r="AT4806" s="9" t="s">
        <v>173</v>
      </c>
      <c r="AU4806" s="9" t="s">
        <v>82</v>
      </c>
    </row>
    <row r="4807" spans="2:65" s="17" customFormat="1" ht="44.25" customHeight="1">
      <c r="B4807" s="16"/>
      <c r="C4807" s="88" t="s">
        <v>2949</v>
      </c>
      <c r="D4807" s="88" t="s">
        <v>168</v>
      </c>
      <c r="E4807" s="89" t="s">
        <v>2950</v>
      </c>
      <c r="F4807" s="90" t="s">
        <v>2951</v>
      </c>
      <c r="G4807" s="91" t="s">
        <v>2462</v>
      </c>
      <c r="H4807" s="92">
        <v>1</v>
      </c>
      <c r="I4807" s="4"/>
      <c r="J4807" s="94">
        <f>ROUND(I4807*H4807,2)</f>
        <v>0</v>
      </c>
      <c r="K4807" s="95"/>
      <c r="L4807" s="16"/>
      <c r="M4807" s="96" t="s">
        <v>1</v>
      </c>
      <c r="N4807" s="97" t="s">
        <v>38</v>
      </c>
      <c r="P4807" s="98">
        <f>O4807*H4807</f>
        <v>0</v>
      </c>
      <c r="Q4807" s="98">
        <v>0</v>
      </c>
      <c r="R4807" s="98">
        <f>Q4807*H4807</f>
        <v>0</v>
      </c>
      <c r="S4807" s="98">
        <v>0</v>
      </c>
      <c r="T4807" s="99">
        <f>S4807*H4807</f>
        <v>0</v>
      </c>
      <c r="AR4807" s="100" t="s">
        <v>172</v>
      </c>
      <c r="AT4807" s="100" t="s">
        <v>168</v>
      </c>
      <c r="AU4807" s="100" t="s">
        <v>82</v>
      </c>
      <c r="AY4807" s="9" t="s">
        <v>165</v>
      </c>
      <c r="BE4807" s="101">
        <f>IF(N4807="základní",J4807,0)</f>
        <v>0</v>
      </c>
      <c r="BF4807" s="101">
        <f>IF(N4807="snížená",J4807,0)</f>
        <v>0</v>
      </c>
      <c r="BG4807" s="101">
        <f>IF(N4807="zákl. přenesená",J4807,0)</f>
        <v>0</v>
      </c>
      <c r="BH4807" s="101">
        <f>IF(N4807="sníž. přenesená",J4807,0)</f>
        <v>0</v>
      </c>
      <c r="BI4807" s="101">
        <f>IF(N4807="nulová",J4807,0)</f>
        <v>0</v>
      </c>
      <c r="BJ4807" s="9" t="s">
        <v>80</v>
      </c>
      <c r="BK4807" s="101">
        <f>ROUND(I4807*H4807,2)</f>
        <v>0</v>
      </c>
      <c r="BL4807" s="9" t="s">
        <v>172</v>
      </c>
      <c r="BM4807" s="100" t="s">
        <v>2952</v>
      </c>
    </row>
    <row r="4808" spans="2:65" s="17" customFormat="1" ht="29.25">
      <c r="B4808" s="16"/>
      <c r="D4808" s="102" t="s">
        <v>173</v>
      </c>
      <c r="F4808" s="103" t="s">
        <v>2951</v>
      </c>
      <c r="I4808" s="5"/>
      <c r="L4808" s="16"/>
      <c r="M4808" s="104"/>
      <c r="T4808" s="105"/>
      <c r="AT4808" s="9" t="s">
        <v>173</v>
      </c>
      <c r="AU4808" s="9" t="s">
        <v>82</v>
      </c>
    </row>
    <row r="4809" spans="2:65" s="17" customFormat="1" ht="24.2" customHeight="1">
      <c r="B4809" s="16"/>
      <c r="C4809" s="88" t="s">
        <v>1661</v>
      </c>
      <c r="D4809" s="88" t="s">
        <v>168</v>
      </c>
      <c r="E4809" s="89" t="s">
        <v>2953</v>
      </c>
      <c r="F4809" s="90" t="s">
        <v>2954</v>
      </c>
      <c r="G4809" s="91" t="s">
        <v>2462</v>
      </c>
      <c r="H4809" s="92">
        <v>1</v>
      </c>
      <c r="I4809" s="4"/>
      <c r="J4809" s="94">
        <f>ROUND(I4809*H4809,2)</f>
        <v>0</v>
      </c>
      <c r="K4809" s="95"/>
      <c r="L4809" s="16"/>
      <c r="M4809" s="96" t="s">
        <v>1</v>
      </c>
      <c r="N4809" s="97" t="s">
        <v>38</v>
      </c>
      <c r="P4809" s="98">
        <f>O4809*H4809</f>
        <v>0</v>
      </c>
      <c r="Q4809" s="98">
        <v>0</v>
      </c>
      <c r="R4809" s="98">
        <f>Q4809*H4809</f>
        <v>0</v>
      </c>
      <c r="S4809" s="98">
        <v>0</v>
      </c>
      <c r="T4809" s="99">
        <f>S4809*H4809</f>
        <v>0</v>
      </c>
      <c r="AR4809" s="100" t="s">
        <v>172</v>
      </c>
      <c r="AT4809" s="100" t="s">
        <v>168</v>
      </c>
      <c r="AU4809" s="100" t="s">
        <v>82</v>
      </c>
      <c r="AY4809" s="9" t="s">
        <v>165</v>
      </c>
      <c r="BE4809" s="101">
        <f>IF(N4809="základní",J4809,0)</f>
        <v>0</v>
      </c>
      <c r="BF4809" s="101">
        <f>IF(N4809="snížená",J4809,0)</f>
        <v>0</v>
      </c>
      <c r="BG4809" s="101">
        <f>IF(N4809="zákl. přenesená",J4809,0)</f>
        <v>0</v>
      </c>
      <c r="BH4809" s="101">
        <f>IF(N4809="sníž. přenesená",J4809,0)</f>
        <v>0</v>
      </c>
      <c r="BI4809" s="101">
        <f>IF(N4809="nulová",J4809,0)</f>
        <v>0</v>
      </c>
      <c r="BJ4809" s="9" t="s">
        <v>80</v>
      </c>
      <c r="BK4809" s="101">
        <f>ROUND(I4809*H4809,2)</f>
        <v>0</v>
      </c>
      <c r="BL4809" s="9" t="s">
        <v>172</v>
      </c>
      <c r="BM4809" s="100" t="s">
        <v>2955</v>
      </c>
    </row>
    <row r="4810" spans="2:65" s="17" customFormat="1">
      <c r="B4810" s="16"/>
      <c r="D4810" s="102" t="s">
        <v>173</v>
      </c>
      <c r="F4810" s="103" t="s">
        <v>2954</v>
      </c>
      <c r="I4810" s="5"/>
      <c r="L4810" s="16"/>
      <c r="M4810" s="104"/>
      <c r="T4810" s="105"/>
      <c r="AT4810" s="9" t="s">
        <v>173</v>
      </c>
      <c r="AU4810" s="9" t="s">
        <v>82</v>
      </c>
    </row>
    <row r="4811" spans="2:65" s="17" customFormat="1" ht="62.65" customHeight="1">
      <c r="B4811" s="16"/>
      <c r="C4811" s="88" t="s">
        <v>2956</v>
      </c>
      <c r="D4811" s="88" t="s">
        <v>168</v>
      </c>
      <c r="E4811" s="89" t="s">
        <v>2957</v>
      </c>
      <c r="F4811" s="90" t="s">
        <v>2958</v>
      </c>
      <c r="G4811" s="91" t="s">
        <v>2462</v>
      </c>
      <c r="H4811" s="92">
        <v>5</v>
      </c>
      <c r="I4811" s="4"/>
      <c r="J4811" s="94">
        <f>ROUND(I4811*H4811,2)</f>
        <v>0</v>
      </c>
      <c r="K4811" s="95"/>
      <c r="L4811" s="16"/>
      <c r="M4811" s="96" t="s">
        <v>1</v>
      </c>
      <c r="N4811" s="97" t="s">
        <v>38</v>
      </c>
      <c r="P4811" s="98">
        <f>O4811*H4811</f>
        <v>0</v>
      </c>
      <c r="Q4811" s="98">
        <v>0</v>
      </c>
      <c r="R4811" s="98">
        <f>Q4811*H4811</f>
        <v>0</v>
      </c>
      <c r="S4811" s="98">
        <v>0</v>
      </c>
      <c r="T4811" s="99">
        <f>S4811*H4811</f>
        <v>0</v>
      </c>
      <c r="AR4811" s="100" t="s">
        <v>172</v>
      </c>
      <c r="AT4811" s="100" t="s">
        <v>168</v>
      </c>
      <c r="AU4811" s="100" t="s">
        <v>82</v>
      </c>
      <c r="AY4811" s="9" t="s">
        <v>165</v>
      </c>
      <c r="BE4811" s="101">
        <f>IF(N4811="základní",J4811,0)</f>
        <v>0</v>
      </c>
      <c r="BF4811" s="101">
        <f>IF(N4811="snížená",J4811,0)</f>
        <v>0</v>
      </c>
      <c r="BG4811" s="101">
        <f>IF(N4811="zákl. přenesená",J4811,0)</f>
        <v>0</v>
      </c>
      <c r="BH4811" s="101">
        <f>IF(N4811="sníž. přenesená",J4811,0)</f>
        <v>0</v>
      </c>
      <c r="BI4811" s="101">
        <f>IF(N4811="nulová",J4811,0)</f>
        <v>0</v>
      </c>
      <c r="BJ4811" s="9" t="s">
        <v>80</v>
      </c>
      <c r="BK4811" s="101">
        <f>ROUND(I4811*H4811,2)</f>
        <v>0</v>
      </c>
      <c r="BL4811" s="9" t="s">
        <v>172</v>
      </c>
      <c r="BM4811" s="100" t="s">
        <v>2959</v>
      </c>
    </row>
    <row r="4812" spans="2:65" s="17" customFormat="1" ht="39">
      <c r="B4812" s="16"/>
      <c r="D4812" s="102" t="s">
        <v>173</v>
      </c>
      <c r="F4812" s="103" t="s">
        <v>2958</v>
      </c>
      <c r="I4812" s="5"/>
      <c r="L4812" s="16"/>
      <c r="M4812" s="104"/>
      <c r="T4812" s="105"/>
      <c r="AT4812" s="9" t="s">
        <v>173</v>
      </c>
      <c r="AU4812" s="9" t="s">
        <v>82</v>
      </c>
    </row>
    <row r="4813" spans="2:65" s="17" customFormat="1" ht="62.65" customHeight="1">
      <c r="B4813" s="16"/>
      <c r="C4813" s="88" t="s">
        <v>1666</v>
      </c>
      <c r="D4813" s="88" t="s">
        <v>168</v>
      </c>
      <c r="E4813" s="89" t="s">
        <v>2960</v>
      </c>
      <c r="F4813" s="90" t="s">
        <v>2961</v>
      </c>
      <c r="G4813" s="91" t="s">
        <v>2462</v>
      </c>
      <c r="H4813" s="92">
        <v>2</v>
      </c>
      <c r="I4813" s="4"/>
      <c r="J4813" s="94">
        <f>ROUND(I4813*H4813,2)</f>
        <v>0</v>
      </c>
      <c r="K4813" s="95"/>
      <c r="L4813" s="16"/>
      <c r="M4813" s="96" t="s">
        <v>1</v>
      </c>
      <c r="N4813" s="97" t="s">
        <v>38</v>
      </c>
      <c r="P4813" s="98">
        <f>O4813*H4813</f>
        <v>0</v>
      </c>
      <c r="Q4813" s="98">
        <v>0</v>
      </c>
      <c r="R4813" s="98">
        <f>Q4813*H4813</f>
        <v>0</v>
      </c>
      <c r="S4813" s="98">
        <v>0</v>
      </c>
      <c r="T4813" s="99">
        <f>S4813*H4813</f>
        <v>0</v>
      </c>
      <c r="AR4813" s="100" t="s">
        <v>172</v>
      </c>
      <c r="AT4813" s="100" t="s">
        <v>168</v>
      </c>
      <c r="AU4813" s="100" t="s">
        <v>82</v>
      </c>
      <c r="AY4813" s="9" t="s">
        <v>165</v>
      </c>
      <c r="BE4813" s="101">
        <f>IF(N4813="základní",J4813,0)</f>
        <v>0</v>
      </c>
      <c r="BF4813" s="101">
        <f>IF(N4813="snížená",J4813,0)</f>
        <v>0</v>
      </c>
      <c r="BG4813" s="101">
        <f>IF(N4813="zákl. přenesená",J4813,0)</f>
        <v>0</v>
      </c>
      <c r="BH4813" s="101">
        <f>IF(N4813="sníž. přenesená",J4813,0)</f>
        <v>0</v>
      </c>
      <c r="BI4813" s="101">
        <f>IF(N4813="nulová",J4813,0)</f>
        <v>0</v>
      </c>
      <c r="BJ4813" s="9" t="s">
        <v>80</v>
      </c>
      <c r="BK4813" s="101">
        <f>ROUND(I4813*H4813,2)</f>
        <v>0</v>
      </c>
      <c r="BL4813" s="9" t="s">
        <v>172</v>
      </c>
      <c r="BM4813" s="100" t="s">
        <v>2962</v>
      </c>
    </row>
    <row r="4814" spans="2:65" s="17" customFormat="1" ht="39">
      <c r="B4814" s="16"/>
      <c r="D4814" s="102" t="s">
        <v>173</v>
      </c>
      <c r="F4814" s="103" t="s">
        <v>2961</v>
      </c>
      <c r="I4814" s="5"/>
      <c r="L4814" s="16"/>
      <c r="M4814" s="104"/>
      <c r="T4814" s="105"/>
      <c r="AT4814" s="9" t="s">
        <v>173</v>
      </c>
      <c r="AU4814" s="9" t="s">
        <v>82</v>
      </c>
    </row>
    <row r="4815" spans="2:65" s="17" customFormat="1" ht="33" customHeight="1">
      <c r="B4815" s="16"/>
      <c r="C4815" s="88" t="s">
        <v>2963</v>
      </c>
      <c r="D4815" s="88" t="s">
        <v>168</v>
      </c>
      <c r="E4815" s="89" t="s">
        <v>2964</v>
      </c>
      <c r="F4815" s="90" t="s">
        <v>2965</v>
      </c>
      <c r="G4815" s="91" t="s">
        <v>2462</v>
      </c>
      <c r="H4815" s="92">
        <v>2</v>
      </c>
      <c r="I4815" s="4"/>
      <c r="J4815" s="94">
        <f>ROUND(I4815*H4815,2)</f>
        <v>0</v>
      </c>
      <c r="K4815" s="95"/>
      <c r="L4815" s="16"/>
      <c r="M4815" s="96" t="s">
        <v>1</v>
      </c>
      <c r="N4815" s="97" t="s">
        <v>38</v>
      </c>
      <c r="P4815" s="98">
        <f>O4815*H4815</f>
        <v>0</v>
      </c>
      <c r="Q4815" s="98">
        <v>0</v>
      </c>
      <c r="R4815" s="98">
        <f>Q4815*H4815</f>
        <v>0</v>
      </c>
      <c r="S4815" s="98">
        <v>0</v>
      </c>
      <c r="T4815" s="99">
        <f>S4815*H4815</f>
        <v>0</v>
      </c>
      <c r="AR4815" s="100" t="s">
        <v>172</v>
      </c>
      <c r="AT4815" s="100" t="s">
        <v>168</v>
      </c>
      <c r="AU4815" s="100" t="s">
        <v>82</v>
      </c>
      <c r="AY4815" s="9" t="s">
        <v>165</v>
      </c>
      <c r="BE4815" s="101">
        <f>IF(N4815="základní",J4815,0)</f>
        <v>0</v>
      </c>
      <c r="BF4815" s="101">
        <f>IF(N4815="snížená",J4815,0)</f>
        <v>0</v>
      </c>
      <c r="BG4815" s="101">
        <f>IF(N4815="zákl. přenesená",J4815,0)</f>
        <v>0</v>
      </c>
      <c r="BH4815" s="101">
        <f>IF(N4815="sníž. přenesená",J4815,0)</f>
        <v>0</v>
      </c>
      <c r="BI4815" s="101">
        <f>IF(N4815="nulová",J4815,0)</f>
        <v>0</v>
      </c>
      <c r="BJ4815" s="9" t="s">
        <v>80</v>
      </c>
      <c r="BK4815" s="101">
        <f>ROUND(I4815*H4815,2)</f>
        <v>0</v>
      </c>
      <c r="BL4815" s="9" t="s">
        <v>172</v>
      </c>
      <c r="BM4815" s="100" t="s">
        <v>2966</v>
      </c>
    </row>
    <row r="4816" spans="2:65" s="17" customFormat="1" ht="19.5">
      <c r="B4816" s="16"/>
      <c r="D4816" s="102" t="s">
        <v>173</v>
      </c>
      <c r="F4816" s="103" t="s">
        <v>2965</v>
      </c>
      <c r="I4816" s="5"/>
      <c r="L4816" s="16"/>
      <c r="M4816" s="104"/>
      <c r="T4816" s="105"/>
      <c r="AT4816" s="9" t="s">
        <v>173</v>
      </c>
      <c r="AU4816" s="9" t="s">
        <v>82</v>
      </c>
    </row>
    <row r="4817" spans="2:65" s="17" customFormat="1" ht="33" customHeight="1">
      <c r="B4817" s="16"/>
      <c r="C4817" s="88" t="s">
        <v>1670</v>
      </c>
      <c r="D4817" s="88" t="s">
        <v>168</v>
      </c>
      <c r="E4817" s="89" t="s">
        <v>2967</v>
      </c>
      <c r="F4817" s="90" t="s">
        <v>2968</v>
      </c>
      <c r="G4817" s="91" t="s">
        <v>2462</v>
      </c>
      <c r="H4817" s="92">
        <v>1</v>
      </c>
      <c r="I4817" s="4"/>
      <c r="J4817" s="94">
        <f>ROUND(I4817*H4817,2)</f>
        <v>0</v>
      </c>
      <c r="K4817" s="95"/>
      <c r="L4817" s="16"/>
      <c r="M4817" s="96" t="s">
        <v>1</v>
      </c>
      <c r="N4817" s="97" t="s">
        <v>38</v>
      </c>
      <c r="P4817" s="98">
        <f>O4817*H4817</f>
        <v>0</v>
      </c>
      <c r="Q4817" s="98">
        <v>0</v>
      </c>
      <c r="R4817" s="98">
        <f>Q4817*H4817</f>
        <v>0</v>
      </c>
      <c r="S4817" s="98">
        <v>0</v>
      </c>
      <c r="T4817" s="99">
        <f>S4817*H4817</f>
        <v>0</v>
      </c>
      <c r="AR4817" s="100" t="s">
        <v>172</v>
      </c>
      <c r="AT4817" s="100" t="s">
        <v>168</v>
      </c>
      <c r="AU4817" s="100" t="s">
        <v>82</v>
      </c>
      <c r="AY4817" s="9" t="s">
        <v>165</v>
      </c>
      <c r="BE4817" s="101">
        <f>IF(N4817="základní",J4817,0)</f>
        <v>0</v>
      </c>
      <c r="BF4817" s="101">
        <f>IF(N4817="snížená",J4817,0)</f>
        <v>0</v>
      </c>
      <c r="BG4817" s="101">
        <f>IF(N4817="zákl. přenesená",J4817,0)</f>
        <v>0</v>
      </c>
      <c r="BH4817" s="101">
        <f>IF(N4817="sníž. přenesená",J4817,0)</f>
        <v>0</v>
      </c>
      <c r="BI4817" s="101">
        <f>IF(N4817="nulová",J4817,0)</f>
        <v>0</v>
      </c>
      <c r="BJ4817" s="9" t="s">
        <v>80</v>
      </c>
      <c r="BK4817" s="101">
        <f>ROUND(I4817*H4817,2)</f>
        <v>0</v>
      </c>
      <c r="BL4817" s="9" t="s">
        <v>172</v>
      </c>
      <c r="BM4817" s="100" t="s">
        <v>2969</v>
      </c>
    </row>
    <row r="4818" spans="2:65" s="17" customFormat="1" ht="19.5">
      <c r="B4818" s="16"/>
      <c r="D4818" s="102" t="s">
        <v>173</v>
      </c>
      <c r="F4818" s="103" t="s">
        <v>2968</v>
      </c>
      <c r="I4818" s="5"/>
      <c r="L4818" s="16"/>
      <c r="M4818" s="104"/>
      <c r="T4818" s="105"/>
      <c r="AT4818" s="9" t="s">
        <v>173</v>
      </c>
      <c r="AU4818" s="9" t="s">
        <v>82</v>
      </c>
    </row>
    <row r="4819" spans="2:65" s="17" customFormat="1" ht="62.65" customHeight="1">
      <c r="B4819" s="16"/>
      <c r="C4819" s="88" t="s">
        <v>2970</v>
      </c>
      <c r="D4819" s="88" t="s">
        <v>168</v>
      </c>
      <c r="E4819" s="89" t="s">
        <v>2971</v>
      </c>
      <c r="F4819" s="90" t="s">
        <v>9805</v>
      </c>
      <c r="G4819" s="91" t="s">
        <v>2462</v>
      </c>
      <c r="H4819" s="92">
        <v>16</v>
      </c>
      <c r="I4819" s="4"/>
      <c r="J4819" s="94">
        <f>ROUND(I4819*H4819,2)</f>
        <v>0</v>
      </c>
      <c r="K4819" s="95"/>
      <c r="L4819" s="16"/>
      <c r="M4819" s="96" t="s">
        <v>1</v>
      </c>
      <c r="N4819" s="97" t="s">
        <v>38</v>
      </c>
      <c r="P4819" s="98">
        <f>O4819*H4819</f>
        <v>0</v>
      </c>
      <c r="Q4819" s="98">
        <v>0</v>
      </c>
      <c r="R4819" s="98">
        <f>Q4819*H4819</f>
        <v>0</v>
      </c>
      <c r="S4819" s="98">
        <v>0</v>
      </c>
      <c r="T4819" s="99">
        <f>S4819*H4819</f>
        <v>0</v>
      </c>
      <c r="AR4819" s="100" t="s">
        <v>172</v>
      </c>
      <c r="AT4819" s="100" t="s">
        <v>168</v>
      </c>
      <c r="AU4819" s="100" t="s">
        <v>82</v>
      </c>
      <c r="AY4819" s="9" t="s">
        <v>165</v>
      </c>
      <c r="BE4819" s="101">
        <f>IF(N4819="základní",J4819,0)</f>
        <v>0</v>
      </c>
      <c r="BF4819" s="101">
        <f>IF(N4819="snížená",J4819,0)</f>
        <v>0</v>
      </c>
      <c r="BG4819" s="101">
        <f>IF(N4819="zákl. přenesená",J4819,0)</f>
        <v>0</v>
      </c>
      <c r="BH4819" s="101">
        <f>IF(N4819="sníž. přenesená",J4819,0)</f>
        <v>0</v>
      </c>
      <c r="BI4819" s="101">
        <f>IF(N4819="nulová",J4819,0)</f>
        <v>0</v>
      </c>
      <c r="BJ4819" s="9" t="s">
        <v>80</v>
      </c>
      <c r="BK4819" s="101">
        <f>ROUND(I4819*H4819,2)</f>
        <v>0</v>
      </c>
      <c r="BL4819" s="9" t="s">
        <v>172</v>
      </c>
      <c r="BM4819" s="100" t="s">
        <v>2972</v>
      </c>
    </row>
    <row r="4820" spans="2:65" s="17" customFormat="1" ht="39">
      <c r="B4820" s="16"/>
      <c r="D4820" s="102" t="s">
        <v>173</v>
      </c>
      <c r="F4820" s="103" t="s">
        <v>9805</v>
      </c>
      <c r="I4820" s="5"/>
      <c r="L4820" s="16"/>
      <c r="M4820" s="104"/>
      <c r="T4820" s="105"/>
      <c r="AT4820" s="9" t="s">
        <v>173</v>
      </c>
      <c r="AU4820" s="9" t="s">
        <v>82</v>
      </c>
    </row>
    <row r="4821" spans="2:65" s="17" customFormat="1" ht="76.349999999999994" customHeight="1">
      <c r="B4821" s="16"/>
      <c r="C4821" s="88" t="s">
        <v>1675</v>
      </c>
      <c r="D4821" s="88" t="s">
        <v>168</v>
      </c>
      <c r="E4821" s="89" t="s">
        <v>2973</v>
      </c>
      <c r="F4821" s="90" t="s">
        <v>2921</v>
      </c>
      <c r="G4821" s="91" t="s">
        <v>2462</v>
      </c>
      <c r="H4821" s="92">
        <v>1</v>
      </c>
      <c r="I4821" s="4"/>
      <c r="J4821" s="94">
        <f>ROUND(I4821*H4821,2)</f>
        <v>0</v>
      </c>
      <c r="K4821" s="95"/>
      <c r="L4821" s="16"/>
      <c r="M4821" s="96" t="s">
        <v>1</v>
      </c>
      <c r="N4821" s="97" t="s">
        <v>38</v>
      </c>
      <c r="P4821" s="98">
        <f>O4821*H4821</f>
        <v>0</v>
      </c>
      <c r="Q4821" s="98">
        <v>0</v>
      </c>
      <c r="R4821" s="98">
        <f>Q4821*H4821</f>
        <v>0</v>
      </c>
      <c r="S4821" s="98">
        <v>0</v>
      </c>
      <c r="T4821" s="99">
        <f>S4821*H4821</f>
        <v>0</v>
      </c>
      <c r="AR4821" s="100" t="s">
        <v>172</v>
      </c>
      <c r="AT4821" s="100" t="s">
        <v>168</v>
      </c>
      <c r="AU4821" s="100" t="s">
        <v>82</v>
      </c>
      <c r="AY4821" s="9" t="s">
        <v>165</v>
      </c>
      <c r="BE4821" s="101">
        <f>IF(N4821="základní",J4821,0)</f>
        <v>0</v>
      </c>
      <c r="BF4821" s="101">
        <f>IF(N4821="snížená",J4821,0)</f>
        <v>0</v>
      </c>
      <c r="BG4821" s="101">
        <f>IF(N4821="zákl. přenesená",J4821,0)</f>
        <v>0</v>
      </c>
      <c r="BH4821" s="101">
        <f>IF(N4821="sníž. přenesená",J4821,0)</f>
        <v>0</v>
      </c>
      <c r="BI4821" s="101">
        <f>IF(N4821="nulová",J4821,0)</f>
        <v>0</v>
      </c>
      <c r="BJ4821" s="9" t="s">
        <v>80</v>
      </c>
      <c r="BK4821" s="101">
        <f>ROUND(I4821*H4821,2)</f>
        <v>0</v>
      </c>
      <c r="BL4821" s="9" t="s">
        <v>172</v>
      </c>
      <c r="BM4821" s="100" t="s">
        <v>2974</v>
      </c>
    </row>
    <row r="4822" spans="2:65" s="17" customFormat="1" ht="146.25">
      <c r="B4822" s="16"/>
      <c r="D4822" s="102" t="s">
        <v>173</v>
      </c>
      <c r="F4822" s="103" t="s">
        <v>2926</v>
      </c>
      <c r="I4822" s="5"/>
      <c r="L4822" s="16"/>
      <c r="M4822" s="104"/>
      <c r="T4822" s="105"/>
      <c r="AT4822" s="9" t="s">
        <v>173</v>
      </c>
      <c r="AU4822" s="9" t="s">
        <v>82</v>
      </c>
    </row>
    <row r="4823" spans="2:65" s="17" customFormat="1" ht="76.349999999999994" customHeight="1">
      <c r="B4823" s="16"/>
      <c r="C4823" s="88" t="s">
        <v>2975</v>
      </c>
      <c r="D4823" s="88" t="s">
        <v>168</v>
      </c>
      <c r="E4823" s="89" t="s">
        <v>2976</v>
      </c>
      <c r="F4823" s="90" t="s">
        <v>2754</v>
      </c>
      <c r="G4823" s="91" t="s">
        <v>2462</v>
      </c>
      <c r="H4823" s="92">
        <v>1</v>
      </c>
      <c r="I4823" s="4"/>
      <c r="J4823" s="94">
        <f>ROUND(I4823*H4823,2)</f>
        <v>0</v>
      </c>
      <c r="K4823" s="95"/>
      <c r="L4823" s="16"/>
      <c r="M4823" s="96" t="s">
        <v>1</v>
      </c>
      <c r="N4823" s="97" t="s">
        <v>38</v>
      </c>
      <c r="P4823" s="98">
        <f>O4823*H4823</f>
        <v>0</v>
      </c>
      <c r="Q4823" s="98">
        <v>0</v>
      </c>
      <c r="R4823" s="98">
        <f>Q4823*H4823</f>
        <v>0</v>
      </c>
      <c r="S4823" s="98">
        <v>0</v>
      </c>
      <c r="T4823" s="99">
        <f>S4823*H4823</f>
        <v>0</v>
      </c>
      <c r="AR4823" s="100" t="s">
        <v>172</v>
      </c>
      <c r="AT4823" s="100" t="s">
        <v>168</v>
      </c>
      <c r="AU4823" s="100" t="s">
        <v>82</v>
      </c>
      <c r="AY4823" s="9" t="s">
        <v>165</v>
      </c>
      <c r="BE4823" s="101">
        <f>IF(N4823="základní",J4823,0)</f>
        <v>0</v>
      </c>
      <c r="BF4823" s="101">
        <f>IF(N4823="snížená",J4823,0)</f>
        <v>0</v>
      </c>
      <c r="BG4823" s="101">
        <f>IF(N4823="zákl. přenesená",J4823,0)</f>
        <v>0</v>
      </c>
      <c r="BH4823" s="101">
        <f>IF(N4823="sníž. přenesená",J4823,0)</f>
        <v>0</v>
      </c>
      <c r="BI4823" s="101">
        <f>IF(N4823="nulová",J4823,0)</f>
        <v>0</v>
      </c>
      <c r="BJ4823" s="9" t="s">
        <v>80</v>
      </c>
      <c r="BK4823" s="101">
        <f>ROUND(I4823*H4823,2)</f>
        <v>0</v>
      </c>
      <c r="BL4823" s="9" t="s">
        <v>172</v>
      </c>
      <c r="BM4823" s="100" t="s">
        <v>2977</v>
      </c>
    </row>
    <row r="4824" spans="2:65" s="17" customFormat="1" ht="156">
      <c r="B4824" s="16"/>
      <c r="D4824" s="102" t="s">
        <v>173</v>
      </c>
      <c r="F4824" s="103" t="s">
        <v>2978</v>
      </c>
      <c r="I4824" s="5"/>
      <c r="L4824" s="16"/>
      <c r="M4824" s="104"/>
      <c r="T4824" s="105"/>
      <c r="AT4824" s="9" t="s">
        <v>173</v>
      </c>
      <c r="AU4824" s="9" t="s">
        <v>82</v>
      </c>
    </row>
    <row r="4825" spans="2:65" s="17" customFormat="1" ht="76.349999999999994" customHeight="1">
      <c r="B4825" s="16"/>
      <c r="C4825" s="88" t="s">
        <v>1684</v>
      </c>
      <c r="D4825" s="88" t="s">
        <v>168</v>
      </c>
      <c r="E4825" s="89" t="s">
        <v>2979</v>
      </c>
      <c r="F4825" s="90" t="s">
        <v>2980</v>
      </c>
      <c r="G4825" s="91" t="s">
        <v>2575</v>
      </c>
      <c r="H4825" s="92">
        <v>1</v>
      </c>
      <c r="I4825" s="4"/>
      <c r="J4825" s="94">
        <f>ROUND(I4825*H4825,2)</f>
        <v>0</v>
      </c>
      <c r="K4825" s="95"/>
      <c r="L4825" s="16"/>
      <c r="M4825" s="96" t="s">
        <v>1</v>
      </c>
      <c r="N4825" s="97" t="s">
        <v>38</v>
      </c>
      <c r="P4825" s="98">
        <f>O4825*H4825</f>
        <v>0</v>
      </c>
      <c r="Q4825" s="98">
        <v>0</v>
      </c>
      <c r="R4825" s="98">
        <f>Q4825*H4825</f>
        <v>0</v>
      </c>
      <c r="S4825" s="98">
        <v>0</v>
      </c>
      <c r="T4825" s="99">
        <f>S4825*H4825</f>
        <v>0</v>
      </c>
      <c r="AR4825" s="100" t="s">
        <v>172</v>
      </c>
      <c r="AT4825" s="100" t="s">
        <v>168</v>
      </c>
      <c r="AU4825" s="100" t="s">
        <v>82</v>
      </c>
      <c r="AY4825" s="9" t="s">
        <v>165</v>
      </c>
      <c r="BE4825" s="101">
        <f>IF(N4825="základní",J4825,0)</f>
        <v>0</v>
      </c>
      <c r="BF4825" s="101">
        <f>IF(N4825="snížená",J4825,0)</f>
        <v>0</v>
      </c>
      <c r="BG4825" s="101">
        <f>IF(N4825="zákl. přenesená",J4825,0)</f>
        <v>0</v>
      </c>
      <c r="BH4825" s="101">
        <f>IF(N4825="sníž. přenesená",J4825,0)</f>
        <v>0</v>
      </c>
      <c r="BI4825" s="101">
        <f>IF(N4825="nulová",J4825,0)</f>
        <v>0</v>
      </c>
      <c r="BJ4825" s="9" t="s">
        <v>80</v>
      </c>
      <c r="BK4825" s="101">
        <f>ROUND(I4825*H4825,2)</f>
        <v>0</v>
      </c>
      <c r="BL4825" s="9" t="s">
        <v>172</v>
      </c>
      <c r="BM4825" s="100" t="s">
        <v>2981</v>
      </c>
    </row>
    <row r="4826" spans="2:65" s="17" customFormat="1" ht="58.5">
      <c r="B4826" s="16"/>
      <c r="D4826" s="102" t="s">
        <v>173</v>
      </c>
      <c r="F4826" s="103" t="s">
        <v>2982</v>
      </c>
      <c r="I4826" s="5"/>
      <c r="L4826" s="16"/>
      <c r="M4826" s="104"/>
      <c r="T4826" s="105"/>
      <c r="AT4826" s="9" t="s">
        <v>173</v>
      </c>
      <c r="AU4826" s="9" t="s">
        <v>82</v>
      </c>
    </row>
    <row r="4827" spans="2:65" s="17" customFormat="1" ht="76.349999999999994" customHeight="1">
      <c r="B4827" s="16"/>
      <c r="C4827" s="88" t="s">
        <v>2983</v>
      </c>
      <c r="D4827" s="88" t="s">
        <v>168</v>
      </c>
      <c r="E4827" s="89" t="s">
        <v>2984</v>
      </c>
      <c r="F4827" s="90" t="s">
        <v>2985</v>
      </c>
      <c r="G4827" s="91" t="s">
        <v>2575</v>
      </c>
      <c r="H4827" s="92">
        <v>1</v>
      </c>
      <c r="I4827" s="4"/>
      <c r="J4827" s="94">
        <f>ROUND(I4827*H4827,2)</f>
        <v>0</v>
      </c>
      <c r="K4827" s="95"/>
      <c r="L4827" s="16"/>
      <c r="M4827" s="96" t="s">
        <v>1</v>
      </c>
      <c r="N4827" s="97" t="s">
        <v>38</v>
      </c>
      <c r="P4827" s="98">
        <f>O4827*H4827</f>
        <v>0</v>
      </c>
      <c r="Q4827" s="98">
        <v>0</v>
      </c>
      <c r="R4827" s="98">
        <f>Q4827*H4827</f>
        <v>0</v>
      </c>
      <c r="S4827" s="98">
        <v>0</v>
      </c>
      <c r="T4827" s="99">
        <f>S4827*H4827</f>
        <v>0</v>
      </c>
      <c r="AR4827" s="100" t="s">
        <v>172</v>
      </c>
      <c r="AT4827" s="100" t="s">
        <v>168</v>
      </c>
      <c r="AU4827" s="100" t="s">
        <v>82</v>
      </c>
      <c r="AY4827" s="9" t="s">
        <v>165</v>
      </c>
      <c r="BE4827" s="101">
        <f>IF(N4827="základní",J4827,0)</f>
        <v>0</v>
      </c>
      <c r="BF4827" s="101">
        <f>IF(N4827="snížená",J4827,0)</f>
        <v>0</v>
      </c>
      <c r="BG4827" s="101">
        <f>IF(N4827="zákl. přenesená",J4827,0)</f>
        <v>0</v>
      </c>
      <c r="BH4827" s="101">
        <f>IF(N4827="sníž. přenesená",J4827,0)</f>
        <v>0</v>
      </c>
      <c r="BI4827" s="101">
        <f>IF(N4827="nulová",J4827,0)</f>
        <v>0</v>
      </c>
      <c r="BJ4827" s="9" t="s">
        <v>80</v>
      </c>
      <c r="BK4827" s="101">
        <f>ROUND(I4827*H4827,2)</f>
        <v>0</v>
      </c>
      <c r="BL4827" s="9" t="s">
        <v>172</v>
      </c>
      <c r="BM4827" s="100" t="s">
        <v>2986</v>
      </c>
    </row>
    <row r="4828" spans="2:65" s="17" customFormat="1" ht="165.75">
      <c r="B4828" s="16"/>
      <c r="D4828" s="102" t="s">
        <v>173</v>
      </c>
      <c r="F4828" s="103" t="s">
        <v>2987</v>
      </c>
      <c r="I4828" s="5"/>
      <c r="L4828" s="16"/>
      <c r="M4828" s="104"/>
      <c r="T4828" s="105"/>
      <c r="AT4828" s="9" t="s">
        <v>173</v>
      </c>
      <c r="AU4828" s="9" t="s">
        <v>82</v>
      </c>
    </row>
    <row r="4829" spans="2:65" s="17" customFormat="1" ht="55.5" customHeight="1">
      <c r="B4829" s="16"/>
      <c r="C4829" s="88" t="s">
        <v>1689</v>
      </c>
      <c r="D4829" s="88" t="s">
        <v>168</v>
      </c>
      <c r="E4829" s="89" t="s">
        <v>2988</v>
      </c>
      <c r="F4829" s="90" t="s">
        <v>2989</v>
      </c>
      <c r="G4829" s="91" t="s">
        <v>2462</v>
      </c>
      <c r="H4829" s="92">
        <v>1</v>
      </c>
      <c r="I4829" s="4"/>
      <c r="J4829" s="94">
        <f>ROUND(I4829*H4829,2)</f>
        <v>0</v>
      </c>
      <c r="K4829" s="95"/>
      <c r="L4829" s="16"/>
      <c r="M4829" s="96" t="s">
        <v>1</v>
      </c>
      <c r="N4829" s="97" t="s">
        <v>38</v>
      </c>
      <c r="P4829" s="98">
        <f>O4829*H4829</f>
        <v>0</v>
      </c>
      <c r="Q4829" s="98">
        <v>0</v>
      </c>
      <c r="R4829" s="98">
        <f>Q4829*H4829</f>
        <v>0</v>
      </c>
      <c r="S4829" s="98">
        <v>0</v>
      </c>
      <c r="T4829" s="99">
        <f>S4829*H4829</f>
        <v>0</v>
      </c>
      <c r="AR4829" s="100" t="s">
        <v>172</v>
      </c>
      <c r="AT4829" s="100" t="s">
        <v>168</v>
      </c>
      <c r="AU4829" s="100" t="s">
        <v>82</v>
      </c>
      <c r="AY4829" s="9" t="s">
        <v>165</v>
      </c>
      <c r="BE4829" s="101">
        <f>IF(N4829="základní",J4829,0)</f>
        <v>0</v>
      </c>
      <c r="BF4829" s="101">
        <f>IF(N4829="snížená",J4829,0)</f>
        <v>0</v>
      </c>
      <c r="BG4829" s="101">
        <f>IF(N4829="zákl. přenesená",J4829,0)</f>
        <v>0</v>
      </c>
      <c r="BH4829" s="101">
        <f>IF(N4829="sníž. přenesená",J4829,0)</f>
        <v>0</v>
      </c>
      <c r="BI4829" s="101">
        <f>IF(N4829="nulová",J4829,0)</f>
        <v>0</v>
      </c>
      <c r="BJ4829" s="9" t="s">
        <v>80</v>
      </c>
      <c r="BK4829" s="101">
        <f>ROUND(I4829*H4829,2)</f>
        <v>0</v>
      </c>
      <c r="BL4829" s="9" t="s">
        <v>172</v>
      </c>
      <c r="BM4829" s="100" t="s">
        <v>2990</v>
      </c>
    </row>
    <row r="4830" spans="2:65" s="17" customFormat="1" ht="39">
      <c r="B4830" s="16"/>
      <c r="D4830" s="102" t="s">
        <v>173</v>
      </c>
      <c r="F4830" s="103" t="s">
        <v>2989</v>
      </c>
      <c r="I4830" s="5"/>
      <c r="L4830" s="16"/>
      <c r="M4830" s="104"/>
      <c r="T4830" s="105"/>
      <c r="AT4830" s="9" t="s">
        <v>173</v>
      </c>
      <c r="AU4830" s="9" t="s">
        <v>82</v>
      </c>
    </row>
    <row r="4831" spans="2:65" s="17" customFormat="1" ht="49.15" customHeight="1">
      <c r="B4831" s="16"/>
      <c r="C4831" s="88" t="s">
        <v>2991</v>
      </c>
      <c r="D4831" s="88" t="s">
        <v>168</v>
      </c>
      <c r="E4831" s="89" t="s">
        <v>2992</v>
      </c>
      <c r="F4831" s="90" t="s">
        <v>9810</v>
      </c>
      <c r="G4831" s="91" t="s">
        <v>2462</v>
      </c>
      <c r="H4831" s="92">
        <v>1</v>
      </c>
      <c r="I4831" s="4"/>
      <c r="J4831" s="94">
        <f>ROUND(I4831*H4831,2)</f>
        <v>0</v>
      </c>
      <c r="K4831" s="95"/>
      <c r="L4831" s="16"/>
      <c r="M4831" s="96" t="s">
        <v>1</v>
      </c>
      <c r="N4831" s="97" t="s">
        <v>38</v>
      </c>
      <c r="P4831" s="98">
        <f>O4831*H4831</f>
        <v>0</v>
      </c>
      <c r="Q4831" s="98">
        <v>0</v>
      </c>
      <c r="R4831" s="98">
        <f>Q4831*H4831</f>
        <v>0</v>
      </c>
      <c r="S4831" s="98">
        <v>0</v>
      </c>
      <c r="T4831" s="99">
        <f>S4831*H4831</f>
        <v>0</v>
      </c>
      <c r="AR4831" s="100" t="s">
        <v>172</v>
      </c>
      <c r="AT4831" s="100" t="s">
        <v>168</v>
      </c>
      <c r="AU4831" s="100" t="s">
        <v>82</v>
      </c>
      <c r="AY4831" s="9" t="s">
        <v>165</v>
      </c>
      <c r="BE4831" s="101">
        <f>IF(N4831="základní",J4831,0)</f>
        <v>0</v>
      </c>
      <c r="BF4831" s="101">
        <f>IF(N4831="snížená",J4831,0)</f>
        <v>0</v>
      </c>
      <c r="BG4831" s="101">
        <f>IF(N4831="zákl. přenesená",J4831,0)</f>
        <v>0</v>
      </c>
      <c r="BH4831" s="101">
        <f>IF(N4831="sníž. přenesená",J4831,0)</f>
        <v>0</v>
      </c>
      <c r="BI4831" s="101">
        <f>IF(N4831="nulová",J4831,0)</f>
        <v>0</v>
      </c>
      <c r="BJ4831" s="9" t="s">
        <v>80</v>
      </c>
      <c r="BK4831" s="101">
        <f>ROUND(I4831*H4831,2)</f>
        <v>0</v>
      </c>
      <c r="BL4831" s="9" t="s">
        <v>172</v>
      </c>
      <c r="BM4831" s="100" t="s">
        <v>2993</v>
      </c>
    </row>
    <row r="4832" spans="2:65" s="17" customFormat="1" ht="29.25">
      <c r="B4832" s="16"/>
      <c r="D4832" s="102" t="s">
        <v>173</v>
      </c>
      <c r="F4832" s="103" t="s">
        <v>9810</v>
      </c>
      <c r="I4832" s="5"/>
      <c r="L4832" s="16"/>
      <c r="M4832" s="104"/>
      <c r="T4832" s="105"/>
      <c r="AT4832" s="9" t="s">
        <v>173</v>
      </c>
      <c r="AU4832" s="9" t="s">
        <v>82</v>
      </c>
    </row>
    <row r="4833" spans="2:65" s="17" customFormat="1" ht="66.75" customHeight="1">
      <c r="B4833" s="16"/>
      <c r="C4833" s="88" t="s">
        <v>1693</v>
      </c>
      <c r="D4833" s="88" t="s">
        <v>168</v>
      </c>
      <c r="E4833" s="89" t="s">
        <v>2994</v>
      </c>
      <c r="F4833" s="90" t="s">
        <v>2995</v>
      </c>
      <c r="G4833" s="91" t="s">
        <v>2462</v>
      </c>
      <c r="H4833" s="92">
        <v>60</v>
      </c>
      <c r="I4833" s="4"/>
      <c r="J4833" s="94">
        <f>ROUND(I4833*H4833,2)</f>
        <v>0</v>
      </c>
      <c r="K4833" s="95"/>
      <c r="L4833" s="16"/>
      <c r="M4833" s="96" t="s">
        <v>1</v>
      </c>
      <c r="N4833" s="97" t="s">
        <v>38</v>
      </c>
      <c r="P4833" s="98">
        <f>O4833*H4833</f>
        <v>0</v>
      </c>
      <c r="Q4833" s="98">
        <v>0</v>
      </c>
      <c r="R4833" s="98">
        <f>Q4833*H4833</f>
        <v>0</v>
      </c>
      <c r="S4833" s="98">
        <v>0</v>
      </c>
      <c r="T4833" s="99">
        <f>S4833*H4833</f>
        <v>0</v>
      </c>
      <c r="AR4833" s="100" t="s">
        <v>172</v>
      </c>
      <c r="AT4833" s="100" t="s">
        <v>168</v>
      </c>
      <c r="AU4833" s="100" t="s">
        <v>82</v>
      </c>
      <c r="AY4833" s="9" t="s">
        <v>165</v>
      </c>
      <c r="BE4833" s="101">
        <f>IF(N4833="základní",J4833,0)</f>
        <v>0</v>
      </c>
      <c r="BF4833" s="101">
        <f>IF(N4833="snížená",J4833,0)</f>
        <v>0</v>
      </c>
      <c r="BG4833" s="101">
        <f>IF(N4833="zákl. přenesená",J4833,0)</f>
        <v>0</v>
      </c>
      <c r="BH4833" s="101">
        <f>IF(N4833="sníž. přenesená",J4833,0)</f>
        <v>0</v>
      </c>
      <c r="BI4833" s="101">
        <f>IF(N4833="nulová",J4833,0)</f>
        <v>0</v>
      </c>
      <c r="BJ4833" s="9" t="s">
        <v>80</v>
      </c>
      <c r="BK4833" s="101">
        <f>ROUND(I4833*H4833,2)</f>
        <v>0</v>
      </c>
      <c r="BL4833" s="9" t="s">
        <v>172</v>
      </c>
      <c r="BM4833" s="100" t="s">
        <v>2996</v>
      </c>
    </row>
    <row r="4834" spans="2:65" s="17" customFormat="1" ht="165.75">
      <c r="B4834" s="16"/>
      <c r="D4834" s="102" t="s">
        <v>173</v>
      </c>
      <c r="F4834" s="103" t="s">
        <v>2997</v>
      </c>
      <c r="I4834" s="5"/>
      <c r="L4834" s="16"/>
      <c r="M4834" s="104"/>
      <c r="T4834" s="105"/>
      <c r="AT4834" s="9" t="s">
        <v>173</v>
      </c>
      <c r="AU4834" s="9" t="s">
        <v>82</v>
      </c>
    </row>
    <row r="4835" spans="2:65" s="17" customFormat="1" ht="76.349999999999994" customHeight="1">
      <c r="B4835" s="16"/>
      <c r="C4835" s="88" t="s">
        <v>2998</v>
      </c>
      <c r="D4835" s="88" t="s">
        <v>168</v>
      </c>
      <c r="E4835" s="89" t="s">
        <v>2999</v>
      </c>
      <c r="F4835" s="90" t="s">
        <v>3000</v>
      </c>
      <c r="G4835" s="91" t="s">
        <v>2575</v>
      </c>
      <c r="H4835" s="92">
        <v>1</v>
      </c>
      <c r="I4835" s="4"/>
      <c r="J4835" s="94">
        <f>ROUND(I4835*H4835,2)</f>
        <v>0</v>
      </c>
      <c r="K4835" s="95"/>
      <c r="L4835" s="16"/>
      <c r="M4835" s="96" t="s">
        <v>1</v>
      </c>
      <c r="N4835" s="97" t="s">
        <v>38</v>
      </c>
      <c r="P4835" s="98">
        <f>O4835*H4835</f>
        <v>0</v>
      </c>
      <c r="Q4835" s="98">
        <v>0</v>
      </c>
      <c r="R4835" s="98">
        <f>Q4835*H4835</f>
        <v>0</v>
      </c>
      <c r="S4835" s="98">
        <v>0</v>
      </c>
      <c r="T4835" s="99">
        <f>S4835*H4835</f>
        <v>0</v>
      </c>
      <c r="AR4835" s="100" t="s">
        <v>172</v>
      </c>
      <c r="AT4835" s="100" t="s">
        <v>168</v>
      </c>
      <c r="AU4835" s="100" t="s">
        <v>82</v>
      </c>
      <c r="AY4835" s="9" t="s">
        <v>165</v>
      </c>
      <c r="BE4835" s="101">
        <f>IF(N4835="základní",J4835,0)</f>
        <v>0</v>
      </c>
      <c r="BF4835" s="101">
        <f>IF(N4835="snížená",J4835,0)</f>
        <v>0</v>
      </c>
      <c r="BG4835" s="101">
        <f>IF(N4835="zákl. přenesená",J4835,0)</f>
        <v>0</v>
      </c>
      <c r="BH4835" s="101">
        <f>IF(N4835="sníž. přenesená",J4835,0)</f>
        <v>0</v>
      </c>
      <c r="BI4835" s="101">
        <f>IF(N4835="nulová",J4835,0)</f>
        <v>0</v>
      </c>
      <c r="BJ4835" s="9" t="s">
        <v>80</v>
      </c>
      <c r="BK4835" s="101">
        <f>ROUND(I4835*H4835,2)</f>
        <v>0</v>
      </c>
      <c r="BL4835" s="9" t="s">
        <v>172</v>
      </c>
      <c r="BM4835" s="100" t="s">
        <v>3001</v>
      </c>
    </row>
    <row r="4836" spans="2:65" s="17" customFormat="1" ht="48.75">
      <c r="B4836" s="16"/>
      <c r="D4836" s="102" t="s">
        <v>173</v>
      </c>
      <c r="F4836" s="103" t="s">
        <v>3000</v>
      </c>
      <c r="I4836" s="5"/>
      <c r="L4836" s="16"/>
      <c r="M4836" s="104"/>
      <c r="T4836" s="105"/>
      <c r="AT4836" s="9" t="s">
        <v>173</v>
      </c>
      <c r="AU4836" s="9" t="s">
        <v>82</v>
      </c>
    </row>
    <row r="4837" spans="2:65" s="17" customFormat="1" ht="44.25" customHeight="1">
      <c r="B4837" s="16"/>
      <c r="C4837" s="88" t="s">
        <v>1700</v>
      </c>
      <c r="D4837" s="88" t="s">
        <v>168</v>
      </c>
      <c r="E4837" s="89" t="s">
        <v>3002</v>
      </c>
      <c r="F4837" s="90" t="s">
        <v>3003</v>
      </c>
      <c r="G4837" s="91" t="s">
        <v>2462</v>
      </c>
      <c r="H4837" s="92">
        <v>2</v>
      </c>
      <c r="I4837" s="4"/>
      <c r="J4837" s="94">
        <f>ROUND(I4837*H4837,2)</f>
        <v>0</v>
      </c>
      <c r="K4837" s="95"/>
      <c r="L4837" s="16"/>
      <c r="M4837" s="96" t="s">
        <v>1</v>
      </c>
      <c r="N4837" s="97" t="s">
        <v>38</v>
      </c>
      <c r="P4837" s="98">
        <f>O4837*H4837</f>
        <v>0</v>
      </c>
      <c r="Q4837" s="98">
        <v>0</v>
      </c>
      <c r="R4837" s="98">
        <f>Q4837*H4837</f>
        <v>0</v>
      </c>
      <c r="S4837" s="98">
        <v>0</v>
      </c>
      <c r="T4837" s="99">
        <f>S4837*H4837</f>
        <v>0</v>
      </c>
      <c r="AR4837" s="100" t="s">
        <v>172</v>
      </c>
      <c r="AT4837" s="100" t="s">
        <v>168</v>
      </c>
      <c r="AU4837" s="100" t="s">
        <v>82</v>
      </c>
      <c r="AY4837" s="9" t="s">
        <v>165</v>
      </c>
      <c r="BE4837" s="101">
        <f>IF(N4837="základní",J4837,0)</f>
        <v>0</v>
      </c>
      <c r="BF4837" s="101">
        <f>IF(N4837="snížená",J4837,0)</f>
        <v>0</v>
      </c>
      <c r="BG4837" s="101">
        <f>IF(N4837="zákl. přenesená",J4837,0)</f>
        <v>0</v>
      </c>
      <c r="BH4837" s="101">
        <f>IF(N4837="sníž. přenesená",J4837,0)</f>
        <v>0</v>
      </c>
      <c r="BI4837" s="101">
        <f>IF(N4837="nulová",J4837,0)</f>
        <v>0</v>
      </c>
      <c r="BJ4837" s="9" t="s">
        <v>80</v>
      </c>
      <c r="BK4837" s="101">
        <f>ROUND(I4837*H4837,2)</f>
        <v>0</v>
      </c>
      <c r="BL4837" s="9" t="s">
        <v>172</v>
      </c>
      <c r="BM4837" s="100" t="s">
        <v>3004</v>
      </c>
    </row>
    <row r="4838" spans="2:65" s="17" customFormat="1" ht="29.25">
      <c r="B4838" s="16"/>
      <c r="D4838" s="102" t="s">
        <v>173</v>
      </c>
      <c r="F4838" s="103" t="s">
        <v>3003</v>
      </c>
      <c r="I4838" s="5"/>
      <c r="L4838" s="16"/>
      <c r="M4838" s="104"/>
      <c r="T4838" s="105"/>
      <c r="AT4838" s="9" t="s">
        <v>173</v>
      </c>
      <c r="AU4838" s="9" t="s">
        <v>82</v>
      </c>
    </row>
    <row r="4839" spans="2:65" s="17" customFormat="1" ht="76.349999999999994" customHeight="1">
      <c r="B4839" s="16"/>
      <c r="C4839" s="88" t="s">
        <v>3005</v>
      </c>
      <c r="D4839" s="88" t="s">
        <v>168</v>
      </c>
      <c r="E4839" s="89" t="s">
        <v>3006</v>
      </c>
      <c r="F4839" s="90" t="s">
        <v>3007</v>
      </c>
      <c r="G4839" s="91" t="s">
        <v>2575</v>
      </c>
      <c r="H4839" s="92">
        <v>1</v>
      </c>
      <c r="I4839" s="4"/>
      <c r="J4839" s="94">
        <f>ROUND(I4839*H4839,2)</f>
        <v>0</v>
      </c>
      <c r="K4839" s="95"/>
      <c r="L4839" s="16"/>
      <c r="M4839" s="96" t="s">
        <v>1</v>
      </c>
      <c r="N4839" s="97" t="s">
        <v>38</v>
      </c>
      <c r="P4839" s="98">
        <f>O4839*H4839</f>
        <v>0</v>
      </c>
      <c r="Q4839" s="98">
        <v>0</v>
      </c>
      <c r="R4839" s="98">
        <f>Q4839*H4839</f>
        <v>0</v>
      </c>
      <c r="S4839" s="98">
        <v>0</v>
      </c>
      <c r="T4839" s="99">
        <f>S4839*H4839</f>
        <v>0</v>
      </c>
      <c r="AR4839" s="100" t="s">
        <v>172</v>
      </c>
      <c r="AT4839" s="100" t="s">
        <v>168</v>
      </c>
      <c r="AU4839" s="100" t="s">
        <v>82</v>
      </c>
      <c r="AY4839" s="9" t="s">
        <v>165</v>
      </c>
      <c r="BE4839" s="101">
        <f>IF(N4839="základní",J4839,0)</f>
        <v>0</v>
      </c>
      <c r="BF4839" s="101">
        <f>IF(N4839="snížená",J4839,0)</f>
        <v>0</v>
      </c>
      <c r="BG4839" s="101">
        <f>IF(N4839="zákl. přenesená",J4839,0)</f>
        <v>0</v>
      </c>
      <c r="BH4839" s="101">
        <f>IF(N4839="sníž. přenesená",J4839,0)</f>
        <v>0</v>
      </c>
      <c r="BI4839" s="101">
        <f>IF(N4839="nulová",J4839,0)</f>
        <v>0</v>
      </c>
      <c r="BJ4839" s="9" t="s">
        <v>80</v>
      </c>
      <c r="BK4839" s="101">
        <f>ROUND(I4839*H4839,2)</f>
        <v>0</v>
      </c>
      <c r="BL4839" s="9" t="s">
        <v>172</v>
      </c>
      <c r="BM4839" s="100" t="s">
        <v>3008</v>
      </c>
    </row>
    <row r="4840" spans="2:65" s="17" customFormat="1" ht="48.75">
      <c r="B4840" s="16"/>
      <c r="D4840" s="102" t="s">
        <v>173</v>
      </c>
      <c r="F4840" s="103" t="s">
        <v>3007</v>
      </c>
      <c r="I4840" s="5"/>
      <c r="L4840" s="16"/>
      <c r="M4840" s="104"/>
      <c r="T4840" s="105"/>
      <c r="AT4840" s="9" t="s">
        <v>173</v>
      </c>
      <c r="AU4840" s="9" t="s">
        <v>82</v>
      </c>
    </row>
    <row r="4841" spans="2:65" s="17" customFormat="1" ht="33" customHeight="1">
      <c r="B4841" s="16"/>
      <c r="C4841" s="88" t="s">
        <v>1704</v>
      </c>
      <c r="D4841" s="88" t="s">
        <v>168</v>
      </c>
      <c r="E4841" s="89" t="s">
        <v>3009</v>
      </c>
      <c r="F4841" s="90" t="s">
        <v>9823</v>
      </c>
      <c r="G4841" s="91" t="s">
        <v>2462</v>
      </c>
      <c r="H4841" s="92">
        <v>3</v>
      </c>
      <c r="I4841" s="4"/>
      <c r="J4841" s="94">
        <f>ROUND(I4841*H4841,2)</f>
        <v>0</v>
      </c>
      <c r="K4841" s="95"/>
      <c r="L4841" s="16"/>
      <c r="M4841" s="96" t="s">
        <v>1</v>
      </c>
      <c r="N4841" s="97" t="s">
        <v>38</v>
      </c>
      <c r="P4841" s="98">
        <f>O4841*H4841</f>
        <v>0</v>
      </c>
      <c r="Q4841" s="98">
        <v>0</v>
      </c>
      <c r="R4841" s="98">
        <f>Q4841*H4841</f>
        <v>0</v>
      </c>
      <c r="S4841" s="98">
        <v>0</v>
      </c>
      <c r="T4841" s="99">
        <f>S4841*H4841</f>
        <v>0</v>
      </c>
      <c r="AR4841" s="100" t="s">
        <v>172</v>
      </c>
      <c r="AT4841" s="100" t="s">
        <v>168</v>
      </c>
      <c r="AU4841" s="100" t="s">
        <v>82</v>
      </c>
      <c r="AY4841" s="9" t="s">
        <v>165</v>
      </c>
      <c r="BE4841" s="101">
        <f>IF(N4841="základní",J4841,0)</f>
        <v>0</v>
      </c>
      <c r="BF4841" s="101">
        <f>IF(N4841="snížená",J4841,0)</f>
        <v>0</v>
      </c>
      <c r="BG4841" s="101">
        <f>IF(N4841="zákl. přenesená",J4841,0)</f>
        <v>0</v>
      </c>
      <c r="BH4841" s="101">
        <f>IF(N4841="sníž. přenesená",J4841,0)</f>
        <v>0</v>
      </c>
      <c r="BI4841" s="101">
        <f>IF(N4841="nulová",J4841,0)</f>
        <v>0</v>
      </c>
      <c r="BJ4841" s="9" t="s">
        <v>80</v>
      </c>
      <c r="BK4841" s="101">
        <f>ROUND(I4841*H4841,2)</f>
        <v>0</v>
      </c>
      <c r="BL4841" s="9" t="s">
        <v>172</v>
      </c>
      <c r="BM4841" s="100" t="s">
        <v>3010</v>
      </c>
    </row>
    <row r="4842" spans="2:65" s="17" customFormat="1" ht="19.5">
      <c r="B4842" s="16"/>
      <c r="D4842" s="102" t="s">
        <v>173</v>
      </c>
      <c r="F4842" s="103" t="s">
        <v>9823</v>
      </c>
      <c r="I4842" s="5"/>
      <c r="L4842" s="16"/>
      <c r="M4842" s="104"/>
      <c r="T4842" s="105"/>
      <c r="AT4842" s="9" t="s">
        <v>173</v>
      </c>
      <c r="AU4842" s="9" t="s">
        <v>82</v>
      </c>
    </row>
    <row r="4843" spans="2:65" s="17" customFormat="1" ht="44.25" customHeight="1">
      <c r="B4843" s="16"/>
      <c r="C4843" s="88" t="s">
        <v>3011</v>
      </c>
      <c r="D4843" s="88" t="s">
        <v>168</v>
      </c>
      <c r="E4843" s="89" t="s">
        <v>3012</v>
      </c>
      <c r="F4843" s="90" t="s">
        <v>3013</v>
      </c>
      <c r="G4843" s="91" t="s">
        <v>2462</v>
      </c>
      <c r="H4843" s="92">
        <v>16</v>
      </c>
      <c r="I4843" s="4"/>
      <c r="J4843" s="94">
        <f>ROUND(I4843*H4843,2)</f>
        <v>0</v>
      </c>
      <c r="K4843" s="95"/>
      <c r="L4843" s="16"/>
      <c r="M4843" s="96" t="s">
        <v>1</v>
      </c>
      <c r="N4843" s="97" t="s">
        <v>38</v>
      </c>
      <c r="P4843" s="98">
        <f>O4843*H4843</f>
        <v>0</v>
      </c>
      <c r="Q4843" s="98">
        <v>0</v>
      </c>
      <c r="R4843" s="98">
        <f>Q4843*H4843</f>
        <v>0</v>
      </c>
      <c r="S4843" s="98">
        <v>0</v>
      </c>
      <c r="T4843" s="99">
        <f>S4843*H4843</f>
        <v>0</v>
      </c>
      <c r="AR4843" s="100" t="s">
        <v>172</v>
      </c>
      <c r="AT4843" s="100" t="s">
        <v>168</v>
      </c>
      <c r="AU4843" s="100" t="s">
        <v>82</v>
      </c>
      <c r="AY4843" s="9" t="s">
        <v>165</v>
      </c>
      <c r="BE4843" s="101">
        <f>IF(N4843="základní",J4843,0)</f>
        <v>0</v>
      </c>
      <c r="BF4843" s="101">
        <f>IF(N4843="snížená",J4843,0)</f>
        <v>0</v>
      </c>
      <c r="BG4843" s="101">
        <f>IF(N4843="zákl. přenesená",J4843,0)</f>
        <v>0</v>
      </c>
      <c r="BH4843" s="101">
        <f>IF(N4843="sníž. přenesená",J4843,0)</f>
        <v>0</v>
      </c>
      <c r="BI4843" s="101">
        <f>IF(N4843="nulová",J4843,0)</f>
        <v>0</v>
      </c>
      <c r="BJ4843" s="9" t="s">
        <v>80</v>
      </c>
      <c r="BK4843" s="101">
        <f>ROUND(I4843*H4843,2)</f>
        <v>0</v>
      </c>
      <c r="BL4843" s="9" t="s">
        <v>172</v>
      </c>
      <c r="BM4843" s="100" t="s">
        <v>3014</v>
      </c>
    </row>
    <row r="4844" spans="2:65" s="17" customFormat="1" ht="29.25">
      <c r="B4844" s="16"/>
      <c r="D4844" s="102" t="s">
        <v>173</v>
      </c>
      <c r="F4844" s="103" t="s">
        <v>3013</v>
      </c>
      <c r="I4844" s="5"/>
      <c r="L4844" s="16"/>
      <c r="M4844" s="104"/>
      <c r="T4844" s="105"/>
      <c r="AT4844" s="9" t="s">
        <v>173</v>
      </c>
      <c r="AU4844" s="9" t="s">
        <v>82</v>
      </c>
    </row>
    <row r="4845" spans="2:65" s="17" customFormat="1" ht="16.5" customHeight="1">
      <c r="B4845" s="16"/>
      <c r="C4845" s="88" t="s">
        <v>1709</v>
      </c>
      <c r="D4845" s="88" t="s">
        <v>168</v>
      </c>
      <c r="E4845" s="89" t="s">
        <v>3015</v>
      </c>
      <c r="F4845" s="90" t="s">
        <v>3016</v>
      </c>
      <c r="G4845" s="91" t="s">
        <v>2462</v>
      </c>
      <c r="H4845" s="92">
        <v>15</v>
      </c>
      <c r="I4845" s="4"/>
      <c r="J4845" s="94">
        <f>ROUND(I4845*H4845,2)</f>
        <v>0</v>
      </c>
      <c r="K4845" s="95"/>
      <c r="L4845" s="16"/>
      <c r="M4845" s="96" t="s">
        <v>1</v>
      </c>
      <c r="N4845" s="97" t="s">
        <v>38</v>
      </c>
      <c r="P4845" s="98">
        <f>O4845*H4845</f>
        <v>0</v>
      </c>
      <c r="Q4845" s="98">
        <v>0</v>
      </c>
      <c r="R4845" s="98">
        <f>Q4845*H4845</f>
        <v>0</v>
      </c>
      <c r="S4845" s="98">
        <v>0</v>
      </c>
      <c r="T4845" s="99">
        <f>S4845*H4845</f>
        <v>0</v>
      </c>
      <c r="AR4845" s="100" t="s">
        <v>172</v>
      </c>
      <c r="AT4845" s="100" t="s">
        <v>168</v>
      </c>
      <c r="AU4845" s="100" t="s">
        <v>82</v>
      </c>
      <c r="AY4845" s="9" t="s">
        <v>165</v>
      </c>
      <c r="BE4845" s="101">
        <f>IF(N4845="základní",J4845,0)</f>
        <v>0</v>
      </c>
      <c r="BF4845" s="101">
        <f>IF(N4845="snížená",J4845,0)</f>
        <v>0</v>
      </c>
      <c r="BG4845" s="101">
        <f>IF(N4845="zákl. přenesená",J4845,0)</f>
        <v>0</v>
      </c>
      <c r="BH4845" s="101">
        <f>IF(N4845="sníž. přenesená",J4845,0)</f>
        <v>0</v>
      </c>
      <c r="BI4845" s="101">
        <f>IF(N4845="nulová",J4845,0)</f>
        <v>0</v>
      </c>
      <c r="BJ4845" s="9" t="s">
        <v>80</v>
      </c>
      <c r="BK4845" s="101">
        <f>ROUND(I4845*H4845,2)</f>
        <v>0</v>
      </c>
      <c r="BL4845" s="9" t="s">
        <v>172</v>
      </c>
      <c r="BM4845" s="100" t="s">
        <v>3017</v>
      </c>
    </row>
    <row r="4846" spans="2:65" s="17" customFormat="1">
      <c r="B4846" s="16"/>
      <c r="D4846" s="102" t="s">
        <v>173</v>
      </c>
      <c r="F4846" s="103" t="s">
        <v>3016</v>
      </c>
      <c r="I4846" s="5"/>
      <c r="L4846" s="16"/>
      <c r="M4846" s="104"/>
      <c r="T4846" s="105"/>
      <c r="AT4846" s="9" t="s">
        <v>173</v>
      </c>
      <c r="AU4846" s="9" t="s">
        <v>82</v>
      </c>
    </row>
    <row r="4847" spans="2:65" s="17" customFormat="1" ht="16.5" customHeight="1">
      <c r="B4847" s="16"/>
      <c r="C4847" s="88" t="s">
        <v>3018</v>
      </c>
      <c r="D4847" s="88" t="s">
        <v>168</v>
      </c>
      <c r="E4847" s="89" t="s">
        <v>3019</v>
      </c>
      <c r="F4847" s="90" t="s">
        <v>3020</v>
      </c>
      <c r="G4847" s="91" t="s">
        <v>2462</v>
      </c>
      <c r="H4847" s="92">
        <v>233</v>
      </c>
      <c r="I4847" s="4"/>
      <c r="J4847" s="94">
        <f>ROUND(I4847*H4847,2)</f>
        <v>0</v>
      </c>
      <c r="K4847" s="95"/>
      <c r="L4847" s="16"/>
      <c r="M4847" s="96" t="s">
        <v>1</v>
      </c>
      <c r="N4847" s="97" t="s">
        <v>38</v>
      </c>
      <c r="P4847" s="98">
        <f>O4847*H4847</f>
        <v>0</v>
      </c>
      <c r="Q4847" s="98">
        <v>0</v>
      </c>
      <c r="R4847" s="98">
        <f>Q4847*H4847</f>
        <v>0</v>
      </c>
      <c r="S4847" s="98">
        <v>0</v>
      </c>
      <c r="T4847" s="99">
        <f>S4847*H4847</f>
        <v>0</v>
      </c>
      <c r="AR4847" s="100" t="s">
        <v>172</v>
      </c>
      <c r="AT4847" s="100" t="s">
        <v>168</v>
      </c>
      <c r="AU4847" s="100" t="s">
        <v>82</v>
      </c>
      <c r="AY4847" s="9" t="s">
        <v>165</v>
      </c>
      <c r="BE4847" s="101">
        <f>IF(N4847="základní",J4847,0)</f>
        <v>0</v>
      </c>
      <c r="BF4847" s="101">
        <f>IF(N4847="snížená",J4847,0)</f>
        <v>0</v>
      </c>
      <c r="BG4847" s="101">
        <f>IF(N4847="zákl. přenesená",J4847,0)</f>
        <v>0</v>
      </c>
      <c r="BH4847" s="101">
        <f>IF(N4847="sníž. přenesená",J4847,0)</f>
        <v>0</v>
      </c>
      <c r="BI4847" s="101">
        <f>IF(N4847="nulová",J4847,0)</f>
        <v>0</v>
      </c>
      <c r="BJ4847" s="9" t="s">
        <v>80</v>
      </c>
      <c r="BK4847" s="101">
        <f>ROUND(I4847*H4847,2)</f>
        <v>0</v>
      </c>
      <c r="BL4847" s="9" t="s">
        <v>172</v>
      </c>
      <c r="BM4847" s="100" t="s">
        <v>3021</v>
      </c>
    </row>
    <row r="4848" spans="2:65" s="17" customFormat="1">
      <c r="B4848" s="16"/>
      <c r="D4848" s="102" t="s">
        <v>173</v>
      </c>
      <c r="F4848" s="103" t="s">
        <v>3020</v>
      </c>
      <c r="I4848" s="5"/>
      <c r="L4848" s="16"/>
      <c r="M4848" s="104"/>
      <c r="T4848" s="105"/>
      <c r="AT4848" s="9" t="s">
        <v>173</v>
      </c>
      <c r="AU4848" s="9" t="s">
        <v>82</v>
      </c>
    </row>
    <row r="4849" spans="2:65" s="17" customFormat="1" ht="16.5" customHeight="1">
      <c r="B4849" s="16"/>
      <c r="C4849" s="88" t="s">
        <v>1713</v>
      </c>
      <c r="D4849" s="88" t="s">
        <v>168</v>
      </c>
      <c r="E4849" s="89" t="s">
        <v>3022</v>
      </c>
      <c r="F4849" s="90" t="s">
        <v>3023</v>
      </c>
      <c r="G4849" s="91" t="s">
        <v>2462</v>
      </c>
      <c r="H4849" s="92">
        <v>270</v>
      </c>
      <c r="I4849" s="4"/>
      <c r="J4849" s="94">
        <f>ROUND(I4849*H4849,2)</f>
        <v>0</v>
      </c>
      <c r="K4849" s="95"/>
      <c r="L4849" s="16"/>
      <c r="M4849" s="96" t="s">
        <v>1</v>
      </c>
      <c r="N4849" s="97" t="s">
        <v>38</v>
      </c>
      <c r="P4849" s="98">
        <f>O4849*H4849</f>
        <v>0</v>
      </c>
      <c r="Q4849" s="98">
        <v>0</v>
      </c>
      <c r="R4849" s="98">
        <f>Q4849*H4849</f>
        <v>0</v>
      </c>
      <c r="S4849" s="98">
        <v>0</v>
      </c>
      <c r="T4849" s="99">
        <f>S4849*H4849</f>
        <v>0</v>
      </c>
      <c r="AR4849" s="100" t="s">
        <v>172</v>
      </c>
      <c r="AT4849" s="100" t="s">
        <v>168</v>
      </c>
      <c r="AU4849" s="100" t="s">
        <v>82</v>
      </c>
      <c r="AY4849" s="9" t="s">
        <v>165</v>
      </c>
      <c r="BE4849" s="101">
        <f>IF(N4849="základní",J4849,0)</f>
        <v>0</v>
      </c>
      <c r="BF4849" s="101">
        <f>IF(N4849="snížená",J4849,0)</f>
        <v>0</v>
      </c>
      <c r="BG4849" s="101">
        <f>IF(N4849="zákl. přenesená",J4849,0)</f>
        <v>0</v>
      </c>
      <c r="BH4849" s="101">
        <f>IF(N4849="sníž. přenesená",J4849,0)</f>
        <v>0</v>
      </c>
      <c r="BI4849" s="101">
        <f>IF(N4849="nulová",J4849,0)</f>
        <v>0</v>
      </c>
      <c r="BJ4849" s="9" t="s">
        <v>80</v>
      </c>
      <c r="BK4849" s="101">
        <f>ROUND(I4849*H4849,2)</f>
        <v>0</v>
      </c>
      <c r="BL4849" s="9" t="s">
        <v>172</v>
      </c>
      <c r="BM4849" s="100" t="s">
        <v>3024</v>
      </c>
    </row>
    <row r="4850" spans="2:65" s="17" customFormat="1">
      <c r="B4850" s="16"/>
      <c r="D4850" s="102" t="s">
        <v>173</v>
      </c>
      <c r="F4850" s="103" t="s">
        <v>3023</v>
      </c>
      <c r="I4850" s="5"/>
      <c r="L4850" s="16"/>
      <c r="M4850" s="104"/>
      <c r="T4850" s="105"/>
      <c r="AT4850" s="9" t="s">
        <v>173</v>
      </c>
      <c r="AU4850" s="9" t="s">
        <v>82</v>
      </c>
    </row>
    <row r="4851" spans="2:65" s="17" customFormat="1" ht="16.5" customHeight="1">
      <c r="B4851" s="16"/>
      <c r="C4851" s="88" t="s">
        <v>3025</v>
      </c>
      <c r="D4851" s="88" t="s">
        <v>168</v>
      </c>
      <c r="E4851" s="89" t="s">
        <v>3026</v>
      </c>
      <c r="F4851" s="90" t="s">
        <v>3027</v>
      </c>
      <c r="G4851" s="91" t="s">
        <v>2462</v>
      </c>
      <c r="H4851" s="92">
        <v>15</v>
      </c>
      <c r="I4851" s="4"/>
      <c r="J4851" s="94">
        <f>ROUND(I4851*H4851,2)</f>
        <v>0</v>
      </c>
      <c r="K4851" s="95"/>
      <c r="L4851" s="16"/>
      <c r="M4851" s="96" t="s">
        <v>1</v>
      </c>
      <c r="N4851" s="97" t="s">
        <v>38</v>
      </c>
      <c r="P4851" s="98">
        <f>O4851*H4851</f>
        <v>0</v>
      </c>
      <c r="Q4851" s="98">
        <v>0</v>
      </c>
      <c r="R4851" s="98">
        <f>Q4851*H4851</f>
        <v>0</v>
      </c>
      <c r="S4851" s="98">
        <v>0</v>
      </c>
      <c r="T4851" s="99">
        <f>S4851*H4851</f>
        <v>0</v>
      </c>
      <c r="AR4851" s="100" t="s">
        <v>172</v>
      </c>
      <c r="AT4851" s="100" t="s">
        <v>168</v>
      </c>
      <c r="AU4851" s="100" t="s">
        <v>82</v>
      </c>
      <c r="AY4851" s="9" t="s">
        <v>165</v>
      </c>
      <c r="BE4851" s="101">
        <f>IF(N4851="základní",J4851,0)</f>
        <v>0</v>
      </c>
      <c r="BF4851" s="101">
        <f>IF(N4851="snížená",J4851,0)</f>
        <v>0</v>
      </c>
      <c r="BG4851" s="101">
        <f>IF(N4851="zákl. přenesená",J4851,0)</f>
        <v>0</v>
      </c>
      <c r="BH4851" s="101">
        <f>IF(N4851="sníž. přenesená",J4851,0)</f>
        <v>0</v>
      </c>
      <c r="BI4851" s="101">
        <f>IF(N4851="nulová",J4851,0)</f>
        <v>0</v>
      </c>
      <c r="BJ4851" s="9" t="s">
        <v>80</v>
      </c>
      <c r="BK4851" s="101">
        <f>ROUND(I4851*H4851,2)</f>
        <v>0</v>
      </c>
      <c r="BL4851" s="9" t="s">
        <v>172</v>
      </c>
      <c r="BM4851" s="100" t="s">
        <v>3028</v>
      </c>
    </row>
    <row r="4852" spans="2:65" s="17" customFormat="1">
      <c r="B4852" s="16"/>
      <c r="D4852" s="102" t="s">
        <v>173</v>
      </c>
      <c r="F4852" s="103" t="s">
        <v>3027</v>
      </c>
      <c r="I4852" s="5"/>
      <c r="L4852" s="16"/>
      <c r="M4852" s="104"/>
      <c r="T4852" s="105"/>
      <c r="AT4852" s="9" t="s">
        <v>173</v>
      </c>
      <c r="AU4852" s="9" t="s">
        <v>82</v>
      </c>
    </row>
    <row r="4853" spans="2:65" s="17" customFormat="1" ht="16.5" customHeight="1">
      <c r="B4853" s="16"/>
      <c r="C4853" s="88" t="s">
        <v>1720</v>
      </c>
      <c r="D4853" s="88" t="s">
        <v>168</v>
      </c>
      <c r="E4853" s="89" t="s">
        <v>3029</v>
      </c>
      <c r="F4853" s="90" t="s">
        <v>9821</v>
      </c>
      <c r="G4853" s="91" t="s">
        <v>2462</v>
      </c>
      <c r="H4853" s="92">
        <v>16</v>
      </c>
      <c r="I4853" s="4"/>
      <c r="J4853" s="94">
        <f>ROUND(I4853*H4853,2)</f>
        <v>0</v>
      </c>
      <c r="K4853" s="95"/>
      <c r="L4853" s="16"/>
      <c r="M4853" s="96" t="s">
        <v>1</v>
      </c>
      <c r="N4853" s="97" t="s">
        <v>38</v>
      </c>
      <c r="P4853" s="98">
        <f>O4853*H4853</f>
        <v>0</v>
      </c>
      <c r="Q4853" s="98">
        <v>0</v>
      </c>
      <c r="R4853" s="98">
        <f>Q4853*H4853</f>
        <v>0</v>
      </c>
      <c r="S4853" s="98">
        <v>0</v>
      </c>
      <c r="T4853" s="99">
        <f>S4853*H4853</f>
        <v>0</v>
      </c>
      <c r="AR4853" s="100" t="s">
        <v>172</v>
      </c>
      <c r="AT4853" s="100" t="s">
        <v>168</v>
      </c>
      <c r="AU4853" s="100" t="s">
        <v>82</v>
      </c>
      <c r="AY4853" s="9" t="s">
        <v>165</v>
      </c>
      <c r="BE4853" s="101">
        <f>IF(N4853="základní",J4853,0)</f>
        <v>0</v>
      </c>
      <c r="BF4853" s="101">
        <f>IF(N4853="snížená",J4853,0)</f>
        <v>0</v>
      </c>
      <c r="BG4853" s="101">
        <f>IF(N4853="zákl. přenesená",J4853,0)</f>
        <v>0</v>
      </c>
      <c r="BH4853" s="101">
        <f>IF(N4853="sníž. přenesená",J4853,0)</f>
        <v>0</v>
      </c>
      <c r="BI4853" s="101">
        <f>IF(N4853="nulová",J4853,0)</f>
        <v>0</v>
      </c>
      <c r="BJ4853" s="9" t="s">
        <v>80</v>
      </c>
      <c r="BK4853" s="101">
        <f>ROUND(I4853*H4853,2)</f>
        <v>0</v>
      </c>
      <c r="BL4853" s="9" t="s">
        <v>172</v>
      </c>
      <c r="BM4853" s="100" t="s">
        <v>3030</v>
      </c>
    </row>
    <row r="4854" spans="2:65" s="17" customFormat="1">
      <c r="B4854" s="16"/>
      <c r="D4854" s="102" t="s">
        <v>173</v>
      </c>
      <c r="F4854" s="103" t="s">
        <v>9821</v>
      </c>
      <c r="I4854" s="5"/>
      <c r="L4854" s="16"/>
      <c r="M4854" s="104"/>
      <c r="T4854" s="105"/>
      <c r="AT4854" s="9" t="s">
        <v>173</v>
      </c>
      <c r="AU4854" s="9" t="s">
        <v>82</v>
      </c>
    </row>
    <row r="4855" spans="2:65" s="17" customFormat="1" ht="16.5" customHeight="1">
      <c r="B4855" s="16"/>
      <c r="C4855" s="88" t="s">
        <v>3031</v>
      </c>
      <c r="D4855" s="88" t="s">
        <v>168</v>
      </c>
      <c r="E4855" s="89" t="s">
        <v>3032</v>
      </c>
      <c r="F4855" s="90" t="s">
        <v>9822</v>
      </c>
      <c r="G4855" s="91" t="s">
        <v>2462</v>
      </c>
      <c r="H4855" s="92">
        <v>1</v>
      </c>
      <c r="I4855" s="4"/>
      <c r="J4855" s="94">
        <f>ROUND(I4855*H4855,2)</f>
        <v>0</v>
      </c>
      <c r="K4855" s="95"/>
      <c r="L4855" s="16"/>
      <c r="M4855" s="96" t="s">
        <v>1</v>
      </c>
      <c r="N4855" s="97" t="s">
        <v>38</v>
      </c>
      <c r="P4855" s="98">
        <f>O4855*H4855</f>
        <v>0</v>
      </c>
      <c r="Q4855" s="98">
        <v>0</v>
      </c>
      <c r="R4855" s="98">
        <f>Q4855*H4855</f>
        <v>0</v>
      </c>
      <c r="S4855" s="98">
        <v>0</v>
      </c>
      <c r="T4855" s="99">
        <f>S4855*H4855</f>
        <v>0</v>
      </c>
      <c r="AR4855" s="100" t="s">
        <v>172</v>
      </c>
      <c r="AT4855" s="100" t="s">
        <v>168</v>
      </c>
      <c r="AU4855" s="100" t="s">
        <v>82</v>
      </c>
      <c r="AY4855" s="9" t="s">
        <v>165</v>
      </c>
      <c r="BE4855" s="101">
        <f>IF(N4855="základní",J4855,0)</f>
        <v>0</v>
      </c>
      <c r="BF4855" s="101">
        <f>IF(N4855="snížená",J4855,0)</f>
        <v>0</v>
      </c>
      <c r="BG4855" s="101">
        <f>IF(N4855="zákl. přenesená",J4855,0)</f>
        <v>0</v>
      </c>
      <c r="BH4855" s="101">
        <f>IF(N4855="sníž. přenesená",J4855,0)</f>
        <v>0</v>
      </c>
      <c r="BI4855" s="101">
        <f>IF(N4855="nulová",J4855,0)</f>
        <v>0</v>
      </c>
      <c r="BJ4855" s="9" t="s">
        <v>80</v>
      </c>
      <c r="BK4855" s="101">
        <f>ROUND(I4855*H4855,2)</f>
        <v>0</v>
      </c>
      <c r="BL4855" s="9" t="s">
        <v>172</v>
      </c>
      <c r="BM4855" s="100" t="s">
        <v>3033</v>
      </c>
    </row>
    <row r="4856" spans="2:65" s="17" customFormat="1">
      <c r="B4856" s="16"/>
      <c r="D4856" s="102" t="s">
        <v>173</v>
      </c>
      <c r="F4856" s="103" t="s">
        <v>9822</v>
      </c>
      <c r="I4856" s="5"/>
      <c r="L4856" s="16"/>
      <c r="M4856" s="104"/>
      <c r="T4856" s="105"/>
      <c r="AT4856" s="9" t="s">
        <v>173</v>
      </c>
      <c r="AU4856" s="9" t="s">
        <v>82</v>
      </c>
    </row>
    <row r="4857" spans="2:65" s="17" customFormat="1" ht="44.25" customHeight="1">
      <c r="B4857" s="16"/>
      <c r="C4857" s="88" t="s">
        <v>1725</v>
      </c>
      <c r="D4857" s="88" t="s">
        <v>168</v>
      </c>
      <c r="E4857" s="89" t="s">
        <v>3034</v>
      </c>
      <c r="F4857" s="90" t="s">
        <v>3035</v>
      </c>
      <c r="G4857" s="91" t="s">
        <v>2462</v>
      </c>
      <c r="H4857" s="92">
        <v>1</v>
      </c>
      <c r="I4857" s="4"/>
      <c r="J4857" s="94">
        <f>ROUND(I4857*H4857,2)</f>
        <v>0</v>
      </c>
      <c r="K4857" s="95"/>
      <c r="L4857" s="16"/>
      <c r="M4857" s="96" t="s">
        <v>1</v>
      </c>
      <c r="N4857" s="97" t="s">
        <v>38</v>
      </c>
      <c r="P4857" s="98">
        <f>O4857*H4857</f>
        <v>0</v>
      </c>
      <c r="Q4857" s="98">
        <v>0</v>
      </c>
      <c r="R4857" s="98">
        <f>Q4857*H4857</f>
        <v>0</v>
      </c>
      <c r="S4857" s="98">
        <v>0</v>
      </c>
      <c r="T4857" s="99">
        <f>S4857*H4857</f>
        <v>0</v>
      </c>
      <c r="AR4857" s="100" t="s">
        <v>172</v>
      </c>
      <c r="AT4857" s="100" t="s">
        <v>168</v>
      </c>
      <c r="AU4857" s="100" t="s">
        <v>82</v>
      </c>
      <c r="AY4857" s="9" t="s">
        <v>165</v>
      </c>
      <c r="BE4857" s="101">
        <f>IF(N4857="základní",J4857,0)</f>
        <v>0</v>
      </c>
      <c r="BF4857" s="101">
        <f>IF(N4857="snížená",J4857,0)</f>
        <v>0</v>
      </c>
      <c r="BG4857" s="101">
        <f>IF(N4857="zákl. přenesená",J4857,0)</f>
        <v>0</v>
      </c>
      <c r="BH4857" s="101">
        <f>IF(N4857="sníž. přenesená",J4857,0)</f>
        <v>0</v>
      </c>
      <c r="BI4857" s="101">
        <f>IF(N4857="nulová",J4857,0)</f>
        <v>0</v>
      </c>
      <c r="BJ4857" s="9" t="s">
        <v>80</v>
      </c>
      <c r="BK4857" s="101">
        <f>ROUND(I4857*H4857,2)</f>
        <v>0</v>
      </c>
      <c r="BL4857" s="9" t="s">
        <v>172</v>
      </c>
      <c r="BM4857" s="100" t="s">
        <v>3036</v>
      </c>
    </row>
    <row r="4858" spans="2:65" s="17" customFormat="1" ht="29.25">
      <c r="B4858" s="16"/>
      <c r="D4858" s="102" t="s">
        <v>173</v>
      </c>
      <c r="F4858" s="103" t="s">
        <v>3035</v>
      </c>
      <c r="I4858" s="5"/>
      <c r="L4858" s="16"/>
      <c r="M4858" s="104"/>
      <c r="T4858" s="105"/>
      <c r="AT4858" s="9" t="s">
        <v>173</v>
      </c>
      <c r="AU4858" s="9" t="s">
        <v>82</v>
      </c>
    </row>
    <row r="4859" spans="2:65" s="17" customFormat="1" ht="66.75" customHeight="1">
      <c r="B4859" s="16"/>
      <c r="C4859" s="88" t="s">
        <v>3037</v>
      </c>
      <c r="D4859" s="88" t="s">
        <v>168</v>
      </c>
      <c r="E4859" s="89" t="s">
        <v>3038</v>
      </c>
      <c r="F4859" s="90" t="s">
        <v>3039</v>
      </c>
      <c r="G4859" s="91" t="s">
        <v>2462</v>
      </c>
      <c r="H4859" s="92">
        <v>5</v>
      </c>
      <c r="I4859" s="4"/>
      <c r="J4859" s="94">
        <f>ROUND(I4859*H4859,2)</f>
        <v>0</v>
      </c>
      <c r="K4859" s="95"/>
      <c r="L4859" s="16"/>
      <c r="M4859" s="96" t="s">
        <v>1</v>
      </c>
      <c r="N4859" s="97" t="s">
        <v>38</v>
      </c>
      <c r="P4859" s="98">
        <f>O4859*H4859</f>
        <v>0</v>
      </c>
      <c r="Q4859" s="98">
        <v>0</v>
      </c>
      <c r="R4859" s="98">
        <f>Q4859*H4859</f>
        <v>0</v>
      </c>
      <c r="S4859" s="98">
        <v>0</v>
      </c>
      <c r="T4859" s="99">
        <f>S4859*H4859</f>
        <v>0</v>
      </c>
      <c r="AR4859" s="100" t="s">
        <v>172</v>
      </c>
      <c r="AT4859" s="100" t="s">
        <v>168</v>
      </c>
      <c r="AU4859" s="100" t="s">
        <v>82</v>
      </c>
      <c r="AY4859" s="9" t="s">
        <v>165</v>
      </c>
      <c r="BE4859" s="101">
        <f>IF(N4859="základní",J4859,0)</f>
        <v>0</v>
      </c>
      <c r="BF4859" s="101">
        <f>IF(N4859="snížená",J4859,0)</f>
        <v>0</v>
      </c>
      <c r="BG4859" s="101">
        <f>IF(N4859="zákl. přenesená",J4859,0)</f>
        <v>0</v>
      </c>
      <c r="BH4859" s="101">
        <f>IF(N4859="sníž. přenesená",J4859,0)</f>
        <v>0</v>
      </c>
      <c r="BI4859" s="101">
        <f>IF(N4859="nulová",J4859,0)</f>
        <v>0</v>
      </c>
      <c r="BJ4859" s="9" t="s">
        <v>80</v>
      </c>
      <c r="BK4859" s="101">
        <f>ROUND(I4859*H4859,2)</f>
        <v>0</v>
      </c>
      <c r="BL4859" s="9" t="s">
        <v>172</v>
      </c>
      <c r="BM4859" s="100" t="s">
        <v>3040</v>
      </c>
    </row>
    <row r="4860" spans="2:65" s="17" customFormat="1" ht="48.75">
      <c r="B4860" s="16"/>
      <c r="D4860" s="102" t="s">
        <v>173</v>
      </c>
      <c r="F4860" s="103" t="s">
        <v>3041</v>
      </c>
      <c r="I4860" s="5"/>
      <c r="L4860" s="16"/>
      <c r="M4860" s="104"/>
      <c r="T4860" s="105"/>
      <c r="AT4860" s="9" t="s">
        <v>173</v>
      </c>
      <c r="AU4860" s="9" t="s">
        <v>82</v>
      </c>
    </row>
    <row r="4861" spans="2:65" s="17" customFormat="1" ht="66.75" customHeight="1">
      <c r="B4861" s="16"/>
      <c r="C4861" s="88" t="s">
        <v>1731</v>
      </c>
      <c r="D4861" s="88" t="s">
        <v>168</v>
      </c>
      <c r="E4861" s="89" t="s">
        <v>3042</v>
      </c>
      <c r="F4861" s="90" t="s">
        <v>3039</v>
      </c>
      <c r="G4861" s="91" t="s">
        <v>2462</v>
      </c>
      <c r="H4861" s="92">
        <v>1</v>
      </c>
      <c r="I4861" s="4"/>
      <c r="J4861" s="94">
        <f>ROUND(I4861*H4861,2)</f>
        <v>0</v>
      </c>
      <c r="K4861" s="95"/>
      <c r="L4861" s="16"/>
      <c r="M4861" s="96" t="s">
        <v>1</v>
      </c>
      <c r="N4861" s="97" t="s">
        <v>38</v>
      </c>
      <c r="P4861" s="98">
        <f>O4861*H4861</f>
        <v>0</v>
      </c>
      <c r="Q4861" s="98">
        <v>0</v>
      </c>
      <c r="R4861" s="98">
        <f>Q4861*H4861</f>
        <v>0</v>
      </c>
      <c r="S4861" s="98">
        <v>0</v>
      </c>
      <c r="T4861" s="99">
        <f>S4861*H4861</f>
        <v>0</v>
      </c>
      <c r="AR4861" s="100" t="s">
        <v>172</v>
      </c>
      <c r="AT4861" s="100" t="s">
        <v>168</v>
      </c>
      <c r="AU4861" s="100" t="s">
        <v>82</v>
      </c>
      <c r="AY4861" s="9" t="s">
        <v>165</v>
      </c>
      <c r="BE4861" s="101">
        <f>IF(N4861="základní",J4861,0)</f>
        <v>0</v>
      </c>
      <c r="BF4861" s="101">
        <f>IF(N4861="snížená",J4861,0)</f>
        <v>0</v>
      </c>
      <c r="BG4861" s="101">
        <f>IF(N4861="zákl. přenesená",J4861,0)</f>
        <v>0</v>
      </c>
      <c r="BH4861" s="101">
        <f>IF(N4861="sníž. přenesená",J4861,0)</f>
        <v>0</v>
      </c>
      <c r="BI4861" s="101">
        <f>IF(N4861="nulová",J4861,0)</f>
        <v>0</v>
      </c>
      <c r="BJ4861" s="9" t="s">
        <v>80</v>
      </c>
      <c r="BK4861" s="101">
        <f>ROUND(I4861*H4861,2)</f>
        <v>0</v>
      </c>
      <c r="BL4861" s="9" t="s">
        <v>172</v>
      </c>
      <c r="BM4861" s="100" t="s">
        <v>3043</v>
      </c>
    </row>
    <row r="4862" spans="2:65" s="17" customFormat="1" ht="48.75">
      <c r="B4862" s="16"/>
      <c r="D4862" s="102" t="s">
        <v>173</v>
      </c>
      <c r="F4862" s="103" t="s">
        <v>3044</v>
      </c>
      <c r="I4862" s="5"/>
      <c r="L4862" s="16"/>
      <c r="M4862" s="104"/>
      <c r="T4862" s="105"/>
      <c r="AT4862" s="9" t="s">
        <v>173</v>
      </c>
      <c r="AU4862" s="9" t="s">
        <v>82</v>
      </c>
    </row>
    <row r="4863" spans="2:65" s="17" customFormat="1" ht="55.5" customHeight="1">
      <c r="B4863" s="16"/>
      <c r="C4863" s="88" t="s">
        <v>3045</v>
      </c>
      <c r="D4863" s="88" t="s">
        <v>168</v>
      </c>
      <c r="E4863" s="89" t="s">
        <v>3046</v>
      </c>
      <c r="F4863" s="90" t="s">
        <v>3047</v>
      </c>
      <c r="G4863" s="91" t="s">
        <v>2462</v>
      </c>
      <c r="H4863" s="92">
        <v>1</v>
      </c>
      <c r="I4863" s="4"/>
      <c r="J4863" s="94">
        <f>ROUND(I4863*H4863,2)</f>
        <v>0</v>
      </c>
      <c r="K4863" s="95"/>
      <c r="L4863" s="16"/>
      <c r="M4863" s="96" t="s">
        <v>1</v>
      </c>
      <c r="N4863" s="97" t="s">
        <v>38</v>
      </c>
      <c r="P4863" s="98">
        <f>O4863*H4863</f>
        <v>0</v>
      </c>
      <c r="Q4863" s="98">
        <v>0</v>
      </c>
      <c r="R4863" s="98">
        <f>Q4863*H4863</f>
        <v>0</v>
      </c>
      <c r="S4863" s="98">
        <v>0</v>
      </c>
      <c r="T4863" s="99">
        <f>S4863*H4863</f>
        <v>0</v>
      </c>
      <c r="AR4863" s="100" t="s">
        <v>172</v>
      </c>
      <c r="AT4863" s="100" t="s">
        <v>168</v>
      </c>
      <c r="AU4863" s="100" t="s">
        <v>82</v>
      </c>
      <c r="AY4863" s="9" t="s">
        <v>165</v>
      </c>
      <c r="BE4863" s="101">
        <f>IF(N4863="základní",J4863,0)</f>
        <v>0</v>
      </c>
      <c r="BF4863" s="101">
        <f>IF(N4863="snížená",J4863,0)</f>
        <v>0</v>
      </c>
      <c r="BG4863" s="101">
        <f>IF(N4863="zákl. přenesená",J4863,0)</f>
        <v>0</v>
      </c>
      <c r="BH4863" s="101">
        <f>IF(N4863="sníž. přenesená",J4863,0)</f>
        <v>0</v>
      </c>
      <c r="BI4863" s="101">
        <f>IF(N4863="nulová",J4863,0)</f>
        <v>0</v>
      </c>
      <c r="BJ4863" s="9" t="s">
        <v>80</v>
      </c>
      <c r="BK4863" s="101">
        <f>ROUND(I4863*H4863,2)</f>
        <v>0</v>
      </c>
      <c r="BL4863" s="9" t="s">
        <v>172</v>
      </c>
      <c r="BM4863" s="100" t="s">
        <v>3048</v>
      </c>
    </row>
    <row r="4864" spans="2:65" s="17" customFormat="1" ht="39">
      <c r="B4864" s="16"/>
      <c r="D4864" s="102" t="s">
        <v>173</v>
      </c>
      <c r="F4864" s="103" t="s">
        <v>3047</v>
      </c>
      <c r="I4864" s="5"/>
      <c r="L4864" s="16"/>
      <c r="M4864" s="104"/>
      <c r="T4864" s="105"/>
      <c r="AT4864" s="9" t="s">
        <v>173</v>
      </c>
      <c r="AU4864" s="9" t="s">
        <v>82</v>
      </c>
    </row>
    <row r="4865" spans="2:65" s="17" customFormat="1" ht="16.5" customHeight="1">
      <c r="B4865" s="16"/>
      <c r="C4865" s="88" t="s">
        <v>1735</v>
      </c>
      <c r="D4865" s="88" t="s">
        <v>168</v>
      </c>
      <c r="E4865" s="89" t="s">
        <v>3049</v>
      </c>
      <c r="F4865" s="90" t="s">
        <v>3050</v>
      </c>
      <c r="G4865" s="91" t="s">
        <v>1</v>
      </c>
      <c r="H4865" s="92"/>
      <c r="I4865" s="94"/>
      <c r="J4865" s="94"/>
      <c r="K4865" s="95"/>
      <c r="L4865" s="16"/>
      <c r="M4865" s="96" t="s">
        <v>1</v>
      </c>
      <c r="N4865" s="97" t="s">
        <v>38</v>
      </c>
      <c r="P4865" s="98">
        <f>O4865*H4865</f>
        <v>0</v>
      </c>
      <c r="Q4865" s="98">
        <v>0</v>
      </c>
      <c r="R4865" s="98">
        <f>Q4865*H4865</f>
        <v>0</v>
      </c>
      <c r="S4865" s="98">
        <v>0</v>
      </c>
      <c r="T4865" s="99">
        <f>S4865*H4865</f>
        <v>0</v>
      </c>
      <c r="AR4865" s="100" t="s">
        <v>172</v>
      </c>
      <c r="AT4865" s="100" t="s">
        <v>168</v>
      </c>
      <c r="AU4865" s="100" t="s">
        <v>82</v>
      </c>
      <c r="AY4865" s="9" t="s">
        <v>165</v>
      </c>
      <c r="BE4865" s="101">
        <f>IF(N4865="základní",J4865,0)</f>
        <v>0</v>
      </c>
      <c r="BF4865" s="101">
        <f>IF(N4865="snížená",J4865,0)</f>
        <v>0</v>
      </c>
      <c r="BG4865" s="101">
        <f>IF(N4865="zákl. přenesená",J4865,0)</f>
        <v>0</v>
      </c>
      <c r="BH4865" s="101">
        <f>IF(N4865="sníž. přenesená",J4865,0)</f>
        <v>0</v>
      </c>
      <c r="BI4865" s="101">
        <f>IF(N4865="nulová",J4865,0)</f>
        <v>0</v>
      </c>
      <c r="BJ4865" s="9" t="s">
        <v>80</v>
      </c>
      <c r="BK4865" s="101">
        <f>ROUND(I4865*H4865,2)</f>
        <v>0</v>
      </c>
      <c r="BL4865" s="9" t="s">
        <v>172</v>
      </c>
      <c r="BM4865" s="100" t="s">
        <v>3051</v>
      </c>
    </row>
    <row r="4866" spans="2:65" s="17" customFormat="1">
      <c r="B4866" s="16"/>
      <c r="D4866" s="102" t="s">
        <v>173</v>
      </c>
      <c r="F4866" s="103" t="s">
        <v>3050</v>
      </c>
      <c r="I4866" s="5"/>
      <c r="L4866" s="16"/>
      <c r="M4866" s="104"/>
      <c r="T4866" s="105"/>
      <c r="AT4866" s="9" t="s">
        <v>173</v>
      </c>
      <c r="AU4866" s="9" t="s">
        <v>82</v>
      </c>
    </row>
    <row r="4867" spans="2:65" s="17" customFormat="1" ht="44.25" customHeight="1">
      <c r="B4867" s="16"/>
      <c r="C4867" s="88" t="s">
        <v>3052</v>
      </c>
      <c r="D4867" s="88" t="s">
        <v>168</v>
      </c>
      <c r="E4867" s="89" t="s">
        <v>3053</v>
      </c>
      <c r="F4867" s="90" t="s">
        <v>3054</v>
      </c>
      <c r="G4867" s="91" t="s">
        <v>2462</v>
      </c>
      <c r="H4867" s="92">
        <v>1</v>
      </c>
      <c r="I4867" s="4"/>
      <c r="J4867" s="94">
        <f>ROUND(I4867*H4867,2)</f>
        <v>0</v>
      </c>
      <c r="K4867" s="95"/>
      <c r="L4867" s="16"/>
      <c r="M4867" s="96" t="s">
        <v>1</v>
      </c>
      <c r="N4867" s="97" t="s">
        <v>38</v>
      </c>
      <c r="P4867" s="98">
        <f>O4867*H4867</f>
        <v>0</v>
      </c>
      <c r="Q4867" s="98">
        <v>0</v>
      </c>
      <c r="R4867" s="98">
        <f>Q4867*H4867</f>
        <v>0</v>
      </c>
      <c r="S4867" s="98">
        <v>0</v>
      </c>
      <c r="T4867" s="99">
        <f>S4867*H4867</f>
        <v>0</v>
      </c>
      <c r="AR4867" s="100" t="s">
        <v>172</v>
      </c>
      <c r="AT4867" s="100" t="s">
        <v>168</v>
      </c>
      <c r="AU4867" s="100" t="s">
        <v>82</v>
      </c>
      <c r="AY4867" s="9" t="s">
        <v>165</v>
      </c>
      <c r="BE4867" s="101">
        <f>IF(N4867="základní",J4867,0)</f>
        <v>0</v>
      </c>
      <c r="BF4867" s="101">
        <f>IF(N4867="snížená",J4867,0)</f>
        <v>0</v>
      </c>
      <c r="BG4867" s="101">
        <f>IF(N4867="zákl. přenesená",J4867,0)</f>
        <v>0</v>
      </c>
      <c r="BH4867" s="101">
        <f>IF(N4867="sníž. přenesená",J4867,0)</f>
        <v>0</v>
      </c>
      <c r="BI4867" s="101">
        <f>IF(N4867="nulová",J4867,0)</f>
        <v>0</v>
      </c>
      <c r="BJ4867" s="9" t="s">
        <v>80</v>
      </c>
      <c r="BK4867" s="101">
        <f>ROUND(I4867*H4867,2)</f>
        <v>0</v>
      </c>
      <c r="BL4867" s="9" t="s">
        <v>172</v>
      </c>
      <c r="BM4867" s="100" t="s">
        <v>3055</v>
      </c>
    </row>
    <row r="4868" spans="2:65" s="17" customFormat="1" ht="29.25">
      <c r="B4868" s="16"/>
      <c r="D4868" s="102" t="s">
        <v>173</v>
      </c>
      <c r="F4868" s="103" t="s">
        <v>3054</v>
      </c>
      <c r="I4868" s="5"/>
      <c r="L4868" s="16"/>
      <c r="M4868" s="104"/>
      <c r="T4868" s="105"/>
      <c r="AT4868" s="9" t="s">
        <v>173</v>
      </c>
      <c r="AU4868" s="9" t="s">
        <v>82</v>
      </c>
    </row>
    <row r="4869" spans="2:65" s="17" customFormat="1" ht="55.5" customHeight="1">
      <c r="B4869" s="16"/>
      <c r="C4869" s="88" t="s">
        <v>1741</v>
      </c>
      <c r="D4869" s="88" t="s">
        <v>168</v>
      </c>
      <c r="E4869" s="89" t="s">
        <v>3056</v>
      </c>
      <c r="F4869" s="90" t="s">
        <v>3050</v>
      </c>
      <c r="G4869" s="91"/>
      <c r="H4869" s="92"/>
      <c r="I4869" s="94"/>
      <c r="J4869" s="94"/>
      <c r="K4869" s="95"/>
      <c r="L4869" s="16"/>
      <c r="M4869" s="96" t="s">
        <v>1</v>
      </c>
      <c r="N4869" s="97" t="s">
        <v>38</v>
      </c>
      <c r="P4869" s="98">
        <f>O4869*H4869</f>
        <v>0</v>
      </c>
      <c r="Q4869" s="98">
        <v>0</v>
      </c>
      <c r="R4869" s="98">
        <f>Q4869*H4869</f>
        <v>0</v>
      </c>
      <c r="S4869" s="98">
        <v>0</v>
      </c>
      <c r="T4869" s="99">
        <f>S4869*H4869</f>
        <v>0</v>
      </c>
      <c r="AR4869" s="100" t="s">
        <v>172</v>
      </c>
      <c r="AT4869" s="100" t="s">
        <v>168</v>
      </c>
      <c r="AU4869" s="100" t="s">
        <v>82</v>
      </c>
      <c r="AY4869" s="9" t="s">
        <v>165</v>
      </c>
      <c r="BE4869" s="101">
        <f>IF(N4869="základní",J4869,0)</f>
        <v>0</v>
      </c>
      <c r="BF4869" s="101">
        <f>IF(N4869="snížená",J4869,0)</f>
        <v>0</v>
      </c>
      <c r="BG4869" s="101">
        <f>IF(N4869="zákl. přenesená",J4869,0)</f>
        <v>0</v>
      </c>
      <c r="BH4869" s="101">
        <f>IF(N4869="sníž. přenesená",J4869,0)</f>
        <v>0</v>
      </c>
      <c r="BI4869" s="101">
        <f>IF(N4869="nulová",J4869,0)</f>
        <v>0</v>
      </c>
      <c r="BJ4869" s="9" t="s">
        <v>80</v>
      </c>
      <c r="BK4869" s="101">
        <f>ROUND(I4869*H4869,2)</f>
        <v>0</v>
      </c>
      <c r="BL4869" s="9" t="s">
        <v>172</v>
      </c>
      <c r="BM4869" s="100" t="s">
        <v>3057</v>
      </c>
    </row>
    <row r="4870" spans="2:65" s="17" customFormat="1">
      <c r="B4870" s="16"/>
      <c r="D4870" s="102"/>
      <c r="F4870" s="103" t="s">
        <v>3050</v>
      </c>
      <c r="I4870" s="5"/>
      <c r="L4870" s="16"/>
      <c r="M4870" s="104"/>
      <c r="T4870" s="105"/>
      <c r="AT4870" s="9" t="s">
        <v>173</v>
      </c>
      <c r="AU4870" s="9" t="s">
        <v>82</v>
      </c>
    </row>
    <row r="4871" spans="2:65" s="17" customFormat="1" ht="55.5" customHeight="1">
      <c r="B4871" s="16"/>
      <c r="C4871" s="88" t="s">
        <v>3058</v>
      </c>
      <c r="D4871" s="88" t="s">
        <v>168</v>
      </c>
      <c r="E4871" s="89" t="s">
        <v>3059</v>
      </c>
      <c r="F4871" s="90" t="s">
        <v>3060</v>
      </c>
      <c r="G4871" s="91" t="s">
        <v>2462</v>
      </c>
      <c r="H4871" s="92">
        <v>1</v>
      </c>
      <c r="I4871" s="4"/>
      <c r="J4871" s="94">
        <f>ROUND(I4871*H4871,2)</f>
        <v>0</v>
      </c>
      <c r="K4871" s="95"/>
      <c r="L4871" s="16"/>
      <c r="M4871" s="96" t="s">
        <v>1</v>
      </c>
      <c r="N4871" s="97" t="s">
        <v>38</v>
      </c>
      <c r="P4871" s="98">
        <f>O4871*H4871</f>
        <v>0</v>
      </c>
      <c r="Q4871" s="98">
        <v>0</v>
      </c>
      <c r="R4871" s="98">
        <f>Q4871*H4871</f>
        <v>0</v>
      </c>
      <c r="S4871" s="98">
        <v>0</v>
      </c>
      <c r="T4871" s="99">
        <f>S4871*H4871</f>
        <v>0</v>
      </c>
      <c r="AR4871" s="100" t="s">
        <v>172</v>
      </c>
      <c r="AT4871" s="100" t="s">
        <v>168</v>
      </c>
      <c r="AU4871" s="100" t="s">
        <v>82</v>
      </c>
      <c r="AY4871" s="9" t="s">
        <v>165</v>
      </c>
      <c r="BE4871" s="101">
        <f>IF(N4871="základní",J4871,0)</f>
        <v>0</v>
      </c>
      <c r="BF4871" s="101">
        <f>IF(N4871="snížená",J4871,0)</f>
        <v>0</v>
      </c>
      <c r="BG4871" s="101">
        <f>IF(N4871="zákl. přenesená",J4871,0)</f>
        <v>0</v>
      </c>
      <c r="BH4871" s="101">
        <f>IF(N4871="sníž. přenesená",J4871,0)</f>
        <v>0</v>
      </c>
      <c r="BI4871" s="101">
        <f>IF(N4871="nulová",J4871,0)</f>
        <v>0</v>
      </c>
      <c r="BJ4871" s="9" t="s">
        <v>80</v>
      </c>
      <c r="BK4871" s="101">
        <f>ROUND(I4871*H4871,2)</f>
        <v>0</v>
      </c>
      <c r="BL4871" s="9" t="s">
        <v>172</v>
      </c>
      <c r="BM4871" s="100" t="s">
        <v>3061</v>
      </c>
    </row>
    <row r="4872" spans="2:65" s="17" customFormat="1" ht="29.25">
      <c r="B4872" s="16"/>
      <c r="D4872" s="102" t="s">
        <v>173</v>
      </c>
      <c r="F4872" s="103" t="s">
        <v>3060</v>
      </c>
      <c r="I4872" s="5"/>
      <c r="L4872" s="16"/>
      <c r="M4872" s="104"/>
      <c r="T4872" s="105"/>
      <c r="AT4872" s="9" t="s">
        <v>173</v>
      </c>
      <c r="AU4872" s="9" t="s">
        <v>82</v>
      </c>
    </row>
    <row r="4873" spans="2:65" s="17" customFormat="1" ht="55.5" customHeight="1">
      <c r="B4873" s="16"/>
      <c r="C4873" s="88" t="s">
        <v>1746</v>
      </c>
      <c r="D4873" s="88" t="s">
        <v>168</v>
      </c>
      <c r="E4873" s="89" t="s">
        <v>3062</v>
      </c>
      <c r="F4873" s="90" t="s">
        <v>3063</v>
      </c>
      <c r="G4873" s="91" t="s">
        <v>2462</v>
      </c>
      <c r="H4873" s="92">
        <v>1</v>
      </c>
      <c r="I4873" s="4"/>
      <c r="J4873" s="94">
        <f>ROUND(I4873*H4873,2)</f>
        <v>0</v>
      </c>
      <c r="K4873" s="95"/>
      <c r="L4873" s="16"/>
      <c r="M4873" s="96" t="s">
        <v>1</v>
      </c>
      <c r="N4873" s="97" t="s">
        <v>38</v>
      </c>
      <c r="P4873" s="98">
        <f>O4873*H4873</f>
        <v>0</v>
      </c>
      <c r="Q4873" s="98">
        <v>0</v>
      </c>
      <c r="R4873" s="98">
        <f>Q4873*H4873</f>
        <v>0</v>
      </c>
      <c r="S4873" s="98">
        <v>0</v>
      </c>
      <c r="T4873" s="99">
        <f>S4873*H4873</f>
        <v>0</v>
      </c>
      <c r="AR4873" s="100" t="s">
        <v>172</v>
      </c>
      <c r="AT4873" s="100" t="s">
        <v>168</v>
      </c>
      <c r="AU4873" s="100" t="s">
        <v>82</v>
      </c>
      <c r="AY4873" s="9" t="s">
        <v>165</v>
      </c>
      <c r="BE4873" s="101">
        <f>IF(N4873="základní",J4873,0)</f>
        <v>0</v>
      </c>
      <c r="BF4873" s="101">
        <f>IF(N4873="snížená",J4873,0)</f>
        <v>0</v>
      </c>
      <c r="BG4873" s="101">
        <f>IF(N4873="zákl. přenesená",J4873,0)</f>
        <v>0</v>
      </c>
      <c r="BH4873" s="101">
        <f>IF(N4873="sníž. přenesená",J4873,0)</f>
        <v>0</v>
      </c>
      <c r="BI4873" s="101">
        <f>IF(N4873="nulová",J4873,0)</f>
        <v>0</v>
      </c>
      <c r="BJ4873" s="9" t="s">
        <v>80</v>
      </c>
      <c r="BK4873" s="101">
        <f>ROUND(I4873*H4873,2)</f>
        <v>0</v>
      </c>
      <c r="BL4873" s="9" t="s">
        <v>172</v>
      </c>
      <c r="BM4873" s="100" t="s">
        <v>3064</v>
      </c>
    </row>
    <row r="4874" spans="2:65" s="17" customFormat="1" ht="29.25">
      <c r="B4874" s="16"/>
      <c r="D4874" s="102" t="s">
        <v>173</v>
      </c>
      <c r="F4874" s="103" t="s">
        <v>3063</v>
      </c>
      <c r="I4874" s="5"/>
      <c r="L4874" s="16"/>
      <c r="M4874" s="104"/>
      <c r="T4874" s="105"/>
      <c r="AT4874" s="9" t="s">
        <v>173</v>
      </c>
      <c r="AU4874" s="9" t="s">
        <v>82</v>
      </c>
    </row>
    <row r="4875" spans="2:65" s="17" customFormat="1" ht="24.2" customHeight="1">
      <c r="B4875" s="16"/>
      <c r="C4875" s="88" t="s">
        <v>3065</v>
      </c>
      <c r="D4875" s="88" t="s">
        <v>168</v>
      </c>
      <c r="E4875" s="89" t="s">
        <v>3066</v>
      </c>
      <c r="F4875" s="90" t="s">
        <v>3067</v>
      </c>
      <c r="G4875" s="91" t="s">
        <v>2462</v>
      </c>
      <c r="H4875" s="92">
        <v>1</v>
      </c>
      <c r="I4875" s="4"/>
      <c r="J4875" s="94">
        <f>ROUND(I4875*H4875,2)</f>
        <v>0</v>
      </c>
      <c r="K4875" s="95"/>
      <c r="L4875" s="16"/>
      <c r="M4875" s="96" t="s">
        <v>1</v>
      </c>
      <c r="N4875" s="97" t="s">
        <v>38</v>
      </c>
      <c r="P4875" s="98">
        <f>O4875*H4875</f>
        <v>0</v>
      </c>
      <c r="Q4875" s="98">
        <v>0</v>
      </c>
      <c r="R4875" s="98">
        <f>Q4875*H4875</f>
        <v>0</v>
      </c>
      <c r="S4875" s="98">
        <v>0</v>
      </c>
      <c r="T4875" s="99">
        <f>S4875*H4875</f>
        <v>0</v>
      </c>
      <c r="AR4875" s="100" t="s">
        <v>172</v>
      </c>
      <c r="AT4875" s="100" t="s">
        <v>168</v>
      </c>
      <c r="AU4875" s="100" t="s">
        <v>82</v>
      </c>
      <c r="AY4875" s="9" t="s">
        <v>165</v>
      </c>
      <c r="BE4875" s="101">
        <f>IF(N4875="základní",J4875,0)</f>
        <v>0</v>
      </c>
      <c r="BF4875" s="101">
        <f>IF(N4875="snížená",J4875,0)</f>
        <v>0</v>
      </c>
      <c r="BG4875" s="101">
        <f>IF(N4875="zákl. přenesená",J4875,0)</f>
        <v>0</v>
      </c>
      <c r="BH4875" s="101">
        <f>IF(N4875="sníž. přenesená",J4875,0)</f>
        <v>0</v>
      </c>
      <c r="BI4875" s="101">
        <f>IF(N4875="nulová",J4875,0)</f>
        <v>0</v>
      </c>
      <c r="BJ4875" s="9" t="s">
        <v>80</v>
      </c>
      <c r="BK4875" s="101">
        <f>ROUND(I4875*H4875,2)</f>
        <v>0</v>
      </c>
      <c r="BL4875" s="9" t="s">
        <v>172</v>
      </c>
      <c r="BM4875" s="100" t="s">
        <v>3068</v>
      </c>
    </row>
    <row r="4876" spans="2:65" s="17" customFormat="1" ht="19.5">
      <c r="B4876" s="16"/>
      <c r="D4876" s="102" t="s">
        <v>173</v>
      </c>
      <c r="F4876" s="103" t="s">
        <v>3067</v>
      </c>
      <c r="I4876" s="5"/>
      <c r="L4876" s="16"/>
      <c r="M4876" s="104"/>
      <c r="T4876" s="105"/>
      <c r="AT4876" s="9" t="s">
        <v>173</v>
      </c>
      <c r="AU4876" s="9" t="s">
        <v>82</v>
      </c>
    </row>
    <row r="4877" spans="2:65" s="17" customFormat="1" ht="49.15" customHeight="1">
      <c r="B4877" s="16"/>
      <c r="C4877" s="88" t="s">
        <v>1753</v>
      </c>
      <c r="D4877" s="88" t="s">
        <v>168</v>
      </c>
      <c r="E4877" s="89" t="s">
        <v>3069</v>
      </c>
      <c r="F4877" s="90" t="s">
        <v>3070</v>
      </c>
      <c r="G4877" s="91" t="s">
        <v>2575</v>
      </c>
      <c r="H4877" s="92">
        <v>1</v>
      </c>
      <c r="I4877" s="4"/>
      <c r="J4877" s="94">
        <f>ROUND(I4877*H4877,2)</f>
        <v>0</v>
      </c>
      <c r="K4877" s="95"/>
      <c r="L4877" s="16"/>
      <c r="M4877" s="96" t="s">
        <v>1</v>
      </c>
      <c r="N4877" s="97" t="s">
        <v>38</v>
      </c>
      <c r="P4877" s="98">
        <f>O4877*H4877</f>
        <v>0</v>
      </c>
      <c r="Q4877" s="98">
        <v>0</v>
      </c>
      <c r="R4877" s="98">
        <f>Q4877*H4877</f>
        <v>0</v>
      </c>
      <c r="S4877" s="98">
        <v>0</v>
      </c>
      <c r="T4877" s="99">
        <f>S4877*H4877</f>
        <v>0</v>
      </c>
      <c r="AR4877" s="100" t="s">
        <v>172</v>
      </c>
      <c r="AT4877" s="100" t="s">
        <v>168</v>
      </c>
      <c r="AU4877" s="100" t="s">
        <v>82</v>
      </c>
      <c r="AY4877" s="9" t="s">
        <v>165</v>
      </c>
      <c r="BE4877" s="101">
        <f>IF(N4877="základní",J4877,0)</f>
        <v>0</v>
      </c>
      <c r="BF4877" s="101">
        <f>IF(N4877="snížená",J4877,0)</f>
        <v>0</v>
      </c>
      <c r="BG4877" s="101">
        <f>IF(N4877="zákl. přenesená",J4877,0)</f>
        <v>0</v>
      </c>
      <c r="BH4877" s="101">
        <f>IF(N4877="sníž. přenesená",J4877,0)</f>
        <v>0</v>
      </c>
      <c r="BI4877" s="101">
        <f>IF(N4877="nulová",J4877,0)</f>
        <v>0</v>
      </c>
      <c r="BJ4877" s="9" t="s">
        <v>80</v>
      </c>
      <c r="BK4877" s="101">
        <f>ROUND(I4877*H4877,2)</f>
        <v>0</v>
      </c>
      <c r="BL4877" s="9" t="s">
        <v>172</v>
      </c>
      <c r="BM4877" s="100" t="s">
        <v>3071</v>
      </c>
    </row>
    <row r="4878" spans="2:65" s="17" customFormat="1" ht="29.25">
      <c r="B4878" s="16"/>
      <c r="D4878" s="102" t="s">
        <v>173</v>
      </c>
      <c r="F4878" s="103" t="s">
        <v>3070</v>
      </c>
      <c r="I4878" s="5"/>
      <c r="L4878" s="16"/>
      <c r="M4878" s="104"/>
      <c r="T4878" s="105"/>
      <c r="AT4878" s="9" t="s">
        <v>173</v>
      </c>
      <c r="AU4878" s="9" t="s">
        <v>82</v>
      </c>
    </row>
    <row r="4879" spans="2:65" s="17" customFormat="1" ht="49.15" customHeight="1">
      <c r="B4879" s="16"/>
      <c r="C4879" s="88" t="s">
        <v>3072</v>
      </c>
      <c r="D4879" s="88" t="s">
        <v>168</v>
      </c>
      <c r="E4879" s="89" t="s">
        <v>3073</v>
      </c>
      <c r="F4879" s="90" t="s">
        <v>3074</v>
      </c>
      <c r="G4879" s="91" t="s">
        <v>2575</v>
      </c>
      <c r="H4879" s="92">
        <v>1</v>
      </c>
      <c r="I4879" s="4"/>
      <c r="J4879" s="94">
        <f>ROUND(I4879*H4879,2)</f>
        <v>0</v>
      </c>
      <c r="K4879" s="95"/>
      <c r="L4879" s="16"/>
      <c r="M4879" s="96" t="s">
        <v>1</v>
      </c>
      <c r="N4879" s="97" t="s">
        <v>38</v>
      </c>
      <c r="P4879" s="98">
        <f>O4879*H4879</f>
        <v>0</v>
      </c>
      <c r="Q4879" s="98">
        <v>0</v>
      </c>
      <c r="R4879" s="98">
        <f>Q4879*H4879</f>
        <v>0</v>
      </c>
      <c r="S4879" s="98">
        <v>0</v>
      </c>
      <c r="T4879" s="99">
        <f>S4879*H4879</f>
        <v>0</v>
      </c>
      <c r="AR4879" s="100" t="s">
        <v>172</v>
      </c>
      <c r="AT4879" s="100" t="s">
        <v>168</v>
      </c>
      <c r="AU4879" s="100" t="s">
        <v>82</v>
      </c>
      <c r="AY4879" s="9" t="s">
        <v>165</v>
      </c>
      <c r="BE4879" s="101">
        <f>IF(N4879="základní",J4879,0)</f>
        <v>0</v>
      </c>
      <c r="BF4879" s="101">
        <f>IF(N4879="snížená",J4879,0)</f>
        <v>0</v>
      </c>
      <c r="BG4879" s="101">
        <f>IF(N4879="zákl. přenesená",J4879,0)</f>
        <v>0</v>
      </c>
      <c r="BH4879" s="101">
        <f>IF(N4879="sníž. přenesená",J4879,0)</f>
        <v>0</v>
      </c>
      <c r="BI4879" s="101">
        <f>IF(N4879="nulová",J4879,0)</f>
        <v>0</v>
      </c>
      <c r="BJ4879" s="9" t="s">
        <v>80</v>
      </c>
      <c r="BK4879" s="101">
        <f>ROUND(I4879*H4879,2)</f>
        <v>0</v>
      </c>
      <c r="BL4879" s="9" t="s">
        <v>172</v>
      </c>
      <c r="BM4879" s="100" t="s">
        <v>3075</v>
      </c>
    </row>
    <row r="4880" spans="2:65" s="17" customFormat="1" ht="29.25">
      <c r="B4880" s="16"/>
      <c r="D4880" s="102" t="s">
        <v>173</v>
      </c>
      <c r="F4880" s="103" t="s">
        <v>3074</v>
      </c>
      <c r="I4880" s="5"/>
      <c r="L4880" s="16"/>
      <c r="M4880" s="104"/>
      <c r="T4880" s="105"/>
      <c r="AT4880" s="9" t="s">
        <v>173</v>
      </c>
      <c r="AU4880" s="9" t="s">
        <v>82</v>
      </c>
    </row>
    <row r="4881" spans="2:65" s="17" customFormat="1" ht="49.15" customHeight="1">
      <c r="B4881" s="16"/>
      <c r="C4881" s="88" t="s">
        <v>1759</v>
      </c>
      <c r="D4881" s="88" t="s">
        <v>168</v>
      </c>
      <c r="E4881" s="89" t="s">
        <v>3076</v>
      </c>
      <c r="F4881" s="90" t="s">
        <v>3077</v>
      </c>
      <c r="G4881" s="91" t="s">
        <v>2575</v>
      </c>
      <c r="H4881" s="92">
        <v>2</v>
      </c>
      <c r="I4881" s="4"/>
      <c r="J4881" s="94">
        <f>ROUND(I4881*H4881,2)</f>
        <v>0</v>
      </c>
      <c r="K4881" s="95"/>
      <c r="L4881" s="16"/>
      <c r="M4881" s="96" t="s">
        <v>1</v>
      </c>
      <c r="N4881" s="97" t="s">
        <v>38</v>
      </c>
      <c r="P4881" s="98">
        <f>O4881*H4881</f>
        <v>0</v>
      </c>
      <c r="Q4881" s="98">
        <v>0</v>
      </c>
      <c r="R4881" s="98">
        <f>Q4881*H4881</f>
        <v>0</v>
      </c>
      <c r="S4881" s="98">
        <v>0</v>
      </c>
      <c r="T4881" s="99">
        <f>S4881*H4881</f>
        <v>0</v>
      </c>
      <c r="AR4881" s="100" t="s">
        <v>172</v>
      </c>
      <c r="AT4881" s="100" t="s">
        <v>168</v>
      </c>
      <c r="AU4881" s="100" t="s">
        <v>82</v>
      </c>
      <c r="AY4881" s="9" t="s">
        <v>165</v>
      </c>
      <c r="BE4881" s="101">
        <f>IF(N4881="základní",J4881,0)</f>
        <v>0</v>
      </c>
      <c r="BF4881" s="101">
        <f>IF(N4881="snížená",J4881,0)</f>
        <v>0</v>
      </c>
      <c r="BG4881" s="101">
        <f>IF(N4881="zákl. přenesená",J4881,0)</f>
        <v>0</v>
      </c>
      <c r="BH4881" s="101">
        <f>IF(N4881="sníž. přenesená",J4881,0)</f>
        <v>0</v>
      </c>
      <c r="BI4881" s="101">
        <f>IF(N4881="nulová",J4881,0)</f>
        <v>0</v>
      </c>
      <c r="BJ4881" s="9" t="s">
        <v>80</v>
      </c>
      <c r="BK4881" s="101">
        <f>ROUND(I4881*H4881,2)</f>
        <v>0</v>
      </c>
      <c r="BL4881" s="9" t="s">
        <v>172</v>
      </c>
      <c r="BM4881" s="100" t="s">
        <v>3078</v>
      </c>
    </row>
    <row r="4882" spans="2:65" s="17" customFormat="1" ht="29.25">
      <c r="B4882" s="16"/>
      <c r="D4882" s="102" t="s">
        <v>173</v>
      </c>
      <c r="F4882" s="103" t="s">
        <v>3077</v>
      </c>
      <c r="I4882" s="5"/>
      <c r="L4882" s="16"/>
      <c r="M4882" s="104"/>
      <c r="T4882" s="105"/>
      <c r="AT4882" s="9" t="s">
        <v>173</v>
      </c>
      <c r="AU4882" s="9" t="s">
        <v>82</v>
      </c>
    </row>
    <row r="4883" spans="2:65" s="17" customFormat="1" ht="49.15" customHeight="1">
      <c r="B4883" s="16"/>
      <c r="C4883" s="88" t="s">
        <v>3079</v>
      </c>
      <c r="D4883" s="88" t="s">
        <v>168</v>
      </c>
      <c r="E4883" s="89" t="s">
        <v>3080</v>
      </c>
      <c r="F4883" s="90" t="s">
        <v>3081</v>
      </c>
      <c r="G4883" s="91" t="s">
        <v>2575</v>
      </c>
      <c r="H4883" s="92">
        <v>1</v>
      </c>
      <c r="I4883" s="4"/>
      <c r="J4883" s="94">
        <f>ROUND(I4883*H4883,2)</f>
        <v>0</v>
      </c>
      <c r="K4883" s="95"/>
      <c r="L4883" s="16"/>
      <c r="M4883" s="96" t="s">
        <v>1</v>
      </c>
      <c r="N4883" s="97" t="s">
        <v>38</v>
      </c>
      <c r="P4883" s="98">
        <f>O4883*H4883</f>
        <v>0</v>
      </c>
      <c r="Q4883" s="98">
        <v>0</v>
      </c>
      <c r="R4883" s="98">
        <f>Q4883*H4883</f>
        <v>0</v>
      </c>
      <c r="S4883" s="98">
        <v>0</v>
      </c>
      <c r="T4883" s="99">
        <f>S4883*H4883</f>
        <v>0</v>
      </c>
      <c r="AR4883" s="100" t="s">
        <v>172</v>
      </c>
      <c r="AT4883" s="100" t="s">
        <v>168</v>
      </c>
      <c r="AU4883" s="100" t="s">
        <v>82</v>
      </c>
      <c r="AY4883" s="9" t="s">
        <v>165</v>
      </c>
      <c r="BE4883" s="101">
        <f>IF(N4883="základní",J4883,0)</f>
        <v>0</v>
      </c>
      <c r="BF4883" s="101">
        <f>IF(N4883="snížená",J4883,0)</f>
        <v>0</v>
      </c>
      <c r="BG4883" s="101">
        <f>IF(N4883="zákl. přenesená",J4883,0)</f>
        <v>0</v>
      </c>
      <c r="BH4883" s="101">
        <f>IF(N4883="sníž. přenesená",J4883,0)</f>
        <v>0</v>
      </c>
      <c r="BI4883" s="101">
        <f>IF(N4883="nulová",J4883,0)</f>
        <v>0</v>
      </c>
      <c r="BJ4883" s="9" t="s">
        <v>80</v>
      </c>
      <c r="BK4883" s="101">
        <f>ROUND(I4883*H4883,2)</f>
        <v>0</v>
      </c>
      <c r="BL4883" s="9" t="s">
        <v>172</v>
      </c>
      <c r="BM4883" s="100" t="s">
        <v>3082</v>
      </c>
    </row>
    <row r="4884" spans="2:65" s="17" customFormat="1" ht="29.25">
      <c r="B4884" s="16"/>
      <c r="D4884" s="102" t="s">
        <v>173</v>
      </c>
      <c r="F4884" s="103" t="s">
        <v>3081</v>
      </c>
      <c r="I4884" s="5"/>
      <c r="L4884" s="16"/>
      <c r="M4884" s="104"/>
      <c r="T4884" s="105"/>
      <c r="AT4884" s="9" t="s">
        <v>173</v>
      </c>
      <c r="AU4884" s="9" t="s">
        <v>82</v>
      </c>
    </row>
    <row r="4885" spans="2:65" s="17" customFormat="1" ht="49.15" customHeight="1">
      <c r="B4885" s="16"/>
      <c r="C4885" s="88" t="s">
        <v>1764</v>
      </c>
      <c r="D4885" s="88" t="s">
        <v>168</v>
      </c>
      <c r="E4885" s="89" t="s">
        <v>3083</v>
      </c>
      <c r="F4885" s="90" t="s">
        <v>3084</v>
      </c>
      <c r="G4885" s="91" t="s">
        <v>2575</v>
      </c>
      <c r="H4885" s="92">
        <v>1</v>
      </c>
      <c r="I4885" s="4"/>
      <c r="J4885" s="94">
        <f>ROUND(I4885*H4885,2)</f>
        <v>0</v>
      </c>
      <c r="K4885" s="95"/>
      <c r="L4885" s="16"/>
      <c r="M4885" s="96" t="s">
        <v>1</v>
      </c>
      <c r="N4885" s="97" t="s">
        <v>38</v>
      </c>
      <c r="P4885" s="98">
        <f>O4885*H4885</f>
        <v>0</v>
      </c>
      <c r="Q4885" s="98">
        <v>0</v>
      </c>
      <c r="R4885" s="98">
        <f>Q4885*H4885</f>
        <v>0</v>
      </c>
      <c r="S4885" s="98">
        <v>0</v>
      </c>
      <c r="T4885" s="99">
        <f>S4885*H4885</f>
        <v>0</v>
      </c>
      <c r="AR4885" s="100" t="s">
        <v>172</v>
      </c>
      <c r="AT4885" s="100" t="s">
        <v>168</v>
      </c>
      <c r="AU4885" s="100" t="s">
        <v>82</v>
      </c>
      <c r="AY4885" s="9" t="s">
        <v>165</v>
      </c>
      <c r="BE4885" s="101">
        <f>IF(N4885="základní",J4885,0)</f>
        <v>0</v>
      </c>
      <c r="BF4885" s="101">
        <f>IF(N4885="snížená",J4885,0)</f>
        <v>0</v>
      </c>
      <c r="BG4885" s="101">
        <f>IF(N4885="zákl. přenesená",J4885,0)</f>
        <v>0</v>
      </c>
      <c r="BH4885" s="101">
        <f>IF(N4885="sníž. přenesená",J4885,0)</f>
        <v>0</v>
      </c>
      <c r="BI4885" s="101">
        <f>IF(N4885="nulová",J4885,0)</f>
        <v>0</v>
      </c>
      <c r="BJ4885" s="9" t="s">
        <v>80</v>
      </c>
      <c r="BK4885" s="101">
        <f>ROUND(I4885*H4885,2)</f>
        <v>0</v>
      </c>
      <c r="BL4885" s="9" t="s">
        <v>172</v>
      </c>
      <c r="BM4885" s="100" t="s">
        <v>3085</v>
      </c>
    </row>
    <row r="4886" spans="2:65" s="17" customFormat="1" ht="29.25">
      <c r="B4886" s="16"/>
      <c r="D4886" s="102" t="s">
        <v>173</v>
      </c>
      <c r="F4886" s="103" t="s">
        <v>3084</v>
      </c>
      <c r="I4886" s="5"/>
      <c r="L4886" s="16"/>
      <c r="M4886" s="104"/>
      <c r="T4886" s="105"/>
      <c r="AT4886" s="9" t="s">
        <v>173</v>
      </c>
      <c r="AU4886" s="9" t="s">
        <v>82</v>
      </c>
    </row>
    <row r="4887" spans="2:65" s="17" customFormat="1" ht="44.25" customHeight="1">
      <c r="B4887" s="16"/>
      <c r="C4887" s="88" t="s">
        <v>3086</v>
      </c>
      <c r="D4887" s="88" t="s">
        <v>168</v>
      </c>
      <c r="E4887" s="89" t="s">
        <v>3087</v>
      </c>
      <c r="F4887" s="90" t="s">
        <v>3088</v>
      </c>
      <c r="G4887" s="91" t="s">
        <v>2575</v>
      </c>
      <c r="H4887" s="92">
        <v>1</v>
      </c>
      <c r="I4887" s="4"/>
      <c r="J4887" s="94">
        <f>ROUND(I4887*H4887,2)</f>
        <v>0</v>
      </c>
      <c r="K4887" s="95"/>
      <c r="L4887" s="16"/>
      <c r="M4887" s="96" t="s">
        <v>1</v>
      </c>
      <c r="N4887" s="97" t="s">
        <v>38</v>
      </c>
      <c r="P4887" s="98">
        <f>O4887*H4887</f>
        <v>0</v>
      </c>
      <c r="Q4887" s="98">
        <v>0</v>
      </c>
      <c r="R4887" s="98">
        <f>Q4887*H4887</f>
        <v>0</v>
      </c>
      <c r="S4887" s="98">
        <v>0</v>
      </c>
      <c r="T4887" s="99">
        <f>S4887*H4887</f>
        <v>0</v>
      </c>
      <c r="AR4887" s="100" t="s">
        <v>172</v>
      </c>
      <c r="AT4887" s="100" t="s">
        <v>168</v>
      </c>
      <c r="AU4887" s="100" t="s">
        <v>82</v>
      </c>
      <c r="AY4887" s="9" t="s">
        <v>165</v>
      </c>
      <c r="BE4887" s="101">
        <f>IF(N4887="základní",J4887,0)</f>
        <v>0</v>
      </c>
      <c r="BF4887" s="101">
        <f>IF(N4887="snížená",J4887,0)</f>
        <v>0</v>
      </c>
      <c r="BG4887" s="101">
        <f>IF(N4887="zákl. přenesená",J4887,0)</f>
        <v>0</v>
      </c>
      <c r="BH4887" s="101">
        <f>IF(N4887="sníž. přenesená",J4887,0)</f>
        <v>0</v>
      </c>
      <c r="BI4887" s="101">
        <f>IF(N4887="nulová",J4887,0)</f>
        <v>0</v>
      </c>
      <c r="BJ4887" s="9" t="s">
        <v>80</v>
      </c>
      <c r="BK4887" s="101">
        <f>ROUND(I4887*H4887,2)</f>
        <v>0</v>
      </c>
      <c r="BL4887" s="9" t="s">
        <v>172</v>
      </c>
      <c r="BM4887" s="100" t="s">
        <v>3089</v>
      </c>
    </row>
    <row r="4888" spans="2:65" s="17" customFormat="1" ht="29.25">
      <c r="B4888" s="16"/>
      <c r="D4888" s="102" t="s">
        <v>173</v>
      </c>
      <c r="F4888" s="103" t="s">
        <v>3088</v>
      </c>
      <c r="I4888" s="5"/>
      <c r="L4888" s="16"/>
      <c r="M4888" s="104"/>
      <c r="T4888" s="105"/>
      <c r="AT4888" s="9" t="s">
        <v>173</v>
      </c>
      <c r="AU4888" s="9" t="s">
        <v>82</v>
      </c>
    </row>
    <row r="4889" spans="2:65" s="17" customFormat="1" ht="66.75" customHeight="1">
      <c r="B4889" s="16"/>
      <c r="C4889" s="88" t="s">
        <v>1767</v>
      </c>
      <c r="D4889" s="88" t="s">
        <v>168</v>
      </c>
      <c r="E4889" s="89" t="s">
        <v>3090</v>
      </c>
      <c r="F4889" s="90" t="s">
        <v>3091</v>
      </c>
      <c r="G4889" s="91" t="s">
        <v>2462</v>
      </c>
      <c r="H4889" s="92">
        <v>2</v>
      </c>
      <c r="I4889" s="4"/>
      <c r="J4889" s="94">
        <f>ROUND(I4889*H4889,2)</f>
        <v>0</v>
      </c>
      <c r="K4889" s="95"/>
      <c r="L4889" s="16"/>
      <c r="M4889" s="96" t="s">
        <v>1</v>
      </c>
      <c r="N4889" s="97" t="s">
        <v>38</v>
      </c>
      <c r="P4889" s="98">
        <f>O4889*H4889</f>
        <v>0</v>
      </c>
      <c r="Q4889" s="98">
        <v>0</v>
      </c>
      <c r="R4889" s="98">
        <f>Q4889*H4889</f>
        <v>0</v>
      </c>
      <c r="S4889" s="98">
        <v>0</v>
      </c>
      <c r="T4889" s="99">
        <f>S4889*H4889</f>
        <v>0</v>
      </c>
      <c r="AR4889" s="100" t="s">
        <v>172</v>
      </c>
      <c r="AT4889" s="100" t="s">
        <v>168</v>
      </c>
      <c r="AU4889" s="100" t="s">
        <v>82</v>
      </c>
      <c r="AY4889" s="9" t="s">
        <v>165</v>
      </c>
      <c r="BE4889" s="101">
        <f>IF(N4889="základní",J4889,0)</f>
        <v>0</v>
      </c>
      <c r="BF4889" s="101">
        <f>IF(N4889="snížená",J4889,0)</f>
        <v>0</v>
      </c>
      <c r="BG4889" s="101">
        <f>IF(N4889="zákl. přenesená",J4889,0)</f>
        <v>0</v>
      </c>
      <c r="BH4889" s="101">
        <f>IF(N4889="sníž. přenesená",J4889,0)</f>
        <v>0</v>
      </c>
      <c r="BI4889" s="101">
        <f>IF(N4889="nulová",J4889,0)</f>
        <v>0</v>
      </c>
      <c r="BJ4889" s="9" t="s">
        <v>80</v>
      </c>
      <c r="BK4889" s="101">
        <f>ROUND(I4889*H4889,2)</f>
        <v>0</v>
      </c>
      <c r="BL4889" s="9" t="s">
        <v>172</v>
      </c>
      <c r="BM4889" s="100" t="s">
        <v>3092</v>
      </c>
    </row>
    <row r="4890" spans="2:65" s="17" customFormat="1" ht="117">
      <c r="B4890" s="16"/>
      <c r="D4890" s="102" t="s">
        <v>173</v>
      </c>
      <c r="F4890" s="103" t="s">
        <v>3093</v>
      </c>
      <c r="I4890" s="5"/>
      <c r="L4890" s="16"/>
      <c r="M4890" s="104"/>
      <c r="T4890" s="105"/>
      <c r="AT4890" s="9" t="s">
        <v>173</v>
      </c>
      <c r="AU4890" s="9" t="s">
        <v>82</v>
      </c>
    </row>
    <row r="4891" spans="2:65" s="17" customFormat="1" ht="37.9" customHeight="1">
      <c r="B4891" s="16"/>
      <c r="C4891" s="88" t="s">
        <v>3094</v>
      </c>
      <c r="D4891" s="88" t="s">
        <v>168</v>
      </c>
      <c r="E4891" s="89" t="s">
        <v>3095</v>
      </c>
      <c r="F4891" s="90" t="s">
        <v>3096</v>
      </c>
      <c r="G4891" s="91" t="s">
        <v>2462</v>
      </c>
      <c r="H4891" s="92">
        <v>2</v>
      </c>
      <c r="I4891" s="4"/>
      <c r="J4891" s="94">
        <f>ROUND(I4891*H4891,2)</f>
        <v>0</v>
      </c>
      <c r="K4891" s="95"/>
      <c r="L4891" s="16"/>
      <c r="M4891" s="96" t="s">
        <v>1</v>
      </c>
      <c r="N4891" s="97" t="s">
        <v>38</v>
      </c>
      <c r="P4891" s="98">
        <f>O4891*H4891</f>
        <v>0</v>
      </c>
      <c r="Q4891" s="98">
        <v>0</v>
      </c>
      <c r="R4891" s="98">
        <f>Q4891*H4891</f>
        <v>0</v>
      </c>
      <c r="S4891" s="98">
        <v>0</v>
      </c>
      <c r="T4891" s="99">
        <f>S4891*H4891</f>
        <v>0</v>
      </c>
      <c r="AR4891" s="100" t="s">
        <v>172</v>
      </c>
      <c r="AT4891" s="100" t="s">
        <v>168</v>
      </c>
      <c r="AU4891" s="100" t="s">
        <v>82</v>
      </c>
      <c r="AY4891" s="9" t="s">
        <v>165</v>
      </c>
      <c r="BE4891" s="101">
        <f>IF(N4891="základní",J4891,0)</f>
        <v>0</v>
      </c>
      <c r="BF4891" s="101">
        <f>IF(N4891="snížená",J4891,0)</f>
        <v>0</v>
      </c>
      <c r="BG4891" s="101">
        <f>IF(N4891="zákl. přenesená",J4891,0)</f>
        <v>0</v>
      </c>
      <c r="BH4891" s="101">
        <f>IF(N4891="sníž. přenesená",J4891,0)</f>
        <v>0</v>
      </c>
      <c r="BI4891" s="101">
        <f>IF(N4891="nulová",J4891,0)</f>
        <v>0</v>
      </c>
      <c r="BJ4891" s="9" t="s">
        <v>80</v>
      </c>
      <c r="BK4891" s="101">
        <f>ROUND(I4891*H4891,2)</f>
        <v>0</v>
      </c>
      <c r="BL4891" s="9" t="s">
        <v>172</v>
      </c>
      <c r="BM4891" s="100" t="s">
        <v>3097</v>
      </c>
    </row>
    <row r="4892" spans="2:65" s="17" customFormat="1" ht="19.5">
      <c r="B4892" s="16"/>
      <c r="D4892" s="102" t="s">
        <v>173</v>
      </c>
      <c r="F4892" s="103" t="s">
        <v>3096</v>
      </c>
      <c r="I4892" s="5"/>
      <c r="L4892" s="16"/>
      <c r="M4892" s="104"/>
      <c r="T4892" s="105"/>
      <c r="AT4892" s="9" t="s">
        <v>173</v>
      </c>
      <c r="AU4892" s="9" t="s">
        <v>82</v>
      </c>
    </row>
    <row r="4893" spans="2:65" s="17" customFormat="1" ht="24.2" customHeight="1">
      <c r="B4893" s="16"/>
      <c r="C4893" s="88" t="s">
        <v>1770</v>
      </c>
      <c r="D4893" s="88" t="s">
        <v>168</v>
      </c>
      <c r="E4893" s="89" t="s">
        <v>3098</v>
      </c>
      <c r="F4893" s="90" t="s">
        <v>3099</v>
      </c>
      <c r="G4893" s="91" t="s">
        <v>254</v>
      </c>
      <c r="H4893" s="92">
        <v>185</v>
      </c>
      <c r="I4893" s="4"/>
      <c r="J4893" s="94">
        <f>ROUND(I4893*H4893,2)</f>
        <v>0</v>
      </c>
      <c r="K4893" s="95"/>
      <c r="L4893" s="16"/>
      <c r="M4893" s="96" t="s">
        <v>1</v>
      </c>
      <c r="N4893" s="97" t="s">
        <v>38</v>
      </c>
      <c r="P4893" s="98">
        <f>O4893*H4893</f>
        <v>0</v>
      </c>
      <c r="Q4893" s="98">
        <v>0</v>
      </c>
      <c r="R4893" s="98">
        <f>Q4893*H4893</f>
        <v>0</v>
      </c>
      <c r="S4893" s="98">
        <v>0</v>
      </c>
      <c r="T4893" s="99">
        <f>S4893*H4893</f>
        <v>0</v>
      </c>
      <c r="AR4893" s="100" t="s">
        <v>172</v>
      </c>
      <c r="AT4893" s="100" t="s">
        <v>168</v>
      </c>
      <c r="AU4893" s="100" t="s">
        <v>82</v>
      </c>
      <c r="AY4893" s="9" t="s">
        <v>165</v>
      </c>
      <c r="BE4893" s="101">
        <f>IF(N4893="základní",J4893,0)</f>
        <v>0</v>
      </c>
      <c r="BF4893" s="101">
        <f>IF(N4893="snížená",J4893,0)</f>
        <v>0</v>
      </c>
      <c r="BG4893" s="101">
        <f>IF(N4893="zákl. přenesená",J4893,0)</f>
        <v>0</v>
      </c>
      <c r="BH4893" s="101">
        <f>IF(N4893="sníž. přenesená",J4893,0)</f>
        <v>0</v>
      </c>
      <c r="BI4893" s="101">
        <f>IF(N4893="nulová",J4893,0)</f>
        <v>0</v>
      </c>
      <c r="BJ4893" s="9" t="s">
        <v>80</v>
      </c>
      <c r="BK4893" s="101">
        <f>ROUND(I4893*H4893,2)</f>
        <v>0</v>
      </c>
      <c r="BL4893" s="9" t="s">
        <v>172</v>
      </c>
      <c r="BM4893" s="100" t="s">
        <v>3100</v>
      </c>
    </row>
    <row r="4894" spans="2:65" s="17" customFormat="1" ht="19.5">
      <c r="B4894" s="16"/>
      <c r="D4894" s="102" t="s">
        <v>173</v>
      </c>
      <c r="F4894" s="103" t="s">
        <v>3099</v>
      </c>
      <c r="I4894" s="5"/>
      <c r="L4894" s="16"/>
      <c r="M4894" s="104"/>
      <c r="T4894" s="105"/>
      <c r="AT4894" s="9" t="s">
        <v>173</v>
      </c>
      <c r="AU4894" s="9" t="s">
        <v>82</v>
      </c>
    </row>
    <row r="4895" spans="2:65" s="17" customFormat="1" ht="24.2" customHeight="1">
      <c r="B4895" s="16"/>
      <c r="C4895" s="88" t="s">
        <v>3101</v>
      </c>
      <c r="D4895" s="88" t="s">
        <v>168</v>
      </c>
      <c r="E4895" s="89" t="s">
        <v>3102</v>
      </c>
      <c r="F4895" s="90" t="s">
        <v>3099</v>
      </c>
      <c r="G4895" s="91" t="s">
        <v>254</v>
      </c>
      <c r="H4895" s="92">
        <v>185</v>
      </c>
      <c r="I4895" s="4"/>
      <c r="J4895" s="94">
        <f>ROUND(I4895*H4895,2)</f>
        <v>0</v>
      </c>
      <c r="K4895" s="95"/>
      <c r="L4895" s="16"/>
      <c r="M4895" s="96" t="s">
        <v>1</v>
      </c>
      <c r="N4895" s="97" t="s">
        <v>38</v>
      </c>
      <c r="P4895" s="98">
        <f>O4895*H4895</f>
        <v>0</v>
      </c>
      <c r="Q4895" s="98">
        <v>0</v>
      </c>
      <c r="R4895" s="98">
        <f>Q4895*H4895</f>
        <v>0</v>
      </c>
      <c r="S4895" s="98">
        <v>0</v>
      </c>
      <c r="T4895" s="99">
        <f>S4895*H4895</f>
        <v>0</v>
      </c>
      <c r="AR4895" s="100" t="s">
        <v>172</v>
      </c>
      <c r="AT4895" s="100" t="s">
        <v>168</v>
      </c>
      <c r="AU4895" s="100" t="s">
        <v>82</v>
      </c>
      <c r="AY4895" s="9" t="s">
        <v>165</v>
      </c>
      <c r="BE4895" s="101">
        <f>IF(N4895="základní",J4895,0)</f>
        <v>0</v>
      </c>
      <c r="BF4895" s="101">
        <f>IF(N4895="snížená",J4895,0)</f>
        <v>0</v>
      </c>
      <c r="BG4895" s="101">
        <f>IF(N4895="zákl. přenesená",J4895,0)</f>
        <v>0</v>
      </c>
      <c r="BH4895" s="101">
        <f>IF(N4895="sníž. přenesená",J4895,0)</f>
        <v>0</v>
      </c>
      <c r="BI4895" s="101">
        <f>IF(N4895="nulová",J4895,0)</f>
        <v>0</v>
      </c>
      <c r="BJ4895" s="9" t="s">
        <v>80</v>
      </c>
      <c r="BK4895" s="101">
        <f>ROUND(I4895*H4895,2)</f>
        <v>0</v>
      </c>
      <c r="BL4895" s="9" t="s">
        <v>172</v>
      </c>
      <c r="BM4895" s="100" t="s">
        <v>3103</v>
      </c>
    </row>
    <row r="4896" spans="2:65" s="17" customFormat="1" ht="19.5">
      <c r="B4896" s="16"/>
      <c r="D4896" s="102" t="s">
        <v>173</v>
      </c>
      <c r="F4896" s="103" t="s">
        <v>3099</v>
      </c>
      <c r="I4896" s="5"/>
      <c r="L4896" s="16"/>
      <c r="M4896" s="104"/>
      <c r="T4896" s="105"/>
      <c r="AT4896" s="9" t="s">
        <v>173</v>
      </c>
      <c r="AU4896" s="9" t="s">
        <v>82</v>
      </c>
    </row>
    <row r="4897" spans="2:65" s="17" customFormat="1" ht="49.15" customHeight="1">
      <c r="B4897" s="16"/>
      <c r="C4897" s="88" t="s">
        <v>1774</v>
      </c>
      <c r="D4897" s="88" t="s">
        <v>168</v>
      </c>
      <c r="E4897" s="89" t="s">
        <v>3104</v>
      </c>
      <c r="F4897" s="90" t="s">
        <v>3105</v>
      </c>
      <c r="G4897" s="91" t="s">
        <v>2575</v>
      </c>
      <c r="H4897" s="92">
        <v>1</v>
      </c>
      <c r="I4897" s="4"/>
      <c r="J4897" s="94">
        <f>ROUND(I4897*H4897,2)</f>
        <v>0</v>
      </c>
      <c r="K4897" s="95"/>
      <c r="L4897" s="16"/>
      <c r="M4897" s="96" t="s">
        <v>1</v>
      </c>
      <c r="N4897" s="97" t="s">
        <v>38</v>
      </c>
      <c r="P4897" s="98">
        <f>O4897*H4897</f>
        <v>0</v>
      </c>
      <c r="Q4897" s="98">
        <v>0</v>
      </c>
      <c r="R4897" s="98">
        <f>Q4897*H4897</f>
        <v>0</v>
      </c>
      <c r="S4897" s="98">
        <v>0</v>
      </c>
      <c r="T4897" s="99">
        <f>S4897*H4897</f>
        <v>0</v>
      </c>
      <c r="AR4897" s="100" t="s">
        <v>172</v>
      </c>
      <c r="AT4897" s="100" t="s">
        <v>168</v>
      </c>
      <c r="AU4897" s="100" t="s">
        <v>82</v>
      </c>
      <c r="AY4897" s="9" t="s">
        <v>165</v>
      </c>
      <c r="BE4897" s="101">
        <f>IF(N4897="základní",J4897,0)</f>
        <v>0</v>
      </c>
      <c r="BF4897" s="101">
        <f>IF(N4897="snížená",J4897,0)</f>
        <v>0</v>
      </c>
      <c r="BG4897" s="101">
        <f>IF(N4897="zákl. přenesená",J4897,0)</f>
        <v>0</v>
      </c>
      <c r="BH4897" s="101">
        <f>IF(N4897="sníž. přenesená",J4897,0)</f>
        <v>0</v>
      </c>
      <c r="BI4897" s="101">
        <f>IF(N4897="nulová",J4897,0)</f>
        <v>0</v>
      </c>
      <c r="BJ4897" s="9" t="s">
        <v>80</v>
      </c>
      <c r="BK4897" s="101">
        <f>ROUND(I4897*H4897,2)</f>
        <v>0</v>
      </c>
      <c r="BL4897" s="9" t="s">
        <v>172</v>
      </c>
      <c r="BM4897" s="100" t="s">
        <v>3106</v>
      </c>
    </row>
    <row r="4898" spans="2:65" s="17" customFormat="1" ht="29.25">
      <c r="B4898" s="16"/>
      <c r="D4898" s="102" t="s">
        <v>173</v>
      </c>
      <c r="F4898" s="103" t="s">
        <v>3105</v>
      </c>
      <c r="I4898" s="5"/>
      <c r="L4898" s="16"/>
      <c r="M4898" s="104"/>
      <c r="T4898" s="105"/>
      <c r="AT4898" s="9" t="s">
        <v>173</v>
      </c>
      <c r="AU4898" s="9" t="s">
        <v>82</v>
      </c>
    </row>
    <row r="4899" spans="2:65" s="17" customFormat="1" ht="33" customHeight="1">
      <c r="B4899" s="16"/>
      <c r="C4899" s="88" t="s">
        <v>3107</v>
      </c>
      <c r="D4899" s="88" t="s">
        <v>168</v>
      </c>
      <c r="E4899" s="89" t="s">
        <v>3108</v>
      </c>
      <c r="F4899" s="90" t="s">
        <v>3109</v>
      </c>
      <c r="G4899" s="91" t="s">
        <v>2575</v>
      </c>
      <c r="H4899" s="92">
        <v>1</v>
      </c>
      <c r="I4899" s="4"/>
      <c r="J4899" s="94">
        <f>ROUND(I4899*H4899,2)</f>
        <v>0</v>
      </c>
      <c r="K4899" s="95"/>
      <c r="L4899" s="16"/>
      <c r="M4899" s="96" t="s">
        <v>1</v>
      </c>
      <c r="N4899" s="97" t="s">
        <v>38</v>
      </c>
      <c r="P4899" s="98">
        <f>O4899*H4899</f>
        <v>0</v>
      </c>
      <c r="Q4899" s="98">
        <v>0</v>
      </c>
      <c r="R4899" s="98">
        <f>Q4899*H4899</f>
        <v>0</v>
      </c>
      <c r="S4899" s="98">
        <v>0</v>
      </c>
      <c r="T4899" s="99">
        <f>S4899*H4899</f>
        <v>0</v>
      </c>
      <c r="AR4899" s="100" t="s">
        <v>172</v>
      </c>
      <c r="AT4899" s="100" t="s">
        <v>168</v>
      </c>
      <c r="AU4899" s="100" t="s">
        <v>82</v>
      </c>
      <c r="AY4899" s="9" t="s">
        <v>165</v>
      </c>
      <c r="BE4899" s="101">
        <f>IF(N4899="základní",J4899,0)</f>
        <v>0</v>
      </c>
      <c r="BF4899" s="101">
        <f>IF(N4899="snížená",J4899,0)</f>
        <v>0</v>
      </c>
      <c r="BG4899" s="101">
        <f>IF(N4899="zákl. přenesená",J4899,0)</f>
        <v>0</v>
      </c>
      <c r="BH4899" s="101">
        <f>IF(N4899="sníž. přenesená",J4899,0)</f>
        <v>0</v>
      </c>
      <c r="BI4899" s="101">
        <f>IF(N4899="nulová",J4899,0)</f>
        <v>0</v>
      </c>
      <c r="BJ4899" s="9" t="s">
        <v>80</v>
      </c>
      <c r="BK4899" s="101">
        <f>ROUND(I4899*H4899,2)</f>
        <v>0</v>
      </c>
      <c r="BL4899" s="9" t="s">
        <v>172</v>
      </c>
      <c r="BM4899" s="100" t="s">
        <v>3110</v>
      </c>
    </row>
    <row r="4900" spans="2:65" s="17" customFormat="1" ht="19.5">
      <c r="B4900" s="16"/>
      <c r="D4900" s="102" t="s">
        <v>173</v>
      </c>
      <c r="F4900" s="103" t="s">
        <v>3109</v>
      </c>
      <c r="I4900" s="5"/>
      <c r="L4900" s="16"/>
      <c r="M4900" s="104"/>
      <c r="T4900" s="105"/>
      <c r="AT4900" s="9" t="s">
        <v>173</v>
      </c>
      <c r="AU4900" s="9" t="s">
        <v>82</v>
      </c>
    </row>
    <row r="4901" spans="2:65" s="17" customFormat="1" ht="66.75" customHeight="1">
      <c r="B4901" s="16"/>
      <c r="C4901" s="88" t="s">
        <v>1778</v>
      </c>
      <c r="D4901" s="88" t="s">
        <v>168</v>
      </c>
      <c r="E4901" s="89" t="s">
        <v>3111</v>
      </c>
      <c r="F4901" s="90" t="s">
        <v>3112</v>
      </c>
      <c r="G4901" s="91" t="s">
        <v>2462</v>
      </c>
      <c r="H4901" s="92">
        <v>2</v>
      </c>
      <c r="I4901" s="4"/>
      <c r="J4901" s="94">
        <f>ROUND(I4901*H4901,2)</f>
        <v>0</v>
      </c>
      <c r="K4901" s="95"/>
      <c r="L4901" s="16"/>
      <c r="M4901" s="96" t="s">
        <v>1</v>
      </c>
      <c r="N4901" s="97" t="s">
        <v>38</v>
      </c>
      <c r="P4901" s="98">
        <f>O4901*H4901</f>
        <v>0</v>
      </c>
      <c r="Q4901" s="98">
        <v>0</v>
      </c>
      <c r="R4901" s="98">
        <f>Q4901*H4901</f>
        <v>0</v>
      </c>
      <c r="S4901" s="98">
        <v>0</v>
      </c>
      <c r="T4901" s="99">
        <f>S4901*H4901</f>
        <v>0</v>
      </c>
      <c r="AR4901" s="100" t="s">
        <v>172</v>
      </c>
      <c r="AT4901" s="100" t="s">
        <v>168</v>
      </c>
      <c r="AU4901" s="100" t="s">
        <v>82</v>
      </c>
      <c r="AY4901" s="9" t="s">
        <v>165</v>
      </c>
      <c r="BE4901" s="101">
        <f>IF(N4901="základní",J4901,0)</f>
        <v>0</v>
      </c>
      <c r="BF4901" s="101">
        <f>IF(N4901="snížená",J4901,0)</f>
        <v>0</v>
      </c>
      <c r="BG4901" s="101">
        <f>IF(N4901="zákl. přenesená",J4901,0)</f>
        <v>0</v>
      </c>
      <c r="BH4901" s="101">
        <f>IF(N4901="sníž. přenesená",J4901,0)</f>
        <v>0</v>
      </c>
      <c r="BI4901" s="101">
        <f>IF(N4901="nulová",J4901,0)</f>
        <v>0</v>
      </c>
      <c r="BJ4901" s="9" t="s">
        <v>80</v>
      </c>
      <c r="BK4901" s="101">
        <f>ROUND(I4901*H4901,2)</f>
        <v>0</v>
      </c>
      <c r="BL4901" s="9" t="s">
        <v>172</v>
      </c>
      <c r="BM4901" s="100" t="s">
        <v>3113</v>
      </c>
    </row>
    <row r="4902" spans="2:65" s="17" customFormat="1" ht="39">
      <c r="B4902" s="16"/>
      <c r="D4902" s="102" t="s">
        <v>173</v>
      </c>
      <c r="F4902" s="103" t="s">
        <v>3112</v>
      </c>
      <c r="I4902" s="5"/>
      <c r="L4902" s="16"/>
      <c r="M4902" s="104"/>
      <c r="T4902" s="105"/>
      <c r="AT4902" s="9" t="s">
        <v>173</v>
      </c>
      <c r="AU4902" s="9" t="s">
        <v>82</v>
      </c>
    </row>
    <row r="4903" spans="2:65" s="17" customFormat="1" ht="76.349999999999994" customHeight="1">
      <c r="B4903" s="16"/>
      <c r="C4903" s="88" t="s">
        <v>3114</v>
      </c>
      <c r="D4903" s="88" t="s">
        <v>168</v>
      </c>
      <c r="E4903" s="89" t="s">
        <v>3115</v>
      </c>
      <c r="F4903" s="90" t="s">
        <v>3116</v>
      </c>
      <c r="G4903" s="91" t="s">
        <v>2462</v>
      </c>
      <c r="H4903" s="92">
        <v>1</v>
      </c>
      <c r="I4903" s="4"/>
      <c r="J4903" s="94">
        <f>ROUND(I4903*H4903,2)</f>
        <v>0</v>
      </c>
      <c r="K4903" s="95"/>
      <c r="L4903" s="16"/>
      <c r="M4903" s="96" t="s">
        <v>1</v>
      </c>
      <c r="N4903" s="97" t="s">
        <v>38</v>
      </c>
      <c r="P4903" s="98">
        <f>O4903*H4903</f>
        <v>0</v>
      </c>
      <c r="Q4903" s="98">
        <v>0</v>
      </c>
      <c r="R4903" s="98">
        <f>Q4903*H4903</f>
        <v>0</v>
      </c>
      <c r="S4903" s="98">
        <v>0</v>
      </c>
      <c r="T4903" s="99">
        <f>S4903*H4903</f>
        <v>0</v>
      </c>
      <c r="AR4903" s="100" t="s">
        <v>172</v>
      </c>
      <c r="AT4903" s="100" t="s">
        <v>168</v>
      </c>
      <c r="AU4903" s="100" t="s">
        <v>82</v>
      </c>
      <c r="AY4903" s="9" t="s">
        <v>165</v>
      </c>
      <c r="BE4903" s="101">
        <f>IF(N4903="základní",J4903,0)</f>
        <v>0</v>
      </c>
      <c r="BF4903" s="101">
        <f>IF(N4903="snížená",J4903,0)</f>
        <v>0</v>
      </c>
      <c r="BG4903" s="101">
        <f>IF(N4903="zákl. přenesená",J4903,0)</f>
        <v>0</v>
      </c>
      <c r="BH4903" s="101">
        <f>IF(N4903="sníž. přenesená",J4903,0)</f>
        <v>0</v>
      </c>
      <c r="BI4903" s="101">
        <f>IF(N4903="nulová",J4903,0)</f>
        <v>0</v>
      </c>
      <c r="BJ4903" s="9" t="s">
        <v>80</v>
      </c>
      <c r="BK4903" s="101">
        <f>ROUND(I4903*H4903,2)</f>
        <v>0</v>
      </c>
      <c r="BL4903" s="9" t="s">
        <v>172</v>
      </c>
      <c r="BM4903" s="100" t="s">
        <v>3117</v>
      </c>
    </row>
    <row r="4904" spans="2:65" s="17" customFormat="1" ht="117">
      <c r="B4904" s="16"/>
      <c r="D4904" s="102" t="s">
        <v>173</v>
      </c>
      <c r="F4904" s="103" t="s">
        <v>3118</v>
      </c>
      <c r="I4904" s="5"/>
      <c r="L4904" s="16"/>
      <c r="M4904" s="104"/>
      <c r="T4904" s="105"/>
      <c r="AT4904" s="9" t="s">
        <v>173</v>
      </c>
      <c r="AU4904" s="9" t="s">
        <v>82</v>
      </c>
    </row>
    <row r="4905" spans="2:65" s="17" customFormat="1" ht="76.349999999999994" customHeight="1">
      <c r="B4905" s="16"/>
      <c r="C4905" s="88" t="s">
        <v>1782</v>
      </c>
      <c r="D4905" s="88" t="s">
        <v>168</v>
      </c>
      <c r="E4905" s="89" t="s">
        <v>3119</v>
      </c>
      <c r="F4905" s="90" t="s">
        <v>3116</v>
      </c>
      <c r="G4905" s="91" t="s">
        <v>2462</v>
      </c>
      <c r="H4905" s="92">
        <v>2</v>
      </c>
      <c r="I4905" s="4"/>
      <c r="J4905" s="94">
        <f>ROUND(I4905*H4905,2)</f>
        <v>0</v>
      </c>
      <c r="K4905" s="95"/>
      <c r="L4905" s="16"/>
      <c r="M4905" s="96" t="s">
        <v>1</v>
      </c>
      <c r="N4905" s="97" t="s">
        <v>38</v>
      </c>
      <c r="P4905" s="98">
        <f>O4905*H4905</f>
        <v>0</v>
      </c>
      <c r="Q4905" s="98">
        <v>0</v>
      </c>
      <c r="R4905" s="98">
        <f>Q4905*H4905</f>
        <v>0</v>
      </c>
      <c r="S4905" s="98">
        <v>0</v>
      </c>
      <c r="T4905" s="99">
        <f>S4905*H4905</f>
        <v>0</v>
      </c>
      <c r="AR4905" s="100" t="s">
        <v>172</v>
      </c>
      <c r="AT4905" s="100" t="s">
        <v>168</v>
      </c>
      <c r="AU4905" s="100" t="s">
        <v>82</v>
      </c>
      <c r="AY4905" s="9" t="s">
        <v>165</v>
      </c>
      <c r="BE4905" s="101">
        <f>IF(N4905="základní",J4905,0)</f>
        <v>0</v>
      </c>
      <c r="BF4905" s="101">
        <f>IF(N4905="snížená",J4905,0)</f>
        <v>0</v>
      </c>
      <c r="BG4905" s="101">
        <f>IF(N4905="zákl. přenesená",J4905,0)</f>
        <v>0</v>
      </c>
      <c r="BH4905" s="101">
        <f>IF(N4905="sníž. přenesená",J4905,0)</f>
        <v>0</v>
      </c>
      <c r="BI4905" s="101">
        <f>IF(N4905="nulová",J4905,0)</f>
        <v>0</v>
      </c>
      <c r="BJ4905" s="9" t="s">
        <v>80</v>
      </c>
      <c r="BK4905" s="101">
        <f>ROUND(I4905*H4905,2)</f>
        <v>0</v>
      </c>
      <c r="BL4905" s="9" t="s">
        <v>172</v>
      </c>
      <c r="BM4905" s="100" t="s">
        <v>3120</v>
      </c>
    </row>
    <row r="4906" spans="2:65" s="17" customFormat="1" ht="117">
      <c r="B4906" s="16"/>
      <c r="D4906" s="102" t="s">
        <v>173</v>
      </c>
      <c r="F4906" s="103" t="s">
        <v>3121</v>
      </c>
      <c r="I4906" s="5"/>
      <c r="L4906" s="16"/>
      <c r="M4906" s="104"/>
      <c r="T4906" s="105"/>
      <c r="AT4906" s="9" t="s">
        <v>173</v>
      </c>
      <c r="AU4906" s="9" t="s">
        <v>82</v>
      </c>
    </row>
    <row r="4907" spans="2:65" s="17" customFormat="1" ht="66.75" customHeight="1">
      <c r="B4907" s="16"/>
      <c r="C4907" s="88" t="s">
        <v>3122</v>
      </c>
      <c r="D4907" s="88" t="s">
        <v>168</v>
      </c>
      <c r="E4907" s="89" t="s">
        <v>3123</v>
      </c>
      <c r="F4907" s="90" t="s">
        <v>3124</v>
      </c>
      <c r="G4907" s="91" t="s">
        <v>2575</v>
      </c>
      <c r="H4907" s="92">
        <v>1</v>
      </c>
      <c r="I4907" s="4"/>
      <c r="J4907" s="94">
        <f>ROUND(I4907*H4907,2)</f>
        <v>0</v>
      </c>
      <c r="K4907" s="95"/>
      <c r="L4907" s="16"/>
      <c r="M4907" s="96" t="s">
        <v>1</v>
      </c>
      <c r="N4907" s="97" t="s">
        <v>38</v>
      </c>
      <c r="P4907" s="98">
        <f>O4907*H4907</f>
        <v>0</v>
      </c>
      <c r="Q4907" s="98">
        <v>0</v>
      </c>
      <c r="R4907" s="98">
        <f>Q4907*H4907</f>
        <v>0</v>
      </c>
      <c r="S4907" s="98">
        <v>0</v>
      </c>
      <c r="T4907" s="99">
        <f>S4907*H4907</f>
        <v>0</v>
      </c>
      <c r="AR4907" s="100" t="s">
        <v>172</v>
      </c>
      <c r="AT4907" s="100" t="s">
        <v>168</v>
      </c>
      <c r="AU4907" s="100" t="s">
        <v>82</v>
      </c>
      <c r="AY4907" s="9" t="s">
        <v>165</v>
      </c>
      <c r="BE4907" s="101">
        <f>IF(N4907="základní",J4907,0)</f>
        <v>0</v>
      </c>
      <c r="BF4907" s="101">
        <f>IF(N4907="snížená",J4907,0)</f>
        <v>0</v>
      </c>
      <c r="BG4907" s="101">
        <f>IF(N4907="zákl. přenesená",J4907,0)</f>
        <v>0</v>
      </c>
      <c r="BH4907" s="101">
        <f>IF(N4907="sníž. přenesená",J4907,0)</f>
        <v>0</v>
      </c>
      <c r="BI4907" s="101">
        <f>IF(N4907="nulová",J4907,0)</f>
        <v>0</v>
      </c>
      <c r="BJ4907" s="9" t="s">
        <v>80</v>
      </c>
      <c r="BK4907" s="101">
        <f>ROUND(I4907*H4907,2)</f>
        <v>0</v>
      </c>
      <c r="BL4907" s="9" t="s">
        <v>172</v>
      </c>
      <c r="BM4907" s="100" t="s">
        <v>3125</v>
      </c>
    </row>
    <row r="4908" spans="2:65" s="17" customFormat="1" ht="48.75">
      <c r="B4908" s="16"/>
      <c r="D4908" s="102" t="s">
        <v>173</v>
      </c>
      <c r="F4908" s="103" t="s">
        <v>3126</v>
      </c>
      <c r="I4908" s="5"/>
      <c r="L4908" s="16"/>
      <c r="M4908" s="104"/>
      <c r="T4908" s="105"/>
      <c r="AT4908" s="9" t="s">
        <v>173</v>
      </c>
      <c r="AU4908" s="9" t="s">
        <v>82</v>
      </c>
    </row>
    <row r="4909" spans="2:65" s="17" customFormat="1" ht="66.75" customHeight="1">
      <c r="B4909" s="16"/>
      <c r="C4909" s="88" t="s">
        <v>1786</v>
      </c>
      <c r="D4909" s="88" t="s">
        <v>168</v>
      </c>
      <c r="E4909" s="89" t="s">
        <v>3127</v>
      </c>
      <c r="F4909" s="90" t="s">
        <v>3128</v>
      </c>
      <c r="G4909" s="91" t="s">
        <v>2575</v>
      </c>
      <c r="H4909" s="92">
        <v>1</v>
      </c>
      <c r="I4909" s="4"/>
      <c r="J4909" s="94">
        <f>ROUND(I4909*H4909,2)</f>
        <v>0</v>
      </c>
      <c r="K4909" s="95"/>
      <c r="L4909" s="16"/>
      <c r="M4909" s="96" t="s">
        <v>1</v>
      </c>
      <c r="N4909" s="97" t="s">
        <v>38</v>
      </c>
      <c r="P4909" s="98">
        <f>O4909*H4909</f>
        <v>0</v>
      </c>
      <c r="Q4909" s="98">
        <v>0</v>
      </c>
      <c r="R4909" s="98">
        <f>Q4909*H4909</f>
        <v>0</v>
      </c>
      <c r="S4909" s="98">
        <v>0</v>
      </c>
      <c r="T4909" s="99">
        <f>S4909*H4909</f>
        <v>0</v>
      </c>
      <c r="AR4909" s="100" t="s">
        <v>172</v>
      </c>
      <c r="AT4909" s="100" t="s">
        <v>168</v>
      </c>
      <c r="AU4909" s="100" t="s">
        <v>82</v>
      </c>
      <c r="AY4909" s="9" t="s">
        <v>165</v>
      </c>
      <c r="BE4909" s="101">
        <f>IF(N4909="základní",J4909,0)</f>
        <v>0</v>
      </c>
      <c r="BF4909" s="101">
        <f>IF(N4909="snížená",J4909,0)</f>
        <v>0</v>
      </c>
      <c r="BG4909" s="101">
        <f>IF(N4909="zákl. přenesená",J4909,0)</f>
        <v>0</v>
      </c>
      <c r="BH4909" s="101">
        <f>IF(N4909="sníž. přenesená",J4909,0)</f>
        <v>0</v>
      </c>
      <c r="BI4909" s="101">
        <f>IF(N4909="nulová",J4909,0)</f>
        <v>0</v>
      </c>
      <c r="BJ4909" s="9" t="s">
        <v>80</v>
      </c>
      <c r="BK4909" s="101">
        <f>ROUND(I4909*H4909,2)</f>
        <v>0</v>
      </c>
      <c r="BL4909" s="9" t="s">
        <v>172</v>
      </c>
      <c r="BM4909" s="100" t="s">
        <v>3129</v>
      </c>
    </row>
    <row r="4910" spans="2:65" s="17" customFormat="1" ht="48.75">
      <c r="B4910" s="16"/>
      <c r="D4910" s="102" t="s">
        <v>173</v>
      </c>
      <c r="F4910" s="103" t="s">
        <v>3130</v>
      </c>
      <c r="I4910" s="5"/>
      <c r="L4910" s="16"/>
      <c r="M4910" s="104"/>
      <c r="T4910" s="105"/>
      <c r="AT4910" s="9" t="s">
        <v>173</v>
      </c>
      <c r="AU4910" s="9" t="s">
        <v>82</v>
      </c>
    </row>
    <row r="4911" spans="2:65" s="17" customFormat="1" ht="66.75" customHeight="1">
      <c r="B4911" s="16"/>
      <c r="C4911" s="88" t="s">
        <v>3131</v>
      </c>
      <c r="D4911" s="88" t="s">
        <v>168</v>
      </c>
      <c r="E4911" s="89" t="s">
        <v>3132</v>
      </c>
      <c r="F4911" s="90" t="s">
        <v>3133</v>
      </c>
      <c r="G4911" s="91" t="s">
        <v>2462</v>
      </c>
      <c r="H4911" s="92">
        <v>20</v>
      </c>
      <c r="I4911" s="4"/>
      <c r="J4911" s="94">
        <f>ROUND(I4911*H4911,2)</f>
        <v>0</v>
      </c>
      <c r="K4911" s="95"/>
      <c r="L4911" s="16"/>
      <c r="M4911" s="96" t="s">
        <v>1</v>
      </c>
      <c r="N4911" s="97" t="s">
        <v>38</v>
      </c>
      <c r="P4911" s="98">
        <f>O4911*H4911</f>
        <v>0</v>
      </c>
      <c r="Q4911" s="98">
        <v>0</v>
      </c>
      <c r="R4911" s="98">
        <f>Q4911*H4911</f>
        <v>0</v>
      </c>
      <c r="S4911" s="98">
        <v>0</v>
      </c>
      <c r="T4911" s="99">
        <f>S4911*H4911</f>
        <v>0</v>
      </c>
      <c r="AR4911" s="100" t="s">
        <v>172</v>
      </c>
      <c r="AT4911" s="100" t="s">
        <v>168</v>
      </c>
      <c r="AU4911" s="100" t="s">
        <v>82</v>
      </c>
      <c r="AY4911" s="9" t="s">
        <v>165</v>
      </c>
      <c r="BE4911" s="101">
        <f>IF(N4911="základní",J4911,0)</f>
        <v>0</v>
      </c>
      <c r="BF4911" s="101">
        <f>IF(N4911="snížená",J4911,0)</f>
        <v>0</v>
      </c>
      <c r="BG4911" s="101">
        <f>IF(N4911="zákl. přenesená",J4911,0)</f>
        <v>0</v>
      </c>
      <c r="BH4911" s="101">
        <f>IF(N4911="sníž. přenesená",J4911,0)</f>
        <v>0</v>
      </c>
      <c r="BI4911" s="101">
        <f>IF(N4911="nulová",J4911,0)</f>
        <v>0</v>
      </c>
      <c r="BJ4911" s="9" t="s">
        <v>80</v>
      </c>
      <c r="BK4911" s="101">
        <f>ROUND(I4911*H4911,2)</f>
        <v>0</v>
      </c>
      <c r="BL4911" s="9" t="s">
        <v>172</v>
      </c>
      <c r="BM4911" s="100" t="s">
        <v>3134</v>
      </c>
    </row>
    <row r="4912" spans="2:65" s="17" customFormat="1" ht="48.75">
      <c r="B4912" s="16"/>
      <c r="D4912" s="102" t="s">
        <v>173</v>
      </c>
      <c r="F4912" s="103" t="s">
        <v>3135</v>
      </c>
      <c r="I4912" s="5"/>
      <c r="L4912" s="16"/>
      <c r="M4912" s="104"/>
      <c r="T4912" s="105"/>
      <c r="AT4912" s="9" t="s">
        <v>173</v>
      </c>
      <c r="AU4912" s="9" t="s">
        <v>82</v>
      </c>
    </row>
    <row r="4913" spans="2:65" s="17" customFormat="1" ht="76.349999999999994" customHeight="1">
      <c r="B4913" s="16"/>
      <c r="C4913" s="88" t="s">
        <v>1790</v>
      </c>
      <c r="D4913" s="88" t="s">
        <v>168</v>
      </c>
      <c r="E4913" s="89" t="s">
        <v>3136</v>
      </c>
      <c r="F4913" s="90" t="s">
        <v>3137</v>
      </c>
      <c r="G4913" s="91" t="s">
        <v>2462</v>
      </c>
      <c r="H4913" s="92">
        <v>1</v>
      </c>
      <c r="I4913" s="4"/>
      <c r="J4913" s="94">
        <f>ROUND(I4913*H4913,2)</f>
        <v>0</v>
      </c>
      <c r="K4913" s="95"/>
      <c r="L4913" s="16"/>
      <c r="M4913" s="96" t="s">
        <v>1</v>
      </c>
      <c r="N4913" s="97" t="s">
        <v>38</v>
      </c>
      <c r="P4913" s="98">
        <f>O4913*H4913</f>
        <v>0</v>
      </c>
      <c r="Q4913" s="98">
        <v>0</v>
      </c>
      <c r="R4913" s="98">
        <f>Q4913*H4913</f>
        <v>0</v>
      </c>
      <c r="S4913" s="98">
        <v>0</v>
      </c>
      <c r="T4913" s="99">
        <f>S4913*H4913</f>
        <v>0</v>
      </c>
      <c r="AR4913" s="100" t="s">
        <v>172</v>
      </c>
      <c r="AT4913" s="100" t="s">
        <v>168</v>
      </c>
      <c r="AU4913" s="100" t="s">
        <v>82</v>
      </c>
      <c r="AY4913" s="9" t="s">
        <v>165</v>
      </c>
      <c r="BE4913" s="101">
        <f>IF(N4913="základní",J4913,0)</f>
        <v>0</v>
      </c>
      <c r="BF4913" s="101">
        <f>IF(N4913="snížená",J4913,0)</f>
        <v>0</v>
      </c>
      <c r="BG4913" s="101">
        <f>IF(N4913="zákl. přenesená",J4913,0)</f>
        <v>0</v>
      </c>
      <c r="BH4913" s="101">
        <f>IF(N4913="sníž. přenesená",J4913,0)</f>
        <v>0</v>
      </c>
      <c r="BI4913" s="101">
        <f>IF(N4913="nulová",J4913,0)</f>
        <v>0</v>
      </c>
      <c r="BJ4913" s="9" t="s">
        <v>80</v>
      </c>
      <c r="BK4913" s="101">
        <f>ROUND(I4913*H4913,2)</f>
        <v>0</v>
      </c>
      <c r="BL4913" s="9" t="s">
        <v>172</v>
      </c>
      <c r="BM4913" s="100" t="s">
        <v>3138</v>
      </c>
    </row>
    <row r="4914" spans="2:65" s="17" customFormat="1" ht="48.75">
      <c r="B4914" s="16"/>
      <c r="D4914" s="102" t="s">
        <v>173</v>
      </c>
      <c r="F4914" s="103" t="s">
        <v>3139</v>
      </c>
      <c r="I4914" s="5"/>
      <c r="L4914" s="16"/>
      <c r="M4914" s="104"/>
      <c r="T4914" s="105"/>
      <c r="AT4914" s="9" t="s">
        <v>173</v>
      </c>
      <c r="AU4914" s="9" t="s">
        <v>82</v>
      </c>
    </row>
    <row r="4915" spans="2:65" s="17" customFormat="1" ht="44.25" customHeight="1">
      <c r="B4915" s="16"/>
      <c r="C4915" s="88" t="s">
        <v>3140</v>
      </c>
      <c r="D4915" s="88" t="s">
        <v>168</v>
      </c>
      <c r="E4915" s="89" t="s">
        <v>3141</v>
      </c>
      <c r="F4915" s="90" t="s">
        <v>3142</v>
      </c>
      <c r="G4915" s="91" t="s">
        <v>2462</v>
      </c>
      <c r="H4915" s="92">
        <v>2</v>
      </c>
      <c r="I4915" s="4"/>
      <c r="J4915" s="94">
        <f>ROUND(I4915*H4915,2)</f>
        <v>0</v>
      </c>
      <c r="K4915" s="95"/>
      <c r="L4915" s="16"/>
      <c r="M4915" s="96" t="s">
        <v>1</v>
      </c>
      <c r="N4915" s="97" t="s">
        <v>38</v>
      </c>
      <c r="P4915" s="98">
        <f>O4915*H4915</f>
        <v>0</v>
      </c>
      <c r="Q4915" s="98">
        <v>0</v>
      </c>
      <c r="R4915" s="98">
        <f>Q4915*H4915</f>
        <v>0</v>
      </c>
      <c r="S4915" s="98">
        <v>0</v>
      </c>
      <c r="T4915" s="99">
        <f>S4915*H4915</f>
        <v>0</v>
      </c>
      <c r="AR4915" s="100" t="s">
        <v>172</v>
      </c>
      <c r="AT4915" s="100" t="s">
        <v>168</v>
      </c>
      <c r="AU4915" s="100" t="s">
        <v>82</v>
      </c>
      <c r="AY4915" s="9" t="s">
        <v>165</v>
      </c>
      <c r="BE4915" s="101">
        <f>IF(N4915="základní",J4915,0)</f>
        <v>0</v>
      </c>
      <c r="BF4915" s="101">
        <f>IF(N4915="snížená",J4915,0)</f>
        <v>0</v>
      </c>
      <c r="BG4915" s="101">
        <f>IF(N4915="zákl. přenesená",J4915,0)</f>
        <v>0</v>
      </c>
      <c r="BH4915" s="101">
        <f>IF(N4915="sníž. přenesená",J4915,0)</f>
        <v>0</v>
      </c>
      <c r="BI4915" s="101">
        <f>IF(N4915="nulová",J4915,0)</f>
        <v>0</v>
      </c>
      <c r="BJ4915" s="9" t="s">
        <v>80</v>
      </c>
      <c r="BK4915" s="101">
        <f>ROUND(I4915*H4915,2)</f>
        <v>0</v>
      </c>
      <c r="BL4915" s="9" t="s">
        <v>172</v>
      </c>
      <c r="BM4915" s="100" t="s">
        <v>3143</v>
      </c>
    </row>
    <row r="4916" spans="2:65" s="17" customFormat="1" ht="29.25">
      <c r="B4916" s="16"/>
      <c r="D4916" s="102" t="s">
        <v>173</v>
      </c>
      <c r="F4916" s="103" t="s">
        <v>3142</v>
      </c>
      <c r="I4916" s="5"/>
      <c r="L4916" s="16"/>
      <c r="M4916" s="104"/>
      <c r="T4916" s="105"/>
      <c r="AT4916" s="9" t="s">
        <v>173</v>
      </c>
      <c r="AU4916" s="9" t="s">
        <v>82</v>
      </c>
    </row>
    <row r="4917" spans="2:65" s="17" customFormat="1" ht="66.75" customHeight="1">
      <c r="B4917" s="16"/>
      <c r="C4917" s="88" t="s">
        <v>1794</v>
      </c>
      <c r="D4917" s="88" t="s">
        <v>168</v>
      </c>
      <c r="E4917" s="89" t="s">
        <v>3144</v>
      </c>
      <c r="F4917" s="90" t="s">
        <v>3145</v>
      </c>
      <c r="G4917" s="91" t="s">
        <v>2462</v>
      </c>
      <c r="H4917" s="92">
        <v>1</v>
      </c>
      <c r="I4917" s="4"/>
      <c r="J4917" s="94">
        <f>ROUND(I4917*H4917,2)</f>
        <v>0</v>
      </c>
      <c r="K4917" s="95"/>
      <c r="L4917" s="16"/>
      <c r="M4917" s="96" t="s">
        <v>1</v>
      </c>
      <c r="N4917" s="97" t="s">
        <v>38</v>
      </c>
      <c r="P4917" s="98">
        <f>O4917*H4917</f>
        <v>0</v>
      </c>
      <c r="Q4917" s="98">
        <v>0</v>
      </c>
      <c r="R4917" s="98">
        <f>Q4917*H4917</f>
        <v>0</v>
      </c>
      <c r="S4917" s="98">
        <v>0</v>
      </c>
      <c r="T4917" s="99">
        <f>S4917*H4917</f>
        <v>0</v>
      </c>
      <c r="AR4917" s="100" t="s">
        <v>172</v>
      </c>
      <c r="AT4917" s="100" t="s">
        <v>168</v>
      </c>
      <c r="AU4917" s="100" t="s">
        <v>82</v>
      </c>
      <c r="AY4917" s="9" t="s">
        <v>165</v>
      </c>
      <c r="BE4917" s="101">
        <f>IF(N4917="základní",J4917,0)</f>
        <v>0</v>
      </c>
      <c r="BF4917" s="101">
        <f>IF(N4917="snížená",J4917,0)</f>
        <v>0</v>
      </c>
      <c r="BG4917" s="101">
        <f>IF(N4917="zákl. přenesená",J4917,0)</f>
        <v>0</v>
      </c>
      <c r="BH4917" s="101">
        <f>IF(N4917="sníž. přenesená",J4917,0)</f>
        <v>0</v>
      </c>
      <c r="BI4917" s="101">
        <f>IF(N4917="nulová",J4917,0)</f>
        <v>0</v>
      </c>
      <c r="BJ4917" s="9" t="s">
        <v>80</v>
      </c>
      <c r="BK4917" s="101">
        <f>ROUND(I4917*H4917,2)</f>
        <v>0</v>
      </c>
      <c r="BL4917" s="9" t="s">
        <v>172</v>
      </c>
      <c r="BM4917" s="100" t="s">
        <v>3146</v>
      </c>
    </row>
    <row r="4918" spans="2:65" s="17" customFormat="1" ht="39">
      <c r="B4918" s="16"/>
      <c r="D4918" s="102" t="s">
        <v>173</v>
      </c>
      <c r="F4918" s="103" t="s">
        <v>3145</v>
      </c>
      <c r="I4918" s="5"/>
      <c r="L4918" s="16"/>
      <c r="M4918" s="104"/>
      <c r="T4918" s="105"/>
      <c r="AT4918" s="9" t="s">
        <v>173</v>
      </c>
      <c r="AU4918" s="9" t="s">
        <v>82</v>
      </c>
    </row>
    <row r="4919" spans="2:65" s="17" customFormat="1" ht="66.75" customHeight="1">
      <c r="B4919" s="16"/>
      <c r="C4919" s="88" t="s">
        <v>3147</v>
      </c>
      <c r="D4919" s="88" t="s">
        <v>168</v>
      </c>
      <c r="E4919" s="89" t="s">
        <v>3148</v>
      </c>
      <c r="F4919" s="90" t="s">
        <v>3149</v>
      </c>
      <c r="G4919" s="91" t="s">
        <v>2462</v>
      </c>
      <c r="H4919" s="92">
        <v>1</v>
      </c>
      <c r="I4919" s="4"/>
      <c r="J4919" s="94">
        <f>ROUND(I4919*H4919,2)</f>
        <v>0</v>
      </c>
      <c r="K4919" s="95"/>
      <c r="L4919" s="16"/>
      <c r="M4919" s="96" t="s">
        <v>1</v>
      </c>
      <c r="N4919" s="97" t="s">
        <v>38</v>
      </c>
      <c r="P4919" s="98">
        <f>O4919*H4919</f>
        <v>0</v>
      </c>
      <c r="Q4919" s="98">
        <v>0</v>
      </c>
      <c r="R4919" s="98">
        <f>Q4919*H4919</f>
        <v>0</v>
      </c>
      <c r="S4919" s="98">
        <v>0</v>
      </c>
      <c r="T4919" s="99">
        <f>S4919*H4919</f>
        <v>0</v>
      </c>
      <c r="AR4919" s="100" t="s">
        <v>172</v>
      </c>
      <c r="AT4919" s="100" t="s">
        <v>168</v>
      </c>
      <c r="AU4919" s="100" t="s">
        <v>82</v>
      </c>
      <c r="AY4919" s="9" t="s">
        <v>165</v>
      </c>
      <c r="BE4919" s="101">
        <f>IF(N4919="základní",J4919,0)</f>
        <v>0</v>
      </c>
      <c r="BF4919" s="101">
        <f>IF(N4919="snížená",J4919,0)</f>
        <v>0</v>
      </c>
      <c r="BG4919" s="101">
        <f>IF(N4919="zákl. přenesená",J4919,0)</f>
        <v>0</v>
      </c>
      <c r="BH4919" s="101">
        <f>IF(N4919="sníž. přenesená",J4919,0)</f>
        <v>0</v>
      </c>
      <c r="BI4919" s="101">
        <f>IF(N4919="nulová",J4919,0)</f>
        <v>0</v>
      </c>
      <c r="BJ4919" s="9" t="s">
        <v>80</v>
      </c>
      <c r="BK4919" s="101">
        <f>ROUND(I4919*H4919,2)</f>
        <v>0</v>
      </c>
      <c r="BL4919" s="9" t="s">
        <v>172</v>
      </c>
      <c r="BM4919" s="100" t="s">
        <v>3150</v>
      </c>
    </row>
    <row r="4920" spans="2:65" s="17" customFormat="1" ht="39">
      <c r="B4920" s="16"/>
      <c r="D4920" s="102" t="s">
        <v>173</v>
      </c>
      <c r="F4920" s="103" t="s">
        <v>3149</v>
      </c>
      <c r="I4920" s="5"/>
      <c r="L4920" s="16"/>
      <c r="M4920" s="104"/>
      <c r="T4920" s="105"/>
      <c r="AT4920" s="9" t="s">
        <v>173</v>
      </c>
      <c r="AU4920" s="9" t="s">
        <v>82</v>
      </c>
    </row>
    <row r="4921" spans="2:65" s="17" customFormat="1" ht="24.2" customHeight="1">
      <c r="B4921" s="16"/>
      <c r="C4921" s="88" t="s">
        <v>1800</v>
      </c>
      <c r="D4921" s="88" t="s">
        <v>168</v>
      </c>
      <c r="E4921" s="89" t="s">
        <v>3151</v>
      </c>
      <c r="F4921" s="90" t="s">
        <v>3152</v>
      </c>
      <c r="G4921" s="91" t="s">
        <v>2462</v>
      </c>
      <c r="H4921" s="92">
        <v>4</v>
      </c>
      <c r="I4921" s="4"/>
      <c r="J4921" s="94">
        <f>ROUND(I4921*H4921,2)</f>
        <v>0</v>
      </c>
      <c r="K4921" s="95"/>
      <c r="L4921" s="16"/>
      <c r="M4921" s="96" t="s">
        <v>1</v>
      </c>
      <c r="N4921" s="97" t="s">
        <v>38</v>
      </c>
      <c r="P4921" s="98">
        <f>O4921*H4921</f>
        <v>0</v>
      </c>
      <c r="Q4921" s="98">
        <v>0</v>
      </c>
      <c r="R4921" s="98">
        <f>Q4921*H4921</f>
        <v>0</v>
      </c>
      <c r="S4921" s="98">
        <v>0</v>
      </c>
      <c r="T4921" s="99">
        <f>S4921*H4921</f>
        <v>0</v>
      </c>
      <c r="AR4921" s="100" t="s">
        <v>172</v>
      </c>
      <c r="AT4921" s="100" t="s">
        <v>168</v>
      </c>
      <c r="AU4921" s="100" t="s">
        <v>82</v>
      </c>
      <c r="AY4921" s="9" t="s">
        <v>165</v>
      </c>
      <c r="BE4921" s="101">
        <f>IF(N4921="základní",J4921,0)</f>
        <v>0</v>
      </c>
      <c r="BF4921" s="101">
        <f>IF(N4921="snížená",J4921,0)</f>
        <v>0</v>
      </c>
      <c r="BG4921" s="101">
        <f>IF(N4921="zákl. přenesená",J4921,0)</f>
        <v>0</v>
      </c>
      <c r="BH4921" s="101">
        <f>IF(N4921="sníž. přenesená",J4921,0)</f>
        <v>0</v>
      </c>
      <c r="BI4921" s="101">
        <f>IF(N4921="nulová",J4921,0)</f>
        <v>0</v>
      </c>
      <c r="BJ4921" s="9" t="s">
        <v>80</v>
      </c>
      <c r="BK4921" s="101">
        <f>ROUND(I4921*H4921,2)</f>
        <v>0</v>
      </c>
      <c r="BL4921" s="9" t="s">
        <v>172</v>
      </c>
      <c r="BM4921" s="100" t="s">
        <v>3153</v>
      </c>
    </row>
    <row r="4922" spans="2:65" s="17" customFormat="1" ht="19.5">
      <c r="B4922" s="16"/>
      <c r="D4922" s="102" t="s">
        <v>173</v>
      </c>
      <c r="F4922" s="103" t="s">
        <v>3152</v>
      </c>
      <c r="I4922" s="5"/>
      <c r="L4922" s="16"/>
      <c r="M4922" s="104"/>
      <c r="T4922" s="105"/>
      <c r="AT4922" s="9" t="s">
        <v>173</v>
      </c>
      <c r="AU4922" s="9" t="s">
        <v>82</v>
      </c>
    </row>
    <row r="4923" spans="2:65" s="17" customFormat="1" ht="24.2" customHeight="1">
      <c r="B4923" s="16"/>
      <c r="C4923" s="88" t="s">
        <v>3154</v>
      </c>
      <c r="D4923" s="88" t="s">
        <v>168</v>
      </c>
      <c r="E4923" s="89" t="s">
        <v>3155</v>
      </c>
      <c r="F4923" s="90" t="s">
        <v>3156</v>
      </c>
      <c r="G4923" s="91" t="s">
        <v>2462</v>
      </c>
      <c r="H4923" s="92">
        <v>3</v>
      </c>
      <c r="I4923" s="4"/>
      <c r="J4923" s="94">
        <f>ROUND(I4923*H4923,2)</f>
        <v>0</v>
      </c>
      <c r="K4923" s="95"/>
      <c r="L4923" s="16"/>
      <c r="M4923" s="96" t="s">
        <v>1</v>
      </c>
      <c r="N4923" s="97" t="s">
        <v>38</v>
      </c>
      <c r="P4923" s="98">
        <f>O4923*H4923</f>
        <v>0</v>
      </c>
      <c r="Q4923" s="98">
        <v>0</v>
      </c>
      <c r="R4923" s="98">
        <f>Q4923*H4923</f>
        <v>0</v>
      </c>
      <c r="S4923" s="98">
        <v>0</v>
      </c>
      <c r="T4923" s="99">
        <f>S4923*H4923</f>
        <v>0</v>
      </c>
      <c r="AR4923" s="100" t="s">
        <v>172</v>
      </c>
      <c r="AT4923" s="100" t="s">
        <v>168</v>
      </c>
      <c r="AU4923" s="100" t="s">
        <v>82</v>
      </c>
      <c r="AY4923" s="9" t="s">
        <v>165</v>
      </c>
      <c r="BE4923" s="101">
        <f>IF(N4923="základní",J4923,0)</f>
        <v>0</v>
      </c>
      <c r="BF4923" s="101">
        <f>IF(N4923="snížená",J4923,0)</f>
        <v>0</v>
      </c>
      <c r="BG4923" s="101">
        <f>IF(N4923="zákl. přenesená",J4923,0)</f>
        <v>0</v>
      </c>
      <c r="BH4923" s="101">
        <f>IF(N4923="sníž. přenesená",J4923,0)</f>
        <v>0</v>
      </c>
      <c r="BI4923" s="101">
        <f>IF(N4923="nulová",J4923,0)</f>
        <v>0</v>
      </c>
      <c r="BJ4923" s="9" t="s">
        <v>80</v>
      </c>
      <c r="BK4923" s="101">
        <f>ROUND(I4923*H4923,2)</f>
        <v>0</v>
      </c>
      <c r="BL4923" s="9" t="s">
        <v>172</v>
      </c>
      <c r="BM4923" s="100" t="s">
        <v>3157</v>
      </c>
    </row>
    <row r="4924" spans="2:65" s="17" customFormat="1" ht="19.5">
      <c r="B4924" s="16"/>
      <c r="D4924" s="102" t="s">
        <v>173</v>
      </c>
      <c r="F4924" s="103" t="s">
        <v>3156</v>
      </c>
      <c r="I4924" s="5"/>
      <c r="L4924" s="16"/>
      <c r="M4924" s="104"/>
      <c r="T4924" s="105"/>
      <c r="AT4924" s="9" t="s">
        <v>173</v>
      </c>
      <c r="AU4924" s="9" t="s">
        <v>82</v>
      </c>
    </row>
    <row r="4925" spans="2:65" s="17" customFormat="1" ht="78" customHeight="1">
      <c r="B4925" s="16"/>
      <c r="C4925" s="88" t="s">
        <v>1805</v>
      </c>
      <c r="D4925" s="88" t="s">
        <v>168</v>
      </c>
      <c r="E4925" s="89" t="s">
        <v>3158</v>
      </c>
      <c r="F4925" s="90" t="s">
        <v>3159</v>
      </c>
      <c r="G4925" s="91" t="s">
        <v>2462</v>
      </c>
      <c r="H4925" s="92">
        <v>5</v>
      </c>
      <c r="I4925" s="4"/>
      <c r="J4925" s="94">
        <f>ROUND(I4925*H4925,2)</f>
        <v>0</v>
      </c>
      <c r="K4925" s="95"/>
      <c r="L4925" s="16"/>
      <c r="M4925" s="96" t="s">
        <v>1</v>
      </c>
      <c r="N4925" s="97" t="s">
        <v>38</v>
      </c>
      <c r="P4925" s="98">
        <f>O4925*H4925</f>
        <v>0</v>
      </c>
      <c r="Q4925" s="98">
        <v>0</v>
      </c>
      <c r="R4925" s="98">
        <f>Q4925*H4925</f>
        <v>0</v>
      </c>
      <c r="S4925" s="98">
        <v>0</v>
      </c>
      <c r="T4925" s="99">
        <f>S4925*H4925</f>
        <v>0</v>
      </c>
      <c r="AR4925" s="100" t="s">
        <v>172</v>
      </c>
      <c r="AT4925" s="100" t="s">
        <v>168</v>
      </c>
      <c r="AU4925" s="100" t="s">
        <v>82</v>
      </c>
      <c r="AY4925" s="9" t="s">
        <v>165</v>
      </c>
      <c r="BE4925" s="101">
        <f>IF(N4925="základní",J4925,0)</f>
        <v>0</v>
      </c>
      <c r="BF4925" s="101">
        <f>IF(N4925="snížená",J4925,0)</f>
        <v>0</v>
      </c>
      <c r="BG4925" s="101">
        <f>IF(N4925="zákl. přenesená",J4925,0)</f>
        <v>0</v>
      </c>
      <c r="BH4925" s="101">
        <f>IF(N4925="sníž. přenesená",J4925,0)</f>
        <v>0</v>
      </c>
      <c r="BI4925" s="101">
        <f>IF(N4925="nulová",J4925,0)</f>
        <v>0</v>
      </c>
      <c r="BJ4925" s="9" t="s">
        <v>80</v>
      </c>
      <c r="BK4925" s="101">
        <f>ROUND(I4925*H4925,2)</f>
        <v>0</v>
      </c>
      <c r="BL4925" s="9" t="s">
        <v>172</v>
      </c>
      <c r="BM4925" s="100" t="s">
        <v>3160</v>
      </c>
    </row>
    <row r="4926" spans="2:65" s="17" customFormat="1" ht="48.75">
      <c r="B4926" s="16"/>
      <c r="D4926" s="102" t="s">
        <v>173</v>
      </c>
      <c r="F4926" s="103" t="s">
        <v>3161</v>
      </c>
      <c r="I4926" s="5"/>
      <c r="L4926" s="16"/>
      <c r="M4926" s="104"/>
      <c r="T4926" s="105"/>
      <c r="AT4926" s="9" t="s">
        <v>173</v>
      </c>
      <c r="AU4926" s="9" t="s">
        <v>82</v>
      </c>
    </row>
    <row r="4927" spans="2:65" s="17" customFormat="1" ht="49.15" customHeight="1">
      <c r="B4927" s="16"/>
      <c r="C4927" s="88" t="s">
        <v>3162</v>
      </c>
      <c r="D4927" s="88" t="s">
        <v>168</v>
      </c>
      <c r="E4927" s="89" t="s">
        <v>3163</v>
      </c>
      <c r="F4927" s="90" t="s">
        <v>3164</v>
      </c>
      <c r="G4927" s="91" t="s">
        <v>2462</v>
      </c>
      <c r="H4927" s="92">
        <v>1</v>
      </c>
      <c r="I4927" s="4"/>
      <c r="J4927" s="94">
        <f>ROUND(I4927*H4927,2)</f>
        <v>0</v>
      </c>
      <c r="K4927" s="95"/>
      <c r="L4927" s="16"/>
      <c r="M4927" s="96" t="s">
        <v>1</v>
      </c>
      <c r="N4927" s="97" t="s">
        <v>38</v>
      </c>
      <c r="P4927" s="98">
        <f>O4927*H4927</f>
        <v>0</v>
      </c>
      <c r="Q4927" s="98">
        <v>0</v>
      </c>
      <c r="R4927" s="98">
        <f>Q4927*H4927</f>
        <v>0</v>
      </c>
      <c r="S4927" s="98">
        <v>0</v>
      </c>
      <c r="T4927" s="99">
        <f>S4927*H4927</f>
        <v>0</v>
      </c>
      <c r="AR4927" s="100" t="s">
        <v>172</v>
      </c>
      <c r="AT4927" s="100" t="s">
        <v>168</v>
      </c>
      <c r="AU4927" s="100" t="s">
        <v>82</v>
      </c>
      <c r="AY4927" s="9" t="s">
        <v>165</v>
      </c>
      <c r="BE4927" s="101">
        <f>IF(N4927="základní",J4927,0)</f>
        <v>0</v>
      </c>
      <c r="BF4927" s="101">
        <f>IF(N4927="snížená",J4927,0)</f>
        <v>0</v>
      </c>
      <c r="BG4927" s="101">
        <f>IF(N4927="zákl. přenesená",J4927,0)</f>
        <v>0</v>
      </c>
      <c r="BH4927" s="101">
        <f>IF(N4927="sníž. přenesená",J4927,0)</f>
        <v>0</v>
      </c>
      <c r="BI4927" s="101">
        <f>IF(N4927="nulová",J4927,0)</f>
        <v>0</v>
      </c>
      <c r="BJ4927" s="9" t="s">
        <v>80</v>
      </c>
      <c r="BK4927" s="101">
        <f>ROUND(I4927*H4927,2)</f>
        <v>0</v>
      </c>
      <c r="BL4927" s="9" t="s">
        <v>172</v>
      </c>
      <c r="BM4927" s="100" t="s">
        <v>3165</v>
      </c>
    </row>
    <row r="4928" spans="2:65" s="17" customFormat="1" ht="29.25">
      <c r="B4928" s="16"/>
      <c r="D4928" s="102" t="s">
        <v>173</v>
      </c>
      <c r="F4928" s="103" t="s">
        <v>3164</v>
      </c>
      <c r="I4928" s="5"/>
      <c r="L4928" s="16"/>
      <c r="M4928" s="104"/>
      <c r="T4928" s="105"/>
      <c r="AT4928" s="9" t="s">
        <v>173</v>
      </c>
      <c r="AU4928" s="9" t="s">
        <v>82</v>
      </c>
    </row>
    <row r="4929" spans="2:65" s="17" customFormat="1" ht="49.15" customHeight="1">
      <c r="B4929" s="16"/>
      <c r="C4929" s="88" t="s">
        <v>1809</v>
      </c>
      <c r="D4929" s="88" t="s">
        <v>168</v>
      </c>
      <c r="E4929" s="89" t="s">
        <v>3166</v>
      </c>
      <c r="F4929" s="90" t="s">
        <v>3167</v>
      </c>
      <c r="G4929" s="91" t="s">
        <v>2462</v>
      </c>
      <c r="H4929" s="92">
        <v>2</v>
      </c>
      <c r="I4929" s="4"/>
      <c r="J4929" s="94">
        <f>ROUND(I4929*H4929,2)</f>
        <v>0</v>
      </c>
      <c r="K4929" s="95"/>
      <c r="L4929" s="16"/>
      <c r="M4929" s="96" t="s">
        <v>1</v>
      </c>
      <c r="N4929" s="97" t="s">
        <v>38</v>
      </c>
      <c r="P4929" s="98">
        <f>O4929*H4929</f>
        <v>0</v>
      </c>
      <c r="Q4929" s="98">
        <v>0</v>
      </c>
      <c r="R4929" s="98">
        <f>Q4929*H4929</f>
        <v>0</v>
      </c>
      <c r="S4929" s="98">
        <v>0</v>
      </c>
      <c r="T4929" s="99">
        <f>S4929*H4929</f>
        <v>0</v>
      </c>
      <c r="AR4929" s="100" t="s">
        <v>172</v>
      </c>
      <c r="AT4929" s="100" t="s">
        <v>168</v>
      </c>
      <c r="AU4929" s="100" t="s">
        <v>82</v>
      </c>
      <c r="AY4929" s="9" t="s">
        <v>165</v>
      </c>
      <c r="BE4929" s="101">
        <f>IF(N4929="základní",J4929,0)</f>
        <v>0</v>
      </c>
      <c r="BF4929" s="101">
        <f>IF(N4929="snížená",J4929,0)</f>
        <v>0</v>
      </c>
      <c r="BG4929" s="101">
        <f>IF(N4929="zákl. přenesená",J4929,0)</f>
        <v>0</v>
      </c>
      <c r="BH4929" s="101">
        <f>IF(N4929="sníž. přenesená",J4929,0)</f>
        <v>0</v>
      </c>
      <c r="BI4929" s="101">
        <f>IF(N4929="nulová",J4929,0)</f>
        <v>0</v>
      </c>
      <c r="BJ4929" s="9" t="s">
        <v>80</v>
      </c>
      <c r="BK4929" s="101">
        <f>ROUND(I4929*H4929,2)</f>
        <v>0</v>
      </c>
      <c r="BL4929" s="9" t="s">
        <v>172</v>
      </c>
      <c r="BM4929" s="100" t="s">
        <v>3168</v>
      </c>
    </row>
    <row r="4930" spans="2:65" s="17" customFormat="1" ht="29.25">
      <c r="B4930" s="16"/>
      <c r="D4930" s="102" t="s">
        <v>173</v>
      </c>
      <c r="F4930" s="103" t="s">
        <v>3167</v>
      </c>
      <c r="I4930" s="5"/>
      <c r="L4930" s="16"/>
      <c r="M4930" s="104"/>
      <c r="T4930" s="105"/>
      <c r="AT4930" s="9" t="s">
        <v>173</v>
      </c>
      <c r="AU4930" s="9" t="s">
        <v>82</v>
      </c>
    </row>
    <row r="4931" spans="2:65" s="17" customFormat="1" ht="49.15" customHeight="1">
      <c r="B4931" s="16"/>
      <c r="C4931" s="88" t="s">
        <v>3169</v>
      </c>
      <c r="D4931" s="88" t="s">
        <v>168</v>
      </c>
      <c r="E4931" s="89" t="s">
        <v>3170</v>
      </c>
      <c r="F4931" s="90" t="s">
        <v>3171</v>
      </c>
      <c r="G4931" s="91" t="s">
        <v>2462</v>
      </c>
      <c r="H4931" s="92">
        <v>1</v>
      </c>
      <c r="I4931" s="4"/>
      <c r="J4931" s="94">
        <f>ROUND(I4931*H4931,2)</f>
        <v>0</v>
      </c>
      <c r="K4931" s="95"/>
      <c r="L4931" s="16"/>
      <c r="M4931" s="96" t="s">
        <v>1</v>
      </c>
      <c r="N4931" s="97" t="s">
        <v>38</v>
      </c>
      <c r="P4931" s="98">
        <f>O4931*H4931</f>
        <v>0</v>
      </c>
      <c r="Q4931" s="98">
        <v>0</v>
      </c>
      <c r="R4931" s="98">
        <f>Q4931*H4931</f>
        <v>0</v>
      </c>
      <c r="S4931" s="98">
        <v>0</v>
      </c>
      <c r="T4931" s="99">
        <f>S4931*H4931</f>
        <v>0</v>
      </c>
      <c r="AR4931" s="100" t="s">
        <v>172</v>
      </c>
      <c r="AT4931" s="100" t="s">
        <v>168</v>
      </c>
      <c r="AU4931" s="100" t="s">
        <v>82</v>
      </c>
      <c r="AY4931" s="9" t="s">
        <v>165</v>
      </c>
      <c r="BE4931" s="101">
        <f>IF(N4931="základní",J4931,0)</f>
        <v>0</v>
      </c>
      <c r="BF4931" s="101">
        <f>IF(N4931="snížená",J4931,0)</f>
        <v>0</v>
      </c>
      <c r="BG4931" s="101">
        <f>IF(N4931="zákl. přenesená",J4931,0)</f>
        <v>0</v>
      </c>
      <c r="BH4931" s="101">
        <f>IF(N4931="sníž. přenesená",J4931,0)</f>
        <v>0</v>
      </c>
      <c r="BI4931" s="101">
        <f>IF(N4931="nulová",J4931,0)</f>
        <v>0</v>
      </c>
      <c r="BJ4931" s="9" t="s">
        <v>80</v>
      </c>
      <c r="BK4931" s="101">
        <f>ROUND(I4931*H4931,2)</f>
        <v>0</v>
      </c>
      <c r="BL4931" s="9" t="s">
        <v>172</v>
      </c>
      <c r="BM4931" s="100" t="s">
        <v>3172</v>
      </c>
    </row>
    <row r="4932" spans="2:65" s="17" customFormat="1" ht="29.25">
      <c r="B4932" s="16"/>
      <c r="D4932" s="102" t="s">
        <v>173</v>
      </c>
      <c r="F4932" s="103" t="s">
        <v>3171</v>
      </c>
      <c r="I4932" s="5"/>
      <c r="L4932" s="16"/>
      <c r="M4932" s="104"/>
      <c r="T4932" s="105"/>
      <c r="AT4932" s="9" t="s">
        <v>173</v>
      </c>
      <c r="AU4932" s="9" t="s">
        <v>82</v>
      </c>
    </row>
    <row r="4933" spans="2:65" s="17" customFormat="1" ht="76.349999999999994" customHeight="1">
      <c r="B4933" s="16"/>
      <c r="C4933" s="88" t="s">
        <v>1816</v>
      </c>
      <c r="D4933" s="88" t="s">
        <v>168</v>
      </c>
      <c r="E4933" s="89" t="s">
        <v>3173</v>
      </c>
      <c r="F4933" s="90" t="s">
        <v>3174</v>
      </c>
      <c r="G4933" s="91" t="s">
        <v>2462</v>
      </c>
      <c r="H4933" s="92">
        <v>2</v>
      </c>
      <c r="I4933" s="4"/>
      <c r="J4933" s="94">
        <f>ROUND(I4933*H4933,2)</f>
        <v>0</v>
      </c>
      <c r="K4933" s="95"/>
      <c r="L4933" s="16"/>
      <c r="M4933" s="96" t="s">
        <v>1</v>
      </c>
      <c r="N4933" s="97" t="s">
        <v>38</v>
      </c>
      <c r="P4933" s="98">
        <f>O4933*H4933</f>
        <v>0</v>
      </c>
      <c r="Q4933" s="98">
        <v>0</v>
      </c>
      <c r="R4933" s="98">
        <f>Q4933*H4933</f>
        <v>0</v>
      </c>
      <c r="S4933" s="98">
        <v>0</v>
      </c>
      <c r="T4933" s="99">
        <f>S4933*H4933</f>
        <v>0</v>
      </c>
      <c r="AR4933" s="100" t="s">
        <v>172</v>
      </c>
      <c r="AT4933" s="100" t="s">
        <v>168</v>
      </c>
      <c r="AU4933" s="100" t="s">
        <v>82</v>
      </c>
      <c r="AY4933" s="9" t="s">
        <v>165</v>
      </c>
      <c r="BE4933" s="101">
        <f>IF(N4933="základní",J4933,0)</f>
        <v>0</v>
      </c>
      <c r="BF4933" s="101">
        <f>IF(N4933="snížená",J4933,0)</f>
        <v>0</v>
      </c>
      <c r="BG4933" s="101">
        <f>IF(N4933="zákl. přenesená",J4933,0)</f>
        <v>0</v>
      </c>
      <c r="BH4933" s="101">
        <f>IF(N4933="sníž. přenesená",J4933,0)</f>
        <v>0</v>
      </c>
      <c r="BI4933" s="101">
        <f>IF(N4933="nulová",J4933,0)</f>
        <v>0</v>
      </c>
      <c r="BJ4933" s="9" t="s">
        <v>80</v>
      </c>
      <c r="BK4933" s="101">
        <f>ROUND(I4933*H4933,2)</f>
        <v>0</v>
      </c>
      <c r="BL4933" s="9" t="s">
        <v>172</v>
      </c>
      <c r="BM4933" s="100" t="s">
        <v>3175</v>
      </c>
    </row>
    <row r="4934" spans="2:65" s="17" customFormat="1" ht="87.75">
      <c r="B4934" s="16"/>
      <c r="D4934" s="102" t="s">
        <v>173</v>
      </c>
      <c r="F4934" s="103" t="s">
        <v>3176</v>
      </c>
      <c r="I4934" s="5"/>
      <c r="L4934" s="16"/>
      <c r="M4934" s="104"/>
      <c r="T4934" s="105"/>
      <c r="AT4934" s="9" t="s">
        <v>173</v>
      </c>
      <c r="AU4934" s="9" t="s">
        <v>82</v>
      </c>
    </row>
    <row r="4935" spans="2:65" s="17" customFormat="1" ht="78" customHeight="1">
      <c r="B4935" s="16"/>
      <c r="C4935" s="88" t="s">
        <v>3177</v>
      </c>
      <c r="D4935" s="88" t="s">
        <v>168</v>
      </c>
      <c r="E4935" s="89" t="s">
        <v>3178</v>
      </c>
      <c r="F4935" s="90" t="s">
        <v>3179</v>
      </c>
      <c r="G4935" s="91" t="s">
        <v>254</v>
      </c>
      <c r="H4935" s="92">
        <v>20</v>
      </c>
      <c r="I4935" s="4"/>
      <c r="J4935" s="94">
        <f>ROUND(I4935*H4935,2)</f>
        <v>0</v>
      </c>
      <c r="K4935" s="95"/>
      <c r="L4935" s="16"/>
      <c r="M4935" s="96" t="s">
        <v>1</v>
      </c>
      <c r="N4935" s="97" t="s">
        <v>38</v>
      </c>
      <c r="P4935" s="98">
        <f>O4935*H4935</f>
        <v>0</v>
      </c>
      <c r="Q4935" s="98">
        <v>0</v>
      </c>
      <c r="R4935" s="98">
        <f>Q4935*H4935</f>
        <v>0</v>
      </c>
      <c r="S4935" s="98">
        <v>0</v>
      </c>
      <c r="T4935" s="99">
        <f>S4935*H4935</f>
        <v>0</v>
      </c>
      <c r="AR4935" s="100" t="s">
        <v>172</v>
      </c>
      <c r="AT4935" s="100" t="s">
        <v>168</v>
      </c>
      <c r="AU4935" s="100" t="s">
        <v>82</v>
      </c>
      <c r="AY4935" s="9" t="s">
        <v>165</v>
      </c>
      <c r="BE4935" s="101">
        <f>IF(N4935="základní",J4935,0)</f>
        <v>0</v>
      </c>
      <c r="BF4935" s="101">
        <f>IF(N4935="snížená",J4935,0)</f>
        <v>0</v>
      </c>
      <c r="BG4935" s="101">
        <f>IF(N4935="zákl. přenesená",J4935,0)</f>
        <v>0</v>
      </c>
      <c r="BH4935" s="101">
        <f>IF(N4935="sníž. přenesená",J4935,0)</f>
        <v>0</v>
      </c>
      <c r="BI4935" s="101">
        <f>IF(N4935="nulová",J4935,0)</f>
        <v>0</v>
      </c>
      <c r="BJ4935" s="9" t="s">
        <v>80</v>
      </c>
      <c r="BK4935" s="101">
        <f>ROUND(I4935*H4935,2)</f>
        <v>0</v>
      </c>
      <c r="BL4935" s="9" t="s">
        <v>172</v>
      </c>
      <c r="BM4935" s="100" t="s">
        <v>3180</v>
      </c>
    </row>
    <row r="4936" spans="2:65" s="17" customFormat="1" ht="126.75">
      <c r="B4936" s="16"/>
      <c r="D4936" s="102" t="s">
        <v>173</v>
      </c>
      <c r="F4936" s="103" t="s">
        <v>3181</v>
      </c>
      <c r="I4936" s="5"/>
      <c r="L4936" s="16"/>
      <c r="M4936" s="104"/>
      <c r="T4936" s="105"/>
      <c r="AT4936" s="9" t="s">
        <v>173</v>
      </c>
      <c r="AU4936" s="9" t="s">
        <v>82</v>
      </c>
    </row>
    <row r="4937" spans="2:65" s="17" customFormat="1" ht="76.349999999999994" customHeight="1">
      <c r="B4937" s="16"/>
      <c r="C4937" s="88" t="s">
        <v>1820</v>
      </c>
      <c r="D4937" s="88" t="s">
        <v>168</v>
      </c>
      <c r="E4937" s="89" t="s">
        <v>3182</v>
      </c>
      <c r="F4937" s="90" t="s">
        <v>3183</v>
      </c>
      <c r="G4937" s="91" t="s">
        <v>254</v>
      </c>
      <c r="H4937" s="92">
        <v>49.5</v>
      </c>
      <c r="I4937" s="4"/>
      <c r="J4937" s="94">
        <f>ROUND(I4937*H4937,2)</f>
        <v>0</v>
      </c>
      <c r="K4937" s="95"/>
      <c r="L4937" s="16"/>
      <c r="M4937" s="96" t="s">
        <v>1</v>
      </c>
      <c r="N4937" s="97" t="s">
        <v>38</v>
      </c>
      <c r="P4937" s="98">
        <f>O4937*H4937</f>
        <v>0</v>
      </c>
      <c r="Q4937" s="98">
        <v>0</v>
      </c>
      <c r="R4937" s="98">
        <f>Q4937*H4937</f>
        <v>0</v>
      </c>
      <c r="S4937" s="98">
        <v>0</v>
      </c>
      <c r="T4937" s="99">
        <f>S4937*H4937</f>
        <v>0</v>
      </c>
      <c r="AR4937" s="100" t="s">
        <v>172</v>
      </c>
      <c r="AT4937" s="100" t="s">
        <v>168</v>
      </c>
      <c r="AU4937" s="100" t="s">
        <v>82</v>
      </c>
      <c r="AY4937" s="9" t="s">
        <v>165</v>
      </c>
      <c r="BE4937" s="101">
        <f>IF(N4937="základní",J4937,0)</f>
        <v>0</v>
      </c>
      <c r="BF4937" s="101">
        <f>IF(N4937="snížená",J4937,0)</f>
        <v>0</v>
      </c>
      <c r="BG4937" s="101">
        <f>IF(N4937="zákl. přenesená",J4937,0)</f>
        <v>0</v>
      </c>
      <c r="BH4937" s="101">
        <f>IF(N4937="sníž. přenesená",J4937,0)</f>
        <v>0</v>
      </c>
      <c r="BI4937" s="101">
        <f>IF(N4937="nulová",J4937,0)</f>
        <v>0</v>
      </c>
      <c r="BJ4937" s="9" t="s">
        <v>80</v>
      </c>
      <c r="BK4937" s="101">
        <f>ROUND(I4937*H4937,2)</f>
        <v>0</v>
      </c>
      <c r="BL4937" s="9" t="s">
        <v>172</v>
      </c>
      <c r="BM4937" s="100" t="s">
        <v>3184</v>
      </c>
    </row>
    <row r="4938" spans="2:65" s="17" customFormat="1" ht="136.5">
      <c r="B4938" s="16"/>
      <c r="D4938" s="102" t="s">
        <v>173</v>
      </c>
      <c r="F4938" s="103" t="s">
        <v>3185</v>
      </c>
      <c r="I4938" s="5"/>
      <c r="L4938" s="16"/>
      <c r="M4938" s="104"/>
      <c r="T4938" s="105"/>
      <c r="AT4938" s="9" t="s">
        <v>173</v>
      </c>
      <c r="AU4938" s="9" t="s">
        <v>82</v>
      </c>
    </row>
    <row r="4939" spans="2:65" s="17" customFormat="1" ht="76.349999999999994" customHeight="1">
      <c r="B4939" s="16"/>
      <c r="C4939" s="88" t="s">
        <v>3186</v>
      </c>
      <c r="D4939" s="88" t="s">
        <v>168</v>
      </c>
      <c r="E4939" s="89" t="s">
        <v>3187</v>
      </c>
      <c r="F4939" s="90" t="s">
        <v>3188</v>
      </c>
      <c r="G4939" s="91" t="s">
        <v>254</v>
      </c>
      <c r="H4939" s="92">
        <v>17</v>
      </c>
      <c r="I4939" s="4"/>
      <c r="J4939" s="94">
        <f>ROUND(I4939*H4939,2)</f>
        <v>0</v>
      </c>
      <c r="K4939" s="95"/>
      <c r="L4939" s="16"/>
      <c r="M4939" s="96" t="s">
        <v>1</v>
      </c>
      <c r="N4939" s="97" t="s">
        <v>38</v>
      </c>
      <c r="P4939" s="98">
        <f>O4939*H4939</f>
        <v>0</v>
      </c>
      <c r="Q4939" s="98">
        <v>0</v>
      </c>
      <c r="R4939" s="98">
        <f>Q4939*H4939</f>
        <v>0</v>
      </c>
      <c r="S4939" s="98">
        <v>0</v>
      </c>
      <c r="T4939" s="99">
        <f>S4939*H4939</f>
        <v>0</v>
      </c>
      <c r="AR4939" s="100" t="s">
        <v>172</v>
      </c>
      <c r="AT4939" s="100" t="s">
        <v>168</v>
      </c>
      <c r="AU4939" s="100" t="s">
        <v>82</v>
      </c>
      <c r="AY4939" s="9" t="s">
        <v>165</v>
      </c>
      <c r="BE4939" s="101">
        <f>IF(N4939="základní",J4939,0)</f>
        <v>0</v>
      </c>
      <c r="BF4939" s="101">
        <f>IF(N4939="snížená",J4939,0)</f>
        <v>0</v>
      </c>
      <c r="BG4939" s="101">
        <f>IF(N4939="zákl. přenesená",J4939,0)</f>
        <v>0</v>
      </c>
      <c r="BH4939" s="101">
        <f>IF(N4939="sníž. přenesená",J4939,0)</f>
        <v>0</v>
      </c>
      <c r="BI4939" s="101">
        <f>IF(N4939="nulová",J4939,0)</f>
        <v>0</v>
      </c>
      <c r="BJ4939" s="9" t="s">
        <v>80</v>
      </c>
      <c r="BK4939" s="101">
        <f>ROUND(I4939*H4939,2)</f>
        <v>0</v>
      </c>
      <c r="BL4939" s="9" t="s">
        <v>172</v>
      </c>
      <c r="BM4939" s="100" t="s">
        <v>3189</v>
      </c>
    </row>
    <row r="4940" spans="2:65" s="17" customFormat="1" ht="136.5">
      <c r="B4940" s="16"/>
      <c r="D4940" s="102" t="s">
        <v>173</v>
      </c>
      <c r="F4940" s="103" t="s">
        <v>3190</v>
      </c>
      <c r="I4940" s="5"/>
      <c r="L4940" s="16"/>
      <c r="M4940" s="104"/>
      <c r="T4940" s="105"/>
      <c r="AT4940" s="9" t="s">
        <v>173</v>
      </c>
      <c r="AU4940" s="9" t="s">
        <v>82</v>
      </c>
    </row>
    <row r="4941" spans="2:65" s="17" customFormat="1" ht="66.75" customHeight="1">
      <c r="B4941" s="16"/>
      <c r="C4941" s="88" t="s">
        <v>1823</v>
      </c>
      <c r="D4941" s="88" t="s">
        <v>168</v>
      </c>
      <c r="E4941" s="89" t="s">
        <v>3191</v>
      </c>
      <c r="F4941" s="90" t="s">
        <v>3192</v>
      </c>
      <c r="G4941" s="91" t="s">
        <v>2462</v>
      </c>
      <c r="H4941" s="92">
        <v>1</v>
      </c>
      <c r="I4941" s="4"/>
      <c r="J4941" s="94">
        <f>ROUND(I4941*H4941,2)</f>
        <v>0</v>
      </c>
      <c r="K4941" s="95"/>
      <c r="L4941" s="16"/>
      <c r="M4941" s="96" t="s">
        <v>1</v>
      </c>
      <c r="N4941" s="97" t="s">
        <v>38</v>
      </c>
      <c r="P4941" s="98">
        <f>O4941*H4941</f>
        <v>0</v>
      </c>
      <c r="Q4941" s="98">
        <v>0</v>
      </c>
      <c r="R4941" s="98">
        <f>Q4941*H4941</f>
        <v>0</v>
      </c>
      <c r="S4941" s="98">
        <v>0</v>
      </c>
      <c r="T4941" s="99">
        <f>S4941*H4941</f>
        <v>0</v>
      </c>
      <c r="AR4941" s="100" t="s">
        <v>172</v>
      </c>
      <c r="AT4941" s="100" t="s">
        <v>168</v>
      </c>
      <c r="AU4941" s="100" t="s">
        <v>82</v>
      </c>
      <c r="AY4941" s="9" t="s">
        <v>165</v>
      </c>
      <c r="BE4941" s="101">
        <f>IF(N4941="základní",J4941,0)</f>
        <v>0</v>
      </c>
      <c r="BF4941" s="101">
        <f>IF(N4941="snížená",J4941,0)</f>
        <v>0</v>
      </c>
      <c r="BG4941" s="101">
        <f>IF(N4941="zákl. přenesená",J4941,0)</f>
        <v>0</v>
      </c>
      <c r="BH4941" s="101">
        <f>IF(N4941="sníž. přenesená",J4941,0)</f>
        <v>0</v>
      </c>
      <c r="BI4941" s="101">
        <f>IF(N4941="nulová",J4941,0)</f>
        <v>0</v>
      </c>
      <c r="BJ4941" s="9" t="s">
        <v>80</v>
      </c>
      <c r="BK4941" s="101">
        <f>ROUND(I4941*H4941,2)</f>
        <v>0</v>
      </c>
      <c r="BL4941" s="9" t="s">
        <v>172</v>
      </c>
      <c r="BM4941" s="100" t="s">
        <v>3193</v>
      </c>
    </row>
    <row r="4942" spans="2:65" s="17" customFormat="1" ht="48.75">
      <c r="B4942" s="16"/>
      <c r="D4942" s="102" t="s">
        <v>173</v>
      </c>
      <c r="F4942" s="103" t="s">
        <v>3194</v>
      </c>
      <c r="I4942" s="5"/>
      <c r="L4942" s="16"/>
      <c r="M4942" s="104"/>
      <c r="T4942" s="105"/>
      <c r="AT4942" s="9" t="s">
        <v>173</v>
      </c>
      <c r="AU4942" s="9" t="s">
        <v>82</v>
      </c>
    </row>
    <row r="4943" spans="2:65" s="17" customFormat="1" ht="76.349999999999994" customHeight="1">
      <c r="B4943" s="16"/>
      <c r="C4943" s="88" t="s">
        <v>3195</v>
      </c>
      <c r="D4943" s="88" t="s">
        <v>168</v>
      </c>
      <c r="E4943" s="89" t="s">
        <v>3196</v>
      </c>
      <c r="F4943" s="90" t="s">
        <v>3197</v>
      </c>
      <c r="G4943" s="91" t="s">
        <v>254</v>
      </c>
      <c r="H4943" s="92">
        <v>120</v>
      </c>
      <c r="I4943" s="4"/>
      <c r="J4943" s="94">
        <f>ROUND(I4943*H4943,2)</f>
        <v>0</v>
      </c>
      <c r="K4943" s="95"/>
      <c r="L4943" s="16"/>
      <c r="M4943" s="96" t="s">
        <v>1</v>
      </c>
      <c r="N4943" s="97" t="s">
        <v>38</v>
      </c>
      <c r="P4943" s="98">
        <f>O4943*H4943</f>
        <v>0</v>
      </c>
      <c r="Q4943" s="98">
        <v>0</v>
      </c>
      <c r="R4943" s="98">
        <f>Q4943*H4943</f>
        <v>0</v>
      </c>
      <c r="S4943" s="98">
        <v>0</v>
      </c>
      <c r="T4943" s="99">
        <f>S4943*H4943</f>
        <v>0</v>
      </c>
      <c r="AR4943" s="100" t="s">
        <v>172</v>
      </c>
      <c r="AT4943" s="100" t="s">
        <v>168</v>
      </c>
      <c r="AU4943" s="100" t="s">
        <v>82</v>
      </c>
      <c r="AY4943" s="9" t="s">
        <v>165</v>
      </c>
      <c r="BE4943" s="101">
        <f>IF(N4943="základní",J4943,0)</f>
        <v>0</v>
      </c>
      <c r="BF4943" s="101">
        <f>IF(N4943="snížená",J4943,0)</f>
        <v>0</v>
      </c>
      <c r="BG4943" s="101">
        <f>IF(N4943="zákl. přenesená",J4943,0)</f>
        <v>0</v>
      </c>
      <c r="BH4943" s="101">
        <f>IF(N4943="sníž. přenesená",J4943,0)</f>
        <v>0</v>
      </c>
      <c r="BI4943" s="101">
        <f>IF(N4943="nulová",J4943,0)</f>
        <v>0</v>
      </c>
      <c r="BJ4943" s="9" t="s">
        <v>80</v>
      </c>
      <c r="BK4943" s="101">
        <f>ROUND(I4943*H4943,2)</f>
        <v>0</v>
      </c>
      <c r="BL4943" s="9" t="s">
        <v>172</v>
      </c>
      <c r="BM4943" s="100" t="s">
        <v>3198</v>
      </c>
    </row>
    <row r="4944" spans="2:65" s="17" customFormat="1" ht="136.5">
      <c r="B4944" s="16"/>
      <c r="D4944" s="102" t="s">
        <v>173</v>
      </c>
      <c r="F4944" s="103" t="s">
        <v>3199</v>
      </c>
      <c r="I4944" s="5"/>
      <c r="L4944" s="16"/>
      <c r="M4944" s="104"/>
      <c r="T4944" s="105"/>
      <c r="AT4944" s="9" t="s">
        <v>173</v>
      </c>
      <c r="AU4944" s="9" t="s">
        <v>82</v>
      </c>
    </row>
    <row r="4945" spans="2:65" s="17" customFormat="1" ht="76.349999999999994" customHeight="1">
      <c r="B4945" s="16"/>
      <c r="C4945" s="88" t="s">
        <v>1826</v>
      </c>
      <c r="D4945" s="88" t="s">
        <v>168</v>
      </c>
      <c r="E4945" s="89" t="s">
        <v>3200</v>
      </c>
      <c r="F4945" s="90" t="s">
        <v>3201</v>
      </c>
      <c r="G4945" s="91" t="s">
        <v>254</v>
      </c>
      <c r="H4945" s="92">
        <v>23.5</v>
      </c>
      <c r="I4945" s="4"/>
      <c r="J4945" s="94">
        <f>ROUND(I4945*H4945,2)</f>
        <v>0</v>
      </c>
      <c r="K4945" s="95"/>
      <c r="L4945" s="16"/>
      <c r="M4945" s="96" t="s">
        <v>1</v>
      </c>
      <c r="N4945" s="97" t="s">
        <v>38</v>
      </c>
      <c r="P4945" s="98">
        <f>O4945*H4945</f>
        <v>0</v>
      </c>
      <c r="Q4945" s="98">
        <v>0</v>
      </c>
      <c r="R4945" s="98">
        <f>Q4945*H4945</f>
        <v>0</v>
      </c>
      <c r="S4945" s="98">
        <v>0</v>
      </c>
      <c r="T4945" s="99">
        <f>S4945*H4945</f>
        <v>0</v>
      </c>
      <c r="AR4945" s="100" t="s">
        <v>172</v>
      </c>
      <c r="AT4945" s="100" t="s">
        <v>168</v>
      </c>
      <c r="AU4945" s="100" t="s">
        <v>82</v>
      </c>
      <c r="AY4945" s="9" t="s">
        <v>165</v>
      </c>
      <c r="BE4945" s="101">
        <f>IF(N4945="základní",J4945,0)</f>
        <v>0</v>
      </c>
      <c r="BF4945" s="101">
        <f>IF(N4945="snížená",J4945,0)</f>
        <v>0</v>
      </c>
      <c r="BG4945" s="101">
        <f>IF(N4945="zákl. přenesená",J4945,0)</f>
        <v>0</v>
      </c>
      <c r="BH4945" s="101">
        <f>IF(N4945="sníž. přenesená",J4945,0)</f>
        <v>0</v>
      </c>
      <c r="BI4945" s="101">
        <f>IF(N4945="nulová",J4945,0)</f>
        <v>0</v>
      </c>
      <c r="BJ4945" s="9" t="s">
        <v>80</v>
      </c>
      <c r="BK4945" s="101">
        <f>ROUND(I4945*H4945,2)</f>
        <v>0</v>
      </c>
      <c r="BL4945" s="9" t="s">
        <v>172</v>
      </c>
      <c r="BM4945" s="100" t="s">
        <v>3202</v>
      </c>
    </row>
    <row r="4946" spans="2:65" s="17" customFormat="1" ht="146.25">
      <c r="B4946" s="16"/>
      <c r="D4946" s="102" t="s">
        <v>173</v>
      </c>
      <c r="F4946" s="103" t="s">
        <v>3203</v>
      </c>
      <c r="I4946" s="5"/>
      <c r="L4946" s="16"/>
      <c r="M4946" s="104"/>
      <c r="T4946" s="105"/>
      <c r="AT4946" s="9" t="s">
        <v>173</v>
      </c>
      <c r="AU4946" s="9" t="s">
        <v>82</v>
      </c>
    </row>
    <row r="4947" spans="2:65" s="17" customFormat="1" ht="66.75" customHeight="1">
      <c r="B4947" s="16"/>
      <c r="C4947" s="88" t="s">
        <v>3204</v>
      </c>
      <c r="D4947" s="88" t="s">
        <v>168</v>
      </c>
      <c r="E4947" s="89" t="s">
        <v>3205</v>
      </c>
      <c r="F4947" s="90" t="s">
        <v>3206</v>
      </c>
      <c r="G4947" s="91" t="s">
        <v>2462</v>
      </c>
      <c r="H4947" s="92">
        <v>12</v>
      </c>
      <c r="I4947" s="4"/>
      <c r="J4947" s="94">
        <f>ROUND(I4947*H4947,2)</f>
        <v>0</v>
      </c>
      <c r="K4947" s="95"/>
      <c r="L4947" s="16"/>
      <c r="M4947" s="96" t="s">
        <v>1</v>
      </c>
      <c r="N4947" s="97" t="s">
        <v>38</v>
      </c>
      <c r="P4947" s="98">
        <f>O4947*H4947</f>
        <v>0</v>
      </c>
      <c r="Q4947" s="98">
        <v>0</v>
      </c>
      <c r="R4947" s="98">
        <f>Q4947*H4947</f>
        <v>0</v>
      </c>
      <c r="S4947" s="98">
        <v>0</v>
      </c>
      <c r="T4947" s="99">
        <f>S4947*H4947</f>
        <v>0</v>
      </c>
      <c r="AR4947" s="100" t="s">
        <v>172</v>
      </c>
      <c r="AT4947" s="100" t="s">
        <v>168</v>
      </c>
      <c r="AU4947" s="100" t="s">
        <v>82</v>
      </c>
      <c r="AY4947" s="9" t="s">
        <v>165</v>
      </c>
      <c r="BE4947" s="101">
        <f>IF(N4947="základní",J4947,0)</f>
        <v>0</v>
      </c>
      <c r="BF4947" s="101">
        <f>IF(N4947="snížená",J4947,0)</f>
        <v>0</v>
      </c>
      <c r="BG4947" s="101">
        <f>IF(N4947="zákl. přenesená",J4947,0)</f>
        <v>0</v>
      </c>
      <c r="BH4947" s="101">
        <f>IF(N4947="sníž. přenesená",J4947,0)</f>
        <v>0</v>
      </c>
      <c r="BI4947" s="101">
        <f>IF(N4947="nulová",J4947,0)</f>
        <v>0</v>
      </c>
      <c r="BJ4947" s="9" t="s">
        <v>80</v>
      </c>
      <c r="BK4947" s="101">
        <f>ROUND(I4947*H4947,2)</f>
        <v>0</v>
      </c>
      <c r="BL4947" s="9" t="s">
        <v>172</v>
      </c>
      <c r="BM4947" s="100" t="s">
        <v>3207</v>
      </c>
    </row>
    <row r="4948" spans="2:65" s="17" customFormat="1" ht="136.5">
      <c r="B4948" s="16"/>
      <c r="D4948" s="102" t="s">
        <v>173</v>
      </c>
      <c r="F4948" s="103" t="s">
        <v>3208</v>
      </c>
      <c r="I4948" s="5"/>
      <c r="L4948" s="16"/>
      <c r="M4948" s="104"/>
      <c r="T4948" s="105"/>
      <c r="AT4948" s="9" t="s">
        <v>173</v>
      </c>
      <c r="AU4948" s="9" t="s">
        <v>82</v>
      </c>
    </row>
    <row r="4949" spans="2:65" s="17" customFormat="1" ht="76.349999999999994" customHeight="1">
      <c r="B4949" s="16"/>
      <c r="C4949" s="88" t="s">
        <v>1830</v>
      </c>
      <c r="D4949" s="88" t="s">
        <v>168</v>
      </c>
      <c r="E4949" s="89" t="s">
        <v>3209</v>
      </c>
      <c r="F4949" s="90" t="s">
        <v>3210</v>
      </c>
      <c r="G4949" s="91" t="s">
        <v>2462</v>
      </c>
      <c r="H4949" s="92">
        <v>715</v>
      </c>
      <c r="I4949" s="4"/>
      <c r="J4949" s="94">
        <f>ROUND(I4949*H4949,2)</f>
        <v>0</v>
      </c>
      <c r="K4949" s="95"/>
      <c r="L4949" s="16"/>
      <c r="M4949" s="96" t="s">
        <v>1</v>
      </c>
      <c r="N4949" s="97" t="s">
        <v>38</v>
      </c>
      <c r="P4949" s="98">
        <f>O4949*H4949</f>
        <v>0</v>
      </c>
      <c r="Q4949" s="98">
        <v>0</v>
      </c>
      <c r="R4949" s="98">
        <f>Q4949*H4949</f>
        <v>0</v>
      </c>
      <c r="S4949" s="98">
        <v>0</v>
      </c>
      <c r="T4949" s="99">
        <f>S4949*H4949</f>
        <v>0</v>
      </c>
      <c r="AR4949" s="100" t="s">
        <v>172</v>
      </c>
      <c r="AT4949" s="100" t="s">
        <v>168</v>
      </c>
      <c r="AU4949" s="100" t="s">
        <v>82</v>
      </c>
      <c r="AY4949" s="9" t="s">
        <v>165</v>
      </c>
      <c r="BE4949" s="101">
        <f>IF(N4949="základní",J4949,0)</f>
        <v>0</v>
      </c>
      <c r="BF4949" s="101">
        <f>IF(N4949="snížená",J4949,0)</f>
        <v>0</v>
      </c>
      <c r="BG4949" s="101">
        <f>IF(N4949="zákl. přenesená",J4949,0)</f>
        <v>0</v>
      </c>
      <c r="BH4949" s="101">
        <f>IF(N4949="sníž. přenesená",J4949,0)</f>
        <v>0</v>
      </c>
      <c r="BI4949" s="101">
        <f>IF(N4949="nulová",J4949,0)</f>
        <v>0</v>
      </c>
      <c r="BJ4949" s="9" t="s">
        <v>80</v>
      </c>
      <c r="BK4949" s="101">
        <f>ROUND(I4949*H4949,2)</f>
        <v>0</v>
      </c>
      <c r="BL4949" s="9" t="s">
        <v>172</v>
      </c>
      <c r="BM4949" s="100" t="s">
        <v>3211</v>
      </c>
    </row>
    <row r="4950" spans="2:65" s="17" customFormat="1" ht="78">
      <c r="B4950" s="16"/>
      <c r="D4950" s="102" t="s">
        <v>173</v>
      </c>
      <c r="F4950" s="103" t="s">
        <v>3212</v>
      </c>
      <c r="I4950" s="5"/>
      <c r="L4950" s="16"/>
      <c r="M4950" s="104"/>
      <c r="T4950" s="105"/>
      <c r="AT4950" s="9" t="s">
        <v>173</v>
      </c>
      <c r="AU4950" s="9" t="s">
        <v>82</v>
      </c>
    </row>
    <row r="4951" spans="2:65" s="17" customFormat="1" ht="76.349999999999994" customHeight="1">
      <c r="B4951" s="16"/>
      <c r="C4951" s="88" t="s">
        <v>3213</v>
      </c>
      <c r="D4951" s="88" t="s">
        <v>168</v>
      </c>
      <c r="E4951" s="89" t="s">
        <v>3214</v>
      </c>
      <c r="F4951" s="90" t="s">
        <v>3215</v>
      </c>
      <c r="G4951" s="91" t="s">
        <v>2462</v>
      </c>
      <c r="H4951" s="92">
        <v>573</v>
      </c>
      <c r="I4951" s="4"/>
      <c r="J4951" s="94">
        <f>ROUND(I4951*H4951,2)</f>
        <v>0</v>
      </c>
      <c r="K4951" s="95"/>
      <c r="L4951" s="16"/>
      <c r="M4951" s="96" t="s">
        <v>1</v>
      </c>
      <c r="N4951" s="97" t="s">
        <v>38</v>
      </c>
      <c r="P4951" s="98">
        <f>O4951*H4951</f>
        <v>0</v>
      </c>
      <c r="Q4951" s="98">
        <v>0</v>
      </c>
      <c r="R4951" s="98">
        <f>Q4951*H4951</f>
        <v>0</v>
      </c>
      <c r="S4951" s="98">
        <v>0</v>
      </c>
      <c r="T4951" s="99">
        <f>S4951*H4951</f>
        <v>0</v>
      </c>
      <c r="AR4951" s="100" t="s">
        <v>172</v>
      </c>
      <c r="AT4951" s="100" t="s">
        <v>168</v>
      </c>
      <c r="AU4951" s="100" t="s">
        <v>82</v>
      </c>
      <c r="AY4951" s="9" t="s">
        <v>165</v>
      </c>
      <c r="BE4951" s="101">
        <f>IF(N4951="základní",J4951,0)</f>
        <v>0</v>
      </c>
      <c r="BF4951" s="101">
        <f>IF(N4951="snížená",J4951,0)</f>
        <v>0</v>
      </c>
      <c r="BG4951" s="101">
        <f>IF(N4951="zákl. přenesená",J4951,0)</f>
        <v>0</v>
      </c>
      <c r="BH4951" s="101">
        <f>IF(N4951="sníž. přenesená",J4951,0)</f>
        <v>0</v>
      </c>
      <c r="BI4951" s="101">
        <f>IF(N4951="nulová",J4951,0)</f>
        <v>0</v>
      </c>
      <c r="BJ4951" s="9" t="s">
        <v>80</v>
      </c>
      <c r="BK4951" s="101">
        <f>ROUND(I4951*H4951,2)</f>
        <v>0</v>
      </c>
      <c r="BL4951" s="9" t="s">
        <v>172</v>
      </c>
      <c r="BM4951" s="100" t="s">
        <v>3216</v>
      </c>
    </row>
    <row r="4952" spans="2:65" s="17" customFormat="1" ht="87.75">
      <c r="B4952" s="16"/>
      <c r="D4952" s="102" t="s">
        <v>173</v>
      </c>
      <c r="F4952" s="103" t="s">
        <v>3217</v>
      </c>
      <c r="I4952" s="5"/>
      <c r="L4952" s="16"/>
      <c r="M4952" s="104"/>
      <c r="T4952" s="105"/>
      <c r="AT4952" s="9" t="s">
        <v>173</v>
      </c>
      <c r="AU4952" s="9" t="s">
        <v>82</v>
      </c>
    </row>
    <row r="4953" spans="2:65" s="17" customFormat="1" ht="76.349999999999994" customHeight="1">
      <c r="B4953" s="16"/>
      <c r="C4953" s="88" t="s">
        <v>1836</v>
      </c>
      <c r="D4953" s="88" t="s">
        <v>168</v>
      </c>
      <c r="E4953" s="89" t="s">
        <v>3218</v>
      </c>
      <c r="F4953" s="90" t="s">
        <v>3219</v>
      </c>
      <c r="G4953" s="91" t="s">
        <v>2462</v>
      </c>
      <c r="H4953" s="92">
        <v>439</v>
      </c>
      <c r="I4953" s="4"/>
      <c r="J4953" s="94">
        <f>ROUND(I4953*H4953,2)</f>
        <v>0</v>
      </c>
      <c r="K4953" s="95"/>
      <c r="L4953" s="16"/>
      <c r="M4953" s="96" t="s">
        <v>1</v>
      </c>
      <c r="N4953" s="97" t="s">
        <v>38</v>
      </c>
      <c r="P4953" s="98">
        <f>O4953*H4953</f>
        <v>0</v>
      </c>
      <c r="Q4953" s="98">
        <v>0</v>
      </c>
      <c r="R4953" s="98">
        <f>Q4953*H4953</f>
        <v>0</v>
      </c>
      <c r="S4953" s="98">
        <v>0</v>
      </c>
      <c r="T4953" s="99">
        <f>S4953*H4953</f>
        <v>0</v>
      </c>
      <c r="AR4953" s="100" t="s">
        <v>172</v>
      </c>
      <c r="AT4953" s="100" t="s">
        <v>168</v>
      </c>
      <c r="AU4953" s="100" t="s">
        <v>82</v>
      </c>
      <c r="AY4953" s="9" t="s">
        <v>165</v>
      </c>
      <c r="BE4953" s="101">
        <f>IF(N4953="základní",J4953,0)</f>
        <v>0</v>
      </c>
      <c r="BF4953" s="101">
        <f>IF(N4953="snížená",J4953,0)</f>
        <v>0</v>
      </c>
      <c r="BG4953" s="101">
        <f>IF(N4953="zákl. přenesená",J4953,0)</f>
        <v>0</v>
      </c>
      <c r="BH4953" s="101">
        <f>IF(N4953="sníž. přenesená",J4953,0)</f>
        <v>0</v>
      </c>
      <c r="BI4953" s="101">
        <f>IF(N4953="nulová",J4953,0)</f>
        <v>0</v>
      </c>
      <c r="BJ4953" s="9" t="s">
        <v>80</v>
      </c>
      <c r="BK4953" s="101">
        <f>ROUND(I4953*H4953,2)</f>
        <v>0</v>
      </c>
      <c r="BL4953" s="9" t="s">
        <v>172</v>
      </c>
      <c r="BM4953" s="100" t="s">
        <v>3220</v>
      </c>
    </row>
    <row r="4954" spans="2:65" s="17" customFormat="1" ht="87.75">
      <c r="B4954" s="16"/>
      <c r="D4954" s="102" t="s">
        <v>173</v>
      </c>
      <c r="F4954" s="103" t="s">
        <v>3221</v>
      </c>
      <c r="I4954" s="5"/>
      <c r="L4954" s="16"/>
      <c r="M4954" s="104"/>
      <c r="T4954" s="105"/>
      <c r="AT4954" s="9" t="s">
        <v>173</v>
      </c>
      <c r="AU4954" s="9" t="s">
        <v>82</v>
      </c>
    </row>
    <row r="4955" spans="2:65" s="17" customFormat="1" ht="76.349999999999994" customHeight="1">
      <c r="B4955" s="16"/>
      <c r="C4955" s="88" t="s">
        <v>3222</v>
      </c>
      <c r="D4955" s="88" t="s">
        <v>168</v>
      </c>
      <c r="E4955" s="89" t="s">
        <v>3223</v>
      </c>
      <c r="F4955" s="90" t="s">
        <v>3224</v>
      </c>
      <c r="G4955" s="91" t="s">
        <v>2462</v>
      </c>
      <c r="H4955" s="92">
        <v>588</v>
      </c>
      <c r="I4955" s="4"/>
      <c r="J4955" s="94">
        <f>ROUND(I4955*H4955,2)</f>
        <v>0</v>
      </c>
      <c r="K4955" s="95"/>
      <c r="L4955" s="16"/>
      <c r="M4955" s="96" t="s">
        <v>1</v>
      </c>
      <c r="N4955" s="97" t="s">
        <v>38</v>
      </c>
      <c r="P4955" s="98">
        <f>O4955*H4955</f>
        <v>0</v>
      </c>
      <c r="Q4955" s="98">
        <v>0</v>
      </c>
      <c r="R4955" s="98">
        <f>Q4955*H4955</f>
        <v>0</v>
      </c>
      <c r="S4955" s="98">
        <v>0</v>
      </c>
      <c r="T4955" s="99">
        <f>S4955*H4955</f>
        <v>0</v>
      </c>
      <c r="AR4955" s="100" t="s">
        <v>172</v>
      </c>
      <c r="AT4955" s="100" t="s">
        <v>168</v>
      </c>
      <c r="AU4955" s="100" t="s">
        <v>82</v>
      </c>
      <c r="AY4955" s="9" t="s">
        <v>165</v>
      </c>
      <c r="BE4955" s="101">
        <f>IF(N4955="základní",J4955,0)</f>
        <v>0</v>
      </c>
      <c r="BF4955" s="101">
        <f>IF(N4955="snížená",J4955,0)</f>
        <v>0</v>
      </c>
      <c r="BG4955" s="101">
        <f>IF(N4955="zákl. přenesená",J4955,0)</f>
        <v>0</v>
      </c>
      <c r="BH4955" s="101">
        <f>IF(N4955="sníž. přenesená",J4955,0)</f>
        <v>0</v>
      </c>
      <c r="BI4955" s="101">
        <f>IF(N4955="nulová",J4955,0)</f>
        <v>0</v>
      </c>
      <c r="BJ4955" s="9" t="s">
        <v>80</v>
      </c>
      <c r="BK4955" s="101">
        <f>ROUND(I4955*H4955,2)</f>
        <v>0</v>
      </c>
      <c r="BL4955" s="9" t="s">
        <v>172</v>
      </c>
      <c r="BM4955" s="100" t="s">
        <v>3225</v>
      </c>
    </row>
    <row r="4956" spans="2:65" s="17" customFormat="1" ht="68.25">
      <c r="B4956" s="16"/>
      <c r="D4956" s="102" t="s">
        <v>173</v>
      </c>
      <c r="F4956" s="103" t="s">
        <v>3226</v>
      </c>
      <c r="I4956" s="5"/>
      <c r="L4956" s="16"/>
      <c r="M4956" s="104"/>
      <c r="T4956" s="105"/>
      <c r="AT4956" s="9" t="s">
        <v>173</v>
      </c>
      <c r="AU4956" s="9" t="s">
        <v>82</v>
      </c>
    </row>
    <row r="4957" spans="2:65" s="17" customFormat="1" ht="76.349999999999994" customHeight="1">
      <c r="B4957" s="16"/>
      <c r="C4957" s="88" t="s">
        <v>1841</v>
      </c>
      <c r="D4957" s="88" t="s">
        <v>168</v>
      </c>
      <c r="E4957" s="89" t="s">
        <v>3227</v>
      </c>
      <c r="F4957" s="90" t="s">
        <v>3228</v>
      </c>
      <c r="G4957" s="91" t="s">
        <v>2462</v>
      </c>
      <c r="H4957" s="92">
        <v>2</v>
      </c>
      <c r="I4957" s="4"/>
      <c r="J4957" s="94">
        <f>ROUND(I4957*H4957,2)</f>
        <v>0</v>
      </c>
      <c r="K4957" s="95"/>
      <c r="L4957" s="16"/>
      <c r="M4957" s="96" t="s">
        <v>1</v>
      </c>
      <c r="N4957" s="97" t="s">
        <v>38</v>
      </c>
      <c r="P4957" s="98">
        <f>O4957*H4957</f>
        <v>0</v>
      </c>
      <c r="Q4957" s="98">
        <v>0</v>
      </c>
      <c r="R4957" s="98">
        <f>Q4957*H4957</f>
        <v>0</v>
      </c>
      <c r="S4957" s="98">
        <v>0</v>
      </c>
      <c r="T4957" s="99">
        <f>S4957*H4957</f>
        <v>0</v>
      </c>
      <c r="AR4957" s="100" t="s">
        <v>172</v>
      </c>
      <c r="AT4957" s="100" t="s">
        <v>168</v>
      </c>
      <c r="AU4957" s="100" t="s">
        <v>82</v>
      </c>
      <c r="AY4957" s="9" t="s">
        <v>165</v>
      </c>
      <c r="BE4957" s="101">
        <f>IF(N4957="základní",J4957,0)</f>
        <v>0</v>
      </c>
      <c r="BF4957" s="101">
        <f>IF(N4957="snížená",J4957,0)</f>
        <v>0</v>
      </c>
      <c r="BG4957" s="101">
        <f>IF(N4957="zákl. přenesená",J4957,0)</f>
        <v>0</v>
      </c>
      <c r="BH4957" s="101">
        <f>IF(N4957="sníž. přenesená",J4957,0)</f>
        <v>0</v>
      </c>
      <c r="BI4957" s="101">
        <f>IF(N4957="nulová",J4957,0)</f>
        <v>0</v>
      </c>
      <c r="BJ4957" s="9" t="s">
        <v>80</v>
      </c>
      <c r="BK4957" s="101">
        <f>ROUND(I4957*H4957,2)</f>
        <v>0</v>
      </c>
      <c r="BL4957" s="9" t="s">
        <v>172</v>
      </c>
      <c r="BM4957" s="100" t="s">
        <v>3229</v>
      </c>
    </row>
    <row r="4958" spans="2:65" s="17" customFormat="1" ht="78">
      <c r="B4958" s="16"/>
      <c r="D4958" s="102" t="s">
        <v>173</v>
      </c>
      <c r="F4958" s="103" t="s">
        <v>3230</v>
      </c>
      <c r="I4958" s="5"/>
      <c r="L4958" s="16"/>
      <c r="M4958" s="104"/>
      <c r="T4958" s="105"/>
      <c r="AT4958" s="9" t="s">
        <v>173</v>
      </c>
      <c r="AU4958" s="9" t="s">
        <v>82</v>
      </c>
    </row>
    <row r="4959" spans="2:65" s="17" customFormat="1" ht="24.2" customHeight="1">
      <c r="B4959" s="16"/>
      <c r="C4959" s="88" t="s">
        <v>3231</v>
      </c>
      <c r="D4959" s="88" t="s">
        <v>168</v>
      </c>
      <c r="E4959" s="89" t="s">
        <v>3232</v>
      </c>
      <c r="F4959" s="90" t="s">
        <v>3233</v>
      </c>
      <c r="G4959" s="91" t="s">
        <v>2462</v>
      </c>
      <c r="H4959" s="92">
        <v>25</v>
      </c>
      <c r="I4959" s="4"/>
      <c r="J4959" s="94">
        <f>ROUND(I4959*H4959,2)</f>
        <v>0</v>
      </c>
      <c r="K4959" s="95"/>
      <c r="L4959" s="16"/>
      <c r="M4959" s="96" t="s">
        <v>1</v>
      </c>
      <c r="N4959" s="97" t="s">
        <v>38</v>
      </c>
      <c r="P4959" s="98">
        <f>O4959*H4959</f>
        <v>0</v>
      </c>
      <c r="Q4959" s="98">
        <v>0</v>
      </c>
      <c r="R4959" s="98">
        <f>Q4959*H4959</f>
        <v>0</v>
      </c>
      <c r="S4959" s="98">
        <v>0</v>
      </c>
      <c r="T4959" s="99">
        <f>S4959*H4959</f>
        <v>0</v>
      </c>
      <c r="AR4959" s="100" t="s">
        <v>172</v>
      </c>
      <c r="AT4959" s="100" t="s">
        <v>168</v>
      </c>
      <c r="AU4959" s="100" t="s">
        <v>82</v>
      </c>
      <c r="AY4959" s="9" t="s">
        <v>165</v>
      </c>
      <c r="BE4959" s="101">
        <f>IF(N4959="základní",J4959,0)</f>
        <v>0</v>
      </c>
      <c r="BF4959" s="101">
        <f>IF(N4959="snížená",J4959,0)</f>
        <v>0</v>
      </c>
      <c r="BG4959" s="101">
        <f>IF(N4959="zákl. přenesená",J4959,0)</f>
        <v>0</v>
      </c>
      <c r="BH4959" s="101">
        <f>IF(N4959="sníž. přenesená",J4959,0)</f>
        <v>0</v>
      </c>
      <c r="BI4959" s="101">
        <f>IF(N4959="nulová",J4959,0)</f>
        <v>0</v>
      </c>
      <c r="BJ4959" s="9" t="s">
        <v>80</v>
      </c>
      <c r="BK4959" s="101">
        <f>ROUND(I4959*H4959,2)</f>
        <v>0</v>
      </c>
      <c r="BL4959" s="9" t="s">
        <v>172</v>
      </c>
      <c r="BM4959" s="100" t="s">
        <v>3234</v>
      </c>
    </row>
    <row r="4960" spans="2:65" s="17" customFormat="1" ht="19.5">
      <c r="B4960" s="16"/>
      <c r="D4960" s="102" t="s">
        <v>173</v>
      </c>
      <c r="F4960" s="103" t="s">
        <v>3233</v>
      </c>
      <c r="I4960" s="5"/>
      <c r="L4960" s="16"/>
      <c r="M4960" s="104"/>
      <c r="T4960" s="105"/>
      <c r="AT4960" s="9" t="s">
        <v>173</v>
      </c>
      <c r="AU4960" s="9" t="s">
        <v>82</v>
      </c>
    </row>
    <row r="4961" spans="2:65" s="17" customFormat="1" ht="78" customHeight="1">
      <c r="B4961" s="16"/>
      <c r="C4961" s="88" t="s">
        <v>1870</v>
      </c>
      <c r="D4961" s="88" t="s">
        <v>168</v>
      </c>
      <c r="E4961" s="89" t="s">
        <v>3235</v>
      </c>
      <c r="F4961" s="90" t="s">
        <v>3236</v>
      </c>
      <c r="G4961" s="91" t="s">
        <v>2462</v>
      </c>
      <c r="H4961" s="92">
        <v>1</v>
      </c>
      <c r="I4961" s="4"/>
      <c r="J4961" s="94">
        <f>ROUND(I4961*H4961,2)</f>
        <v>0</v>
      </c>
      <c r="K4961" s="95"/>
      <c r="L4961" s="16"/>
      <c r="M4961" s="96" t="s">
        <v>1</v>
      </c>
      <c r="N4961" s="97" t="s">
        <v>38</v>
      </c>
      <c r="P4961" s="98">
        <f>O4961*H4961</f>
        <v>0</v>
      </c>
      <c r="Q4961" s="98">
        <v>0</v>
      </c>
      <c r="R4961" s="98">
        <f>Q4961*H4961</f>
        <v>0</v>
      </c>
      <c r="S4961" s="98">
        <v>0</v>
      </c>
      <c r="T4961" s="99">
        <f>S4961*H4961</f>
        <v>0</v>
      </c>
      <c r="AR4961" s="100" t="s">
        <v>172</v>
      </c>
      <c r="AT4961" s="100" t="s">
        <v>168</v>
      </c>
      <c r="AU4961" s="100" t="s">
        <v>82</v>
      </c>
      <c r="AY4961" s="9" t="s">
        <v>165</v>
      </c>
      <c r="BE4961" s="101">
        <f>IF(N4961="základní",J4961,0)</f>
        <v>0</v>
      </c>
      <c r="BF4961" s="101">
        <f>IF(N4961="snížená",J4961,0)</f>
        <v>0</v>
      </c>
      <c r="BG4961" s="101">
        <f>IF(N4961="zákl. přenesená",J4961,0)</f>
        <v>0</v>
      </c>
      <c r="BH4961" s="101">
        <f>IF(N4961="sníž. přenesená",J4961,0)</f>
        <v>0</v>
      </c>
      <c r="BI4961" s="101">
        <f>IF(N4961="nulová",J4961,0)</f>
        <v>0</v>
      </c>
      <c r="BJ4961" s="9" t="s">
        <v>80</v>
      </c>
      <c r="BK4961" s="101">
        <f>ROUND(I4961*H4961,2)</f>
        <v>0</v>
      </c>
      <c r="BL4961" s="9" t="s">
        <v>172</v>
      </c>
      <c r="BM4961" s="100" t="s">
        <v>3237</v>
      </c>
    </row>
    <row r="4962" spans="2:65" s="17" customFormat="1" ht="48.75">
      <c r="B4962" s="16"/>
      <c r="D4962" s="102" t="s">
        <v>173</v>
      </c>
      <c r="F4962" s="103" t="s">
        <v>3238</v>
      </c>
      <c r="I4962" s="5"/>
      <c r="L4962" s="16"/>
      <c r="M4962" s="104"/>
      <c r="T4962" s="105"/>
      <c r="AT4962" s="9" t="s">
        <v>173</v>
      </c>
      <c r="AU4962" s="9" t="s">
        <v>82</v>
      </c>
    </row>
    <row r="4963" spans="2:65" s="17" customFormat="1" ht="76.349999999999994" customHeight="1">
      <c r="B4963" s="16"/>
      <c r="C4963" s="88" t="s">
        <v>3239</v>
      </c>
      <c r="D4963" s="88" t="s">
        <v>168</v>
      </c>
      <c r="E4963" s="89" t="s">
        <v>3240</v>
      </c>
      <c r="F4963" s="90" t="s">
        <v>3241</v>
      </c>
      <c r="G4963" s="91" t="s">
        <v>2462</v>
      </c>
      <c r="H4963" s="92">
        <v>110</v>
      </c>
      <c r="I4963" s="4"/>
      <c r="J4963" s="94">
        <f>ROUND(I4963*H4963,2)</f>
        <v>0</v>
      </c>
      <c r="K4963" s="95"/>
      <c r="L4963" s="16"/>
      <c r="M4963" s="96" t="s">
        <v>1</v>
      </c>
      <c r="N4963" s="97" t="s">
        <v>38</v>
      </c>
      <c r="P4963" s="98">
        <f>O4963*H4963</f>
        <v>0</v>
      </c>
      <c r="Q4963" s="98">
        <v>0</v>
      </c>
      <c r="R4963" s="98">
        <f>Q4963*H4963</f>
        <v>0</v>
      </c>
      <c r="S4963" s="98">
        <v>0</v>
      </c>
      <c r="T4963" s="99">
        <f>S4963*H4963</f>
        <v>0</v>
      </c>
      <c r="AR4963" s="100" t="s">
        <v>172</v>
      </c>
      <c r="AT4963" s="100" t="s">
        <v>168</v>
      </c>
      <c r="AU4963" s="100" t="s">
        <v>82</v>
      </c>
      <c r="AY4963" s="9" t="s">
        <v>165</v>
      </c>
      <c r="BE4963" s="101">
        <f>IF(N4963="základní",J4963,0)</f>
        <v>0</v>
      </c>
      <c r="BF4963" s="101">
        <f>IF(N4963="snížená",J4963,0)</f>
        <v>0</v>
      </c>
      <c r="BG4963" s="101">
        <f>IF(N4963="zákl. přenesená",J4963,0)</f>
        <v>0</v>
      </c>
      <c r="BH4963" s="101">
        <f>IF(N4963="sníž. přenesená",J4963,0)</f>
        <v>0</v>
      </c>
      <c r="BI4963" s="101">
        <f>IF(N4963="nulová",J4963,0)</f>
        <v>0</v>
      </c>
      <c r="BJ4963" s="9" t="s">
        <v>80</v>
      </c>
      <c r="BK4963" s="101">
        <f>ROUND(I4963*H4963,2)</f>
        <v>0</v>
      </c>
      <c r="BL4963" s="9" t="s">
        <v>172</v>
      </c>
      <c r="BM4963" s="100" t="s">
        <v>3242</v>
      </c>
    </row>
    <row r="4964" spans="2:65" s="17" customFormat="1" ht="87.75">
      <c r="B4964" s="16"/>
      <c r="D4964" s="102" t="s">
        <v>173</v>
      </c>
      <c r="F4964" s="103" t="s">
        <v>3243</v>
      </c>
      <c r="I4964" s="5"/>
      <c r="L4964" s="16"/>
      <c r="M4964" s="104"/>
      <c r="T4964" s="105"/>
      <c r="AT4964" s="9" t="s">
        <v>173</v>
      </c>
      <c r="AU4964" s="9" t="s">
        <v>82</v>
      </c>
    </row>
    <row r="4965" spans="2:65" s="17" customFormat="1" ht="76.349999999999994" customHeight="1">
      <c r="B4965" s="16"/>
      <c r="C4965" s="88" t="s">
        <v>1874</v>
      </c>
      <c r="D4965" s="88" t="s">
        <v>168</v>
      </c>
      <c r="E4965" s="89" t="s">
        <v>3244</v>
      </c>
      <c r="F4965" s="90" t="s">
        <v>3245</v>
      </c>
      <c r="G4965" s="91" t="s">
        <v>254</v>
      </c>
      <c r="H4965" s="92">
        <v>42</v>
      </c>
      <c r="I4965" s="4"/>
      <c r="J4965" s="94">
        <f>ROUND(I4965*H4965,2)</f>
        <v>0</v>
      </c>
      <c r="K4965" s="95"/>
      <c r="L4965" s="16"/>
      <c r="M4965" s="96" t="s">
        <v>1</v>
      </c>
      <c r="N4965" s="97" t="s">
        <v>38</v>
      </c>
      <c r="P4965" s="98">
        <f>O4965*H4965</f>
        <v>0</v>
      </c>
      <c r="Q4965" s="98">
        <v>0</v>
      </c>
      <c r="R4965" s="98">
        <f>Q4965*H4965</f>
        <v>0</v>
      </c>
      <c r="S4965" s="98">
        <v>0</v>
      </c>
      <c r="T4965" s="99">
        <f>S4965*H4965</f>
        <v>0</v>
      </c>
      <c r="AR4965" s="100" t="s">
        <v>172</v>
      </c>
      <c r="AT4965" s="100" t="s">
        <v>168</v>
      </c>
      <c r="AU4965" s="100" t="s">
        <v>82</v>
      </c>
      <c r="AY4965" s="9" t="s">
        <v>165</v>
      </c>
      <c r="BE4965" s="101">
        <f>IF(N4965="základní",J4965,0)</f>
        <v>0</v>
      </c>
      <c r="BF4965" s="101">
        <f>IF(N4965="snížená",J4965,0)</f>
        <v>0</v>
      </c>
      <c r="BG4965" s="101">
        <f>IF(N4965="zákl. přenesená",J4965,0)</f>
        <v>0</v>
      </c>
      <c r="BH4965" s="101">
        <f>IF(N4965="sníž. přenesená",J4965,0)</f>
        <v>0</v>
      </c>
      <c r="BI4965" s="101">
        <f>IF(N4965="nulová",J4965,0)</f>
        <v>0</v>
      </c>
      <c r="BJ4965" s="9" t="s">
        <v>80</v>
      </c>
      <c r="BK4965" s="101">
        <f>ROUND(I4965*H4965,2)</f>
        <v>0</v>
      </c>
      <c r="BL4965" s="9" t="s">
        <v>172</v>
      </c>
      <c r="BM4965" s="100" t="s">
        <v>3246</v>
      </c>
    </row>
    <row r="4966" spans="2:65" s="17" customFormat="1" ht="126.75">
      <c r="B4966" s="16"/>
      <c r="D4966" s="102" t="s">
        <v>173</v>
      </c>
      <c r="F4966" s="103" t="s">
        <v>3247</v>
      </c>
      <c r="I4966" s="5"/>
      <c r="L4966" s="16"/>
      <c r="M4966" s="104"/>
      <c r="T4966" s="105"/>
      <c r="AT4966" s="9" t="s">
        <v>173</v>
      </c>
      <c r="AU4966" s="9" t="s">
        <v>82</v>
      </c>
    </row>
    <row r="4967" spans="2:65" s="17" customFormat="1" ht="66.75" customHeight="1">
      <c r="B4967" s="16"/>
      <c r="C4967" s="88" t="s">
        <v>3248</v>
      </c>
      <c r="D4967" s="88" t="s">
        <v>168</v>
      </c>
      <c r="E4967" s="89" t="s">
        <v>3249</v>
      </c>
      <c r="F4967" s="90" t="s">
        <v>3250</v>
      </c>
      <c r="G4967" s="91" t="s">
        <v>254</v>
      </c>
      <c r="H4967" s="92">
        <v>92</v>
      </c>
      <c r="I4967" s="4"/>
      <c r="J4967" s="94">
        <f>ROUND(I4967*H4967,2)</f>
        <v>0</v>
      </c>
      <c r="K4967" s="95"/>
      <c r="L4967" s="16"/>
      <c r="M4967" s="96" t="s">
        <v>1</v>
      </c>
      <c r="N4967" s="97" t="s">
        <v>38</v>
      </c>
      <c r="P4967" s="98">
        <f>O4967*H4967</f>
        <v>0</v>
      </c>
      <c r="Q4967" s="98">
        <v>0</v>
      </c>
      <c r="R4967" s="98">
        <f>Q4967*H4967</f>
        <v>0</v>
      </c>
      <c r="S4967" s="98">
        <v>0</v>
      </c>
      <c r="T4967" s="99">
        <f>S4967*H4967</f>
        <v>0</v>
      </c>
      <c r="AR4967" s="100" t="s">
        <v>172</v>
      </c>
      <c r="AT4967" s="100" t="s">
        <v>168</v>
      </c>
      <c r="AU4967" s="100" t="s">
        <v>82</v>
      </c>
      <c r="AY4967" s="9" t="s">
        <v>165</v>
      </c>
      <c r="BE4967" s="101">
        <f>IF(N4967="základní",J4967,0)</f>
        <v>0</v>
      </c>
      <c r="BF4967" s="101">
        <f>IF(N4967="snížená",J4967,0)</f>
        <v>0</v>
      </c>
      <c r="BG4967" s="101">
        <f>IF(N4967="zákl. přenesená",J4967,0)</f>
        <v>0</v>
      </c>
      <c r="BH4967" s="101">
        <f>IF(N4967="sníž. přenesená",J4967,0)</f>
        <v>0</v>
      </c>
      <c r="BI4967" s="101">
        <f>IF(N4967="nulová",J4967,0)</f>
        <v>0</v>
      </c>
      <c r="BJ4967" s="9" t="s">
        <v>80</v>
      </c>
      <c r="BK4967" s="101">
        <f>ROUND(I4967*H4967,2)</f>
        <v>0</v>
      </c>
      <c r="BL4967" s="9" t="s">
        <v>172</v>
      </c>
      <c r="BM4967" s="100" t="s">
        <v>3251</v>
      </c>
    </row>
    <row r="4968" spans="2:65" s="17" customFormat="1" ht="117">
      <c r="B4968" s="16"/>
      <c r="D4968" s="102" t="s">
        <v>173</v>
      </c>
      <c r="F4968" s="103" t="s">
        <v>3252</v>
      </c>
      <c r="I4968" s="5"/>
      <c r="L4968" s="16"/>
      <c r="M4968" s="104"/>
      <c r="T4968" s="105"/>
      <c r="AT4968" s="9" t="s">
        <v>173</v>
      </c>
      <c r="AU4968" s="9" t="s">
        <v>82</v>
      </c>
    </row>
    <row r="4969" spans="2:65" s="17" customFormat="1" ht="66.75" customHeight="1">
      <c r="B4969" s="16"/>
      <c r="C4969" s="88" t="s">
        <v>11659</v>
      </c>
      <c r="D4969" s="88" t="s">
        <v>168</v>
      </c>
      <c r="E4969" s="89" t="s">
        <v>3253</v>
      </c>
      <c r="F4969" s="90" t="s">
        <v>3254</v>
      </c>
      <c r="G4969" s="91" t="s">
        <v>259</v>
      </c>
      <c r="H4969" s="92">
        <v>5</v>
      </c>
      <c r="I4969" s="4"/>
      <c r="J4969" s="94">
        <f>ROUND(I4969*H4969,2)</f>
        <v>0</v>
      </c>
      <c r="K4969" s="95"/>
      <c r="L4969" s="16"/>
      <c r="M4969" s="96" t="s">
        <v>1</v>
      </c>
      <c r="N4969" s="97" t="s">
        <v>38</v>
      </c>
      <c r="P4969" s="98">
        <f>O4969*H4969</f>
        <v>0</v>
      </c>
      <c r="Q4969" s="98">
        <v>0</v>
      </c>
      <c r="R4969" s="98">
        <f>Q4969*H4969</f>
        <v>0</v>
      </c>
      <c r="S4969" s="98">
        <v>0</v>
      </c>
      <c r="T4969" s="99">
        <f>S4969*H4969</f>
        <v>0</v>
      </c>
      <c r="AR4969" s="100" t="s">
        <v>172</v>
      </c>
      <c r="AT4969" s="100" t="s">
        <v>168</v>
      </c>
      <c r="AU4969" s="100" t="s">
        <v>82</v>
      </c>
      <c r="AY4969" s="9" t="s">
        <v>165</v>
      </c>
      <c r="BE4969" s="101">
        <f>IF(N4969="základní",J4969,0)</f>
        <v>0</v>
      </c>
      <c r="BF4969" s="101">
        <f>IF(N4969="snížená",J4969,0)</f>
        <v>0</v>
      </c>
      <c r="BG4969" s="101">
        <f>IF(N4969="zákl. přenesená",J4969,0)</f>
        <v>0</v>
      </c>
      <c r="BH4969" s="101">
        <f>IF(N4969="sníž. přenesená",J4969,0)</f>
        <v>0</v>
      </c>
      <c r="BI4969" s="101">
        <f>IF(N4969="nulová",J4969,0)</f>
        <v>0</v>
      </c>
      <c r="BJ4969" s="9" t="s">
        <v>80</v>
      </c>
      <c r="BK4969" s="101">
        <f>ROUND(I4969*H4969,2)</f>
        <v>0</v>
      </c>
      <c r="BL4969" s="9" t="s">
        <v>172</v>
      </c>
      <c r="BM4969" s="100" t="s">
        <v>3255</v>
      </c>
    </row>
    <row r="4970" spans="2:65" s="17" customFormat="1" ht="156">
      <c r="B4970" s="16"/>
      <c r="D4970" s="102" t="s">
        <v>173</v>
      </c>
      <c r="F4970" s="103" t="s">
        <v>3256</v>
      </c>
      <c r="I4970" s="5"/>
      <c r="L4970" s="16"/>
      <c r="M4970" s="104"/>
      <c r="T4970" s="105"/>
      <c r="AT4970" s="9" t="s">
        <v>173</v>
      </c>
      <c r="AU4970" s="9" t="s">
        <v>82</v>
      </c>
    </row>
    <row r="4971" spans="2:65" s="17" customFormat="1" ht="66.75" customHeight="1">
      <c r="B4971" s="16"/>
      <c r="C4971" s="88" t="s">
        <v>1878</v>
      </c>
      <c r="D4971" s="88" t="s">
        <v>168</v>
      </c>
      <c r="E4971" s="89" t="s">
        <v>3257</v>
      </c>
      <c r="F4971" s="90" t="s">
        <v>9830</v>
      </c>
      <c r="G4971" s="91"/>
      <c r="H4971" s="92"/>
      <c r="I4971" s="2423"/>
      <c r="J4971" s="94"/>
      <c r="K4971" s="95"/>
      <c r="L4971" s="16"/>
      <c r="M4971" s="96" t="s">
        <v>1</v>
      </c>
      <c r="N4971" s="97" t="s">
        <v>38</v>
      </c>
      <c r="P4971" s="98">
        <f>O4971*H4971</f>
        <v>0</v>
      </c>
      <c r="Q4971" s="98">
        <v>0</v>
      </c>
      <c r="R4971" s="98">
        <f>Q4971*H4971</f>
        <v>0</v>
      </c>
      <c r="S4971" s="98">
        <v>0</v>
      </c>
      <c r="T4971" s="99">
        <f>S4971*H4971</f>
        <v>0</v>
      </c>
      <c r="AR4971" s="100" t="s">
        <v>172</v>
      </c>
      <c r="AT4971" s="100" t="s">
        <v>168</v>
      </c>
      <c r="AU4971" s="100" t="s">
        <v>82</v>
      </c>
      <c r="AY4971" s="9" t="s">
        <v>165</v>
      </c>
      <c r="BE4971" s="101">
        <f>IF(N4971="základní",J4971,0)</f>
        <v>0</v>
      </c>
      <c r="BF4971" s="101">
        <f>IF(N4971="snížená",J4971,0)</f>
        <v>0</v>
      </c>
      <c r="BG4971" s="101">
        <f>IF(N4971="zákl. přenesená",J4971,0)</f>
        <v>0</v>
      </c>
      <c r="BH4971" s="101">
        <f>IF(N4971="sníž. přenesená",J4971,0)</f>
        <v>0</v>
      </c>
      <c r="BI4971" s="101">
        <f>IF(N4971="nulová",J4971,0)</f>
        <v>0</v>
      </c>
      <c r="BJ4971" s="9" t="s">
        <v>80</v>
      </c>
      <c r="BK4971" s="101">
        <f>ROUND(I4971*H4971,2)</f>
        <v>0</v>
      </c>
      <c r="BL4971" s="9" t="s">
        <v>172</v>
      </c>
      <c r="BM4971" s="100" t="s">
        <v>3258</v>
      </c>
    </row>
    <row r="4972" spans="2:65" s="17" customFormat="1">
      <c r="B4972" s="16"/>
      <c r="D4972" s="102" t="s">
        <v>173</v>
      </c>
      <c r="F4972" s="103"/>
      <c r="I4972" s="5"/>
      <c r="L4972" s="16"/>
      <c r="M4972" s="104"/>
      <c r="T4972" s="105"/>
      <c r="AT4972" s="9" t="s">
        <v>173</v>
      </c>
      <c r="AU4972" s="9" t="s">
        <v>82</v>
      </c>
    </row>
    <row r="4973" spans="2:65" s="17" customFormat="1" ht="16.5" customHeight="1">
      <c r="B4973" s="16"/>
      <c r="C4973" s="88" t="s">
        <v>3259</v>
      </c>
      <c r="D4973" s="88" t="s">
        <v>168</v>
      </c>
      <c r="E4973" s="89" t="s">
        <v>3260</v>
      </c>
      <c r="F4973" s="90" t="s">
        <v>3261</v>
      </c>
      <c r="G4973" s="91" t="s">
        <v>2462</v>
      </c>
      <c r="H4973" s="92">
        <v>7</v>
      </c>
      <c r="I4973" s="4"/>
      <c r="J4973" s="94">
        <f>ROUND(I4973*H4973,2)</f>
        <v>0</v>
      </c>
      <c r="K4973" s="95"/>
      <c r="L4973" s="16"/>
      <c r="M4973" s="96" t="s">
        <v>1</v>
      </c>
      <c r="N4973" s="97" t="s">
        <v>38</v>
      </c>
      <c r="P4973" s="98">
        <f>O4973*H4973</f>
        <v>0</v>
      </c>
      <c r="Q4973" s="98">
        <v>0</v>
      </c>
      <c r="R4973" s="98">
        <f>Q4973*H4973</f>
        <v>0</v>
      </c>
      <c r="S4973" s="98">
        <v>0</v>
      </c>
      <c r="T4973" s="99">
        <f>S4973*H4973</f>
        <v>0</v>
      </c>
      <c r="AR4973" s="100" t="s">
        <v>172</v>
      </c>
      <c r="AT4973" s="100" t="s">
        <v>168</v>
      </c>
      <c r="AU4973" s="100" t="s">
        <v>82</v>
      </c>
      <c r="AY4973" s="9" t="s">
        <v>165</v>
      </c>
      <c r="BE4973" s="101">
        <f>IF(N4973="základní",J4973,0)</f>
        <v>0</v>
      </c>
      <c r="BF4973" s="101">
        <f>IF(N4973="snížená",J4973,0)</f>
        <v>0</v>
      </c>
      <c r="BG4973" s="101">
        <f>IF(N4973="zákl. přenesená",J4973,0)</f>
        <v>0</v>
      </c>
      <c r="BH4973" s="101">
        <f>IF(N4973="sníž. přenesená",J4973,0)</f>
        <v>0</v>
      </c>
      <c r="BI4973" s="101">
        <f>IF(N4973="nulová",J4973,0)</f>
        <v>0</v>
      </c>
      <c r="BJ4973" s="9" t="s">
        <v>80</v>
      </c>
      <c r="BK4973" s="101">
        <f>ROUND(I4973*H4973,2)</f>
        <v>0</v>
      </c>
      <c r="BL4973" s="9" t="s">
        <v>172</v>
      </c>
      <c r="BM4973" s="100" t="s">
        <v>3262</v>
      </c>
    </row>
    <row r="4974" spans="2:65" s="17" customFormat="1">
      <c r="B4974" s="16"/>
      <c r="D4974" s="102" t="s">
        <v>173</v>
      </c>
      <c r="F4974" s="103" t="s">
        <v>3261</v>
      </c>
      <c r="I4974" s="5"/>
      <c r="L4974" s="16"/>
      <c r="M4974" s="104"/>
      <c r="T4974" s="105"/>
      <c r="AT4974" s="9" t="s">
        <v>173</v>
      </c>
      <c r="AU4974" s="9" t="s">
        <v>82</v>
      </c>
    </row>
    <row r="4975" spans="2:65" s="17" customFormat="1" ht="21.75" customHeight="1">
      <c r="B4975" s="16"/>
      <c r="C4975" s="88" t="s">
        <v>1883</v>
      </c>
      <c r="D4975" s="88" t="s">
        <v>168</v>
      </c>
      <c r="E4975" s="89" t="s">
        <v>3263</v>
      </c>
      <c r="F4975" s="90" t="s">
        <v>3264</v>
      </c>
      <c r="G4975" s="91" t="s">
        <v>2462</v>
      </c>
      <c r="H4975" s="92">
        <v>6</v>
      </c>
      <c r="I4975" s="4"/>
      <c r="J4975" s="94">
        <f>ROUND(I4975*H4975,2)</f>
        <v>0</v>
      </c>
      <c r="K4975" s="95"/>
      <c r="L4975" s="16"/>
      <c r="M4975" s="96" t="s">
        <v>1</v>
      </c>
      <c r="N4975" s="97" t="s">
        <v>38</v>
      </c>
      <c r="P4975" s="98">
        <f>O4975*H4975</f>
        <v>0</v>
      </c>
      <c r="Q4975" s="98">
        <v>0</v>
      </c>
      <c r="R4975" s="98">
        <f>Q4975*H4975</f>
        <v>0</v>
      </c>
      <c r="S4975" s="98">
        <v>0</v>
      </c>
      <c r="T4975" s="99">
        <f>S4975*H4975</f>
        <v>0</v>
      </c>
      <c r="AR4975" s="100" t="s">
        <v>172</v>
      </c>
      <c r="AT4975" s="100" t="s">
        <v>168</v>
      </c>
      <c r="AU4975" s="100" t="s">
        <v>82</v>
      </c>
      <c r="AY4975" s="9" t="s">
        <v>165</v>
      </c>
      <c r="BE4975" s="101">
        <f>IF(N4975="základní",J4975,0)</f>
        <v>0</v>
      </c>
      <c r="BF4975" s="101">
        <f>IF(N4975="snížená",J4975,0)</f>
        <v>0</v>
      </c>
      <c r="BG4975" s="101">
        <f>IF(N4975="zákl. přenesená",J4975,0)</f>
        <v>0</v>
      </c>
      <c r="BH4975" s="101">
        <f>IF(N4975="sníž. přenesená",J4975,0)</f>
        <v>0</v>
      </c>
      <c r="BI4975" s="101">
        <f>IF(N4975="nulová",J4975,0)</f>
        <v>0</v>
      </c>
      <c r="BJ4975" s="9" t="s">
        <v>80</v>
      </c>
      <c r="BK4975" s="101">
        <f>ROUND(I4975*H4975,2)</f>
        <v>0</v>
      </c>
      <c r="BL4975" s="9" t="s">
        <v>172</v>
      </c>
      <c r="BM4975" s="100" t="s">
        <v>3265</v>
      </c>
    </row>
    <row r="4976" spans="2:65" s="17" customFormat="1">
      <c r="B4976" s="16"/>
      <c r="D4976" s="102" t="s">
        <v>173</v>
      </c>
      <c r="F4976" s="103" t="s">
        <v>3264</v>
      </c>
      <c r="I4976" s="5"/>
      <c r="L4976" s="16"/>
      <c r="M4976" s="104"/>
      <c r="T4976" s="105"/>
      <c r="AT4976" s="9" t="s">
        <v>173</v>
      </c>
      <c r="AU4976" s="9" t="s">
        <v>82</v>
      </c>
    </row>
    <row r="4977" spans="2:65" s="17" customFormat="1" ht="44.25" customHeight="1">
      <c r="B4977" s="16"/>
      <c r="C4977" s="88" t="s">
        <v>3266</v>
      </c>
      <c r="D4977" s="88" t="s">
        <v>168</v>
      </c>
      <c r="E4977" s="89" t="s">
        <v>3267</v>
      </c>
      <c r="F4977" s="90" t="s">
        <v>3268</v>
      </c>
      <c r="G4977" s="91" t="s">
        <v>2575</v>
      </c>
      <c r="H4977" s="92">
        <v>1</v>
      </c>
      <c r="I4977" s="4"/>
      <c r="J4977" s="94">
        <f>ROUND(I4977*H4977,2)</f>
        <v>0</v>
      </c>
      <c r="K4977" s="95"/>
      <c r="L4977" s="16"/>
      <c r="M4977" s="96" t="s">
        <v>1</v>
      </c>
      <c r="N4977" s="97" t="s">
        <v>38</v>
      </c>
      <c r="P4977" s="98">
        <f>O4977*H4977</f>
        <v>0</v>
      </c>
      <c r="Q4977" s="98">
        <v>0</v>
      </c>
      <c r="R4977" s="98">
        <f>Q4977*H4977</f>
        <v>0</v>
      </c>
      <c r="S4977" s="98">
        <v>0</v>
      </c>
      <c r="T4977" s="99">
        <f>S4977*H4977</f>
        <v>0</v>
      </c>
      <c r="AR4977" s="100" t="s">
        <v>172</v>
      </c>
      <c r="AT4977" s="100" t="s">
        <v>168</v>
      </c>
      <c r="AU4977" s="100" t="s">
        <v>82</v>
      </c>
      <c r="AY4977" s="9" t="s">
        <v>165</v>
      </c>
      <c r="BE4977" s="101">
        <f>IF(N4977="základní",J4977,0)</f>
        <v>0</v>
      </c>
      <c r="BF4977" s="101">
        <f>IF(N4977="snížená",J4977,0)</f>
        <v>0</v>
      </c>
      <c r="BG4977" s="101">
        <f>IF(N4977="zákl. přenesená",J4977,0)</f>
        <v>0</v>
      </c>
      <c r="BH4977" s="101">
        <f>IF(N4977="sníž. přenesená",J4977,0)</f>
        <v>0</v>
      </c>
      <c r="BI4977" s="101">
        <f>IF(N4977="nulová",J4977,0)</f>
        <v>0</v>
      </c>
      <c r="BJ4977" s="9" t="s">
        <v>80</v>
      </c>
      <c r="BK4977" s="101">
        <f>ROUND(I4977*H4977,2)</f>
        <v>0</v>
      </c>
      <c r="BL4977" s="9" t="s">
        <v>172</v>
      </c>
      <c r="BM4977" s="100" t="s">
        <v>3269</v>
      </c>
    </row>
    <row r="4978" spans="2:65" s="17" customFormat="1" ht="29.25">
      <c r="B4978" s="16"/>
      <c r="D4978" s="102" t="s">
        <v>173</v>
      </c>
      <c r="F4978" s="103" t="s">
        <v>3268</v>
      </c>
      <c r="I4978" s="5"/>
      <c r="L4978" s="16"/>
      <c r="M4978" s="104"/>
      <c r="T4978" s="105"/>
      <c r="AT4978" s="9" t="s">
        <v>173</v>
      </c>
      <c r="AU4978" s="9" t="s">
        <v>82</v>
      </c>
    </row>
    <row r="4979" spans="2:65" s="17" customFormat="1" ht="37.9" customHeight="1">
      <c r="B4979" s="16"/>
      <c r="C4979" s="88" t="s">
        <v>1886</v>
      </c>
      <c r="D4979" s="88" t="s">
        <v>168</v>
      </c>
      <c r="E4979" s="89" t="s">
        <v>3270</v>
      </c>
      <c r="F4979" s="90" t="s">
        <v>3271</v>
      </c>
      <c r="G4979" s="91" t="s">
        <v>2575</v>
      </c>
      <c r="H4979" s="92">
        <v>1</v>
      </c>
      <c r="I4979" s="4"/>
      <c r="J4979" s="94">
        <f>ROUND(I4979*H4979,2)</f>
        <v>0</v>
      </c>
      <c r="K4979" s="95"/>
      <c r="L4979" s="16"/>
      <c r="M4979" s="96" t="s">
        <v>1</v>
      </c>
      <c r="N4979" s="97" t="s">
        <v>38</v>
      </c>
      <c r="P4979" s="98">
        <f>O4979*H4979</f>
        <v>0</v>
      </c>
      <c r="Q4979" s="98">
        <v>0</v>
      </c>
      <c r="R4979" s="98">
        <f>Q4979*H4979</f>
        <v>0</v>
      </c>
      <c r="S4979" s="98">
        <v>0</v>
      </c>
      <c r="T4979" s="99">
        <f>S4979*H4979</f>
        <v>0</v>
      </c>
      <c r="AR4979" s="100" t="s">
        <v>172</v>
      </c>
      <c r="AT4979" s="100" t="s">
        <v>168</v>
      </c>
      <c r="AU4979" s="100" t="s">
        <v>82</v>
      </c>
      <c r="AY4979" s="9" t="s">
        <v>165</v>
      </c>
      <c r="BE4979" s="101">
        <f>IF(N4979="základní",J4979,0)</f>
        <v>0</v>
      </c>
      <c r="BF4979" s="101">
        <f>IF(N4979="snížená",J4979,0)</f>
        <v>0</v>
      </c>
      <c r="BG4979" s="101">
        <f>IF(N4979="zákl. přenesená",J4979,0)</f>
        <v>0</v>
      </c>
      <c r="BH4979" s="101">
        <f>IF(N4979="sníž. přenesená",J4979,0)</f>
        <v>0</v>
      </c>
      <c r="BI4979" s="101">
        <f>IF(N4979="nulová",J4979,0)</f>
        <v>0</v>
      </c>
      <c r="BJ4979" s="9" t="s">
        <v>80</v>
      </c>
      <c r="BK4979" s="101">
        <f>ROUND(I4979*H4979,2)</f>
        <v>0</v>
      </c>
      <c r="BL4979" s="9" t="s">
        <v>172</v>
      </c>
      <c r="BM4979" s="100" t="s">
        <v>3272</v>
      </c>
    </row>
    <row r="4980" spans="2:65" s="17" customFormat="1" ht="29.25">
      <c r="B4980" s="16"/>
      <c r="D4980" s="102" t="s">
        <v>173</v>
      </c>
      <c r="F4980" s="103" t="s">
        <v>3271</v>
      </c>
      <c r="I4980" s="5"/>
      <c r="L4980" s="16"/>
      <c r="M4980" s="104"/>
      <c r="T4980" s="105"/>
      <c r="AT4980" s="9" t="s">
        <v>173</v>
      </c>
      <c r="AU4980" s="9" t="s">
        <v>82</v>
      </c>
    </row>
    <row r="4981" spans="2:65" s="17" customFormat="1" ht="37.9" customHeight="1">
      <c r="B4981" s="16"/>
      <c r="C4981" s="88" t="s">
        <v>3273</v>
      </c>
      <c r="D4981" s="88" t="s">
        <v>168</v>
      </c>
      <c r="E4981" s="89" t="s">
        <v>3274</v>
      </c>
      <c r="F4981" s="90" t="s">
        <v>3275</v>
      </c>
      <c r="G4981" s="91" t="s">
        <v>2462</v>
      </c>
      <c r="H4981" s="92">
        <v>500</v>
      </c>
      <c r="I4981" s="4"/>
      <c r="J4981" s="94">
        <f>ROUND(I4981*H4981,2)</f>
        <v>0</v>
      </c>
      <c r="K4981" s="95"/>
      <c r="L4981" s="16"/>
      <c r="M4981" s="96" t="s">
        <v>1</v>
      </c>
      <c r="N4981" s="97" t="s">
        <v>38</v>
      </c>
      <c r="P4981" s="98">
        <f>O4981*H4981</f>
        <v>0</v>
      </c>
      <c r="Q4981" s="98">
        <v>0</v>
      </c>
      <c r="R4981" s="98">
        <f>Q4981*H4981</f>
        <v>0</v>
      </c>
      <c r="S4981" s="98">
        <v>0</v>
      </c>
      <c r="T4981" s="99">
        <f>S4981*H4981</f>
        <v>0</v>
      </c>
      <c r="AR4981" s="100" t="s">
        <v>172</v>
      </c>
      <c r="AT4981" s="100" t="s">
        <v>168</v>
      </c>
      <c r="AU4981" s="100" t="s">
        <v>82</v>
      </c>
      <c r="AY4981" s="9" t="s">
        <v>165</v>
      </c>
      <c r="BE4981" s="101">
        <f>IF(N4981="základní",J4981,0)</f>
        <v>0</v>
      </c>
      <c r="BF4981" s="101">
        <f>IF(N4981="snížená",J4981,0)</f>
        <v>0</v>
      </c>
      <c r="BG4981" s="101">
        <f>IF(N4981="zákl. přenesená",J4981,0)</f>
        <v>0</v>
      </c>
      <c r="BH4981" s="101">
        <f>IF(N4981="sníž. přenesená",J4981,0)</f>
        <v>0</v>
      </c>
      <c r="BI4981" s="101">
        <f>IF(N4981="nulová",J4981,0)</f>
        <v>0</v>
      </c>
      <c r="BJ4981" s="9" t="s">
        <v>80</v>
      </c>
      <c r="BK4981" s="101">
        <f>ROUND(I4981*H4981,2)</f>
        <v>0</v>
      </c>
      <c r="BL4981" s="9" t="s">
        <v>172</v>
      </c>
      <c r="BM4981" s="100" t="s">
        <v>3276</v>
      </c>
    </row>
    <row r="4982" spans="2:65" s="17" customFormat="1" ht="19.5">
      <c r="B4982" s="16"/>
      <c r="D4982" s="102" t="s">
        <v>173</v>
      </c>
      <c r="F4982" s="103" t="s">
        <v>3275</v>
      </c>
      <c r="I4982" s="5"/>
      <c r="L4982" s="16"/>
      <c r="M4982" s="104"/>
      <c r="T4982" s="105"/>
      <c r="AT4982" s="9" t="s">
        <v>173</v>
      </c>
      <c r="AU4982" s="9" t="s">
        <v>82</v>
      </c>
    </row>
    <row r="4983" spans="2:65" s="17" customFormat="1" ht="33" customHeight="1">
      <c r="B4983" s="16"/>
      <c r="C4983" s="88" t="s">
        <v>1890</v>
      </c>
      <c r="D4983" s="88" t="s">
        <v>168</v>
      </c>
      <c r="E4983" s="89" t="s">
        <v>3277</v>
      </c>
      <c r="F4983" s="90" t="s">
        <v>3278</v>
      </c>
      <c r="G4983" s="91" t="s">
        <v>2462</v>
      </c>
      <c r="H4983" s="92">
        <v>7</v>
      </c>
      <c r="I4983" s="4"/>
      <c r="J4983" s="94">
        <f>ROUND(I4983*H4983,2)</f>
        <v>0</v>
      </c>
      <c r="K4983" s="95"/>
      <c r="L4983" s="16"/>
      <c r="M4983" s="96" t="s">
        <v>1</v>
      </c>
      <c r="N4983" s="97" t="s">
        <v>38</v>
      </c>
      <c r="P4983" s="98">
        <f>O4983*H4983</f>
        <v>0</v>
      </c>
      <c r="Q4983" s="98">
        <v>0</v>
      </c>
      <c r="R4983" s="98">
        <f>Q4983*H4983</f>
        <v>0</v>
      </c>
      <c r="S4983" s="98">
        <v>0</v>
      </c>
      <c r="T4983" s="99">
        <f>S4983*H4983</f>
        <v>0</v>
      </c>
      <c r="AR4983" s="100" t="s">
        <v>172</v>
      </c>
      <c r="AT4983" s="100" t="s">
        <v>168</v>
      </c>
      <c r="AU4983" s="100" t="s">
        <v>82</v>
      </c>
      <c r="AY4983" s="9" t="s">
        <v>165</v>
      </c>
      <c r="BE4983" s="101">
        <f>IF(N4983="základní",J4983,0)</f>
        <v>0</v>
      </c>
      <c r="BF4983" s="101">
        <f>IF(N4983="snížená",J4983,0)</f>
        <v>0</v>
      </c>
      <c r="BG4983" s="101">
        <f>IF(N4983="zákl. přenesená",J4983,0)</f>
        <v>0</v>
      </c>
      <c r="BH4983" s="101">
        <f>IF(N4983="sníž. přenesená",J4983,0)</f>
        <v>0</v>
      </c>
      <c r="BI4983" s="101">
        <f>IF(N4983="nulová",J4983,0)</f>
        <v>0</v>
      </c>
      <c r="BJ4983" s="9" t="s">
        <v>80</v>
      </c>
      <c r="BK4983" s="101">
        <f>ROUND(I4983*H4983,2)</f>
        <v>0</v>
      </c>
      <c r="BL4983" s="9" t="s">
        <v>172</v>
      </c>
      <c r="BM4983" s="100" t="s">
        <v>3279</v>
      </c>
    </row>
    <row r="4984" spans="2:65" s="17" customFormat="1" ht="19.5">
      <c r="B4984" s="16"/>
      <c r="D4984" s="102" t="s">
        <v>173</v>
      </c>
      <c r="F4984" s="103" t="s">
        <v>3278</v>
      </c>
      <c r="I4984" s="5"/>
      <c r="L4984" s="16"/>
      <c r="M4984" s="104"/>
      <c r="T4984" s="105"/>
      <c r="AT4984" s="9" t="s">
        <v>173</v>
      </c>
      <c r="AU4984" s="9" t="s">
        <v>82</v>
      </c>
    </row>
    <row r="4985" spans="2:65" s="17" customFormat="1" ht="66.75" customHeight="1">
      <c r="B4985" s="16"/>
      <c r="C4985" s="88" t="s">
        <v>3280</v>
      </c>
      <c r="D4985" s="88" t="s">
        <v>168</v>
      </c>
      <c r="E4985" s="89" t="s">
        <v>3281</v>
      </c>
      <c r="F4985" s="90" t="s">
        <v>3282</v>
      </c>
      <c r="G4985" s="91" t="s">
        <v>2462</v>
      </c>
      <c r="H4985" s="92">
        <v>10</v>
      </c>
      <c r="I4985" s="4"/>
      <c r="J4985" s="94">
        <f>ROUND(I4985*H4985,2)</f>
        <v>0</v>
      </c>
      <c r="K4985" s="95"/>
      <c r="L4985" s="16"/>
      <c r="M4985" s="96" t="s">
        <v>1</v>
      </c>
      <c r="N4985" s="97" t="s">
        <v>38</v>
      </c>
      <c r="P4985" s="98">
        <f>O4985*H4985</f>
        <v>0</v>
      </c>
      <c r="Q4985" s="98">
        <v>0</v>
      </c>
      <c r="R4985" s="98">
        <f>Q4985*H4985</f>
        <v>0</v>
      </c>
      <c r="S4985" s="98">
        <v>0</v>
      </c>
      <c r="T4985" s="99">
        <f>S4985*H4985</f>
        <v>0</v>
      </c>
      <c r="AR4985" s="100" t="s">
        <v>172</v>
      </c>
      <c r="AT4985" s="100" t="s">
        <v>168</v>
      </c>
      <c r="AU4985" s="100" t="s">
        <v>82</v>
      </c>
      <c r="AY4985" s="9" t="s">
        <v>165</v>
      </c>
      <c r="BE4985" s="101">
        <f>IF(N4985="základní",J4985,0)</f>
        <v>0</v>
      </c>
      <c r="BF4985" s="101">
        <f>IF(N4985="snížená",J4985,0)</f>
        <v>0</v>
      </c>
      <c r="BG4985" s="101">
        <f>IF(N4985="zákl. přenesená",J4985,0)</f>
        <v>0</v>
      </c>
      <c r="BH4985" s="101">
        <f>IF(N4985="sníž. přenesená",J4985,0)</f>
        <v>0</v>
      </c>
      <c r="BI4985" s="101">
        <f>IF(N4985="nulová",J4985,0)</f>
        <v>0</v>
      </c>
      <c r="BJ4985" s="9" t="s">
        <v>80</v>
      </c>
      <c r="BK4985" s="101">
        <f>ROUND(I4985*H4985,2)</f>
        <v>0</v>
      </c>
      <c r="BL4985" s="9" t="s">
        <v>172</v>
      </c>
      <c r="BM4985" s="100" t="s">
        <v>3283</v>
      </c>
    </row>
    <row r="4986" spans="2:65" s="17" customFormat="1" ht="39">
      <c r="B4986" s="16"/>
      <c r="D4986" s="102" t="s">
        <v>173</v>
      </c>
      <c r="F4986" s="103" t="s">
        <v>3282</v>
      </c>
      <c r="I4986" s="5"/>
      <c r="L4986" s="16"/>
      <c r="M4986" s="104"/>
      <c r="T4986" s="105"/>
      <c r="AT4986" s="9" t="s">
        <v>173</v>
      </c>
      <c r="AU4986" s="9" t="s">
        <v>82</v>
      </c>
    </row>
    <row r="4987" spans="2:65" s="17" customFormat="1" ht="49.15" customHeight="1">
      <c r="B4987" s="16"/>
      <c r="C4987" s="88" t="s">
        <v>1895</v>
      </c>
      <c r="D4987" s="88" t="s">
        <v>168</v>
      </c>
      <c r="E4987" s="89" t="s">
        <v>3284</v>
      </c>
      <c r="F4987" s="90" t="s">
        <v>3285</v>
      </c>
      <c r="G4987" s="91" t="s">
        <v>2462</v>
      </c>
      <c r="H4987" s="92">
        <v>15</v>
      </c>
      <c r="I4987" s="4"/>
      <c r="J4987" s="94">
        <f>ROUND(I4987*H4987,2)</f>
        <v>0</v>
      </c>
      <c r="K4987" s="95"/>
      <c r="L4987" s="16"/>
      <c r="M4987" s="96" t="s">
        <v>1</v>
      </c>
      <c r="N4987" s="97" t="s">
        <v>38</v>
      </c>
      <c r="P4987" s="98">
        <f>O4987*H4987</f>
        <v>0</v>
      </c>
      <c r="Q4987" s="98">
        <v>0</v>
      </c>
      <c r="R4987" s="98">
        <f>Q4987*H4987</f>
        <v>0</v>
      </c>
      <c r="S4987" s="98">
        <v>0</v>
      </c>
      <c r="T4987" s="99">
        <f>S4987*H4987</f>
        <v>0</v>
      </c>
      <c r="AR4987" s="100" t="s">
        <v>172</v>
      </c>
      <c r="AT4987" s="100" t="s">
        <v>168</v>
      </c>
      <c r="AU4987" s="100" t="s">
        <v>82</v>
      </c>
      <c r="AY4987" s="9" t="s">
        <v>165</v>
      </c>
      <c r="BE4987" s="101">
        <f>IF(N4987="základní",J4987,0)</f>
        <v>0</v>
      </c>
      <c r="BF4987" s="101">
        <f>IF(N4987="snížená",J4987,0)</f>
        <v>0</v>
      </c>
      <c r="BG4987" s="101">
        <f>IF(N4987="zákl. přenesená",J4987,0)</f>
        <v>0</v>
      </c>
      <c r="BH4987" s="101">
        <f>IF(N4987="sníž. přenesená",J4987,0)</f>
        <v>0</v>
      </c>
      <c r="BI4987" s="101">
        <f>IF(N4987="nulová",J4987,0)</f>
        <v>0</v>
      </c>
      <c r="BJ4987" s="9" t="s">
        <v>80</v>
      </c>
      <c r="BK4987" s="101">
        <f>ROUND(I4987*H4987,2)</f>
        <v>0</v>
      </c>
      <c r="BL4987" s="9" t="s">
        <v>172</v>
      </c>
      <c r="BM4987" s="100" t="s">
        <v>3286</v>
      </c>
    </row>
    <row r="4988" spans="2:65" s="17" customFormat="1" ht="29.25">
      <c r="B4988" s="16"/>
      <c r="D4988" s="102" t="s">
        <v>173</v>
      </c>
      <c r="F4988" s="103" t="s">
        <v>3285</v>
      </c>
      <c r="I4988" s="5"/>
      <c r="L4988" s="16"/>
      <c r="M4988" s="104"/>
      <c r="T4988" s="105"/>
      <c r="AT4988" s="9" t="s">
        <v>173</v>
      </c>
      <c r="AU4988" s="9" t="s">
        <v>82</v>
      </c>
    </row>
    <row r="4989" spans="2:65" s="17" customFormat="1" ht="33" customHeight="1">
      <c r="B4989" s="16"/>
      <c r="C4989" s="88" t="s">
        <v>3287</v>
      </c>
      <c r="D4989" s="88" t="s">
        <v>168</v>
      </c>
      <c r="E4989" s="89" t="s">
        <v>3288</v>
      </c>
      <c r="F4989" s="90" t="s">
        <v>3289</v>
      </c>
      <c r="G4989" s="91" t="s">
        <v>2462</v>
      </c>
      <c r="H4989" s="92">
        <v>10</v>
      </c>
      <c r="I4989" s="4"/>
      <c r="J4989" s="94">
        <f>ROUND(I4989*H4989,2)</f>
        <v>0</v>
      </c>
      <c r="K4989" s="95"/>
      <c r="L4989" s="16"/>
      <c r="M4989" s="96" t="s">
        <v>1</v>
      </c>
      <c r="N4989" s="97" t="s">
        <v>38</v>
      </c>
      <c r="P4989" s="98">
        <f>O4989*H4989</f>
        <v>0</v>
      </c>
      <c r="Q4989" s="98">
        <v>0</v>
      </c>
      <c r="R4989" s="98">
        <f>Q4989*H4989</f>
        <v>0</v>
      </c>
      <c r="S4989" s="98">
        <v>0</v>
      </c>
      <c r="T4989" s="99">
        <f>S4989*H4989</f>
        <v>0</v>
      </c>
      <c r="AR4989" s="100" t="s">
        <v>172</v>
      </c>
      <c r="AT4989" s="100" t="s">
        <v>168</v>
      </c>
      <c r="AU4989" s="100" t="s">
        <v>82</v>
      </c>
      <c r="AY4989" s="9" t="s">
        <v>165</v>
      </c>
      <c r="BE4989" s="101">
        <f>IF(N4989="základní",J4989,0)</f>
        <v>0</v>
      </c>
      <c r="BF4989" s="101">
        <f>IF(N4989="snížená",J4989,0)</f>
        <v>0</v>
      </c>
      <c r="BG4989" s="101">
        <f>IF(N4989="zákl. přenesená",J4989,0)</f>
        <v>0</v>
      </c>
      <c r="BH4989" s="101">
        <f>IF(N4989="sníž. přenesená",J4989,0)</f>
        <v>0</v>
      </c>
      <c r="BI4989" s="101">
        <f>IF(N4989="nulová",J4989,0)</f>
        <v>0</v>
      </c>
      <c r="BJ4989" s="9" t="s">
        <v>80</v>
      </c>
      <c r="BK4989" s="101">
        <f>ROUND(I4989*H4989,2)</f>
        <v>0</v>
      </c>
      <c r="BL4989" s="9" t="s">
        <v>172</v>
      </c>
      <c r="BM4989" s="100" t="s">
        <v>3290</v>
      </c>
    </row>
    <row r="4990" spans="2:65" s="17" customFormat="1" ht="19.5">
      <c r="B4990" s="16"/>
      <c r="D4990" s="102" t="s">
        <v>173</v>
      </c>
      <c r="F4990" s="103" t="s">
        <v>3289</v>
      </c>
      <c r="I4990" s="5"/>
      <c r="L4990" s="16"/>
      <c r="M4990" s="104"/>
      <c r="T4990" s="105"/>
      <c r="AT4990" s="9" t="s">
        <v>173</v>
      </c>
      <c r="AU4990" s="9" t="s">
        <v>82</v>
      </c>
    </row>
    <row r="4991" spans="2:65" s="77" customFormat="1" ht="22.9" customHeight="1">
      <c r="B4991" s="76"/>
      <c r="D4991" s="78" t="s">
        <v>72</v>
      </c>
      <c r="E4991" s="86" t="s">
        <v>3291</v>
      </c>
      <c r="F4991" s="86" t="s">
        <v>3292</v>
      </c>
      <c r="I4991" s="3"/>
      <c r="J4991" s="87">
        <f>BK4991</f>
        <v>0</v>
      </c>
      <c r="L4991" s="76"/>
      <c r="M4991" s="81"/>
      <c r="P4991" s="82">
        <f>SUM(P4992:P5125)</f>
        <v>0</v>
      </c>
      <c r="R4991" s="82">
        <f>SUM(R4992:R5125)</f>
        <v>0</v>
      </c>
      <c r="T4991" s="83">
        <f>SUM(T4992:T5125)</f>
        <v>0</v>
      </c>
      <c r="AR4991" s="78" t="s">
        <v>80</v>
      </c>
      <c r="AT4991" s="84" t="s">
        <v>72</v>
      </c>
      <c r="AU4991" s="84" t="s">
        <v>80</v>
      </c>
      <c r="AY4991" s="78" t="s">
        <v>165</v>
      </c>
      <c r="BK4991" s="85">
        <f>SUM(BK4992:BK5125)</f>
        <v>0</v>
      </c>
    </row>
    <row r="4992" spans="2:65" s="17" customFormat="1" ht="66.75" customHeight="1">
      <c r="B4992" s="16"/>
      <c r="C4992" s="88" t="s">
        <v>1901</v>
      </c>
      <c r="D4992" s="88" t="s">
        <v>168</v>
      </c>
      <c r="E4992" s="89" t="s">
        <v>3293</v>
      </c>
      <c r="F4992" s="90" t="s">
        <v>3294</v>
      </c>
      <c r="G4992" s="91" t="s">
        <v>259</v>
      </c>
      <c r="H4992" s="92">
        <v>3</v>
      </c>
      <c r="I4992" s="4"/>
      <c r="J4992" s="94">
        <f>ROUND(I4992*H4992,2)</f>
        <v>0</v>
      </c>
      <c r="K4992" s="95"/>
      <c r="L4992" s="16"/>
      <c r="M4992" s="96" t="s">
        <v>1</v>
      </c>
      <c r="N4992" s="97" t="s">
        <v>38</v>
      </c>
      <c r="P4992" s="98">
        <f>O4992*H4992</f>
        <v>0</v>
      </c>
      <c r="Q4992" s="98">
        <v>0</v>
      </c>
      <c r="R4992" s="98">
        <f>Q4992*H4992</f>
        <v>0</v>
      </c>
      <c r="S4992" s="98">
        <v>0</v>
      </c>
      <c r="T4992" s="99">
        <f>S4992*H4992</f>
        <v>0</v>
      </c>
      <c r="AR4992" s="100" t="s">
        <v>172</v>
      </c>
      <c r="AT4992" s="100" t="s">
        <v>168</v>
      </c>
      <c r="AU4992" s="100" t="s">
        <v>82</v>
      </c>
      <c r="AY4992" s="9" t="s">
        <v>165</v>
      </c>
      <c r="BE4992" s="101">
        <f>IF(N4992="základní",J4992,0)</f>
        <v>0</v>
      </c>
      <c r="BF4992" s="101">
        <f>IF(N4992="snížená",J4992,0)</f>
        <v>0</v>
      </c>
      <c r="BG4992" s="101">
        <f>IF(N4992="zákl. přenesená",J4992,0)</f>
        <v>0</v>
      </c>
      <c r="BH4992" s="101">
        <f>IF(N4992="sníž. přenesená",J4992,0)</f>
        <v>0</v>
      </c>
      <c r="BI4992" s="101">
        <f>IF(N4992="nulová",J4992,0)</f>
        <v>0</v>
      </c>
      <c r="BJ4992" s="9" t="s">
        <v>80</v>
      </c>
      <c r="BK4992" s="101">
        <f>ROUND(I4992*H4992,2)</f>
        <v>0</v>
      </c>
      <c r="BL4992" s="9" t="s">
        <v>172</v>
      </c>
      <c r="BM4992" s="100" t="s">
        <v>3295</v>
      </c>
    </row>
    <row r="4993" spans="2:65" s="17" customFormat="1" ht="39">
      <c r="B4993" s="16"/>
      <c r="D4993" s="102" t="s">
        <v>173</v>
      </c>
      <c r="F4993" s="103" t="s">
        <v>3294</v>
      </c>
      <c r="I4993" s="5"/>
      <c r="L4993" s="16"/>
      <c r="M4993" s="104"/>
      <c r="T4993" s="105"/>
      <c r="AT4993" s="9" t="s">
        <v>173</v>
      </c>
      <c r="AU4993" s="9" t="s">
        <v>82</v>
      </c>
    </row>
    <row r="4994" spans="2:65" s="17" customFormat="1" ht="66.75" customHeight="1">
      <c r="B4994" s="16"/>
      <c r="C4994" s="88" t="s">
        <v>3296</v>
      </c>
      <c r="D4994" s="88" t="s">
        <v>168</v>
      </c>
      <c r="E4994" s="89" t="s">
        <v>3297</v>
      </c>
      <c r="F4994" s="90" t="s">
        <v>3298</v>
      </c>
      <c r="G4994" s="91" t="s">
        <v>259</v>
      </c>
      <c r="H4994" s="92">
        <v>4</v>
      </c>
      <c r="I4994" s="4"/>
      <c r="J4994" s="94">
        <f>ROUND(I4994*H4994,2)</f>
        <v>0</v>
      </c>
      <c r="K4994" s="95"/>
      <c r="L4994" s="16"/>
      <c r="M4994" s="96" t="s">
        <v>1</v>
      </c>
      <c r="N4994" s="97" t="s">
        <v>38</v>
      </c>
      <c r="P4994" s="98">
        <f>O4994*H4994</f>
        <v>0</v>
      </c>
      <c r="Q4994" s="98">
        <v>0</v>
      </c>
      <c r="R4994" s="98">
        <f>Q4994*H4994</f>
        <v>0</v>
      </c>
      <c r="S4994" s="98">
        <v>0</v>
      </c>
      <c r="T4994" s="99">
        <f>S4994*H4994</f>
        <v>0</v>
      </c>
      <c r="AR4994" s="100" t="s">
        <v>172</v>
      </c>
      <c r="AT4994" s="100" t="s">
        <v>168</v>
      </c>
      <c r="AU4994" s="100" t="s">
        <v>82</v>
      </c>
      <c r="AY4994" s="9" t="s">
        <v>165</v>
      </c>
      <c r="BE4994" s="101">
        <f>IF(N4994="základní",J4994,0)</f>
        <v>0</v>
      </c>
      <c r="BF4994" s="101">
        <f>IF(N4994="snížená",J4994,0)</f>
        <v>0</v>
      </c>
      <c r="BG4994" s="101">
        <f>IF(N4994="zákl. přenesená",J4994,0)</f>
        <v>0</v>
      </c>
      <c r="BH4994" s="101">
        <f>IF(N4994="sníž. přenesená",J4994,0)</f>
        <v>0</v>
      </c>
      <c r="BI4994" s="101">
        <f>IF(N4994="nulová",J4994,0)</f>
        <v>0</v>
      </c>
      <c r="BJ4994" s="9" t="s">
        <v>80</v>
      </c>
      <c r="BK4994" s="101">
        <f>ROUND(I4994*H4994,2)</f>
        <v>0</v>
      </c>
      <c r="BL4994" s="9" t="s">
        <v>172</v>
      </c>
      <c r="BM4994" s="100" t="s">
        <v>3299</v>
      </c>
    </row>
    <row r="4995" spans="2:65" s="17" customFormat="1" ht="39">
      <c r="B4995" s="16"/>
      <c r="D4995" s="102" t="s">
        <v>173</v>
      </c>
      <c r="F4995" s="103" t="s">
        <v>3298</v>
      </c>
      <c r="I4995" s="5"/>
      <c r="L4995" s="16"/>
      <c r="M4995" s="104"/>
      <c r="T4995" s="105"/>
      <c r="AT4995" s="9" t="s">
        <v>173</v>
      </c>
      <c r="AU4995" s="9" t="s">
        <v>82</v>
      </c>
    </row>
    <row r="4996" spans="2:65" s="17" customFormat="1" ht="72">
      <c r="B4996" s="16"/>
      <c r="C4996" s="88" t="s">
        <v>1912</v>
      </c>
      <c r="D4996" s="88" t="s">
        <v>168</v>
      </c>
      <c r="E4996" s="89" t="s">
        <v>3300</v>
      </c>
      <c r="F4996" s="90" t="s">
        <v>11826</v>
      </c>
      <c r="G4996" s="91" t="s">
        <v>259</v>
      </c>
      <c r="H4996" s="92">
        <v>6</v>
      </c>
      <c r="I4996" s="4"/>
      <c r="J4996" s="94">
        <f>ROUND(I4996*H4996,2)</f>
        <v>0</v>
      </c>
      <c r="K4996" s="95"/>
      <c r="L4996" s="16"/>
      <c r="M4996" s="96" t="s">
        <v>1</v>
      </c>
      <c r="N4996" s="97" t="s">
        <v>38</v>
      </c>
      <c r="P4996" s="98">
        <f>O4996*H4996</f>
        <v>0</v>
      </c>
      <c r="Q4996" s="98">
        <v>0</v>
      </c>
      <c r="R4996" s="98">
        <f>Q4996*H4996</f>
        <v>0</v>
      </c>
      <c r="S4996" s="98">
        <v>0</v>
      </c>
      <c r="T4996" s="99">
        <f>S4996*H4996</f>
        <v>0</v>
      </c>
      <c r="AR4996" s="100" t="s">
        <v>172</v>
      </c>
      <c r="AT4996" s="100" t="s">
        <v>168</v>
      </c>
      <c r="AU4996" s="100" t="s">
        <v>82</v>
      </c>
      <c r="AY4996" s="9" t="s">
        <v>165</v>
      </c>
      <c r="BE4996" s="101">
        <f>IF(N4996="základní",J4996,0)</f>
        <v>0</v>
      </c>
      <c r="BF4996" s="101">
        <f>IF(N4996="snížená",J4996,0)</f>
        <v>0</v>
      </c>
      <c r="BG4996" s="101">
        <f>IF(N4996="zákl. přenesená",J4996,0)</f>
        <v>0</v>
      </c>
      <c r="BH4996" s="101">
        <f>IF(N4996="sníž. přenesená",J4996,0)</f>
        <v>0</v>
      </c>
      <c r="BI4996" s="101">
        <f>IF(N4996="nulová",J4996,0)</f>
        <v>0</v>
      </c>
      <c r="BJ4996" s="9" t="s">
        <v>80</v>
      </c>
      <c r="BK4996" s="101">
        <f>ROUND(I4996*H4996,2)</f>
        <v>0</v>
      </c>
      <c r="BL4996" s="9" t="s">
        <v>172</v>
      </c>
      <c r="BM4996" s="100" t="s">
        <v>3301</v>
      </c>
    </row>
    <row r="4997" spans="2:65" s="17" customFormat="1" ht="48.75">
      <c r="B4997" s="16"/>
      <c r="D4997" s="102" t="s">
        <v>173</v>
      </c>
      <c r="F4997" s="103" t="s">
        <v>11826</v>
      </c>
      <c r="I4997" s="5"/>
      <c r="L4997" s="16"/>
      <c r="M4997" s="104"/>
      <c r="T4997" s="105"/>
      <c r="AT4997" s="9" t="s">
        <v>173</v>
      </c>
      <c r="AU4997" s="9" t="s">
        <v>82</v>
      </c>
    </row>
    <row r="4998" spans="2:65" s="17" customFormat="1" ht="72">
      <c r="B4998" s="16"/>
      <c r="C4998" s="88" t="s">
        <v>3302</v>
      </c>
      <c r="D4998" s="88" t="s">
        <v>168</v>
      </c>
      <c r="E4998" s="89" t="s">
        <v>3303</v>
      </c>
      <c r="F4998" s="90" t="s">
        <v>11827</v>
      </c>
      <c r="G4998" s="91" t="s">
        <v>259</v>
      </c>
      <c r="H4998" s="92">
        <v>2</v>
      </c>
      <c r="I4998" s="4"/>
      <c r="J4998" s="94">
        <f>ROUND(I4998*H4998,2)</f>
        <v>0</v>
      </c>
      <c r="K4998" s="95"/>
      <c r="L4998" s="16"/>
      <c r="M4998" s="96" t="s">
        <v>1</v>
      </c>
      <c r="N4998" s="97" t="s">
        <v>38</v>
      </c>
      <c r="P4998" s="98">
        <f>O4998*H4998</f>
        <v>0</v>
      </c>
      <c r="Q4998" s="98">
        <v>0</v>
      </c>
      <c r="R4998" s="98">
        <f>Q4998*H4998</f>
        <v>0</v>
      </c>
      <c r="S4998" s="98">
        <v>0</v>
      </c>
      <c r="T4998" s="99">
        <f>S4998*H4998</f>
        <v>0</v>
      </c>
      <c r="AR4998" s="100" t="s">
        <v>172</v>
      </c>
      <c r="AT4998" s="100" t="s">
        <v>168</v>
      </c>
      <c r="AU4998" s="100" t="s">
        <v>82</v>
      </c>
      <c r="AY4998" s="9" t="s">
        <v>165</v>
      </c>
      <c r="BE4998" s="101">
        <f>IF(N4998="základní",J4998,0)</f>
        <v>0</v>
      </c>
      <c r="BF4998" s="101">
        <f>IF(N4998="snížená",J4998,0)</f>
        <v>0</v>
      </c>
      <c r="BG4998" s="101">
        <f>IF(N4998="zákl. přenesená",J4998,0)</f>
        <v>0</v>
      </c>
      <c r="BH4998" s="101">
        <f>IF(N4998="sníž. přenesená",J4998,0)</f>
        <v>0</v>
      </c>
      <c r="BI4998" s="101">
        <f>IF(N4998="nulová",J4998,0)</f>
        <v>0</v>
      </c>
      <c r="BJ4998" s="9" t="s">
        <v>80</v>
      </c>
      <c r="BK4998" s="101">
        <f>ROUND(I4998*H4998,2)</f>
        <v>0</v>
      </c>
      <c r="BL4998" s="9" t="s">
        <v>172</v>
      </c>
      <c r="BM4998" s="100" t="s">
        <v>3304</v>
      </c>
    </row>
    <row r="4999" spans="2:65" s="17" customFormat="1" ht="48.75">
      <c r="B4999" s="16"/>
      <c r="D4999" s="102" t="s">
        <v>173</v>
      </c>
      <c r="F4999" s="103" t="s">
        <v>11827</v>
      </c>
      <c r="I4999" s="5"/>
      <c r="L4999" s="16"/>
      <c r="M4999" s="104"/>
      <c r="T4999" s="105"/>
      <c r="AT4999" s="9" t="s">
        <v>173</v>
      </c>
      <c r="AU4999" s="9" t="s">
        <v>82</v>
      </c>
    </row>
    <row r="5000" spans="2:65" s="17" customFormat="1" ht="66.75" customHeight="1">
      <c r="B5000" s="16"/>
      <c r="C5000" s="88" t="s">
        <v>1914</v>
      </c>
      <c r="D5000" s="88" t="s">
        <v>168</v>
      </c>
      <c r="E5000" s="89" t="s">
        <v>3305</v>
      </c>
      <c r="F5000" s="90" t="s">
        <v>3306</v>
      </c>
      <c r="G5000" s="91" t="s">
        <v>259</v>
      </c>
      <c r="H5000" s="92">
        <v>11</v>
      </c>
      <c r="I5000" s="4"/>
      <c r="J5000" s="94">
        <f>ROUND(I5000*H5000,2)</f>
        <v>0</v>
      </c>
      <c r="K5000" s="95"/>
      <c r="L5000" s="16"/>
      <c r="M5000" s="96" t="s">
        <v>1</v>
      </c>
      <c r="N5000" s="97" t="s">
        <v>38</v>
      </c>
      <c r="P5000" s="98">
        <f>O5000*H5000</f>
        <v>0</v>
      </c>
      <c r="Q5000" s="98">
        <v>0</v>
      </c>
      <c r="R5000" s="98">
        <f>Q5000*H5000</f>
        <v>0</v>
      </c>
      <c r="S5000" s="98">
        <v>0</v>
      </c>
      <c r="T5000" s="99">
        <f>S5000*H5000</f>
        <v>0</v>
      </c>
      <c r="AR5000" s="100" t="s">
        <v>172</v>
      </c>
      <c r="AT5000" s="100" t="s">
        <v>168</v>
      </c>
      <c r="AU5000" s="100" t="s">
        <v>82</v>
      </c>
      <c r="AY5000" s="9" t="s">
        <v>165</v>
      </c>
      <c r="BE5000" s="101">
        <f>IF(N5000="základní",J5000,0)</f>
        <v>0</v>
      </c>
      <c r="BF5000" s="101">
        <f>IF(N5000="snížená",J5000,0)</f>
        <v>0</v>
      </c>
      <c r="BG5000" s="101">
        <f>IF(N5000="zákl. přenesená",J5000,0)</f>
        <v>0</v>
      </c>
      <c r="BH5000" s="101">
        <f>IF(N5000="sníž. přenesená",J5000,0)</f>
        <v>0</v>
      </c>
      <c r="BI5000" s="101">
        <f>IF(N5000="nulová",J5000,0)</f>
        <v>0</v>
      </c>
      <c r="BJ5000" s="9" t="s">
        <v>80</v>
      </c>
      <c r="BK5000" s="101">
        <f>ROUND(I5000*H5000,2)</f>
        <v>0</v>
      </c>
      <c r="BL5000" s="9" t="s">
        <v>172</v>
      </c>
      <c r="BM5000" s="100" t="s">
        <v>3307</v>
      </c>
    </row>
    <row r="5001" spans="2:65" s="17" customFormat="1" ht="39">
      <c r="B5001" s="16"/>
      <c r="D5001" s="102" t="s">
        <v>173</v>
      </c>
      <c r="F5001" s="103" t="s">
        <v>3306</v>
      </c>
      <c r="I5001" s="5"/>
      <c r="L5001" s="16"/>
      <c r="M5001" s="104"/>
      <c r="T5001" s="105"/>
      <c r="AT5001" s="9" t="s">
        <v>173</v>
      </c>
      <c r="AU5001" s="9" t="s">
        <v>82</v>
      </c>
    </row>
    <row r="5002" spans="2:65" s="17" customFormat="1" ht="72">
      <c r="B5002" s="16"/>
      <c r="C5002" s="88" t="s">
        <v>3308</v>
      </c>
      <c r="D5002" s="88" t="s">
        <v>168</v>
      </c>
      <c r="E5002" s="89" t="s">
        <v>3309</v>
      </c>
      <c r="F5002" s="90" t="s">
        <v>11828</v>
      </c>
      <c r="G5002" s="91" t="s">
        <v>259</v>
      </c>
      <c r="H5002" s="92">
        <v>4</v>
      </c>
      <c r="I5002" s="4"/>
      <c r="J5002" s="94">
        <f>ROUND(I5002*H5002,2)</f>
        <v>0</v>
      </c>
      <c r="K5002" s="95"/>
      <c r="L5002" s="16"/>
      <c r="M5002" s="96" t="s">
        <v>1</v>
      </c>
      <c r="N5002" s="97" t="s">
        <v>38</v>
      </c>
      <c r="P5002" s="98">
        <f>O5002*H5002</f>
        <v>0</v>
      </c>
      <c r="Q5002" s="98">
        <v>0</v>
      </c>
      <c r="R5002" s="98">
        <f>Q5002*H5002</f>
        <v>0</v>
      </c>
      <c r="S5002" s="98">
        <v>0</v>
      </c>
      <c r="T5002" s="99">
        <f>S5002*H5002</f>
        <v>0</v>
      </c>
      <c r="AR5002" s="100" t="s">
        <v>172</v>
      </c>
      <c r="AT5002" s="100" t="s">
        <v>168</v>
      </c>
      <c r="AU5002" s="100" t="s">
        <v>82</v>
      </c>
      <c r="AY5002" s="9" t="s">
        <v>165</v>
      </c>
      <c r="BE5002" s="101">
        <f>IF(N5002="základní",J5002,0)</f>
        <v>0</v>
      </c>
      <c r="BF5002" s="101">
        <f>IF(N5002="snížená",J5002,0)</f>
        <v>0</v>
      </c>
      <c r="BG5002" s="101">
        <f>IF(N5002="zákl. přenesená",J5002,0)</f>
        <v>0</v>
      </c>
      <c r="BH5002" s="101">
        <f>IF(N5002="sníž. přenesená",J5002,0)</f>
        <v>0</v>
      </c>
      <c r="BI5002" s="101">
        <f>IF(N5002="nulová",J5002,0)</f>
        <v>0</v>
      </c>
      <c r="BJ5002" s="9" t="s">
        <v>80</v>
      </c>
      <c r="BK5002" s="101">
        <f>ROUND(I5002*H5002,2)</f>
        <v>0</v>
      </c>
      <c r="BL5002" s="9" t="s">
        <v>172</v>
      </c>
      <c r="BM5002" s="100" t="s">
        <v>3310</v>
      </c>
    </row>
    <row r="5003" spans="2:65" s="17" customFormat="1" ht="48.75">
      <c r="B5003" s="16"/>
      <c r="D5003" s="102" t="s">
        <v>173</v>
      </c>
      <c r="F5003" s="103" t="s">
        <v>11828</v>
      </c>
      <c r="I5003" s="5"/>
      <c r="L5003" s="16"/>
      <c r="M5003" s="104"/>
      <c r="T5003" s="105"/>
      <c r="AT5003" s="9" t="s">
        <v>173</v>
      </c>
      <c r="AU5003" s="9" t="s">
        <v>82</v>
      </c>
    </row>
    <row r="5004" spans="2:65" s="17" customFormat="1" ht="84">
      <c r="B5004" s="16"/>
      <c r="C5004" s="88" t="s">
        <v>1917</v>
      </c>
      <c r="D5004" s="88" t="s">
        <v>168</v>
      </c>
      <c r="E5004" s="89" t="s">
        <v>3311</v>
      </c>
      <c r="F5004" s="90" t="s">
        <v>11829</v>
      </c>
      <c r="G5004" s="91" t="s">
        <v>259</v>
      </c>
      <c r="H5004" s="92">
        <v>3</v>
      </c>
      <c r="I5004" s="4"/>
      <c r="J5004" s="94">
        <f>ROUND(I5004*H5004,2)</f>
        <v>0</v>
      </c>
      <c r="K5004" s="95"/>
      <c r="L5004" s="16"/>
      <c r="M5004" s="96" t="s">
        <v>1</v>
      </c>
      <c r="N5004" s="97" t="s">
        <v>38</v>
      </c>
      <c r="P5004" s="98">
        <f>O5004*H5004</f>
        <v>0</v>
      </c>
      <c r="Q5004" s="98">
        <v>0</v>
      </c>
      <c r="R5004" s="98">
        <f>Q5004*H5004</f>
        <v>0</v>
      </c>
      <c r="S5004" s="98">
        <v>0</v>
      </c>
      <c r="T5004" s="99">
        <f>S5004*H5004</f>
        <v>0</v>
      </c>
      <c r="AR5004" s="100" t="s">
        <v>172</v>
      </c>
      <c r="AT5004" s="100" t="s">
        <v>168</v>
      </c>
      <c r="AU5004" s="100" t="s">
        <v>82</v>
      </c>
      <c r="AY5004" s="9" t="s">
        <v>165</v>
      </c>
      <c r="BE5004" s="101">
        <f>IF(N5004="základní",J5004,0)</f>
        <v>0</v>
      </c>
      <c r="BF5004" s="101">
        <f>IF(N5004="snížená",J5004,0)</f>
        <v>0</v>
      </c>
      <c r="BG5004" s="101">
        <f>IF(N5004="zákl. přenesená",J5004,0)</f>
        <v>0</v>
      </c>
      <c r="BH5004" s="101">
        <f>IF(N5004="sníž. přenesená",J5004,0)</f>
        <v>0</v>
      </c>
      <c r="BI5004" s="101">
        <f>IF(N5004="nulová",J5004,0)</f>
        <v>0</v>
      </c>
      <c r="BJ5004" s="9" t="s">
        <v>80</v>
      </c>
      <c r="BK5004" s="101">
        <f>ROUND(I5004*H5004,2)</f>
        <v>0</v>
      </c>
      <c r="BL5004" s="9" t="s">
        <v>172</v>
      </c>
      <c r="BM5004" s="100" t="s">
        <v>3312</v>
      </c>
    </row>
    <row r="5005" spans="2:65" s="17" customFormat="1" ht="58.5">
      <c r="B5005" s="16"/>
      <c r="D5005" s="102" t="s">
        <v>173</v>
      </c>
      <c r="F5005" s="103" t="s">
        <v>11830</v>
      </c>
      <c r="I5005" s="5"/>
      <c r="L5005" s="16"/>
      <c r="M5005" s="104"/>
      <c r="T5005" s="105"/>
      <c r="AT5005" s="9" t="s">
        <v>173</v>
      </c>
      <c r="AU5005" s="9" t="s">
        <v>82</v>
      </c>
    </row>
    <row r="5006" spans="2:65" s="17" customFormat="1" ht="66.75" customHeight="1">
      <c r="B5006" s="16"/>
      <c r="C5006" s="88" t="s">
        <v>3313</v>
      </c>
      <c r="D5006" s="88" t="s">
        <v>168</v>
      </c>
      <c r="E5006" s="89" t="s">
        <v>3314</v>
      </c>
      <c r="F5006" s="90" t="s">
        <v>3315</v>
      </c>
      <c r="G5006" s="91" t="s">
        <v>259</v>
      </c>
      <c r="H5006" s="92">
        <v>2</v>
      </c>
      <c r="I5006" s="4"/>
      <c r="J5006" s="94">
        <f>ROUND(I5006*H5006,2)</f>
        <v>0</v>
      </c>
      <c r="K5006" s="95"/>
      <c r="L5006" s="16"/>
      <c r="M5006" s="96" t="s">
        <v>1</v>
      </c>
      <c r="N5006" s="97" t="s">
        <v>38</v>
      </c>
      <c r="P5006" s="98">
        <f>O5006*H5006</f>
        <v>0</v>
      </c>
      <c r="Q5006" s="98">
        <v>0</v>
      </c>
      <c r="R5006" s="98">
        <f>Q5006*H5006</f>
        <v>0</v>
      </c>
      <c r="S5006" s="98">
        <v>0</v>
      </c>
      <c r="T5006" s="99">
        <f>S5006*H5006</f>
        <v>0</v>
      </c>
      <c r="AR5006" s="100" t="s">
        <v>172</v>
      </c>
      <c r="AT5006" s="100" t="s">
        <v>168</v>
      </c>
      <c r="AU5006" s="100" t="s">
        <v>82</v>
      </c>
      <c r="AY5006" s="9" t="s">
        <v>165</v>
      </c>
      <c r="BE5006" s="101">
        <f>IF(N5006="základní",J5006,0)</f>
        <v>0</v>
      </c>
      <c r="BF5006" s="101">
        <f>IF(N5006="snížená",J5006,0)</f>
        <v>0</v>
      </c>
      <c r="BG5006" s="101">
        <f>IF(N5006="zákl. přenesená",J5006,0)</f>
        <v>0</v>
      </c>
      <c r="BH5006" s="101">
        <f>IF(N5006="sníž. přenesená",J5006,0)</f>
        <v>0</v>
      </c>
      <c r="BI5006" s="101">
        <f>IF(N5006="nulová",J5006,0)</f>
        <v>0</v>
      </c>
      <c r="BJ5006" s="9" t="s">
        <v>80</v>
      </c>
      <c r="BK5006" s="101">
        <f>ROUND(I5006*H5006,2)</f>
        <v>0</v>
      </c>
      <c r="BL5006" s="9" t="s">
        <v>172</v>
      </c>
      <c r="BM5006" s="100" t="s">
        <v>3316</v>
      </c>
    </row>
    <row r="5007" spans="2:65" s="17" customFormat="1" ht="48.75">
      <c r="B5007" s="16"/>
      <c r="D5007" s="102" t="s">
        <v>173</v>
      </c>
      <c r="F5007" s="103" t="s">
        <v>3317</v>
      </c>
      <c r="I5007" s="5"/>
      <c r="L5007" s="16"/>
      <c r="M5007" s="104"/>
      <c r="T5007" s="105"/>
      <c r="AT5007" s="9" t="s">
        <v>173</v>
      </c>
      <c r="AU5007" s="9" t="s">
        <v>82</v>
      </c>
    </row>
    <row r="5008" spans="2:65" s="17" customFormat="1" ht="62.65" customHeight="1">
      <c r="B5008" s="16"/>
      <c r="C5008" s="88" t="s">
        <v>1922</v>
      </c>
      <c r="D5008" s="88" t="s">
        <v>168</v>
      </c>
      <c r="E5008" s="89" t="s">
        <v>3318</v>
      </c>
      <c r="F5008" s="90" t="s">
        <v>3319</v>
      </c>
      <c r="G5008" s="91" t="s">
        <v>259</v>
      </c>
      <c r="H5008" s="92">
        <v>1</v>
      </c>
      <c r="I5008" s="4"/>
      <c r="J5008" s="94">
        <f>ROUND(I5008*H5008,2)</f>
        <v>0</v>
      </c>
      <c r="K5008" s="95"/>
      <c r="L5008" s="16"/>
      <c r="M5008" s="96" t="s">
        <v>1</v>
      </c>
      <c r="N5008" s="97" t="s">
        <v>38</v>
      </c>
      <c r="P5008" s="98">
        <f>O5008*H5008</f>
        <v>0</v>
      </c>
      <c r="Q5008" s="98">
        <v>0</v>
      </c>
      <c r="R5008" s="98">
        <f>Q5008*H5008</f>
        <v>0</v>
      </c>
      <c r="S5008" s="98">
        <v>0</v>
      </c>
      <c r="T5008" s="99">
        <f>S5008*H5008</f>
        <v>0</v>
      </c>
      <c r="AR5008" s="100" t="s">
        <v>172</v>
      </c>
      <c r="AT5008" s="100" t="s">
        <v>168</v>
      </c>
      <c r="AU5008" s="100" t="s">
        <v>82</v>
      </c>
      <c r="AY5008" s="9" t="s">
        <v>165</v>
      </c>
      <c r="BE5008" s="101">
        <f>IF(N5008="základní",J5008,0)</f>
        <v>0</v>
      </c>
      <c r="BF5008" s="101">
        <f>IF(N5008="snížená",J5008,0)</f>
        <v>0</v>
      </c>
      <c r="BG5008" s="101">
        <f>IF(N5008="zákl. přenesená",J5008,0)</f>
        <v>0</v>
      </c>
      <c r="BH5008" s="101">
        <f>IF(N5008="sníž. přenesená",J5008,0)</f>
        <v>0</v>
      </c>
      <c r="BI5008" s="101">
        <f>IF(N5008="nulová",J5008,0)</f>
        <v>0</v>
      </c>
      <c r="BJ5008" s="9" t="s">
        <v>80</v>
      </c>
      <c r="BK5008" s="101">
        <f>ROUND(I5008*H5008,2)</f>
        <v>0</v>
      </c>
      <c r="BL5008" s="9" t="s">
        <v>172</v>
      </c>
      <c r="BM5008" s="100" t="s">
        <v>3320</v>
      </c>
    </row>
    <row r="5009" spans="2:65" s="17" customFormat="1" ht="39">
      <c r="B5009" s="16"/>
      <c r="D5009" s="102" t="s">
        <v>173</v>
      </c>
      <c r="F5009" s="103" t="s">
        <v>3319</v>
      </c>
      <c r="I5009" s="5"/>
      <c r="L5009" s="16"/>
      <c r="M5009" s="104"/>
      <c r="T5009" s="105"/>
      <c r="AT5009" s="9" t="s">
        <v>173</v>
      </c>
      <c r="AU5009" s="9" t="s">
        <v>82</v>
      </c>
    </row>
    <row r="5010" spans="2:65" s="17" customFormat="1" ht="66.75" customHeight="1">
      <c r="B5010" s="16"/>
      <c r="C5010" s="88" t="s">
        <v>3321</v>
      </c>
      <c r="D5010" s="88" t="s">
        <v>168</v>
      </c>
      <c r="E5010" s="89" t="s">
        <v>3322</v>
      </c>
      <c r="F5010" s="90" t="s">
        <v>3323</v>
      </c>
      <c r="G5010" s="91" t="s">
        <v>259</v>
      </c>
      <c r="H5010" s="92">
        <v>2</v>
      </c>
      <c r="I5010" s="4"/>
      <c r="J5010" s="94">
        <f>ROUND(I5010*H5010,2)</f>
        <v>0</v>
      </c>
      <c r="K5010" s="95"/>
      <c r="L5010" s="16"/>
      <c r="M5010" s="96" t="s">
        <v>1</v>
      </c>
      <c r="N5010" s="97" t="s">
        <v>38</v>
      </c>
      <c r="P5010" s="98">
        <f>O5010*H5010</f>
        <v>0</v>
      </c>
      <c r="Q5010" s="98">
        <v>0</v>
      </c>
      <c r="R5010" s="98">
        <f>Q5010*H5010</f>
        <v>0</v>
      </c>
      <c r="S5010" s="98">
        <v>0</v>
      </c>
      <c r="T5010" s="99">
        <f>S5010*H5010</f>
        <v>0</v>
      </c>
      <c r="AR5010" s="100" t="s">
        <v>172</v>
      </c>
      <c r="AT5010" s="100" t="s">
        <v>168</v>
      </c>
      <c r="AU5010" s="100" t="s">
        <v>82</v>
      </c>
      <c r="AY5010" s="9" t="s">
        <v>165</v>
      </c>
      <c r="BE5010" s="101">
        <f>IF(N5010="základní",J5010,0)</f>
        <v>0</v>
      </c>
      <c r="BF5010" s="101">
        <f>IF(N5010="snížená",J5010,0)</f>
        <v>0</v>
      </c>
      <c r="BG5010" s="101">
        <f>IF(N5010="zákl. přenesená",J5010,0)</f>
        <v>0</v>
      </c>
      <c r="BH5010" s="101">
        <f>IF(N5010="sníž. přenesená",J5010,0)</f>
        <v>0</v>
      </c>
      <c r="BI5010" s="101">
        <f>IF(N5010="nulová",J5010,0)</f>
        <v>0</v>
      </c>
      <c r="BJ5010" s="9" t="s">
        <v>80</v>
      </c>
      <c r="BK5010" s="101">
        <f>ROUND(I5010*H5010,2)</f>
        <v>0</v>
      </c>
      <c r="BL5010" s="9" t="s">
        <v>172</v>
      </c>
      <c r="BM5010" s="100" t="s">
        <v>3324</v>
      </c>
    </row>
    <row r="5011" spans="2:65" s="17" customFormat="1" ht="39">
      <c r="B5011" s="16"/>
      <c r="D5011" s="102" t="s">
        <v>173</v>
      </c>
      <c r="F5011" s="103" t="s">
        <v>3323</v>
      </c>
      <c r="I5011" s="5"/>
      <c r="L5011" s="16"/>
      <c r="M5011" s="104"/>
      <c r="T5011" s="105"/>
      <c r="AT5011" s="9" t="s">
        <v>173</v>
      </c>
      <c r="AU5011" s="9" t="s">
        <v>82</v>
      </c>
    </row>
    <row r="5012" spans="2:65" s="17" customFormat="1" ht="62.65" customHeight="1">
      <c r="B5012" s="16"/>
      <c r="C5012" s="88" t="s">
        <v>1926</v>
      </c>
      <c r="D5012" s="88" t="s">
        <v>168</v>
      </c>
      <c r="E5012" s="89" t="s">
        <v>3325</v>
      </c>
      <c r="F5012" s="90" t="s">
        <v>3326</v>
      </c>
      <c r="G5012" s="91" t="s">
        <v>259</v>
      </c>
      <c r="H5012" s="92">
        <v>3</v>
      </c>
      <c r="I5012" s="4"/>
      <c r="J5012" s="94">
        <f>ROUND(I5012*H5012,2)</f>
        <v>0</v>
      </c>
      <c r="K5012" s="95"/>
      <c r="L5012" s="16"/>
      <c r="M5012" s="96" t="s">
        <v>1</v>
      </c>
      <c r="N5012" s="97" t="s">
        <v>38</v>
      </c>
      <c r="P5012" s="98">
        <f>O5012*H5012</f>
        <v>0</v>
      </c>
      <c r="Q5012" s="98">
        <v>0</v>
      </c>
      <c r="R5012" s="98">
        <f>Q5012*H5012</f>
        <v>0</v>
      </c>
      <c r="S5012" s="98">
        <v>0</v>
      </c>
      <c r="T5012" s="99">
        <f>S5012*H5012</f>
        <v>0</v>
      </c>
      <c r="AR5012" s="100" t="s">
        <v>172</v>
      </c>
      <c r="AT5012" s="100" t="s">
        <v>168</v>
      </c>
      <c r="AU5012" s="100" t="s">
        <v>82</v>
      </c>
      <c r="AY5012" s="9" t="s">
        <v>165</v>
      </c>
      <c r="BE5012" s="101">
        <f>IF(N5012="základní",J5012,0)</f>
        <v>0</v>
      </c>
      <c r="BF5012" s="101">
        <f>IF(N5012="snížená",J5012,0)</f>
        <v>0</v>
      </c>
      <c r="BG5012" s="101">
        <f>IF(N5012="zákl. přenesená",J5012,0)</f>
        <v>0</v>
      </c>
      <c r="BH5012" s="101">
        <f>IF(N5012="sníž. přenesená",J5012,0)</f>
        <v>0</v>
      </c>
      <c r="BI5012" s="101">
        <f>IF(N5012="nulová",J5012,0)</f>
        <v>0</v>
      </c>
      <c r="BJ5012" s="9" t="s">
        <v>80</v>
      </c>
      <c r="BK5012" s="101">
        <f>ROUND(I5012*H5012,2)</f>
        <v>0</v>
      </c>
      <c r="BL5012" s="9" t="s">
        <v>172</v>
      </c>
      <c r="BM5012" s="100" t="s">
        <v>3327</v>
      </c>
    </row>
    <row r="5013" spans="2:65" s="17" customFormat="1" ht="39">
      <c r="B5013" s="16"/>
      <c r="D5013" s="102" t="s">
        <v>173</v>
      </c>
      <c r="F5013" s="103" t="s">
        <v>3326</v>
      </c>
      <c r="I5013" s="5"/>
      <c r="L5013" s="16"/>
      <c r="M5013" s="104"/>
      <c r="T5013" s="105"/>
      <c r="AT5013" s="9" t="s">
        <v>173</v>
      </c>
      <c r="AU5013" s="9" t="s">
        <v>82</v>
      </c>
    </row>
    <row r="5014" spans="2:65" s="17" customFormat="1" ht="55.5" customHeight="1">
      <c r="B5014" s="16"/>
      <c r="C5014" s="88" t="s">
        <v>3328</v>
      </c>
      <c r="D5014" s="88" t="s">
        <v>168</v>
      </c>
      <c r="E5014" s="89" t="s">
        <v>3329</v>
      </c>
      <c r="F5014" s="90" t="s">
        <v>3330</v>
      </c>
      <c r="G5014" s="91" t="s">
        <v>259</v>
      </c>
      <c r="H5014" s="92">
        <v>1</v>
      </c>
      <c r="I5014" s="4"/>
      <c r="J5014" s="94">
        <f>ROUND(I5014*H5014,2)</f>
        <v>0</v>
      </c>
      <c r="K5014" s="95"/>
      <c r="L5014" s="16"/>
      <c r="M5014" s="96" t="s">
        <v>1</v>
      </c>
      <c r="N5014" s="97" t="s">
        <v>38</v>
      </c>
      <c r="P5014" s="98">
        <f>O5014*H5014</f>
        <v>0</v>
      </c>
      <c r="Q5014" s="98">
        <v>0</v>
      </c>
      <c r="R5014" s="98">
        <f>Q5014*H5014</f>
        <v>0</v>
      </c>
      <c r="S5014" s="98">
        <v>0</v>
      </c>
      <c r="T5014" s="99">
        <f>S5014*H5014</f>
        <v>0</v>
      </c>
      <c r="AR5014" s="100" t="s">
        <v>172</v>
      </c>
      <c r="AT5014" s="100" t="s">
        <v>168</v>
      </c>
      <c r="AU5014" s="100" t="s">
        <v>82</v>
      </c>
      <c r="AY5014" s="9" t="s">
        <v>165</v>
      </c>
      <c r="BE5014" s="101">
        <f>IF(N5014="základní",J5014,0)</f>
        <v>0</v>
      </c>
      <c r="BF5014" s="101">
        <f>IF(N5014="snížená",J5014,0)</f>
        <v>0</v>
      </c>
      <c r="BG5014" s="101">
        <f>IF(N5014="zákl. přenesená",J5014,0)</f>
        <v>0</v>
      </c>
      <c r="BH5014" s="101">
        <f>IF(N5014="sníž. přenesená",J5014,0)</f>
        <v>0</v>
      </c>
      <c r="BI5014" s="101">
        <f>IF(N5014="nulová",J5014,0)</f>
        <v>0</v>
      </c>
      <c r="BJ5014" s="9" t="s">
        <v>80</v>
      </c>
      <c r="BK5014" s="101">
        <f>ROUND(I5014*H5014,2)</f>
        <v>0</v>
      </c>
      <c r="BL5014" s="9" t="s">
        <v>172</v>
      </c>
      <c r="BM5014" s="100" t="s">
        <v>3331</v>
      </c>
    </row>
    <row r="5015" spans="2:65" s="17" customFormat="1" ht="39">
      <c r="B5015" s="16"/>
      <c r="D5015" s="102" t="s">
        <v>173</v>
      </c>
      <c r="F5015" s="103" t="s">
        <v>3330</v>
      </c>
      <c r="I5015" s="5"/>
      <c r="L5015" s="16"/>
      <c r="M5015" s="104"/>
      <c r="T5015" s="105"/>
      <c r="AT5015" s="9" t="s">
        <v>173</v>
      </c>
      <c r="AU5015" s="9" t="s">
        <v>82</v>
      </c>
    </row>
    <row r="5016" spans="2:65" s="17" customFormat="1" ht="66.75" customHeight="1">
      <c r="B5016" s="16"/>
      <c r="C5016" s="88" t="s">
        <v>1930</v>
      </c>
      <c r="D5016" s="88" t="s">
        <v>168</v>
      </c>
      <c r="E5016" s="89" t="s">
        <v>3332</v>
      </c>
      <c r="F5016" s="90" t="s">
        <v>3333</v>
      </c>
      <c r="G5016" s="91" t="s">
        <v>259</v>
      </c>
      <c r="H5016" s="92">
        <v>1</v>
      </c>
      <c r="I5016" s="4"/>
      <c r="J5016" s="94">
        <f>ROUND(I5016*H5016,2)</f>
        <v>0</v>
      </c>
      <c r="K5016" s="95"/>
      <c r="L5016" s="16"/>
      <c r="M5016" s="96" t="s">
        <v>1</v>
      </c>
      <c r="N5016" s="97" t="s">
        <v>38</v>
      </c>
      <c r="P5016" s="98">
        <f>O5016*H5016</f>
        <v>0</v>
      </c>
      <c r="Q5016" s="98">
        <v>0</v>
      </c>
      <c r="R5016" s="98">
        <f>Q5016*H5016</f>
        <v>0</v>
      </c>
      <c r="S5016" s="98">
        <v>0</v>
      </c>
      <c r="T5016" s="99">
        <f>S5016*H5016</f>
        <v>0</v>
      </c>
      <c r="AR5016" s="100" t="s">
        <v>172</v>
      </c>
      <c r="AT5016" s="100" t="s">
        <v>168</v>
      </c>
      <c r="AU5016" s="100" t="s">
        <v>82</v>
      </c>
      <c r="AY5016" s="9" t="s">
        <v>165</v>
      </c>
      <c r="BE5016" s="101">
        <f>IF(N5016="základní",J5016,0)</f>
        <v>0</v>
      </c>
      <c r="BF5016" s="101">
        <f>IF(N5016="snížená",J5016,0)</f>
        <v>0</v>
      </c>
      <c r="BG5016" s="101">
        <f>IF(N5016="zákl. přenesená",J5016,0)</f>
        <v>0</v>
      </c>
      <c r="BH5016" s="101">
        <f>IF(N5016="sníž. přenesená",J5016,0)</f>
        <v>0</v>
      </c>
      <c r="BI5016" s="101">
        <f>IF(N5016="nulová",J5016,0)</f>
        <v>0</v>
      </c>
      <c r="BJ5016" s="9" t="s">
        <v>80</v>
      </c>
      <c r="BK5016" s="101">
        <f>ROUND(I5016*H5016,2)</f>
        <v>0</v>
      </c>
      <c r="BL5016" s="9" t="s">
        <v>172</v>
      </c>
      <c r="BM5016" s="100" t="s">
        <v>3334</v>
      </c>
    </row>
    <row r="5017" spans="2:65" s="17" customFormat="1" ht="48.75">
      <c r="B5017" s="16"/>
      <c r="D5017" s="102" t="s">
        <v>173</v>
      </c>
      <c r="F5017" s="103" t="s">
        <v>3335</v>
      </c>
      <c r="I5017" s="5"/>
      <c r="L5017" s="16"/>
      <c r="M5017" s="104"/>
      <c r="T5017" s="105"/>
      <c r="AT5017" s="9" t="s">
        <v>173</v>
      </c>
      <c r="AU5017" s="9" t="s">
        <v>82</v>
      </c>
    </row>
    <row r="5018" spans="2:65" s="17" customFormat="1" ht="62.65" customHeight="1">
      <c r="B5018" s="16"/>
      <c r="C5018" s="88" t="s">
        <v>3336</v>
      </c>
      <c r="D5018" s="88" t="s">
        <v>168</v>
      </c>
      <c r="E5018" s="89" t="s">
        <v>3337</v>
      </c>
      <c r="F5018" s="90" t="s">
        <v>3338</v>
      </c>
      <c r="G5018" s="91" t="s">
        <v>259</v>
      </c>
      <c r="H5018" s="92">
        <v>1</v>
      </c>
      <c r="I5018" s="4"/>
      <c r="J5018" s="94">
        <f>ROUND(I5018*H5018,2)</f>
        <v>0</v>
      </c>
      <c r="K5018" s="95"/>
      <c r="L5018" s="16"/>
      <c r="M5018" s="96" t="s">
        <v>1</v>
      </c>
      <c r="N5018" s="97" t="s">
        <v>38</v>
      </c>
      <c r="P5018" s="98">
        <f>O5018*H5018</f>
        <v>0</v>
      </c>
      <c r="Q5018" s="98">
        <v>0</v>
      </c>
      <c r="R5018" s="98">
        <f>Q5018*H5018</f>
        <v>0</v>
      </c>
      <c r="S5018" s="98">
        <v>0</v>
      </c>
      <c r="T5018" s="99">
        <f>S5018*H5018</f>
        <v>0</v>
      </c>
      <c r="AR5018" s="100" t="s">
        <v>172</v>
      </c>
      <c r="AT5018" s="100" t="s">
        <v>168</v>
      </c>
      <c r="AU5018" s="100" t="s">
        <v>82</v>
      </c>
      <c r="AY5018" s="9" t="s">
        <v>165</v>
      </c>
      <c r="BE5018" s="101">
        <f>IF(N5018="základní",J5018,0)</f>
        <v>0</v>
      </c>
      <c r="BF5018" s="101">
        <f>IF(N5018="snížená",J5018,0)</f>
        <v>0</v>
      </c>
      <c r="BG5018" s="101">
        <f>IF(N5018="zákl. přenesená",J5018,0)</f>
        <v>0</v>
      </c>
      <c r="BH5018" s="101">
        <f>IF(N5018="sníž. přenesená",J5018,0)</f>
        <v>0</v>
      </c>
      <c r="BI5018" s="101">
        <f>IF(N5018="nulová",J5018,0)</f>
        <v>0</v>
      </c>
      <c r="BJ5018" s="9" t="s">
        <v>80</v>
      </c>
      <c r="BK5018" s="101">
        <f>ROUND(I5018*H5018,2)</f>
        <v>0</v>
      </c>
      <c r="BL5018" s="9" t="s">
        <v>172</v>
      </c>
      <c r="BM5018" s="100" t="s">
        <v>3339</v>
      </c>
    </row>
    <row r="5019" spans="2:65" s="17" customFormat="1" ht="39">
      <c r="B5019" s="16"/>
      <c r="D5019" s="102" t="s">
        <v>173</v>
      </c>
      <c r="F5019" s="103" t="s">
        <v>3338</v>
      </c>
      <c r="I5019" s="5"/>
      <c r="L5019" s="16"/>
      <c r="M5019" s="104"/>
      <c r="T5019" s="105"/>
      <c r="AT5019" s="9" t="s">
        <v>173</v>
      </c>
      <c r="AU5019" s="9" t="s">
        <v>82</v>
      </c>
    </row>
    <row r="5020" spans="2:65" s="17" customFormat="1" ht="66.75" customHeight="1">
      <c r="B5020" s="16"/>
      <c r="C5020" s="88" t="s">
        <v>1933</v>
      </c>
      <c r="D5020" s="88" t="s">
        <v>168</v>
      </c>
      <c r="E5020" s="89" t="s">
        <v>3340</v>
      </c>
      <c r="F5020" s="90" t="s">
        <v>3341</v>
      </c>
      <c r="G5020" s="91" t="s">
        <v>259</v>
      </c>
      <c r="H5020" s="92">
        <v>1</v>
      </c>
      <c r="I5020" s="4"/>
      <c r="J5020" s="94">
        <f>ROUND(I5020*H5020,2)</f>
        <v>0</v>
      </c>
      <c r="K5020" s="95"/>
      <c r="L5020" s="16"/>
      <c r="M5020" s="96" t="s">
        <v>1</v>
      </c>
      <c r="N5020" s="97" t="s">
        <v>38</v>
      </c>
      <c r="P5020" s="98">
        <f>O5020*H5020</f>
        <v>0</v>
      </c>
      <c r="Q5020" s="98">
        <v>0</v>
      </c>
      <c r="R5020" s="98">
        <f>Q5020*H5020</f>
        <v>0</v>
      </c>
      <c r="S5020" s="98">
        <v>0</v>
      </c>
      <c r="T5020" s="99">
        <f>S5020*H5020</f>
        <v>0</v>
      </c>
      <c r="AR5020" s="100" t="s">
        <v>172</v>
      </c>
      <c r="AT5020" s="100" t="s">
        <v>168</v>
      </c>
      <c r="AU5020" s="100" t="s">
        <v>82</v>
      </c>
      <c r="AY5020" s="9" t="s">
        <v>165</v>
      </c>
      <c r="BE5020" s="101">
        <f>IF(N5020="základní",J5020,0)</f>
        <v>0</v>
      </c>
      <c r="BF5020" s="101">
        <f>IF(N5020="snížená",J5020,0)</f>
        <v>0</v>
      </c>
      <c r="BG5020" s="101">
        <f>IF(N5020="zákl. přenesená",J5020,0)</f>
        <v>0</v>
      </c>
      <c r="BH5020" s="101">
        <f>IF(N5020="sníž. přenesená",J5020,0)</f>
        <v>0</v>
      </c>
      <c r="BI5020" s="101">
        <f>IF(N5020="nulová",J5020,0)</f>
        <v>0</v>
      </c>
      <c r="BJ5020" s="9" t="s">
        <v>80</v>
      </c>
      <c r="BK5020" s="101">
        <f>ROUND(I5020*H5020,2)</f>
        <v>0</v>
      </c>
      <c r="BL5020" s="9" t="s">
        <v>172</v>
      </c>
      <c r="BM5020" s="100" t="s">
        <v>3342</v>
      </c>
    </row>
    <row r="5021" spans="2:65" s="17" customFormat="1" ht="48.75">
      <c r="B5021" s="16"/>
      <c r="D5021" s="102" t="s">
        <v>173</v>
      </c>
      <c r="F5021" s="103" t="s">
        <v>3343</v>
      </c>
      <c r="I5021" s="5"/>
      <c r="L5021" s="16"/>
      <c r="M5021" s="104"/>
      <c r="T5021" s="105"/>
      <c r="AT5021" s="9" t="s">
        <v>173</v>
      </c>
      <c r="AU5021" s="9" t="s">
        <v>82</v>
      </c>
    </row>
    <row r="5022" spans="2:65" s="17" customFormat="1" ht="66.75" customHeight="1">
      <c r="B5022" s="16"/>
      <c r="C5022" s="88" t="s">
        <v>3344</v>
      </c>
      <c r="D5022" s="88" t="s">
        <v>168</v>
      </c>
      <c r="E5022" s="89" t="s">
        <v>3345</v>
      </c>
      <c r="F5022" s="90" t="s">
        <v>3346</v>
      </c>
      <c r="G5022" s="91" t="s">
        <v>259</v>
      </c>
      <c r="H5022" s="92">
        <v>1</v>
      </c>
      <c r="I5022" s="4"/>
      <c r="J5022" s="94">
        <f>ROUND(I5022*H5022,2)</f>
        <v>0</v>
      </c>
      <c r="K5022" s="95"/>
      <c r="L5022" s="16"/>
      <c r="M5022" s="96" t="s">
        <v>1</v>
      </c>
      <c r="N5022" s="97" t="s">
        <v>38</v>
      </c>
      <c r="P5022" s="98">
        <f>O5022*H5022</f>
        <v>0</v>
      </c>
      <c r="Q5022" s="98">
        <v>0</v>
      </c>
      <c r="R5022" s="98">
        <f>Q5022*H5022</f>
        <v>0</v>
      </c>
      <c r="S5022" s="98">
        <v>0</v>
      </c>
      <c r="T5022" s="99">
        <f>S5022*H5022</f>
        <v>0</v>
      </c>
      <c r="AR5022" s="100" t="s">
        <v>172</v>
      </c>
      <c r="AT5022" s="100" t="s">
        <v>168</v>
      </c>
      <c r="AU5022" s="100" t="s">
        <v>82</v>
      </c>
      <c r="AY5022" s="9" t="s">
        <v>165</v>
      </c>
      <c r="BE5022" s="101">
        <f>IF(N5022="základní",J5022,0)</f>
        <v>0</v>
      </c>
      <c r="BF5022" s="101">
        <f>IF(N5022="snížená",J5022,0)</f>
        <v>0</v>
      </c>
      <c r="BG5022" s="101">
        <f>IF(N5022="zákl. přenesená",J5022,0)</f>
        <v>0</v>
      </c>
      <c r="BH5022" s="101">
        <f>IF(N5022="sníž. přenesená",J5022,0)</f>
        <v>0</v>
      </c>
      <c r="BI5022" s="101">
        <f>IF(N5022="nulová",J5022,0)</f>
        <v>0</v>
      </c>
      <c r="BJ5022" s="9" t="s">
        <v>80</v>
      </c>
      <c r="BK5022" s="101">
        <f>ROUND(I5022*H5022,2)</f>
        <v>0</v>
      </c>
      <c r="BL5022" s="9" t="s">
        <v>172</v>
      </c>
      <c r="BM5022" s="100" t="s">
        <v>3347</v>
      </c>
    </row>
    <row r="5023" spans="2:65" s="17" customFormat="1" ht="39">
      <c r="B5023" s="16"/>
      <c r="D5023" s="102" t="s">
        <v>173</v>
      </c>
      <c r="F5023" s="103" t="s">
        <v>3346</v>
      </c>
      <c r="I5023" s="5"/>
      <c r="L5023" s="16"/>
      <c r="M5023" s="104"/>
      <c r="T5023" s="105"/>
      <c r="AT5023" s="9" t="s">
        <v>173</v>
      </c>
      <c r="AU5023" s="9" t="s">
        <v>82</v>
      </c>
    </row>
    <row r="5024" spans="2:65" s="17" customFormat="1" ht="62.65" customHeight="1">
      <c r="B5024" s="16"/>
      <c r="C5024" s="88" t="s">
        <v>1938</v>
      </c>
      <c r="D5024" s="88" t="s">
        <v>168</v>
      </c>
      <c r="E5024" s="89" t="s">
        <v>3348</v>
      </c>
      <c r="F5024" s="90" t="s">
        <v>3349</v>
      </c>
      <c r="G5024" s="91" t="s">
        <v>259</v>
      </c>
      <c r="H5024" s="92">
        <v>1</v>
      </c>
      <c r="I5024" s="4"/>
      <c r="J5024" s="94">
        <f>ROUND(I5024*H5024,2)</f>
        <v>0</v>
      </c>
      <c r="K5024" s="95"/>
      <c r="L5024" s="16"/>
      <c r="M5024" s="96" t="s">
        <v>1</v>
      </c>
      <c r="N5024" s="97" t="s">
        <v>38</v>
      </c>
      <c r="P5024" s="98">
        <f>O5024*H5024</f>
        <v>0</v>
      </c>
      <c r="Q5024" s="98">
        <v>0</v>
      </c>
      <c r="R5024" s="98">
        <f>Q5024*H5024</f>
        <v>0</v>
      </c>
      <c r="S5024" s="98">
        <v>0</v>
      </c>
      <c r="T5024" s="99">
        <f>S5024*H5024</f>
        <v>0</v>
      </c>
      <c r="AR5024" s="100" t="s">
        <v>172</v>
      </c>
      <c r="AT5024" s="100" t="s">
        <v>168</v>
      </c>
      <c r="AU5024" s="100" t="s">
        <v>82</v>
      </c>
      <c r="AY5024" s="9" t="s">
        <v>165</v>
      </c>
      <c r="BE5024" s="101">
        <f>IF(N5024="základní",J5024,0)</f>
        <v>0</v>
      </c>
      <c r="BF5024" s="101">
        <f>IF(N5024="snížená",J5024,0)</f>
        <v>0</v>
      </c>
      <c r="BG5024" s="101">
        <f>IF(N5024="zákl. přenesená",J5024,0)</f>
        <v>0</v>
      </c>
      <c r="BH5024" s="101">
        <f>IF(N5024="sníž. přenesená",J5024,0)</f>
        <v>0</v>
      </c>
      <c r="BI5024" s="101">
        <f>IF(N5024="nulová",J5024,0)</f>
        <v>0</v>
      </c>
      <c r="BJ5024" s="9" t="s">
        <v>80</v>
      </c>
      <c r="BK5024" s="101">
        <f>ROUND(I5024*H5024,2)</f>
        <v>0</v>
      </c>
      <c r="BL5024" s="9" t="s">
        <v>172</v>
      </c>
      <c r="BM5024" s="100" t="s">
        <v>3350</v>
      </c>
    </row>
    <row r="5025" spans="2:65" s="17" customFormat="1" ht="39">
      <c r="B5025" s="16"/>
      <c r="D5025" s="102" t="s">
        <v>173</v>
      </c>
      <c r="F5025" s="103" t="s">
        <v>3349</v>
      </c>
      <c r="I5025" s="5"/>
      <c r="L5025" s="16"/>
      <c r="M5025" s="104"/>
      <c r="T5025" s="105"/>
      <c r="AT5025" s="9" t="s">
        <v>173</v>
      </c>
      <c r="AU5025" s="9" t="s">
        <v>82</v>
      </c>
    </row>
    <row r="5026" spans="2:65" s="17" customFormat="1" ht="55.5" customHeight="1">
      <c r="B5026" s="16"/>
      <c r="C5026" s="88" t="s">
        <v>3351</v>
      </c>
      <c r="D5026" s="88" t="s">
        <v>168</v>
      </c>
      <c r="E5026" s="89" t="s">
        <v>3352</v>
      </c>
      <c r="F5026" s="90" t="s">
        <v>3353</v>
      </c>
      <c r="G5026" s="91" t="s">
        <v>259</v>
      </c>
      <c r="H5026" s="92">
        <v>1</v>
      </c>
      <c r="I5026" s="4"/>
      <c r="J5026" s="94">
        <f>ROUND(I5026*H5026,2)</f>
        <v>0</v>
      </c>
      <c r="K5026" s="95"/>
      <c r="L5026" s="16"/>
      <c r="M5026" s="96" t="s">
        <v>1</v>
      </c>
      <c r="N5026" s="97" t="s">
        <v>38</v>
      </c>
      <c r="P5026" s="98">
        <f>O5026*H5026</f>
        <v>0</v>
      </c>
      <c r="Q5026" s="98">
        <v>0</v>
      </c>
      <c r="R5026" s="98">
        <f>Q5026*H5026</f>
        <v>0</v>
      </c>
      <c r="S5026" s="98">
        <v>0</v>
      </c>
      <c r="T5026" s="99">
        <f>S5026*H5026</f>
        <v>0</v>
      </c>
      <c r="AR5026" s="100" t="s">
        <v>172</v>
      </c>
      <c r="AT5026" s="100" t="s">
        <v>168</v>
      </c>
      <c r="AU5026" s="100" t="s">
        <v>82</v>
      </c>
      <c r="AY5026" s="9" t="s">
        <v>165</v>
      </c>
      <c r="BE5026" s="101">
        <f>IF(N5026="základní",J5026,0)</f>
        <v>0</v>
      </c>
      <c r="BF5026" s="101">
        <f>IF(N5026="snížená",J5026,0)</f>
        <v>0</v>
      </c>
      <c r="BG5026" s="101">
        <f>IF(N5026="zákl. přenesená",J5026,0)</f>
        <v>0</v>
      </c>
      <c r="BH5026" s="101">
        <f>IF(N5026="sníž. přenesená",J5026,0)</f>
        <v>0</v>
      </c>
      <c r="BI5026" s="101">
        <f>IF(N5026="nulová",J5026,0)</f>
        <v>0</v>
      </c>
      <c r="BJ5026" s="9" t="s">
        <v>80</v>
      </c>
      <c r="BK5026" s="101">
        <f>ROUND(I5026*H5026,2)</f>
        <v>0</v>
      </c>
      <c r="BL5026" s="9" t="s">
        <v>172</v>
      </c>
      <c r="BM5026" s="100" t="s">
        <v>3354</v>
      </c>
    </row>
    <row r="5027" spans="2:65" s="17" customFormat="1" ht="39">
      <c r="B5027" s="16"/>
      <c r="D5027" s="102" t="s">
        <v>173</v>
      </c>
      <c r="F5027" s="103" t="s">
        <v>3353</v>
      </c>
      <c r="I5027" s="5"/>
      <c r="L5027" s="16"/>
      <c r="M5027" s="104"/>
      <c r="T5027" s="105"/>
      <c r="AT5027" s="9" t="s">
        <v>173</v>
      </c>
      <c r="AU5027" s="9" t="s">
        <v>82</v>
      </c>
    </row>
    <row r="5028" spans="2:65" s="17" customFormat="1" ht="49.15" customHeight="1">
      <c r="B5028" s="16"/>
      <c r="C5028" s="88" t="s">
        <v>1941</v>
      </c>
      <c r="D5028" s="88" t="s">
        <v>168</v>
      </c>
      <c r="E5028" s="89" t="s">
        <v>3355</v>
      </c>
      <c r="F5028" s="90" t="s">
        <v>3356</v>
      </c>
      <c r="G5028" s="91" t="s">
        <v>259</v>
      </c>
      <c r="H5028" s="92">
        <v>1</v>
      </c>
      <c r="I5028" s="4"/>
      <c r="J5028" s="94">
        <f>ROUND(I5028*H5028,2)</f>
        <v>0</v>
      </c>
      <c r="K5028" s="95"/>
      <c r="L5028" s="16"/>
      <c r="M5028" s="96" t="s">
        <v>1</v>
      </c>
      <c r="N5028" s="97" t="s">
        <v>38</v>
      </c>
      <c r="P5028" s="98">
        <f>O5028*H5028</f>
        <v>0</v>
      </c>
      <c r="Q5028" s="98">
        <v>0</v>
      </c>
      <c r="R5028" s="98">
        <f>Q5028*H5028</f>
        <v>0</v>
      </c>
      <c r="S5028" s="98">
        <v>0</v>
      </c>
      <c r="T5028" s="99">
        <f>S5028*H5028</f>
        <v>0</v>
      </c>
      <c r="AR5028" s="100" t="s">
        <v>172</v>
      </c>
      <c r="AT5028" s="100" t="s">
        <v>168</v>
      </c>
      <c r="AU5028" s="100" t="s">
        <v>82</v>
      </c>
      <c r="AY5028" s="9" t="s">
        <v>165</v>
      </c>
      <c r="BE5028" s="101">
        <f>IF(N5028="základní",J5028,0)</f>
        <v>0</v>
      </c>
      <c r="BF5028" s="101">
        <f>IF(N5028="snížená",J5028,0)</f>
        <v>0</v>
      </c>
      <c r="BG5028" s="101">
        <f>IF(N5028="zákl. přenesená",J5028,0)</f>
        <v>0</v>
      </c>
      <c r="BH5028" s="101">
        <f>IF(N5028="sníž. přenesená",J5028,0)</f>
        <v>0</v>
      </c>
      <c r="BI5028" s="101">
        <f>IF(N5028="nulová",J5028,0)</f>
        <v>0</v>
      </c>
      <c r="BJ5028" s="9" t="s">
        <v>80</v>
      </c>
      <c r="BK5028" s="101">
        <f>ROUND(I5028*H5028,2)</f>
        <v>0</v>
      </c>
      <c r="BL5028" s="9" t="s">
        <v>172</v>
      </c>
      <c r="BM5028" s="100" t="s">
        <v>3357</v>
      </c>
    </row>
    <row r="5029" spans="2:65" s="17" customFormat="1" ht="29.25">
      <c r="B5029" s="16"/>
      <c r="D5029" s="102" t="s">
        <v>173</v>
      </c>
      <c r="F5029" s="103" t="s">
        <v>3356</v>
      </c>
      <c r="I5029" s="5"/>
      <c r="L5029" s="16"/>
      <c r="M5029" s="104"/>
      <c r="T5029" s="105"/>
      <c r="AT5029" s="9" t="s">
        <v>173</v>
      </c>
      <c r="AU5029" s="9" t="s">
        <v>82</v>
      </c>
    </row>
    <row r="5030" spans="2:65" s="17" customFormat="1" ht="76.349999999999994" customHeight="1">
      <c r="B5030" s="16"/>
      <c r="C5030" s="88" t="s">
        <v>3358</v>
      </c>
      <c r="D5030" s="88" t="s">
        <v>168</v>
      </c>
      <c r="E5030" s="89" t="s">
        <v>3359</v>
      </c>
      <c r="F5030" s="90" t="s">
        <v>3360</v>
      </c>
      <c r="G5030" s="91" t="s">
        <v>259</v>
      </c>
      <c r="H5030" s="92">
        <v>2</v>
      </c>
      <c r="I5030" s="4"/>
      <c r="J5030" s="94">
        <f>ROUND(I5030*H5030,2)</f>
        <v>0</v>
      </c>
      <c r="K5030" s="95"/>
      <c r="L5030" s="16"/>
      <c r="M5030" s="96" t="s">
        <v>1</v>
      </c>
      <c r="N5030" s="97" t="s">
        <v>38</v>
      </c>
      <c r="P5030" s="98">
        <f>O5030*H5030</f>
        <v>0</v>
      </c>
      <c r="Q5030" s="98">
        <v>0</v>
      </c>
      <c r="R5030" s="98">
        <f>Q5030*H5030</f>
        <v>0</v>
      </c>
      <c r="S5030" s="98">
        <v>0</v>
      </c>
      <c r="T5030" s="99">
        <f>S5030*H5030</f>
        <v>0</v>
      </c>
      <c r="AR5030" s="100" t="s">
        <v>172</v>
      </c>
      <c r="AT5030" s="100" t="s">
        <v>168</v>
      </c>
      <c r="AU5030" s="100" t="s">
        <v>82</v>
      </c>
      <c r="AY5030" s="9" t="s">
        <v>165</v>
      </c>
      <c r="BE5030" s="101">
        <f>IF(N5030="základní",J5030,0)</f>
        <v>0</v>
      </c>
      <c r="BF5030" s="101">
        <f>IF(N5030="snížená",J5030,0)</f>
        <v>0</v>
      </c>
      <c r="BG5030" s="101">
        <f>IF(N5030="zákl. přenesená",J5030,0)</f>
        <v>0</v>
      </c>
      <c r="BH5030" s="101">
        <f>IF(N5030="sníž. přenesená",J5030,0)</f>
        <v>0</v>
      </c>
      <c r="BI5030" s="101">
        <f>IF(N5030="nulová",J5030,0)</f>
        <v>0</v>
      </c>
      <c r="BJ5030" s="9" t="s">
        <v>80</v>
      </c>
      <c r="BK5030" s="101">
        <f>ROUND(I5030*H5030,2)</f>
        <v>0</v>
      </c>
      <c r="BL5030" s="9" t="s">
        <v>172</v>
      </c>
      <c r="BM5030" s="100" t="s">
        <v>3361</v>
      </c>
    </row>
    <row r="5031" spans="2:65" s="17" customFormat="1" ht="48.75">
      <c r="B5031" s="16"/>
      <c r="D5031" s="102" t="s">
        <v>173</v>
      </c>
      <c r="F5031" s="103" t="s">
        <v>3362</v>
      </c>
      <c r="I5031" s="5"/>
      <c r="L5031" s="16"/>
      <c r="M5031" s="104"/>
      <c r="T5031" s="105"/>
      <c r="AT5031" s="9" t="s">
        <v>173</v>
      </c>
      <c r="AU5031" s="9" t="s">
        <v>82</v>
      </c>
    </row>
    <row r="5032" spans="2:65" s="17" customFormat="1" ht="76.349999999999994" customHeight="1">
      <c r="B5032" s="16"/>
      <c r="C5032" s="88" t="s">
        <v>1946</v>
      </c>
      <c r="D5032" s="88" t="s">
        <v>168</v>
      </c>
      <c r="E5032" s="89" t="s">
        <v>3363</v>
      </c>
      <c r="F5032" s="90" t="s">
        <v>3364</v>
      </c>
      <c r="G5032" s="91" t="s">
        <v>259</v>
      </c>
      <c r="H5032" s="92">
        <v>2</v>
      </c>
      <c r="I5032" s="4"/>
      <c r="J5032" s="94">
        <f>ROUND(I5032*H5032,2)</f>
        <v>0</v>
      </c>
      <c r="K5032" s="95"/>
      <c r="L5032" s="16"/>
      <c r="M5032" s="96" t="s">
        <v>1</v>
      </c>
      <c r="N5032" s="97" t="s">
        <v>38</v>
      </c>
      <c r="P5032" s="98">
        <f>O5032*H5032</f>
        <v>0</v>
      </c>
      <c r="Q5032" s="98">
        <v>0</v>
      </c>
      <c r="R5032" s="98">
        <f>Q5032*H5032</f>
        <v>0</v>
      </c>
      <c r="S5032" s="98">
        <v>0</v>
      </c>
      <c r="T5032" s="99">
        <f>S5032*H5032</f>
        <v>0</v>
      </c>
      <c r="AR5032" s="100" t="s">
        <v>172</v>
      </c>
      <c r="AT5032" s="100" t="s">
        <v>168</v>
      </c>
      <c r="AU5032" s="100" t="s">
        <v>82</v>
      </c>
      <c r="AY5032" s="9" t="s">
        <v>165</v>
      </c>
      <c r="BE5032" s="101">
        <f>IF(N5032="základní",J5032,0)</f>
        <v>0</v>
      </c>
      <c r="BF5032" s="101">
        <f>IF(N5032="snížená",J5032,0)</f>
        <v>0</v>
      </c>
      <c r="BG5032" s="101">
        <f>IF(N5032="zákl. přenesená",J5032,0)</f>
        <v>0</v>
      </c>
      <c r="BH5032" s="101">
        <f>IF(N5032="sníž. přenesená",J5032,0)</f>
        <v>0</v>
      </c>
      <c r="BI5032" s="101">
        <f>IF(N5032="nulová",J5032,0)</f>
        <v>0</v>
      </c>
      <c r="BJ5032" s="9" t="s">
        <v>80</v>
      </c>
      <c r="BK5032" s="101">
        <f>ROUND(I5032*H5032,2)</f>
        <v>0</v>
      </c>
      <c r="BL5032" s="9" t="s">
        <v>172</v>
      </c>
      <c r="BM5032" s="100" t="s">
        <v>3365</v>
      </c>
    </row>
    <row r="5033" spans="2:65" s="17" customFormat="1" ht="48.75">
      <c r="B5033" s="16"/>
      <c r="D5033" s="102" t="s">
        <v>173</v>
      </c>
      <c r="F5033" s="103" t="s">
        <v>3366</v>
      </c>
      <c r="I5033" s="5"/>
      <c r="L5033" s="16"/>
      <c r="M5033" s="104"/>
      <c r="T5033" s="105"/>
      <c r="AT5033" s="9" t="s">
        <v>173</v>
      </c>
      <c r="AU5033" s="9" t="s">
        <v>82</v>
      </c>
    </row>
    <row r="5034" spans="2:65" s="17" customFormat="1" ht="76.349999999999994" customHeight="1">
      <c r="B5034" s="16"/>
      <c r="C5034" s="88" t="s">
        <v>3367</v>
      </c>
      <c r="D5034" s="88" t="s">
        <v>168</v>
      </c>
      <c r="E5034" s="89" t="s">
        <v>3368</v>
      </c>
      <c r="F5034" s="90" t="s">
        <v>3369</v>
      </c>
      <c r="G5034" s="91" t="s">
        <v>259</v>
      </c>
      <c r="H5034" s="92">
        <v>1</v>
      </c>
      <c r="I5034" s="4"/>
      <c r="J5034" s="94">
        <f>ROUND(I5034*H5034,2)</f>
        <v>0</v>
      </c>
      <c r="K5034" s="95"/>
      <c r="L5034" s="16"/>
      <c r="M5034" s="96" t="s">
        <v>1</v>
      </c>
      <c r="N5034" s="97" t="s">
        <v>38</v>
      </c>
      <c r="P5034" s="98">
        <f>O5034*H5034</f>
        <v>0</v>
      </c>
      <c r="Q5034" s="98">
        <v>0</v>
      </c>
      <c r="R5034" s="98">
        <f>Q5034*H5034</f>
        <v>0</v>
      </c>
      <c r="S5034" s="98">
        <v>0</v>
      </c>
      <c r="T5034" s="99">
        <f>S5034*H5034</f>
        <v>0</v>
      </c>
      <c r="AR5034" s="100" t="s">
        <v>172</v>
      </c>
      <c r="AT5034" s="100" t="s">
        <v>168</v>
      </c>
      <c r="AU5034" s="100" t="s">
        <v>82</v>
      </c>
      <c r="AY5034" s="9" t="s">
        <v>165</v>
      </c>
      <c r="BE5034" s="101">
        <f>IF(N5034="základní",J5034,0)</f>
        <v>0</v>
      </c>
      <c r="BF5034" s="101">
        <f>IF(N5034="snížená",J5034,0)</f>
        <v>0</v>
      </c>
      <c r="BG5034" s="101">
        <f>IF(N5034="zákl. přenesená",J5034,0)</f>
        <v>0</v>
      </c>
      <c r="BH5034" s="101">
        <f>IF(N5034="sníž. přenesená",J5034,0)</f>
        <v>0</v>
      </c>
      <c r="BI5034" s="101">
        <f>IF(N5034="nulová",J5034,0)</f>
        <v>0</v>
      </c>
      <c r="BJ5034" s="9" t="s">
        <v>80</v>
      </c>
      <c r="BK5034" s="101">
        <f>ROUND(I5034*H5034,2)</f>
        <v>0</v>
      </c>
      <c r="BL5034" s="9" t="s">
        <v>172</v>
      </c>
      <c r="BM5034" s="100" t="s">
        <v>3370</v>
      </c>
    </row>
    <row r="5035" spans="2:65" s="17" customFormat="1" ht="48.75">
      <c r="B5035" s="16"/>
      <c r="D5035" s="102" t="s">
        <v>173</v>
      </c>
      <c r="F5035" s="103" t="s">
        <v>3371</v>
      </c>
      <c r="I5035" s="5"/>
      <c r="L5035" s="16"/>
      <c r="M5035" s="104"/>
      <c r="T5035" s="105"/>
      <c r="AT5035" s="9" t="s">
        <v>173</v>
      </c>
      <c r="AU5035" s="9" t="s">
        <v>82</v>
      </c>
    </row>
    <row r="5036" spans="2:65" s="17" customFormat="1" ht="76.349999999999994" customHeight="1">
      <c r="B5036" s="16"/>
      <c r="C5036" s="88" t="s">
        <v>1949</v>
      </c>
      <c r="D5036" s="88" t="s">
        <v>168</v>
      </c>
      <c r="E5036" s="89" t="s">
        <v>3372</v>
      </c>
      <c r="F5036" s="90" t="s">
        <v>3373</v>
      </c>
      <c r="G5036" s="91" t="s">
        <v>259</v>
      </c>
      <c r="H5036" s="92">
        <v>1</v>
      </c>
      <c r="I5036" s="4"/>
      <c r="J5036" s="94">
        <f>ROUND(I5036*H5036,2)</f>
        <v>0</v>
      </c>
      <c r="K5036" s="95"/>
      <c r="L5036" s="16"/>
      <c r="M5036" s="96" t="s">
        <v>1</v>
      </c>
      <c r="N5036" s="97" t="s">
        <v>38</v>
      </c>
      <c r="P5036" s="98">
        <f>O5036*H5036</f>
        <v>0</v>
      </c>
      <c r="Q5036" s="98">
        <v>0</v>
      </c>
      <c r="R5036" s="98">
        <f>Q5036*H5036</f>
        <v>0</v>
      </c>
      <c r="S5036" s="98">
        <v>0</v>
      </c>
      <c r="T5036" s="99">
        <f>S5036*H5036</f>
        <v>0</v>
      </c>
      <c r="AR5036" s="100" t="s">
        <v>172</v>
      </c>
      <c r="AT5036" s="100" t="s">
        <v>168</v>
      </c>
      <c r="AU5036" s="100" t="s">
        <v>82</v>
      </c>
      <c r="AY5036" s="9" t="s">
        <v>165</v>
      </c>
      <c r="BE5036" s="101">
        <f>IF(N5036="základní",J5036,0)</f>
        <v>0</v>
      </c>
      <c r="BF5036" s="101">
        <f>IF(N5036="snížená",J5036,0)</f>
        <v>0</v>
      </c>
      <c r="BG5036" s="101">
        <f>IF(N5036="zákl. přenesená",J5036,0)</f>
        <v>0</v>
      </c>
      <c r="BH5036" s="101">
        <f>IF(N5036="sníž. přenesená",J5036,0)</f>
        <v>0</v>
      </c>
      <c r="BI5036" s="101">
        <f>IF(N5036="nulová",J5036,0)</f>
        <v>0</v>
      </c>
      <c r="BJ5036" s="9" t="s">
        <v>80</v>
      </c>
      <c r="BK5036" s="101">
        <f>ROUND(I5036*H5036,2)</f>
        <v>0</v>
      </c>
      <c r="BL5036" s="9" t="s">
        <v>172</v>
      </c>
      <c r="BM5036" s="100" t="s">
        <v>3374</v>
      </c>
    </row>
    <row r="5037" spans="2:65" s="17" customFormat="1" ht="48.75">
      <c r="B5037" s="16"/>
      <c r="D5037" s="102" t="s">
        <v>173</v>
      </c>
      <c r="F5037" s="103" t="s">
        <v>3375</v>
      </c>
      <c r="I5037" s="5"/>
      <c r="L5037" s="16"/>
      <c r="M5037" s="104"/>
      <c r="T5037" s="105"/>
      <c r="AT5037" s="9" t="s">
        <v>173</v>
      </c>
      <c r="AU5037" s="9" t="s">
        <v>82</v>
      </c>
    </row>
    <row r="5038" spans="2:65" s="17" customFormat="1" ht="76.349999999999994" customHeight="1">
      <c r="B5038" s="16"/>
      <c r="C5038" s="88" t="s">
        <v>3376</v>
      </c>
      <c r="D5038" s="88" t="s">
        <v>168</v>
      </c>
      <c r="E5038" s="89" t="s">
        <v>3377</v>
      </c>
      <c r="F5038" s="90" t="s">
        <v>3378</v>
      </c>
      <c r="G5038" s="91" t="s">
        <v>259</v>
      </c>
      <c r="H5038" s="92">
        <v>1</v>
      </c>
      <c r="I5038" s="4"/>
      <c r="J5038" s="94">
        <f>ROUND(I5038*H5038,2)</f>
        <v>0</v>
      </c>
      <c r="K5038" s="95"/>
      <c r="L5038" s="16"/>
      <c r="M5038" s="96" t="s">
        <v>1</v>
      </c>
      <c r="N5038" s="97" t="s">
        <v>38</v>
      </c>
      <c r="P5038" s="98">
        <f>O5038*H5038</f>
        <v>0</v>
      </c>
      <c r="Q5038" s="98">
        <v>0</v>
      </c>
      <c r="R5038" s="98">
        <f>Q5038*H5038</f>
        <v>0</v>
      </c>
      <c r="S5038" s="98">
        <v>0</v>
      </c>
      <c r="T5038" s="99">
        <f>S5038*H5038</f>
        <v>0</v>
      </c>
      <c r="AR5038" s="100" t="s">
        <v>172</v>
      </c>
      <c r="AT5038" s="100" t="s">
        <v>168</v>
      </c>
      <c r="AU5038" s="100" t="s">
        <v>82</v>
      </c>
      <c r="AY5038" s="9" t="s">
        <v>165</v>
      </c>
      <c r="BE5038" s="101">
        <f>IF(N5038="základní",J5038,0)</f>
        <v>0</v>
      </c>
      <c r="BF5038" s="101">
        <f>IF(N5038="snížená",J5038,0)</f>
        <v>0</v>
      </c>
      <c r="BG5038" s="101">
        <f>IF(N5038="zákl. přenesená",J5038,0)</f>
        <v>0</v>
      </c>
      <c r="BH5038" s="101">
        <f>IF(N5038="sníž. přenesená",J5038,0)</f>
        <v>0</v>
      </c>
      <c r="BI5038" s="101">
        <f>IF(N5038="nulová",J5038,0)</f>
        <v>0</v>
      </c>
      <c r="BJ5038" s="9" t="s">
        <v>80</v>
      </c>
      <c r="BK5038" s="101">
        <f>ROUND(I5038*H5038,2)</f>
        <v>0</v>
      </c>
      <c r="BL5038" s="9" t="s">
        <v>172</v>
      </c>
      <c r="BM5038" s="100" t="s">
        <v>3379</v>
      </c>
    </row>
    <row r="5039" spans="2:65" s="17" customFormat="1" ht="39">
      <c r="B5039" s="16"/>
      <c r="D5039" s="102" t="s">
        <v>173</v>
      </c>
      <c r="F5039" s="103" t="s">
        <v>3378</v>
      </c>
      <c r="I5039" s="5"/>
      <c r="L5039" s="16"/>
      <c r="M5039" s="104"/>
      <c r="T5039" s="105"/>
      <c r="AT5039" s="9" t="s">
        <v>173</v>
      </c>
      <c r="AU5039" s="9" t="s">
        <v>82</v>
      </c>
    </row>
    <row r="5040" spans="2:65" s="17" customFormat="1" ht="76.349999999999994" customHeight="1">
      <c r="B5040" s="16"/>
      <c r="C5040" s="88" t="s">
        <v>1953</v>
      </c>
      <c r="D5040" s="88" t="s">
        <v>168</v>
      </c>
      <c r="E5040" s="89" t="s">
        <v>3380</v>
      </c>
      <c r="F5040" s="90" t="s">
        <v>3373</v>
      </c>
      <c r="G5040" s="91" t="s">
        <v>259</v>
      </c>
      <c r="H5040" s="92">
        <v>1</v>
      </c>
      <c r="I5040" s="4"/>
      <c r="J5040" s="94">
        <f>ROUND(I5040*H5040,2)</f>
        <v>0</v>
      </c>
      <c r="K5040" s="95"/>
      <c r="L5040" s="16"/>
      <c r="M5040" s="96" t="s">
        <v>1</v>
      </c>
      <c r="N5040" s="97" t="s">
        <v>38</v>
      </c>
      <c r="P5040" s="98">
        <f>O5040*H5040</f>
        <v>0</v>
      </c>
      <c r="Q5040" s="98">
        <v>0</v>
      </c>
      <c r="R5040" s="98">
        <f>Q5040*H5040</f>
        <v>0</v>
      </c>
      <c r="S5040" s="98">
        <v>0</v>
      </c>
      <c r="T5040" s="99">
        <f>S5040*H5040</f>
        <v>0</v>
      </c>
      <c r="AR5040" s="100" t="s">
        <v>172</v>
      </c>
      <c r="AT5040" s="100" t="s">
        <v>168</v>
      </c>
      <c r="AU5040" s="100" t="s">
        <v>82</v>
      </c>
      <c r="AY5040" s="9" t="s">
        <v>165</v>
      </c>
      <c r="BE5040" s="101">
        <f>IF(N5040="základní",J5040,0)</f>
        <v>0</v>
      </c>
      <c r="BF5040" s="101">
        <f>IF(N5040="snížená",J5040,0)</f>
        <v>0</v>
      </c>
      <c r="BG5040" s="101">
        <f>IF(N5040="zákl. přenesená",J5040,0)</f>
        <v>0</v>
      </c>
      <c r="BH5040" s="101">
        <f>IF(N5040="sníž. přenesená",J5040,0)</f>
        <v>0</v>
      </c>
      <c r="BI5040" s="101">
        <f>IF(N5040="nulová",J5040,0)</f>
        <v>0</v>
      </c>
      <c r="BJ5040" s="9" t="s">
        <v>80</v>
      </c>
      <c r="BK5040" s="101">
        <f>ROUND(I5040*H5040,2)</f>
        <v>0</v>
      </c>
      <c r="BL5040" s="9" t="s">
        <v>172</v>
      </c>
      <c r="BM5040" s="100" t="s">
        <v>3381</v>
      </c>
    </row>
    <row r="5041" spans="2:65" s="17" customFormat="1" ht="48.75">
      <c r="B5041" s="16"/>
      <c r="D5041" s="102" t="s">
        <v>173</v>
      </c>
      <c r="F5041" s="103" t="s">
        <v>3382</v>
      </c>
      <c r="I5041" s="5"/>
      <c r="L5041" s="16"/>
      <c r="M5041" s="104"/>
      <c r="T5041" s="105"/>
      <c r="AT5041" s="9" t="s">
        <v>173</v>
      </c>
      <c r="AU5041" s="9" t="s">
        <v>82</v>
      </c>
    </row>
    <row r="5042" spans="2:65" s="17" customFormat="1" ht="76.349999999999994" customHeight="1">
      <c r="B5042" s="16"/>
      <c r="C5042" s="88" t="s">
        <v>3383</v>
      </c>
      <c r="D5042" s="88" t="s">
        <v>168</v>
      </c>
      <c r="E5042" s="89" t="s">
        <v>3384</v>
      </c>
      <c r="F5042" s="90" t="s">
        <v>3385</v>
      </c>
      <c r="G5042" s="91" t="s">
        <v>259</v>
      </c>
      <c r="H5042" s="92">
        <v>1</v>
      </c>
      <c r="I5042" s="4"/>
      <c r="J5042" s="94">
        <f>ROUND(I5042*H5042,2)</f>
        <v>0</v>
      </c>
      <c r="K5042" s="95"/>
      <c r="L5042" s="16"/>
      <c r="M5042" s="96" t="s">
        <v>1</v>
      </c>
      <c r="N5042" s="97" t="s">
        <v>38</v>
      </c>
      <c r="P5042" s="98">
        <f>O5042*H5042</f>
        <v>0</v>
      </c>
      <c r="Q5042" s="98">
        <v>0</v>
      </c>
      <c r="R5042" s="98">
        <f>Q5042*H5042</f>
        <v>0</v>
      </c>
      <c r="S5042" s="98">
        <v>0</v>
      </c>
      <c r="T5042" s="99">
        <f>S5042*H5042</f>
        <v>0</v>
      </c>
      <c r="AR5042" s="100" t="s">
        <v>172</v>
      </c>
      <c r="AT5042" s="100" t="s">
        <v>168</v>
      </c>
      <c r="AU5042" s="100" t="s">
        <v>82</v>
      </c>
      <c r="AY5042" s="9" t="s">
        <v>165</v>
      </c>
      <c r="BE5042" s="101">
        <f>IF(N5042="základní",J5042,0)</f>
        <v>0</v>
      </c>
      <c r="BF5042" s="101">
        <f>IF(N5042="snížená",J5042,0)</f>
        <v>0</v>
      </c>
      <c r="BG5042" s="101">
        <f>IF(N5042="zákl. přenesená",J5042,0)</f>
        <v>0</v>
      </c>
      <c r="BH5042" s="101">
        <f>IF(N5042="sníž. přenesená",J5042,0)</f>
        <v>0</v>
      </c>
      <c r="BI5042" s="101">
        <f>IF(N5042="nulová",J5042,0)</f>
        <v>0</v>
      </c>
      <c r="BJ5042" s="9" t="s">
        <v>80</v>
      </c>
      <c r="BK5042" s="101">
        <f>ROUND(I5042*H5042,2)</f>
        <v>0</v>
      </c>
      <c r="BL5042" s="9" t="s">
        <v>172</v>
      </c>
      <c r="BM5042" s="100" t="s">
        <v>3386</v>
      </c>
    </row>
    <row r="5043" spans="2:65" s="17" customFormat="1" ht="39">
      <c r="B5043" s="16"/>
      <c r="D5043" s="102" t="s">
        <v>173</v>
      </c>
      <c r="F5043" s="103" t="s">
        <v>3385</v>
      </c>
      <c r="I5043" s="5"/>
      <c r="L5043" s="16"/>
      <c r="M5043" s="104"/>
      <c r="T5043" s="105"/>
      <c r="AT5043" s="9" t="s">
        <v>173</v>
      </c>
      <c r="AU5043" s="9" t="s">
        <v>82</v>
      </c>
    </row>
    <row r="5044" spans="2:65" s="17" customFormat="1" ht="76.349999999999994" customHeight="1">
      <c r="B5044" s="16"/>
      <c r="C5044" s="88" t="s">
        <v>2048</v>
      </c>
      <c r="D5044" s="88" t="s">
        <v>168</v>
      </c>
      <c r="E5044" s="89" t="s">
        <v>3387</v>
      </c>
      <c r="F5044" s="90" t="s">
        <v>3388</v>
      </c>
      <c r="G5044" s="91" t="s">
        <v>259</v>
      </c>
      <c r="H5044" s="92">
        <v>1</v>
      </c>
      <c r="I5044" s="4"/>
      <c r="J5044" s="94">
        <f>ROUND(I5044*H5044,2)</f>
        <v>0</v>
      </c>
      <c r="K5044" s="95"/>
      <c r="L5044" s="16"/>
      <c r="M5044" s="96" t="s">
        <v>1</v>
      </c>
      <c r="N5044" s="97" t="s">
        <v>38</v>
      </c>
      <c r="P5044" s="98">
        <f>O5044*H5044</f>
        <v>0</v>
      </c>
      <c r="Q5044" s="98">
        <v>0</v>
      </c>
      <c r="R5044" s="98">
        <f>Q5044*H5044</f>
        <v>0</v>
      </c>
      <c r="S5044" s="98">
        <v>0</v>
      </c>
      <c r="T5044" s="99">
        <f>S5044*H5044</f>
        <v>0</v>
      </c>
      <c r="AR5044" s="100" t="s">
        <v>172</v>
      </c>
      <c r="AT5044" s="100" t="s">
        <v>168</v>
      </c>
      <c r="AU5044" s="100" t="s">
        <v>82</v>
      </c>
      <c r="AY5044" s="9" t="s">
        <v>165</v>
      </c>
      <c r="BE5044" s="101">
        <f>IF(N5044="základní",J5044,0)</f>
        <v>0</v>
      </c>
      <c r="BF5044" s="101">
        <f>IF(N5044="snížená",J5044,0)</f>
        <v>0</v>
      </c>
      <c r="BG5044" s="101">
        <f>IF(N5044="zákl. přenesená",J5044,0)</f>
        <v>0</v>
      </c>
      <c r="BH5044" s="101">
        <f>IF(N5044="sníž. přenesená",J5044,0)</f>
        <v>0</v>
      </c>
      <c r="BI5044" s="101">
        <f>IF(N5044="nulová",J5044,0)</f>
        <v>0</v>
      </c>
      <c r="BJ5044" s="9" t="s">
        <v>80</v>
      </c>
      <c r="BK5044" s="101">
        <f>ROUND(I5044*H5044,2)</f>
        <v>0</v>
      </c>
      <c r="BL5044" s="9" t="s">
        <v>172</v>
      </c>
      <c r="BM5044" s="100" t="s">
        <v>3389</v>
      </c>
    </row>
    <row r="5045" spans="2:65" s="17" customFormat="1" ht="48.75">
      <c r="B5045" s="16"/>
      <c r="D5045" s="102" t="s">
        <v>173</v>
      </c>
      <c r="F5045" s="103" t="s">
        <v>3390</v>
      </c>
      <c r="I5045" s="5"/>
      <c r="L5045" s="16"/>
      <c r="M5045" s="104"/>
      <c r="T5045" s="105"/>
      <c r="AT5045" s="9" t="s">
        <v>173</v>
      </c>
      <c r="AU5045" s="9" t="s">
        <v>82</v>
      </c>
    </row>
    <row r="5046" spans="2:65" s="17" customFormat="1" ht="76.349999999999994" customHeight="1">
      <c r="B5046" s="16"/>
      <c r="C5046" s="88" t="s">
        <v>3391</v>
      </c>
      <c r="D5046" s="88" t="s">
        <v>168</v>
      </c>
      <c r="E5046" s="89" t="s">
        <v>3392</v>
      </c>
      <c r="F5046" s="90" t="s">
        <v>3393</v>
      </c>
      <c r="G5046" s="91" t="s">
        <v>259</v>
      </c>
      <c r="H5046" s="92">
        <v>2</v>
      </c>
      <c r="I5046" s="4"/>
      <c r="J5046" s="94">
        <f>ROUND(I5046*H5046,2)</f>
        <v>0</v>
      </c>
      <c r="K5046" s="95"/>
      <c r="L5046" s="16"/>
      <c r="M5046" s="96" t="s">
        <v>1</v>
      </c>
      <c r="N5046" s="97" t="s">
        <v>38</v>
      </c>
      <c r="P5046" s="98">
        <f>O5046*H5046</f>
        <v>0</v>
      </c>
      <c r="Q5046" s="98">
        <v>0</v>
      </c>
      <c r="R5046" s="98">
        <f>Q5046*H5046</f>
        <v>0</v>
      </c>
      <c r="S5046" s="98">
        <v>0</v>
      </c>
      <c r="T5046" s="99">
        <f>S5046*H5046</f>
        <v>0</v>
      </c>
      <c r="AR5046" s="100" t="s">
        <v>172</v>
      </c>
      <c r="AT5046" s="100" t="s">
        <v>168</v>
      </c>
      <c r="AU5046" s="100" t="s">
        <v>82</v>
      </c>
      <c r="AY5046" s="9" t="s">
        <v>165</v>
      </c>
      <c r="BE5046" s="101">
        <f>IF(N5046="základní",J5046,0)</f>
        <v>0</v>
      </c>
      <c r="BF5046" s="101">
        <f>IF(N5046="snížená",J5046,0)</f>
        <v>0</v>
      </c>
      <c r="BG5046" s="101">
        <f>IF(N5046="zákl. přenesená",J5046,0)</f>
        <v>0</v>
      </c>
      <c r="BH5046" s="101">
        <f>IF(N5046="sníž. přenesená",J5046,0)</f>
        <v>0</v>
      </c>
      <c r="BI5046" s="101">
        <f>IF(N5046="nulová",J5046,0)</f>
        <v>0</v>
      </c>
      <c r="BJ5046" s="9" t="s">
        <v>80</v>
      </c>
      <c r="BK5046" s="101">
        <f>ROUND(I5046*H5046,2)</f>
        <v>0</v>
      </c>
      <c r="BL5046" s="9" t="s">
        <v>172</v>
      </c>
      <c r="BM5046" s="100" t="s">
        <v>3394</v>
      </c>
    </row>
    <row r="5047" spans="2:65" s="17" customFormat="1" ht="39">
      <c r="B5047" s="16"/>
      <c r="D5047" s="102" t="s">
        <v>173</v>
      </c>
      <c r="F5047" s="103" t="s">
        <v>3393</v>
      </c>
      <c r="I5047" s="5"/>
      <c r="L5047" s="16"/>
      <c r="M5047" s="104"/>
      <c r="T5047" s="105"/>
      <c r="AT5047" s="9" t="s">
        <v>173</v>
      </c>
      <c r="AU5047" s="9" t="s">
        <v>82</v>
      </c>
    </row>
    <row r="5048" spans="2:65" s="17" customFormat="1" ht="76.349999999999994" customHeight="1">
      <c r="B5048" s="16"/>
      <c r="C5048" s="88" t="s">
        <v>2052</v>
      </c>
      <c r="D5048" s="88" t="s">
        <v>168</v>
      </c>
      <c r="E5048" s="89" t="s">
        <v>3395</v>
      </c>
      <c r="F5048" s="90" t="s">
        <v>3396</v>
      </c>
      <c r="G5048" s="91" t="s">
        <v>259</v>
      </c>
      <c r="H5048" s="92">
        <v>1</v>
      </c>
      <c r="I5048" s="4"/>
      <c r="J5048" s="94">
        <f>ROUND(I5048*H5048,2)</f>
        <v>0</v>
      </c>
      <c r="K5048" s="95"/>
      <c r="L5048" s="16"/>
      <c r="M5048" s="96" t="s">
        <v>1</v>
      </c>
      <c r="N5048" s="97" t="s">
        <v>38</v>
      </c>
      <c r="P5048" s="98">
        <f>O5048*H5048</f>
        <v>0</v>
      </c>
      <c r="Q5048" s="98">
        <v>0</v>
      </c>
      <c r="R5048" s="98">
        <f>Q5048*H5048</f>
        <v>0</v>
      </c>
      <c r="S5048" s="98">
        <v>0</v>
      </c>
      <c r="T5048" s="99">
        <f>S5048*H5048</f>
        <v>0</v>
      </c>
      <c r="AR5048" s="100" t="s">
        <v>172</v>
      </c>
      <c r="AT5048" s="100" t="s">
        <v>168</v>
      </c>
      <c r="AU5048" s="100" t="s">
        <v>82</v>
      </c>
      <c r="AY5048" s="9" t="s">
        <v>165</v>
      </c>
      <c r="BE5048" s="101">
        <f>IF(N5048="základní",J5048,0)</f>
        <v>0</v>
      </c>
      <c r="BF5048" s="101">
        <f>IF(N5048="snížená",J5048,0)</f>
        <v>0</v>
      </c>
      <c r="BG5048" s="101">
        <f>IF(N5048="zákl. přenesená",J5048,0)</f>
        <v>0</v>
      </c>
      <c r="BH5048" s="101">
        <f>IF(N5048="sníž. přenesená",J5048,0)</f>
        <v>0</v>
      </c>
      <c r="BI5048" s="101">
        <f>IF(N5048="nulová",J5048,0)</f>
        <v>0</v>
      </c>
      <c r="BJ5048" s="9" t="s">
        <v>80</v>
      </c>
      <c r="BK5048" s="101">
        <f>ROUND(I5048*H5048,2)</f>
        <v>0</v>
      </c>
      <c r="BL5048" s="9" t="s">
        <v>172</v>
      </c>
      <c r="BM5048" s="100" t="s">
        <v>3397</v>
      </c>
    </row>
    <row r="5049" spans="2:65" s="17" customFormat="1" ht="48.75">
      <c r="B5049" s="16"/>
      <c r="D5049" s="102" t="s">
        <v>173</v>
      </c>
      <c r="F5049" s="103" t="s">
        <v>3398</v>
      </c>
      <c r="I5049" s="5"/>
      <c r="L5049" s="16"/>
      <c r="M5049" s="104"/>
      <c r="T5049" s="105"/>
      <c r="AT5049" s="9" t="s">
        <v>173</v>
      </c>
      <c r="AU5049" s="9" t="s">
        <v>82</v>
      </c>
    </row>
    <row r="5050" spans="2:65" s="17" customFormat="1" ht="66.75" customHeight="1">
      <c r="B5050" s="16"/>
      <c r="C5050" s="88" t="s">
        <v>3399</v>
      </c>
      <c r="D5050" s="88" t="s">
        <v>168</v>
      </c>
      <c r="E5050" s="89" t="s">
        <v>3400</v>
      </c>
      <c r="F5050" s="90" t="s">
        <v>3401</v>
      </c>
      <c r="G5050" s="91" t="s">
        <v>259</v>
      </c>
      <c r="H5050" s="92">
        <v>1</v>
      </c>
      <c r="I5050" s="4"/>
      <c r="J5050" s="94">
        <f>ROUND(I5050*H5050,2)</f>
        <v>0</v>
      </c>
      <c r="K5050" s="95"/>
      <c r="L5050" s="16"/>
      <c r="M5050" s="96" t="s">
        <v>1</v>
      </c>
      <c r="N5050" s="97" t="s">
        <v>38</v>
      </c>
      <c r="P5050" s="98">
        <f>O5050*H5050</f>
        <v>0</v>
      </c>
      <c r="Q5050" s="98">
        <v>0</v>
      </c>
      <c r="R5050" s="98">
        <f>Q5050*H5050</f>
        <v>0</v>
      </c>
      <c r="S5050" s="98">
        <v>0</v>
      </c>
      <c r="T5050" s="99">
        <f>S5050*H5050</f>
        <v>0</v>
      </c>
      <c r="AR5050" s="100" t="s">
        <v>172</v>
      </c>
      <c r="AT5050" s="100" t="s">
        <v>168</v>
      </c>
      <c r="AU5050" s="100" t="s">
        <v>82</v>
      </c>
      <c r="AY5050" s="9" t="s">
        <v>165</v>
      </c>
      <c r="BE5050" s="101">
        <f>IF(N5050="základní",J5050,0)</f>
        <v>0</v>
      </c>
      <c r="BF5050" s="101">
        <f>IF(N5050="snížená",J5050,0)</f>
        <v>0</v>
      </c>
      <c r="BG5050" s="101">
        <f>IF(N5050="zákl. přenesená",J5050,0)</f>
        <v>0</v>
      </c>
      <c r="BH5050" s="101">
        <f>IF(N5050="sníž. přenesená",J5050,0)</f>
        <v>0</v>
      </c>
      <c r="BI5050" s="101">
        <f>IF(N5050="nulová",J5050,0)</f>
        <v>0</v>
      </c>
      <c r="BJ5050" s="9" t="s">
        <v>80</v>
      </c>
      <c r="BK5050" s="101">
        <f>ROUND(I5050*H5050,2)</f>
        <v>0</v>
      </c>
      <c r="BL5050" s="9" t="s">
        <v>172</v>
      </c>
      <c r="BM5050" s="100" t="s">
        <v>3402</v>
      </c>
    </row>
    <row r="5051" spans="2:65" s="17" customFormat="1" ht="39">
      <c r="B5051" s="16"/>
      <c r="D5051" s="102" t="s">
        <v>173</v>
      </c>
      <c r="F5051" s="103" t="s">
        <v>3401</v>
      </c>
      <c r="I5051" s="5"/>
      <c r="L5051" s="16"/>
      <c r="M5051" s="104"/>
      <c r="T5051" s="105"/>
      <c r="AT5051" s="9" t="s">
        <v>173</v>
      </c>
      <c r="AU5051" s="9" t="s">
        <v>82</v>
      </c>
    </row>
    <row r="5052" spans="2:65" s="17" customFormat="1" ht="62.65" customHeight="1">
      <c r="B5052" s="16"/>
      <c r="C5052" s="88" t="s">
        <v>2055</v>
      </c>
      <c r="D5052" s="88" t="s">
        <v>168</v>
      </c>
      <c r="E5052" s="89" t="s">
        <v>3403</v>
      </c>
      <c r="F5052" s="90" t="s">
        <v>3404</v>
      </c>
      <c r="G5052" s="91" t="s">
        <v>259</v>
      </c>
      <c r="H5052" s="92">
        <v>1</v>
      </c>
      <c r="I5052" s="4"/>
      <c r="J5052" s="94">
        <f>ROUND(I5052*H5052,2)</f>
        <v>0</v>
      </c>
      <c r="K5052" s="95"/>
      <c r="L5052" s="16"/>
      <c r="M5052" s="96" t="s">
        <v>1</v>
      </c>
      <c r="N5052" s="97" t="s">
        <v>38</v>
      </c>
      <c r="P5052" s="98">
        <f>O5052*H5052</f>
        <v>0</v>
      </c>
      <c r="Q5052" s="98">
        <v>0</v>
      </c>
      <c r="R5052" s="98">
        <f>Q5052*H5052</f>
        <v>0</v>
      </c>
      <c r="S5052" s="98">
        <v>0</v>
      </c>
      <c r="T5052" s="99">
        <f>S5052*H5052</f>
        <v>0</v>
      </c>
      <c r="AR5052" s="100" t="s">
        <v>172</v>
      </c>
      <c r="AT5052" s="100" t="s">
        <v>168</v>
      </c>
      <c r="AU5052" s="100" t="s">
        <v>82</v>
      </c>
      <c r="AY5052" s="9" t="s">
        <v>165</v>
      </c>
      <c r="BE5052" s="101">
        <f>IF(N5052="základní",J5052,0)</f>
        <v>0</v>
      </c>
      <c r="BF5052" s="101">
        <f>IF(N5052="snížená",J5052,0)</f>
        <v>0</v>
      </c>
      <c r="BG5052" s="101">
        <f>IF(N5052="zákl. přenesená",J5052,0)</f>
        <v>0</v>
      </c>
      <c r="BH5052" s="101">
        <f>IF(N5052="sníž. přenesená",J5052,0)</f>
        <v>0</v>
      </c>
      <c r="BI5052" s="101">
        <f>IF(N5052="nulová",J5052,0)</f>
        <v>0</v>
      </c>
      <c r="BJ5052" s="9" t="s">
        <v>80</v>
      </c>
      <c r="BK5052" s="101">
        <f>ROUND(I5052*H5052,2)</f>
        <v>0</v>
      </c>
      <c r="BL5052" s="9" t="s">
        <v>172</v>
      </c>
      <c r="BM5052" s="100" t="s">
        <v>3405</v>
      </c>
    </row>
    <row r="5053" spans="2:65" s="17" customFormat="1" ht="39">
      <c r="B5053" s="16"/>
      <c r="D5053" s="102" t="s">
        <v>173</v>
      </c>
      <c r="F5053" s="103" t="s">
        <v>3404</v>
      </c>
      <c r="I5053" s="5"/>
      <c r="L5053" s="16"/>
      <c r="M5053" s="104"/>
      <c r="T5053" s="105"/>
      <c r="AT5053" s="9" t="s">
        <v>173</v>
      </c>
      <c r="AU5053" s="9" t="s">
        <v>82</v>
      </c>
    </row>
    <row r="5054" spans="2:65" s="17" customFormat="1" ht="66.75" customHeight="1">
      <c r="B5054" s="16"/>
      <c r="C5054" s="88" t="s">
        <v>3406</v>
      </c>
      <c r="D5054" s="88" t="s">
        <v>168</v>
      </c>
      <c r="E5054" s="89" t="s">
        <v>3407</v>
      </c>
      <c r="F5054" s="90" t="s">
        <v>3408</v>
      </c>
      <c r="G5054" s="91" t="s">
        <v>259</v>
      </c>
      <c r="H5054" s="92">
        <v>1</v>
      </c>
      <c r="I5054" s="4"/>
      <c r="J5054" s="94">
        <f>ROUND(I5054*H5054,2)</f>
        <v>0</v>
      </c>
      <c r="K5054" s="95"/>
      <c r="L5054" s="16"/>
      <c r="M5054" s="96" t="s">
        <v>1</v>
      </c>
      <c r="N5054" s="97" t="s">
        <v>38</v>
      </c>
      <c r="P5054" s="98">
        <f>O5054*H5054</f>
        <v>0</v>
      </c>
      <c r="Q5054" s="98">
        <v>0</v>
      </c>
      <c r="R5054" s="98">
        <f>Q5054*H5054</f>
        <v>0</v>
      </c>
      <c r="S5054" s="98">
        <v>0</v>
      </c>
      <c r="T5054" s="99">
        <f>S5054*H5054</f>
        <v>0</v>
      </c>
      <c r="AR5054" s="100" t="s">
        <v>172</v>
      </c>
      <c r="AT5054" s="100" t="s">
        <v>168</v>
      </c>
      <c r="AU5054" s="100" t="s">
        <v>82</v>
      </c>
      <c r="AY5054" s="9" t="s">
        <v>165</v>
      </c>
      <c r="BE5054" s="101">
        <f>IF(N5054="základní",J5054,0)</f>
        <v>0</v>
      </c>
      <c r="BF5054" s="101">
        <f>IF(N5054="snížená",J5054,0)</f>
        <v>0</v>
      </c>
      <c r="BG5054" s="101">
        <f>IF(N5054="zákl. přenesená",J5054,0)</f>
        <v>0</v>
      </c>
      <c r="BH5054" s="101">
        <f>IF(N5054="sníž. přenesená",J5054,0)</f>
        <v>0</v>
      </c>
      <c r="BI5054" s="101">
        <f>IF(N5054="nulová",J5054,0)</f>
        <v>0</v>
      </c>
      <c r="BJ5054" s="9" t="s">
        <v>80</v>
      </c>
      <c r="BK5054" s="101">
        <f>ROUND(I5054*H5054,2)</f>
        <v>0</v>
      </c>
      <c r="BL5054" s="9" t="s">
        <v>172</v>
      </c>
      <c r="BM5054" s="100" t="s">
        <v>3409</v>
      </c>
    </row>
    <row r="5055" spans="2:65" s="17" customFormat="1" ht="39">
      <c r="B5055" s="16"/>
      <c r="D5055" s="102" t="s">
        <v>173</v>
      </c>
      <c r="F5055" s="103" t="s">
        <v>3408</v>
      </c>
      <c r="I5055" s="5"/>
      <c r="L5055" s="16"/>
      <c r="M5055" s="104"/>
      <c r="T5055" s="105"/>
      <c r="AT5055" s="9" t="s">
        <v>173</v>
      </c>
      <c r="AU5055" s="9" t="s">
        <v>82</v>
      </c>
    </row>
    <row r="5056" spans="2:65" s="17" customFormat="1" ht="76.349999999999994" customHeight="1">
      <c r="B5056" s="16"/>
      <c r="C5056" s="88" t="s">
        <v>2064</v>
      </c>
      <c r="D5056" s="88" t="s">
        <v>168</v>
      </c>
      <c r="E5056" s="89" t="s">
        <v>3410</v>
      </c>
      <c r="F5056" s="90" t="s">
        <v>3411</v>
      </c>
      <c r="G5056" s="91" t="s">
        <v>259</v>
      </c>
      <c r="H5056" s="92">
        <v>1</v>
      </c>
      <c r="I5056" s="4"/>
      <c r="J5056" s="94">
        <f>ROUND(I5056*H5056,2)</f>
        <v>0</v>
      </c>
      <c r="K5056" s="95"/>
      <c r="L5056" s="16"/>
      <c r="M5056" s="96" t="s">
        <v>1</v>
      </c>
      <c r="N5056" s="97" t="s">
        <v>38</v>
      </c>
      <c r="P5056" s="98">
        <f>O5056*H5056</f>
        <v>0</v>
      </c>
      <c r="Q5056" s="98">
        <v>0</v>
      </c>
      <c r="R5056" s="98">
        <f>Q5056*H5056</f>
        <v>0</v>
      </c>
      <c r="S5056" s="98">
        <v>0</v>
      </c>
      <c r="T5056" s="99">
        <f>S5056*H5056</f>
        <v>0</v>
      </c>
      <c r="AR5056" s="100" t="s">
        <v>172</v>
      </c>
      <c r="AT5056" s="100" t="s">
        <v>168</v>
      </c>
      <c r="AU5056" s="100" t="s">
        <v>82</v>
      </c>
      <c r="AY5056" s="9" t="s">
        <v>165</v>
      </c>
      <c r="BE5056" s="101">
        <f>IF(N5056="základní",J5056,0)</f>
        <v>0</v>
      </c>
      <c r="BF5056" s="101">
        <f>IF(N5056="snížená",J5056,0)</f>
        <v>0</v>
      </c>
      <c r="BG5056" s="101">
        <f>IF(N5056="zákl. přenesená",J5056,0)</f>
        <v>0</v>
      </c>
      <c r="BH5056" s="101">
        <f>IF(N5056="sníž. přenesená",J5056,0)</f>
        <v>0</v>
      </c>
      <c r="BI5056" s="101">
        <f>IF(N5056="nulová",J5056,0)</f>
        <v>0</v>
      </c>
      <c r="BJ5056" s="9" t="s">
        <v>80</v>
      </c>
      <c r="BK5056" s="101">
        <f>ROUND(I5056*H5056,2)</f>
        <v>0</v>
      </c>
      <c r="BL5056" s="9" t="s">
        <v>172</v>
      </c>
      <c r="BM5056" s="100" t="s">
        <v>3412</v>
      </c>
    </row>
    <row r="5057" spans="2:65" s="17" customFormat="1" ht="48.75">
      <c r="B5057" s="16"/>
      <c r="D5057" s="102" t="s">
        <v>173</v>
      </c>
      <c r="F5057" s="103" t="s">
        <v>3413</v>
      </c>
      <c r="I5057" s="5"/>
      <c r="L5057" s="16"/>
      <c r="M5057" s="104"/>
      <c r="T5057" s="105"/>
      <c r="AT5057" s="9" t="s">
        <v>173</v>
      </c>
      <c r="AU5057" s="9" t="s">
        <v>82</v>
      </c>
    </row>
    <row r="5058" spans="2:65" s="17" customFormat="1" ht="66.75" customHeight="1">
      <c r="B5058" s="16"/>
      <c r="C5058" s="88" t="s">
        <v>3414</v>
      </c>
      <c r="D5058" s="88" t="s">
        <v>168</v>
      </c>
      <c r="E5058" s="89" t="s">
        <v>3415</v>
      </c>
      <c r="F5058" s="90" t="s">
        <v>3416</v>
      </c>
      <c r="G5058" s="91" t="s">
        <v>259</v>
      </c>
      <c r="H5058" s="92">
        <v>1</v>
      </c>
      <c r="I5058" s="4"/>
      <c r="J5058" s="94">
        <f>ROUND(I5058*H5058,2)</f>
        <v>0</v>
      </c>
      <c r="K5058" s="95"/>
      <c r="L5058" s="16"/>
      <c r="M5058" s="96" t="s">
        <v>1</v>
      </c>
      <c r="N5058" s="97" t="s">
        <v>38</v>
      </c>
      <c r="P5058" s="98">
        <f>O5058*H5058</f>
        <v>0</v>
      </c>
      <c r="Q5058" s="98">
        <v>0</v>
      </c>
      <c r="R5058" s="98">
        <f>Q5058*H5058</f>
        <v>0</v>
      </c>
      <c r="S5058" s="98">
        <v>0</v>
      </c>
      <c r="T5058" s="99">
        <f>S5058*H5058</f>
        <v>0</v>
      </c>
      <c r="AR5058" s="100" t="s">
        <v>172</v>
      </c>
      <c r="AT5058" s="100" t="s">
        <v>168</v>
      </c>
      <c r="AU5058" s="100" t="s">
        <v>82</v>
      </c>
      <c r="AY5058" s="9" t="s">
        <v>165</v>
      </c>
      <c r="BE5058" s="101">
        <f>IF(N5058="základní",J5058,0)</f>
        <v>0</v>
      </c>
      <c r="BF5058" s="101">
        <f>IF(N5058="snížená",J5058,0)</f>
        <v>0</v>
      </c>
      <c r="BG5058" s="101">
        <f>IF(N5058="zákl. přenesená",J5058,0)</f>
        <v>0</v>
      </c>
      <c r="BH5058" s="101">
        <f>IF(N5058="sníž. přenesená",J5058,0)</f>
        <v>0</v>
      </c>
      <c r="BI5058" s="101">
        <f>IF(N5058="nulová",J5058,0)</f>
        <v>0</v>
      </c>
      <c r="BJ5058" s="9" t="s">
        <v>80</v>
      </c>
      <c r="BK5058" s="101">
        <f>ROUND(I5058*H5058,2)</f>
        <v>0</v>
      </c>
      <c r="BL5058" s="9" t="s">
        <v>172</v>
      </c>
      <c r="BM5058" s="100" t="s">
        <v>3417</v>
      </c>
    </row>
    <row r="5059" spans="2:65" s="17" customFormat="1" ht="48.75">
      <c r="B5059" s="16"/>
      <c r="D5059" s="102" t="s">
        <v>173</v>
      </c>
      <c r="F5059" s="103" t="s">
        <v>3418</v>
      </c>
      <c r="I5059" s="5"/>
      <c r="L5059" s="16"/>
      <c r="M5059" s="104"/>
      <c r="T5059" s="105"/>
      <c r="AT5059" s="9" t="s">
        <v>173</v>
      </c>
      <c r="AU5059" s="9" t="s">
        <v>82</v>
      </c>
    </row>
    <row r="5060" spans="2:65" s="17" customFormat="1" ht="66.75" customHeight="1">
      <c r="B5060" s="16"/>
      <c r="C5060" s="88" t="s">
        <v>2070</v>
      </c>
      <c r="D5060" s="88" t="s">
        <v>168</v>
      </c>
      <c r="E5060" s="89" t="s">
        <v>3419</v>
      </c>
      <c r="F5060" s="90" t="s">
        <v>3420</v>
      </c>
      <c r="G5060" s="91" t="s">
        <v>259</v>
      </c>
      <c r="H5060" s="92">
        <v>1</v>
      </c>
      <c r="I5060" s="4"/>
      <c r="J5060" s="94">
        <f>ROUND(I5060*H5060,2)</f>
        <v>0</v>
      </c>
      <c r="K5060" s="95"/>
      <c r="L5060" s="16"/>
      <c r="M5060" s="96" t="s">
        <v>1</v>
      </c>
      <c r="N5060" s="97" t="s">
        <v>38</v>
      </c>
      <c r="P5060" s="98">
        <f>O5060*H5060</f>
        <v>0</v>
      </c>
      <c r="Q5060" s="98">
        <v>0</v>
      </c>
      <c r="R5060" s="98">
        <f>Q5060*H5060</f>
        <v>0</v>
      </c>
      <c r="S5060" s="98">
        <v>0</v>
      </c>
      <c r="T5060" s="99">
        <f>S5060*H5060</f>
        <v>0</v>
      </c>
      <c r="AR5060" s="100" t="s">
        <v>172</v>
      </c>
      <c r="AT5060" s="100" t="s">
        <v>168</v>
      </c>
      <c r="AU5060" s="100" t="s">
        <v>82</v>
      </c>
      <c r="AY5060" s="9" t="s">
        <v>165</v>
      </c>
      <c r="BE5060" s="101">
        <f>IF(N5060="základní",J5060,0)</f>
        <v>0</v>
      </c>
      <c r="BF5060" s="101">
        <f>IF(N5060="snížená",J5060,0)</f>
        <v>0</v>
      </c>
      <c r="BG5060" s="101">
        <f>IF(N5060="zákl. přenesená",J5060,0)</f>
        <v>0</v>
      </c>
      <c r="BH5060" s="101">
        <f>IF(N5060="sníž. přenesená",J5060,0)</f>
        <v>0</v>
      </c>
      <c r="BI5060" s="101">
        <f>IF(N5060="nulová",J5060,0)</f>
        <v>0</v>
      </c>
      <c r="BJ5060" s="9" t="s">
        <v>80</v>
      </c>
      <c r="BK5060" s="101">
        <f>ROUND(I5060*H5060,2)</f>
        <v>0</v>
      </c>
      <c r="BL5060" s="9" t="s">
        <v>172</v>
      </c>
      <c r="BM5060" s="100" t="s">
        <v>3421</v>
      </c>
    </row>
    <row r="5061" spans="2:65" s="17" customFormat="1" ht="48.75">
      <c r="B5061" s="16"/>
      <c r="D5061" s="102" t="s">
        <v>173</v>
      </c>
      <c r="F5061" s="103" t="s">
        <v>3422</v>
      </c>
      <c r="I5061" s="5"/>
      <c r="L5061" s="16"/>
      <c r="M5061" s="104"/>
      <c r="T5061" s="105"/>
      <c r="AT5061" s="9" t="s">
        <v>173</v>
      </c>
      <c r="AU5061" s="9" t="s">
        <v>82</v>
      </c>
    </row>
    <row r="5062" spans="2:65" s="17" customFormat="1" ht="37.9" customHeight="1">
      <c r="B5062" s="16"/>
      <c r="C5062" s="88" t="s">
        <v>3423</v>
      </c>
      <c r="D5062" s="88" t="s">
        <v>168</v>
      </c>
      <c r="E5062" s="89" t="s">
        <v>3424</v>
      </c>
      <c r="F5062" s="90" t="s">
        <v>3425</v>
      </c>
      <c r="G5062" s="91" t="s">
        <v>259</v>
      </c>
      <c r="H5062" s="92">
        <v>1</v>
      </c>
      <c r="I5062" s="4"/>
      <c r="J5062" s="94">
        <f>ROUND(I5062*H5062,2)</f>
        <v>0</v>
      </c>
      <c r="K5062" s="95"/>
      <c r="L5062" s="16"/>
      <c r="M5062" s="96" t="s">
        <v>1</v>
      </c>
      <c r="N5062" s="97" t="s">
        <v>38</v>
      </c>
      <c r="P5062" s="98">
        <f>O5062*H5062</f>
        <v>0</v>
      </c>
      <c r="Q5062" s="98">
        <v>0</v>
      </c>
      <c r="R5062" s="98">
        <f>Q5062*H5062</f>
        <v>0</v>
      </c>
      <c r="S5062" s="98">
        <v>0</v>
      </c>
      <c r="T5062" s="99">
        <f>S5062*H5062</f>
        <v>0</v>
      </c>
      <c r="AR5062" s="100" t="s">
        <v>172</v>
      </c>
      <c r="AT5062" s="100" t="s">
        <v>168</v>
      </c>
      <c r="AU5062" s="100" t="s">
        <v>82</v>
      </c>
      <c r="AY5062" s="9" t="s">
        <v>165</v>
      </c>
      <c r="BE5062" s="101">
        <f>IF(N5062="základní",J5062,0)</f>
        <v>0</v>
      </c>
      <c r="BF5062" s="101">
        <f>IF(N5062="snížená",J5062,0)</f>
        <v>0</v>
      </c>
      <c r="BG5062" s="101">
        <f>IF(N5062="zákl. přenesená",J5062,0)</f>
        <v>0</v>
      </c>
      <c r="BH5062" s="101">
        <f>IF(N5062="sníž. přenesená",J5062,0)</f>
        <v>0</v>
      </c>
      <c r="BI5062" s="101">
        <f>IF(N5062="nulová",J5062,0)</f>
        <v>0</v>
      </c>
      <c r="BJ5062" s="9" t="s">
        <v>80</v>
      </c>
      <c r="BK5062" s="101">
        <f>ROUND(I5062*H5062,2)</f>
        <v>0</v>
      </c>
      <c r="BL5062" s="9" t="s">
        <v>172</v>
      </c>
      <c r="BM5062" s="100" t="s">
        <v>3426</v>
      </c>
    </row>
    <row r="5063" spans="2:65" s="17" customFormat="1" ht="29.25">
      <c r="B5063" s="16"/>
      <c r="D5063" s="102" t="s">
        <v>173</v>
      </c>
      <c r="F5063" s="103" t="s">
        <v>3425</v>
      </c>
      <c r="I5063" s="5"/>
      <c r="L5063" s="16"/>
      <c r="M5063" s="104"/>
      <c r="T5063" s="105"/>
      <c r="AT5063" s="9" t="s">
        <v>173</v>
      </c>
      <c r="AU5063" s="9" t="s">
        <v>82</v>
      </c>
    </row>
    <row r="5064" spans="2:65" s="17" customFormat="1" ht="55.5" customHeight="1">
      <c r="B5064" s="16"/>
      <c r="C5064" s="88" t="s">
        <v>2084</v>
      </c>
      <c r="D5064" s="88" t="s">
        <v>168</v>
      </c>
      <c r="E5064" s="89" t="s">
        <v>3427</v>
      </c>
      <c r="F5064" s="90" t="s">
        <v>3428</v>
      </c>
      <c r="G5064" s="91" t="s">
        <v>259</v>
      </c>
      <c r="H5064" s="92">
        <v>2</v>
      </c>
      <c r="I5064" s="4"/>
      <c r="J5064" s="94">
        <f>ROUND(I5064*H5064,2)</f>
        <v>0</v>
      </c>
      <c r="K5064" s="95"/>
      <c r="L5064" s="16"/>
      <c r="M5064" s="96" t="s">
        <v>1</v>
      </c>
      <c r="N5064" s="97" t="s">
        <v>38</v>
      </c>
      <c r="P5064" s="98">
        <f>O5064*H5064</f>
        <v>0</v>
      </c>
      <c r="Q5064" s="98">
        <v>0</v>
      </c>
      <c r="R5064" s="98">
        <f>Q5064*H5064</f>
        <v>0</v>
      </c>
      <c r="S5064" s="98">
        <v>0</v>
      </c>
      <c r="T5064" s="99">
        <f>S5064*H5064</f>
        <v>0</v>
      </c>
      <c r="AR5064" s="100" t="s">
        <v>172</v>
      </c>
      <c r="AT5064" s="100" t="s">
        <v>168</v>
      </c>
      <c r="AU5064" s="100" t="s">
        <v>82</v>
      </c>
      <c r="AY5064" s="9" t="s">
        <v>165</v>
      </c>
      <c r="BE5064" s="101">
        <f>IF(N5064="základní",J5064,0)</f>
        <v>0</v>
      </c>
      <c r="BF5064" s="101">
        <f>IF(N5064="snížená",J5064,0)</f>
        <v>0</v>
      </c>
      <c r="BG5064" s="101">
        <f>IF(N5064="zákl. přenesená",J5064,0)</f>
        <v>0</v>
      </c>
      <c r="BH5064" s="101">
        <f>IF(N5064="sníž. přenesená",J5064,0)</f>
        <v>0</v>
      </c>
      <c r="BI5064" s="101">
        <f>IF(N5064="nulová",J5064,0)</f>
        <v>0</v>
      </c>
      <c r="BJ5064" s="9" t="s">
        <v>80</v>
      </c>
      <c r="BK5064" s="101">
        <f>ROUND(I5064*H5064,2)</f>
        <v>0</v>
      </c>
      <c r="BL5064" s="9" t="s">
        <v>172</v>
      </c>
      <c r="BM5064" s="100" t="s">
        <v>3429</v>
      </c>
    </row>
    <row r="5065" spans="2:65" s="17" customFormat="1" ht="29.25">
      <c r="B5065" s="16"/>
      <c r="D5065" s="102" t="s">
        <v>173</v>
      </c>
      <c r="F5065" s="103" t="s">
        <v>3428</v>
      </c>
      <c r="I5065" s="5"/>
      <c r="L5065" s="16"/>
      <c r="M5065" s="104"/>
      <c r="T5065" s="105"/>
      <c r="AT5065" s="9" t="s">
        <v>173</v>
      </c>
      <c r="AU5065" s="9" t="s">
        <v>82</v>
      </c>
    </row>
    <row r="5066" spans="2:65" s="17" customFormat="1" ht="62.65" customHeight="1">
      <c r="B5066" s="16"/>
      <c r="C5066" s="88" t="s">
        <v>3430</v>
      </c>
      <c r="D5066" s="88" t="s">
        <v>168</v>
      </c>
      <c r="E5066" s="89" t="s">
        <v>3431</v>
      </c>
      <c r="F5066" s="90" t="s">
        <v>3432</v>
      </c>
      <c r="G5066" s="91" t="s">
        <v>259</v>
      </c>
      <c r="H5066" s="92">
        <v>1</v>
      </c>
      <c r="I5066" s="4"/>
      <c r="J5066" s="94">
        <f>ROUND(I5066*H5066,2)</f>
        <v>0</v>
      </c>
      <c r="K5066" s="95"/>
      <c r="L5066" s="16"/>
      <c r="M5066" s="96" t="s">
        <v>1</v>
      </c>
      <c r="N5066" s="97" t="s">
        <v>38</v>
      </c>
      <c r="P5066" s="98">
        <f>O5066*H5066</f>
        <v>0</v>
      </c>
      <c r="Q5066" s="98">
        <v>0</v>
      </c>
      <c r="R5066" s="98">
        <f>Q5066*H5066</f>
        <v>0</v>
      </c>
      <c r="S5066" s="98">
        <v>0</v>
      </c>
      <c r="T5066" s="99">
        <f>S5066*H5066</f>
        <v>0</v>
      </c>
      <c r="AR5066" s="100" t="s">
        <v>172</v>
      </c>
      <c r="AT5066" s="100" t="s">
        <v>168</v>
      </c>
      <c r="AU5066" s="100" t="s">
        <v>82</v>
      </c>
      <c r="AY5066" s="9" t="s">
        <v>165</v>
      </c>
      <c r="BE5066" s="101">
        <f>IF(N5066="základní",J5066,0)</f>
        <v>0</v>
      </c>
      <c r="BF5066" s="101">
        <f>IF(N5066="snížená",J5066,0)</f>
        <v>0</v>
      </c>
      <c r="BG5066" s="101">
        <f>IF(N5066="zákl. přenesená",J5066,0)</f>
        <v>0</v>
      </c>
      <c r="BH5066" s="101">
        <f>IF(N5066="sníž. přenesená",J5066,0)</f>
        <v>0</v>
      </c>
      <c r="BI5066" s="101">
        <f>IF(N5066="nulová",J5066,0)</f>
        <v>0</v>
      </c>
      <c r="BJ5066" s="9" t="s">
        <v>80</v>
      </c>
      <c r="BK5066" s="101">
        <f>ROUND(I5066*H5066,2)</f>
        <v>0</v>
      </c>
      <c r="BL5066" s="9" t="s">
        <v>172</v>
      </c>
      <c r="BM5066" s="100" t="s">
        <v>3433</v>
      </c>
    </row>
    <row r="5067" spans="2:65" s="17" customFormat="1" ht="39">
      <c r="B5067" s="16"/>
      <c r="D5067" s="102" t="s">
        <v>173</v>
      </c>
      <c r="F5067" s="103" t="s">
        <v>3432</v>
      </c>
      <c r="I5067" s="5"/>
      <c r="L5067" s="16"/>
      <c r="M5067" s="104"/>
      <c r="T5067" s="105"/>
      <c r="AT5067" s="9" t="s">
        <v>173</v>
      </c>
      <c r="AU5067" s="9" t="s">
        <v>82</v>
      </c>
    </row>
    <row r="5068" spans="2:65" s="17" customFormat="1" ht="76.349999999999994" customHeight="1">
      <c r="B5068" s="16"/>
      <c r="C5068" s="88" t="s">
        <v>2087</v>
      </c>
      <c r="D5068" s="88" t="s">
        <v>168</v>
      </c>
      <c r="E5068" s="89" t="s">
        <v>3434</v>
      </c>
      <c r="F5068" s="90" t="s">
        <v>3435</v>
      </c>
      <c r="G5068" s="91" t="s">
        <v>259</v>
      </c>
      <c r="H5068" s="92">
        <v>1</v>
      </c>
      <c r="I5068" s="4"/>
      <c r="J5068" s="94">
        <f>ROUND(I5068*H5068,2)</f>
        <v>0</v>
      </c>
      <c r="K5068" s="95"/>
      <c r="L5068" s="16"/>
      <c r="M5068" s="96" t="s">
        <v>1</v>
      </c>
      <c r="N5068" s="97" t="s">
        <v>38</v>
      </c>
      <c r="P5068" s="98">
        <f>O5068*H5068</f>
        <v>0</v>
      </c>
      <c r="Q5068" s="98">
        <v>0</v>
      </c>
      <c r="R5068" s="98">
        <f>Q5068*H5068</f>
        <v>0</v>
      </c>
      <c r="S5068" s="98">
        <v>0</v>
      </c>
      <c r="T5068" s="99">
        <f>S5068*H5068</f>
        <v>0</v>
      </c>
      <c r="AR5068" s="100" t="s">
        <v>172</v>
      </c>
      <c r="AT5068" s="100" t="s">
        <v>168</v>
      </c>
      <c r="AU5068" s="100" t="s">
        <v>82</v>
      </c>
      <c r="AY5068" s="9" t="s">
        <v>165</v>
      </c>
      <c r="BE5068" s="101">
        <f>IF(N5068="základní",J5068,0)</f>
        <v>0</v>
      </c>
      <c r="BF5068" s="101">
        <f>IF(N5068="snížená",J5068,0)</f>
        <v>0</v>
      </c>
      <c r="BG5068" s="101">
        <f>IF(N5068="zákl. přenesená",J5068,0)</f>
        <v>0</v>
      </c>
      <c r="BH5068" s="101">
        <f>IF(N5068="sníž. přenesená",J5068,0)</f>
        <v>0</v>
      </c>
      <c r="BI5068" s="101">
        <f>IF(N5068="nulová",J5068,0)</f>
        <v>0</v>
      </c>
      <c r="BJ5068" s="9" t="s">
        <v>80</v>
      </c>
      <c r="BK5068" s="101">
        <f>ROUND(I5068*H5068,2)</f>
        <v>0</v>
      </c>
      <c r="BL5068" s="9" t="s">
        <v>172</v>
      </c>
      <c r="BM5068" s="100" t="s">
        <v>3436</v>
      </c>
    </row>
    <row r="5069" spans="2:65" s="17" customFormat="1" ht="87.75">
      <c r="B5069" s="16"/>
      <c r="D5069" s="102" t="s">
        <v>173</v>
      </c>
      <c r="F5069" s="103" t="s">
        <v>3437</v>
      </c>
      <c r="I5069" s="5"/>
      <c r="L5069" s="16"/>
      <c r="M5069" s="104"/>
      <c r="T5069" s="105"/>
      <c r="AT5069" s="9" t="s">
        <v>173</v>
      </c>
      <c r="AU5069" s="9" t="s">
        <v>82</v>
      </c>
    </row>
    <row r="5070" spans="2:65" s="17" customFormat="1" ht="66.75" customHeight="1">
      <c r="B5070" s="16"/>
      <c r="C5070" s="88" t="s">
        <v>3438</v>
      </c>
      <c r="D5070" s="88" t="s">
        <v>168</v>
      </c>
      <c r="E5070" s="89" t="s">
        <v>3439</v>
      </c>
      <c r="F5070" s="90" t="s">
        <v>3440</v>
      </c>
      <c r="G5070" s="91" t="s">
        <v>259</v>
      </c>
      <c r="H5070" s="92">
        <v>1</v>
      </c>
      <c r="I5070" s="4"/>
      <c r="J5070" s="94">
        <f>ROUND(I5070*H5070,2)</f>
        <v>0</v>
      </c>
      <c r="K5070" s="95"/>
      <c r="L5070" s="16"/>
      <c r="M5070" s="96" t="s">
        <v>1</v>
      </c>
      <c r="N5070" s="97" t="s">
        <v>38</v>
      </c>
      <c r="P5070" s="98">
        <f>O5070*H5070</f>
        <v>0</v>
      </c>
      <c r="Q5070" s="98">
        <v>0</v>
      </c>
      <c r="R5070" s="98">
        <f>Q5070*H5070</f>
        <v>0</v>
      </c>
      <c r="S5070" s="98">
        <v>0</v>
      </c>
      <c r="T5070" s="99">
        <f>S5070*H5070</f>
        <v>0</v>
      </c>
      <c r="AR5070" s="100" t="s">
        <v>172</v>
      </c>
      <c r="AT5070" s="100" t="s">
        <v>168</v>
      </c>
      <c r="AU5070" s="100" t="s">
        <v>82</v>
      </c>
      <c r="AY5070" s="9" t="s">
        <v>165</v>
      </c>
      <c r="BE5070" s="101">
        <f>IF(N5070="základní",J5070,0)</f>
        <v>0</v>
      </c>
      <c r="BF5070" s="101">
        <f>IF(N5070="snížená",J5070,0)</f>
        <v>0</v>
      </c>
      <c r="BG5070" s="101">
        <f>IF(N5070="zákl. přenesená",J5070,0)</f>
        <v>0</v>
      </c>
      <c r="BH5070" s="101">
        <f>IF(N5070="sníž. přenesená",J5070,0)</f>
        <v>0</v>
      </c>
      <c r="BI5070" s="101">
        <f>IF(N5070="nulová",J5070,0)</f>
        <v>0</v>
      </c>
      <c r="BJ5070" s="9" t="s">
        <v>80</v>
      </c>
      <c r="BK5070" s="101">
        <f>ROUND(I5070*H5070,2)</f>
        <v>0</v>
      </c>
      <c r="BL5070" s="9" t="s">
        <v>172</v>
      </c>
      <c r="BM5070" s="100" t="s">
        <v>3441</v>
      </c>
    </row>
    <row r="5071" spans="2:65" s="17" customFormat="1" ht="39">
      <c r="B5071" s="16"/>
      <c r="D5071" s="102" t="s">
        <v>173</v>
      </c>
      <c r="F5071" s="103" t="s">
        <v>3442</v>
      </c>
      <c r="I5071" s="5"/>
      <c r="L5071" s="16"/>
      <c r="M5071" s="104"/>
      <c r="T5071" s="105"/>
      <c r="AT5071" s="9" t="s">
        <v>173</v>
      </c>
      <c r="AU5071" s="9" t="s">
        <v>82</v>
      </c>
    </row>
    <row r="5072" spans="2:65" s="17" customFormat="1" ht="66.75" customHeight="1">
      <c r="B5072" s="16"/>
      <c r="C5072" s="88" t="s">
        <v>2092</v>
      </c>
      <c r="D5072" s="88" t="s">
        <v>168</v>
      </c>
      <c r="E5072" s="89" t="s">
        <v>3443</v>
      </c>
      <c r="F5072" s="90" t="s">
        <v>3444</v>
      </c>
      <c r="G5072" s="91" t="s">
        <v>259</v>
      </c>
      <c r="H5072" s="92">
        <v>2</v>
      </c>
      <c r="I5072" s="4"/>
      <c r="J5072" s="94">
        <f>ROUND(I5072*H5072,2)</f>
        <v>0</v>
      </c>
      <c r="K5072" s="95"/>
      <c r="L5072" s="16"/>
      <c r="M5072" s="96" t="s">
        <v>1</v>
      </c>
      <c r="N5072" s="97" t="s">
        <v>38</v>
      </c>
      <c r="P5072" s="98">
        <f>O5072*H5072</f>
        <v>0</v>
      </c>
      <c r="Q5072" s="98">
        <v>0</v>
      </c>
      <c r="R5072" s="98">
        <f>Q5072*H5072</f>
        <v>0</v>
      </c>
      <c r="S5072" s="98">
        <v>0</v>
      </c>
      <c r="T5072" s="99">
        <f>S5072*H5072</f>
        <v>0</v>
      </c>
      <c r="AR5072" s="100" t="s">
        <v>172</v>
      </c>
      <c r="AT5072" s="100" t="s">
        <v>168</v>
      </c>
      <c r="AU5072" s="100" t="s">
        <v>82</v>
      </c>
      <c r="AY5072" s="9" t="s">
        <v>165</v>
      </c>
      <c r="BE5072" s="101">
        <f>IF(N5072="základní",J5072,0)</f>
        <v>0</v>
      </c>
      <c r="BF5072" s="101">
        <f>IF(N5072="snížená",J5072,0)</f>
        <v>0</v>
      </c>
      <c r="BG5072" s="101">
        <f>IF(N5072="zákl. přenesená",J5072,0)</f>
        <v>0</v>
      </c>
      <c r="BH5072" s="101">
        <f>IF(N5072="sníž. přenesená",J5072,0)</f>
        <v>0</v>
      </c>
      <c r="BI5072" s="101">
        <f>IF(N5072="nulová",J5072,0)</f>
        <v>0</v>
      </c>
      <c r="BJ5072" s="9" t="s">
        <v>80</v>
      </c>
      <c r="BK5072" s="101">
        <f>ROUND(I5072*H5072,2)</f>
        <v>0</v>
      </c>
      <c r="BL5072" s="9" t="s">
        <v>172</v>
      </c>
      <c r="BM5072" s="100" t="s">
        <v>3445</v>
      </c>
    </row>
    <row r="5073" spans="2:65" s="17" customFormat="1" ht="68.25">
      <c r="B5073" s="16"/>
      <c r="D5073" s="102" t="s">
        <v>173</v>
      </c>
      <c r="F5073" s="103" t="s">
        <v>3446</v>
      </c>
      <c r="I5073" s="5"/>
      <c r="L5073" s="16"/>
      <c r="M5073" s="104"/>
      <c r="T5073" s="105"/>
      <c r="AT5073" s="9" t="s">
        <v>173</v>
      </c>
      <c r="AU5073" s="9" t="s">
        <v>82</v>
      </c>
    </row>
    <row r="5074" spans="2:65" s="17" customFormat="1" ht="66.75" customHeight="1">
      <c r="B5074" s="16"/>
      <c r="C5074" s="88" t="s">
        <v>3447</v>
      </c>
      <c r="D5074" s="88" t="s">
        <v>168</v>
      </c>
      <c r="E5074" s="89" t="s">
        <v>3448</v>
      </c>
      <c r="F5074" s="90" t="s">
        <v>3449</v>
      </c>
      <c r="G5074" s="91" t="s">
        <v>259</v>
      </c>
      <c r="H5074" s="92">
        <v>1</v>
      </c>
      <c r="I5074" s="4"/>
      <c r="J5074" s="94">
        <f>ROUND(I5074*H5074,2)</f>
        <v>0</v>
      </c>
      <c r="K5074" s="95"/>
      <c r="L5074" s="16"/>
      <c r="M5074" s="96" t="s">
        <v>1</v>
      </c>
      <c r="N5074" s="97" t="s">
        <v>38</v>
      </c>
      <c r="P5074" s="98">
        <f>O5074*H5074</f>
        <v>0</v>
      </c>
      <c r="Q5074" s="98">
        <v>0</v>
      </c>
      <c r="R5074" s="98">
        <f>Q5074*H5074</f>
        <v>0</v>
      </c>
      <c r="S5074" s="98">
        <v>0</v>
      </c>
      <c r="T5074" s="99">
        <f>S5074*H5074</f>
        <v>0</v>
      </c>
      <c r="AR5074" s="100" t="s">
        <v>172</v>
      </c>
      <c r="AT5074" s="100" t="s">
        <v>168</v>
      </c>
      <c r="AU5074" s="100" t="s">
        <v>82</v>
      </c>
      <c r="AY5074" s="9" t="s">
        <v>165</v>
      </c>
      <c r="BE5074" s="101">
        <f>IF(N5074="základní",J5074,0)</f>
        <v>0</v>
      </c>
      <c r="BF5074" s="101">
        <f>IF(N5074="snížená",J5074,0)</f>
        <v>0</v>
      </c>
      <c r="BG5074" s="101">
        <f>IF(N5074="zákl. přenesená",J5074,0)</f>
        <v>0</v>
      </c>
      <c r="BH5074" s="101">
        <f>IF(N5074="sníž. přenesená",J5074,0)</f>
        <v>0</v>
      </c>
      <c r="BI5074" s="101">
        <f>IF(N5074="nulová",J5074,0)</f>
        <v>0</v>
      </c>
      <c r="BJ5074" s="9" t="s">
        <v>80</v>
      </c>
      <c r="BK5074" s="101">
        <f>ROUND(I5074*H5074,2)</f>
        <v>0</v>
      </c>
      <c r="BL5074" s="9" t="s">
        <v>172</v>
      </c>
      <c r="BM5074" s="100" t="s">
        <v>3450</v>
      </c>
    </row>
    <row r="5075" spans="2:65" s="17" customFormat="1" ht="48.75">
      <c r="B5075" s="16"/>
      <c r="D5075" s="102" t="s">
        <v>173</v>
      </c>
      <c r="F5075" s="103" t="s">
        <v>3451</v>
      </c>
      <c r="I5075" s="5"/>
      <c r="L5075" s="16"/>
      <c r="M5075" s="104"/>
      <c r="T5075" s="105"/>
      <c r="AT5075" s="9" t="s">
        <v>173</v>
      </c>
      <c r="AU5075" s="9" t="s">
        <v>82</v>
      </c>
    </row>
    <row r="5076" spans="2:65" s="17" customFormat="1" ht="62.65" customHeight="1">
      <c r="B5076" s="16"/>
      <c r="C5076" s="88" t="s">
        <v>2095</v>
      </c>
      <c r="D5076" s="88" t="s">
        <v>168</v>
      </c>
      <c r="E5076" s="89" t="s">
        <v>3452</v>
      </c>
      <c r="F5076" s="90" t="s">
        <v>3453</v>
      </c>
      <c r="G5076" s="91" t="s">
        <v>259</v>
      </c>
      <c r="H5076" s="92">
        <v>1</v>
      </c>
      <c r="I5076" s="4"/>
      <c r="J5076" s="94">
        <f>ROUND(I5076*H5076,2)</f>
        <v>0</v>
      </c>
      <c r="K5076" s="95"/>
      <c r="L5076" s="16"/>
      <c r="M5076" s="96" t="s">
        <v>1</v>
      </c>
      <c r="N5076" s="97" t="s">
        <v>38</v>
      </c>
      <c r="P5076" s="98">
        <f>O5076*H5076</f>
        <v>0</v>
      </c>
      <c r="Q5076" s="98">
        <v>0</v>
      </c>
      <c r="R5076" s="98">
        <f>Q5076*H5076</f>
        <v>0</v>
      </c>
      <c r="S5076" s="98">
        <v>0</v>
      </c>
      <c r="T5076" s="99">
        <f>S5076*H5076</f>
        <v>0</v>
      </c>
      <c r="AR5076" s="100" t="s">
        <v>172</v>
      </c>
      <c r="AT5076" s="100" t="s">
        <v>168</v>
      </c>
      <c r="AU5076" s="100" t="s">
        <v>82</v>
      </c>
      <c r="AY5076" s="9" t="s">
        <v>165</v>
      </c>
      <c r="BE5076" s="101">
        <f>IF(N5076="základní",J5076,0)</f>
        <v>0</v>
      </c>
      <c r="BF5076" s="101">
        <f>IF(N5076="snížená",J5076,0)</f>
        <v>0</v>
      </c>
      <c r="BG5076" s="101">
        <f>IF(N5076="zákl. přenesená",J5076,0)</f>
        <v>0</v>
      </c>
      <c r="BH5076" s="101">
        <f>IF(N5076="sníž. přenesená",J5076,0)</f>
        <v>0</v>
      </c>
      <c r="BI5076" s="101">
        <f>IF(N5076="nulová",J5076,0)</f>
        <v>0</v>
      </c>
      <c r="BJ5076" s="9" t="s">
        <v>80</v>
      </c>
      <c r="BK5076" s="101">
        <f>ROUND(I5076*H5076,2)</f>
        <v>0</v>
      </c>
      <c r="BL5076" s="9" t="s">
        <v>172</v>
      </c>
      <c r="BM5076" s="100" t="s">
        <v>3454</v>
      </c>
    </row>
    <row r="5077" spans="2:65" s="17" customFormat="1" ht="39">
      <c r="B5077" s="16"/>
      <c r="D5077" s="102" t="s">
        <v>173</v>
      </c>
      <c r="F5077" s="103" t="s">
        <v>3453</v>
      </c>
      <c r="I5077" s="5"/>
      <c r="L5077" s="16"/>
      <c r="M5077" s="104"/>
      <c r="T5077" s="105"/>
      <c r="AT5077" s="9" t="s">
        <v>173</v>
      </c>
      <c r="AU5077" s="9" t="s">
        <v>82</v>
      </c>
    </row>
    <row r="5078" spans="2:65" s="17" customFormat="1" ht="62.65" customHeight="1">
      <c r="B5078" s="16"/>
      <c r="C5078" s="88" t="s">
        <v>3455</v>
      </c>
      <c r="D5078" s="88" t="s">
        <v>168</v>
      </c>
      <c r="E5078" s="89" t="s">
        <v>3456</v>
      </c>
      <c r="F5078" s="90" t="s">
        <v>3457</v>
      </c>
      <c r="G5078" s="91" t="s">
        <v>259</v>
      </c>
      <c r="H5078" s="92">
        <v>1</v>
      </c>
      <c r="I5078" s="4"/>
      <c r="J5078" s="94">
        <f>ROUND(I5078*H5078,2)</f>
        <v>0</v>
      </c>
      <c r="K5078" s="95"/>
      <c r="L5078" s="16"/>
      <c r="M5078" s="96" t="s">
        <v>1</v>
      </c>
      <c r="N5078" s="97" t="s">
        <v>38</v>
      </c>
      <c r="P5078" s="98">
        <f>O5078*H5078</f>
        <v>0</v>
      </c>
      <c r="Q5078" s="98">
        <v>0</v>
      </c>
      <c r="R5078" s="98">
        <f>Q5078*H5078</f>
        <v>0</v>
      </c>
      <c r="S5078" s="98">
        <v>0</v>
      </c>
      <c r="T5078" s="99">
        <f>S5078*H5078</f>
        <v>0</v>
      </c>
      <c r="AR5078" s="100" t="s">
        <v>172</v>
      </c>
      <c r="AT5078" s="100" t="s">
        <v>168</v>
      </c>
      <c r="AU5078" s="100" t="s">
        <v>82</v>
      </c>
      <c r="AY5078" s="9" t="s">
        <v>165</v>
      </c>
      <c r="BE5078" s="101">
        <f>IF(N5078="základní",J5078,0)</f>
        <v>0</v>
      </c>
      <c r="BF5078" s="101">
        <f>IF(N5078="snížená",J5078,0)</f>
        <v>0</v>
      </c>
      <c r="BG5078" s="101">
        <f>IF(N5078="zákl. přenesená",J5078,0)</f>
        <v>0</v>
      </c>
      <c r="BH5078" s="101">
        <f>IF(N5078="sníž. přenesená",J5078,0)</f>
        <v>0</v>
      </c>
      <c r="BI5078" s="101">
        <f>IF(N5078="nulová",J5078,0)</f>
        <v>0</v>
      </c>
      <c r="BJ5078" s="9" t="s">
        <v>80</v>
      </c>
      <c r="BK5078" s="101">
        <f>ROUND(I5078*H5078,2)</f>
        <v>0</v>
      </c>
      <c r="BL5078" s="9" t="s">
        <v>172</v>
      </c>
      <c r="BM5078" s="100" t="s">
        <v>3458</v>
      </c>
    </row>
    <row r="5079" spans="2:65" s="17" customFormat="1" ht="39">
      <c r="B5079" s="16"/>
      <c r="D5079" s="102" t="s">
        <v>173</v>
      </c>
      <c r="F5079" s="103" t="s">
        <v>3457</v>
      </c>
      <c r="I5079" s="5"/>
      <c r="L5079" s="16"/>
      <c r="M5079" s="104"/>
      <c r="T5079" s="105"/>
      <c r="AT5079" s="9" t="s">
        <v>173</v>
      </c>
      <c r="AU5079" s="9" t="s">
        <v>82</v>
      </c>
    </row>
    <row r="5080" spans="2:65" s="17" customFormat="1" ht="76.349999999999994" customHeight="1">
      <c r="B5080" s="16"/>
      <c r="C5080" s="88" t="s">
        <v>2100</v>
      </c>
      <c r="D5080" s="88" t="s">
        <v>168</v>
      </c>
      <c r="E5080" s="89" t="s">
        <v>3459</v>
      </c>
      <c r="F5080" s="90" t="s">
        <v>3460</v>
      </c>
      <c r="G5080" s="91" t="s">
        <v>259</v>
      </c>
      <c r="H5080" s="92">
        <v>1</v>
      </c>
      <c r="I5080" s="4"/>
      <c r="J5080" s="94">
        <f>ROUND(I5080*H5080,2)</f>
        <v>0</v>
      </c>
      <c r="K5080" s="95"/>
      <c r="L5080" s="16"/>
      <c r="M5080" s="96" t="s">
        <v>1</v>
      </c>
      <c r="N5080" s="97" t="s">
        <v>38</v>
      </c>
      <c r="P5080" s="98">
        <f>O5080*H5080</f>
        <v>0</v>
      </c>
      <c r="Q5080" s="98">
        <v>0</v>
      </c>
      <c r="R5080" s="98">
        <f>Q5080*H5080</f>
        <v>0</v>
      </c>
      <c r="S5080" s="98">
        <v>0</v>
      </c>
      <c r="T5080" s="99">
        <f>S5080*H5080</f>
        <v>0</v>
      </c>
      <c r="AR5080" s="100" t="s">
        <v>172</v>
      </c>
      <c r="AT5080" s="100" t="s">
        <v>168</v>
      </c>
      <c r="AU5080" s="100" t="s">
        <v>82</v>
      </c>
      <c r="AY5080" s="9" t="s">
        <v>165</v>
      </c>
      <c r="BE5080" s="101">
        <f>IF(N5080="základní",J5080,0)</f>
        <v>0</v>
      </c>
      <c r="BF5080" s="101">
        <f>IF(N5080="snížená",J5080,0)</f>
        <v>0</v>
      </c>
      <c r="BG5080" s="101">
        <f>IF(N5080="zákl. přenesená",J5080,0)</f>
        <v>0</v>
      </c>
      <c r="BH5080" s="101">
        <f>IF(N5080="sníž. přenesená",J5080,0)</f>
        <v>0</v>
      </c>
      <c r="BI5080" s="101">
        <f>IF(N5080="nulová",J5080,0)</f>
        <v>0</v>
      </c>
      <c r="BJ5080" s="9" t="s">
        <v>80</v>
      </c>
      <c r="BK5080" s="101">
        <f>ROUND(I5080*H5080,2)</f>
        <v>0</v>
      </c>
      <c r="BL5080" s="9" t="s">
        <v>172</v>
      </c>
      <c r="BM5080" s="100" t="s">
        <v>3461</v>
      </c>
    </row>
    <row r="5081" spans="2:65" s="17" customFormat="1" ht="48.75">
      <c r="B5081" s="16"/>
      <c r="D5081" s="102" t="s">
        <v>173</v>
      </c>
      <c r="F5081" s="103" t="s">
        <v>3462</v>
      </c>
      <c r="I5081" s="5"/>
      <c r="L5081" s="16"/>
      <c r="M5081" s="104"/>
      <c r="T5081" s="105"/>
      <c r="AT5081" s="9" t="s">
        <v>173</v>
      </c>
      <c r="AU5081" s="9" t="s">
        <v>82</v>
      </c>
    </row>
    <row r="5082" spans="2:65" s="17" customFormat="1" ht="62.65" customHeight="1">
      <c r="B5082" s="16"/>
      <c r="C5082" s="88" t="s">
        <v>3463</v>
      </c>
      <c r="D5082" s="88" t="s">
        <v>168</v>
      </c>
      <c r="E5082" s="89" t="s">
        <v>3464</v>
      </c>
      <c r="F5082" s="90" t="s">
        <v>3465</v>
      </c>
      <c r="G5082" s="91" t="s">
        <v>259</v>
      </c>
      <c r="H5082" s="92">
        <v>2</v>
      </c>
      <c r="I5082" s="4"/>
      <c r="J5082" s="94">
        <f>ROUND(I5082*H5082,2)</f>
        <v>0</v>
      </c>
      <c r="K5082" s="95"/>
      <c r="L5082" s="16"/>
      <c r="M5082" s="96" t="s">
        <v>1</v>
      </c>
      <c r="N5082" s="97" t="s">
        <v>38</v>
      </c>
      <c r="P5082" s="98">
        <f>O5082*H5082</f>
        <v>0</v>
      </c>
      <c r="Q5082" s="98">
        <v>0</v>
      </c>
      <c r="R5082" s="98">
        <f>Q5082*H5082</f>
        <v>0</v>
      </c>
      <c r="S5082" s="98">
        <v>0</v>
      </c>
      <c r="T5082" s="99">
        <f>S5082*H5082</f>
        <v>0</v>
      </c>
      <c r="AR5082" s="100" t="s">
        <v>172</v>
      </c>
      <c r="AT5082" s="100" t="s">
        <v>168</v>
      </c>
      <c r="AU5082" s="100" t="s">
        <v>82</v>
      </c>
      <c r="AY5082" s="9" t="s">
        <v>165</v>
      </c>
      <c r="BE5082" s="101">
        <f>IF(N5082="základní",J5082,0)</f>
        <v>0</v>
      </c>
      <c r="BF5082" s="101">
        <f>IF(N5082="snížená",J5082,0)</f>
        <v>0</v>
      </c>
      <c r="BG5082" s="101">
        <f>IF(N5082="zákl. přenesená",J5082,0)</f>
        <v>0</v>
      </c>
      <c r="BH5082" s="101">
        <f>IF(N5082="sníž. přenesená",J5082,0)</f>
        <v>0</v>
      </c>
      <c r="BI5082" s="101">
        <f>IF(N5082="nulová",J5082,0)</f>
        <v>0</v>
      </c>
      <c r="BJ5082" s="9" t="s">
        <v>80</v>
      </c>
      <c r="BK5082" s="101">
        <f>ROUND(I5082*H5082,2)</f>
        <v>0</v>
      </c>
      <c r="BL5082" s="9" t="s">
        <v>172</v>
      </c>
      <c r="BM5082" s="100" t="s">
        <v>3466</v>
      </c>
    </row>
    <row r="5083" spans="2:65" s="17" customFormat="1" ht="39">
      <c r="B5083" s="16"/>
      <c r="D5083" s="102" t="s">
        <v>173</v>
      </c>
      <c r="F5083" s="103" t="s">
        <v>3465</v>
      </c>
      <c r="I5083" s="5"/>
      <c r="L5083" s="16"/>
      <c r="M5083" s="104"/>
      <c r="T5083" s="105"/>
      <c r="AT5083" s="9" t="s">
        <v>173</v>
      </c>
      <c r="AU5083" s="9" t="s">
        <v>82</v>
      </c>
    </row>
    <row r="5084" spans="2:65" s="17" customFormat="1" ht="66.75" customHeight="1">
      <c r="B5084" s="16"/>
      <c r="C5084" s="88" t="s">
        <v>2103</v>
      </c>
      <c r="D5084" s="88" t="s">
        <v>168</v>
      </c>
      <c r="E5084" s="89" t="s">
        <v>3467</v>
      </c>
      <c r="F5084" s="90" t="s">
        <v>3468</v>
      </c>
      <c r="G5084" s="91" t="s">
        <v>259</v>
      </c>
      <c r="H5084" s="92">
        <v>1</v>
      </c>
      <c r="I5084" s="4"/>
      <c r="J5084" s="94">
        <f>ROUND(I5084*H5084,2)</f>
        <v>0</v>
      </c>
      <c r="K5084" s="95"/>
      <c r="L5084" s="16"/>
      <c r="M5084" s="96" t="s">
        <v>1</v>
      </c>
      <c r="N5084" s="97" t="s">
        <v>38</v>
      </c>
      <c r="P5084" s="98">
        <f>O5084*H5084</f>
        <v>0</v>
      </c>
      <c r="Q5084" s="98">
        <v>0</v>
      </c>
      <c r="R5084" s="98">
        <f>Q5084*H5084</f>
        <v>0</v>
      </c>
      <c r="S5084" s="98">
        <v>0</v>
      </c>
      <c r="T5084" s="99">
        <f>S5084*H5084</f>
        <v>0</v>
      </c>
      <c r="AR5084" s="100" t="s">
        <v>172</v>
      </c>
      <c r="AT5084" s="100" t="s">
        <v>168</v>
      </c>
      <c r="AU5084" s="100" t="s">
        <v>82</v>
      </c>
      <c r="AY5084" s="9" t="s">
        <v>165</v>
      </c>
      <c r="BE5084" s="101">
        <f>IF(N5084="základní",J5084,0)</f>
        <v>0</v>
      </c>
      <c r="BF5084" s="101">
        <f>IF(N5084="snížená",J5084,0)</f>
        <v>0</v>
      </c>
      <c r="BG5084" s="101">
        <f>IF(N5084="zákl. přenesená",J5084,0)</f>
        <v>0</v>
      </c>
      <c r="BH5084" s="101">
        <f>IF(N5084="sníž. přenesená",J5084,0)</f>
        <v>0</v>
      </c>
      <c r="BI5084" s="101">
        <f>IF(N5084="nulová",J5084,0)</f>
        <v>0</v>
      </c>
      <c r="BJ5084" s="9" t="s">
        <v>80</v>
      </c>
      <c r="BK5084" s="101">
        <f>ROUND(I5084*H5084,2)</f>
        <v>0</v>
      </c>
      <c r="BL5084" s="9" t="s">
        <v>172</v>
      </c>
      <c r="BM5084" s="100" t="s">
        <v>3469</v>
      </c>
    </row>
    <row r="5085" spans="2:65" s="17" customFormat="1" ht="48.75">
      <c r="B5085" s="16"/>
      <c r="D5085" s="102" t="s">
        <v>173</v>
      </c>
      <c r="F5085" s="103" t="s">
        <v>3470</v>
      </c>
      <c r="I5085" s="5"/>
      <c r="L5085" s="16"/>
      <c r="M5085" s="104"/>
      <c r="T5085" s="105"/>
      <c r="AT5085" s="9" t="s">
        <v>173</v>
      </c>
      <c r="AU5085" s="9" t="s">
        <v>82</v>
      </c>
    </row>
    <row r="5086" spans="2:65" s="17" customFormat="1" ht="66.75" customHeight="1">
      <c r="B5086" s="16"/>
      <c r="C5086" s="88" t="s">
        <v>3471</v>
      </c>
      <c r="D5086" s="88" t="s">
        <v>168</v>
      </c>
      <c r="E5086" s="89" t="s">
        <v>3472</v>
      </c>
      <c r="F5086" s="90" t="s">
        <v>3473</v>
      </c>
      <c r="G5086" s="91" t="s">
        <v>259</v>
      </c>
      <c r="H5086" s="92">
        <v>1</v>
      </c>
      <c r="I5086" s="4"/>
      <c r="J5086" s="94">
        <f>ROUND(I5086*H5086,2)</f>
        <v>0</v>
      </c>
      <c r="K5086" s="95"/>
      <c r="L5086" s="16"/>
      <c r="M5086" s="96" t="s">
        <v>1</v>
      </c>
      <c r="N5086" s="97" t="s">
        <v>38</v>
      </c>
      <c r="P5086" s="98">
        <f>O5086*H5086</f>
        <v>0</v>
      </c>
      <c r="Q5086" s="98">
        <v>0</v>
      </c>
      <c r="R5086" s="98">
        <f>Q5086*H5086</f>
        <v>0</v>
      </c>
      <c r="S5086" s="98">
        <v>0</v>
      </c>
      <c r="T5086" s="99">
        <f>S5086*H5086</f>
        <v>0</v>
      </c>
      <c r="AR5086" s="100" t="s">
        <v>172</v>
      </c>
      <c r="AT5086" s="100" t="s">
        <v>168</v>
      </c>
      <c r="AU5086" s="100" t="s">
        <v>82</v>
      </c>
      <c r="AY5086" s="9" t="s">
        <v>165</v>
      </c>
      <c r="BE5086" s="101">
        <f>IF(N5086="základní",J5086,0)</f>
        <v>0</v>
      </c>
      <c r="BF5086" s="101">
        <f>IF(N5086="snížená",J5086,0)</f>
        <v>0</v>
      </c>
      <c r="BG5086" s="101">
        <f>IF(N5086="zákl. přenesená",J5086,0)</f>
        <v>0</v>
      </c>
      <c r="BH5086" s="101">
        <f>IF(N5086="sníž. přenesená",J5086,0)</f>
        <v>0</v>
      </c>
      <c r="BI5086" s="101">
        <f>IF(N5086="nulová",J5086,0)</f>
        <v>0</v>
      </c>
      <c r="BJ5086" s="9" t="s">
        <v>80</v>
      </c>
      <c r="BK5086" s="101">
        <f>ROUND(I5086*H5086,2)</f>
        <v>0</v>
      </c>
      <c r="BL5086" s="9" t="s">
        <v>172</v>
      </c>
      <c r="BM5086" s="100" t="s">
        <v>3474</v>
      </c>
    </row>
    <row r="5087" spans="2:65" s="17" customFormat="1" ht="39">
      <c r="B5087" s="16"/>
      <c r="D5087" s="102" t="s">
        <v>173</v>
      </c>
      <c r="F5087" s="103" t="s">
        <v>3473</v>
      </c>
      <c r="I5087" s="5"/>
      <c r="L5087" s="16"/>
      <c r="M5087" s="104"/>
      <c r="T5087" s="105"/>
      <c r="AT5087" s="9" t="s">
        <v>173</v>
      </c>
      <c r="AU5087" s="9" t="s">
        <v>82</v>
      </c>
    </row>
    <row r="5088" spans="2:65" s="17" customFormat="1" ht="66.75" customHeight="1">
      <c r="B5088" s="16"/>
      <c r="C5088" s="88" t="s">
        <v>2116</v>
      </c>
      <c r="D5088" s="88" t="s">
        <v>168</v>
      </c>
      <c r="E5088" s="89" t="s">
        <v>3475</v>
      </c>
      <c r="F5088" s="90" t="s">
        <v>3476</v>
      </c>
      <c r="G5088" s="91" t="s">
        <v>259</v>
      </c>
      <c r="H5088" s="92">
        <v>1</v>
      </c>
      <c r="I5088" s="4"/>
      <c r="J5088" s="94">
        <f>ROUND(I5088*H5088,2)</f>
        <v>0</v>
      </c>
      <c r="K5088" s="95"/>
      <c r="L5088" s="16"/>
      <c r="M5088" s="96" t="s">
        <v>1</v>
      </c>
      <c r="N5088" s="97" t="s">
        <v>38</v>
      </c>
      <c r="P5088" s="98">
        <f>O5088*H5088</f>
        <v>0</v>
      </c>
      <c r="Q5088" s="98">
        <v>0</v>
      </c>
      <c r="R5088" s="98">
        <f>Q5088*H5088</f>
        <v>0</v>
      </c>
      <c r="S5088" s="98">
        <v>0</v>
      </c>
      <c r="T5088" s="99">
        <f>S5088*H5088</f>
        <v>0</v>
      </c>
      <c r="AR5088" s="100" t="s">
        <v>172</v>
      </c>
      <c r="AT5088" s="100" t="s">
        <v>168</v>
      </c>
      <c r="AU5088" s="100" t="s">
        <v>82</v>
      </c>
      <c r="AY5088" s="9" t="s">
        <v>165</v>
      </c>
      <c r="BE5088" s="101">
        <f>IF(N5088="základní",J5088,0)</f>
        <v>0</v>
      </c>
      <c r="BF5088" s="101">
        <f>IF(N5088="snížená",J5088,0)</f>
        <v>0</v>
      </c>
      <c r="BG5088" s="101">
        <f>IF(N5088="zákl. přenesená",J5088,0)</f>
        <v>0</v>
      </c>
      <c r="BH5088" s="101">
        <f>IF(N5088="sníž. přenesená",J5088,0)</f>
        <v>0</v>
      </c>
      <c r="BI5088" s="101">
        <f>IF(N5088="nulová",J5088,0)</f>
        <v>0</v>
      </c>
      <c r="BJ5088" s="9" t="s">
        <v>80</v>
      </c>
      <c r="BK5088" s="101">
        <f>ROUND(I5088*H5088,2)</f>
        <v>0</v>
      </c>
      <c r="BL5088" s="9" t="s">
        <v>172</v>
      </c>
      <c r="BM5088" s="100" t="s">
        <v>3477</v>
      </c>
    </row>
    <row r="5089" spans="2:65" s="17" customFormat="1" ht="39">
      <c r="B5089" s="16"/>
      <c r="D5089" s="102" t="s">
        <v>173</v>
      </c>
      <c r="F5089" s="103" t="s">
        <v>3476</v>
      </c>
      <c r="I5089" s="5"/>
      <c r="L5089" s="16"/>
      <c r="M5089" s="104"/>
      <c r="T5089" s="105"/>
      <c r="AT5089" s="9" t="s">
        <v>173</v>
      </c>
      <c r="AU5089" s="9" t="s">
        <v>82</v>
      </c>
    </row>
    <row r="5090" spans="2:65" s="17" customFormat="1" ht="66.75" customHeight="1">
      <c r="B5090" s="16"/>
      <c r="C5090" s="88" t="s">
        <v>3478</v>
      </c>
      <c r="D5090" s="88" t="s">
        <v>168</v>
      </c>
      <c r="E5090" s="89" t="s">
        <v>3479</v>
      </c>
      <c r="F5090" s="90" t="s">
        <v>3480</v>
      </c>
      <c r="G5090" s="91" t="s">
        <v>259</v>
      </c>
      <c r="H5090" s="92">
        <v>1</v>
      </c>
      <c r="I5090" s="4"/>
      <c r="J5090" s="94">
        <f>ROUND(I5090*H5090,2)</f>
        <v>0</v>
      </c>
      <c r="K5090" s="95"/>
      <c r="L5090" s="16"/>
      <c r="M5090" s="96" t="s">
        <v>1</v>
      </c>
      <c r="N5090" s="97" t="s">
        <v>38</v>
      </c>
      <c r="P5090" s="98">
        <f>O5090*H5090</f>
        <v>0</v>
      </c>
      <c r="Q5090" s="98">
        <v>0</v>
      </c>
      <c r="R5090" s="98">
        <f>Q5090*H5090</f>
        <v>0</v>
      </c>
      <c r="S5090" s="98">
        <v>0</v>
      </c>
      <c r="T5090" s="99">
        <f>S5090*H5090</f>
        <v>0</v>
      </c>
      <c r="AR5090" s="100" t="s">
        <v>172</v>
      </c>
      <c r="AT5090" s="100" t="s">
        <v>168</v>
      </c>
      <c r="AU5090" s="100" t="s">
        <v>82</v>
      </c>
      <c r="AY5090" s="9" t="s">
        <v>165</v>
      </c>
      <c r="BE5090" s="101">
        <f>IF(N5090="základní",J5090,0)</f>
        <v>0</v>
      </c>
      <c r="BF5090" s="101">
        <f>IF(N5090="snížená",J5090,0)</f>
        <v>0</v>
      </c>
      <c r="BG5090" s="101">
        <f>IF(N5090="zákl. přenesená",J5090,0)</f>
        <v>0</v>
      </c>
      <c r="BH5090" s="101">
        <f>IF(N5090="sníž. přenesená",J5090,0)</f>
        <v>0</v>
      </c>
      <c r="BI5090" s="101">
        <f>IF(N5090="nulová",J5090,0)</f>
        <v>0</v>
      </c>
      <c r="BJ5090" s="9" t="s">
        <v>80</v>
      </c>
      <c r="BK5090" s="101">
        <f>ROUND(I5090*H5090,2)</f>
        <v>0</v>
      </c>
      <c r="BL5090" s="9" t="s">
        <v>172</v>
      </c>
      <c r="BM5090" s="100" t="s">
        <v>3481</v>
      </c>
    </row>
    <row r="5091" spans="2:65" s="17" customFormat="1" ht="39">
      <c r="B5091" s="16"/>
      <c r="D5091" s="102" t="s">
        <v>173</v>
      </c>
      <c r="F5091" s="103" t="s">
        <v>3480</v>
      </c>
      <c r="I5091" s="5"/>
      <c r="L5091" s="16"/>
      <c r="M5091" s="104"/>
      <c r="T5091" s="105"/>
      <c r="AT5091" s="9" t="s">
        <v>173</v>
      </c>
      <c r="AU5091" s="9" t="s">
        <v>82</v>
      </c>
    </row>
    <row r="5092" spans="2:65" s="17" customFormat="1" ht="66.75" customHeight="1">
      <c r="B5092" s="16"/>
      <c r="C5092" s="88" t="s">
        <v>2119</v>
      </c>
      <c r="D5092" s="88" t="s">
        <v>168</v>
      </c>
      <c r="E5092" s="89" t="s">
        <v>3482</v>
      </c>
      <c r="F5092" s="90" t="s">
        <v>3483</v>
      </c>
      <c r="G5092" s="91" t="s">
        <v>259</v>
      </c>
      <c r="H5092" s="92">
        <v>1</v>
      </c>
      <c r="I5092" s="4"/>
      <c r="J5092" s="94">
        <f>ROUND(I5092*H5092,2)</f>
        <v>0</v>
      </c>
      <c r="K5092" s="95"/>
      <c r="L5092" s="16"/>
      <c r="M5092" s="96" t="s">
        <v>1</v>
      </c>
      <c r="N5092" s="97" t="s">
        <v>38</v>
      </c>
      <c r="P5092" s="98">
        <f>O5092*H5092</f>
        <v>0</v>
      </c>
      <c r="Q5092" s="98">
        <v>0</v>
      </c>
      <c r="R5092" s="98">
        <f>Q5092*H5092</f>
        <v>0</v>
      </c>
      <c r="S5092" s="98">
        <v>0</v>
      </c>
      <c r="T5092" s="99">
        <f>S5092*H5092</f>
        <v>0</v>
      </c>
      <c r="AR5092" s="100" t="s">
        <v>172</v>
      </c>
      <c r="AT5092" s="100" t="s">
        <v>168</v>
      </c>
      <c r="AU5092" s="100" t="s">
        <v>82</v>
      </c>
      <c r="AY5092" s="9" t="s">
        <v>165</v>
      </c>
      <c r="BE5092" s="101">
        <f>IF(N5092="základní",J5092,0)</f>
        <v>0</v>
      </c>
      <c r="BF5092" s="101">
        <f>IF(N5092="snížená",J5092,0)</f>
        <v>0</v>
      </c>
      <c r="BG5092" s="101">
        <f>IF(N5092="zákl. přenesená",J5092,0)</f>
        <v>0</v>
      </c>
      <c r="BH5092" s="101">
        <f>IF(N5092="sníž. přenesená",J5092,0)</f>
        <v>0</v>
      </c>
      <c r="BI5092" s="101">
        <f>IF(N5092="nulová",J5092,0)</f>
        <v>0</v>
      </c>
      <c r="BJ5092" s="9" t="s">
        <v>80</v>
      </c>
      <c r="BK5092" s="101">
        <f>ROUND(I5092*H5092,2)</f>
        <v>0</v>
      </c>
      <c r="BL5092" s="9" t="s">
        <v>172</v>
      </c>
      <c r="BM5092" s="100" t="s">
        <v>3484</v>
      </c>
    </row>
    <row r="5093" spans="2:65" s="17" customFormat="1" ht="48.75">
      <c r="B5093" s="16"/>
      <c r="D5093" s="102" t="s">
        <v>173</v>
      </c>
      <c r="F5093" s="103" t="s">
        <v>3485</v>
      </c>
      <c r="I5093" s="5"/>
      <c r="L5093" s="16"/>
      <c r="M5093" s="104"/>
      <c r="T5093" s="105"/>
      <c r="AT5093" s="9" t="s">
        <v>173</v>
      </c>
      <c r="AU5093" s="9" t="s">
        <v>82</v>
      </c>
    </row>
    <row r="5094" spans="2:65" s="17" customFormat="1" ht="66.75" customHeight="1">
      <c r="B5094" s="16"/>
      <c r="C5094" s="88" t="s">
        <v>3486</v>
      </c>
      <c r="D5094" s="88" t="s">
        <v>168</v>
      </c>
      <c r="E5094" s="89" t="s">
        <v>3487</v>
      </c>
      <c r="F5094" s="90" t="s">
        <v>3488</v>
      </c>
      <c r="G5094" s="91" t="s">
        <v>259</v>
      </c>
      <c r="H5094" s="92">
        <v>2</v>
      </c>
      <c r="I5094" s="4"/>
      <c r="J5094" s="94">
        <f>ROUND(I5094*H5094,2)</f>
        <v>0</v>
      </c>
      <c r="K5094" s="95"/>
      <c r="L5094" s="16"/>
      <c r="M5094" s="96" t="s">
        <v>1</v>
      </c>
      <c r="N5094" s="97" t="s">
        <v>38</v>
      </c>
      <c r="P5094" s="98">
        <f>O5094*H5094</f>
        <v>0</v>
      </c>
      <c r="Q5094" s="98">
        <v>0</v>
      </c>
      <c r="R5094" s="98">
        <f>Q5094*H5094</f>
        <v>0</v>
      </c>
      <c r="S5094" s="98">
        <v>0</v>
      </c>
      <c r="T5094" s="99">
        <f>S5094*H5094</f>
        <v>0</v>
      </c>
      <c r="AR5094" s="100" t="s">
        <v>172</v>
      </c>
      <c r="AT5094" s="100" t="s">
        <v>168</v>
      </c>
      <c r="AU5094" s="100" t="s">
        <v>82</v>
      </c>
      <c r="AY5094" s="9" t="s">
        <v>165</v>
      </c>
      <c r="BE5094" s="101">
        <f>IF(N5094="základní",J5094,0)</f>
        <v>0</v>
      </c>
      <c r="BF5094" s="101">
        <f>IF(N5094="snížená",J5094,0)</f>
        <v>0</v>
      </c>
      <c r="BG5094" s="101">
        <f>IF(N5094="zákl. přenesená",J5094,0)</f>
        <v>0</v>
      </c>
      <c r="BH5094" s="101">
        <f>IF(N5094="sníž. přenesená",J5094,0)</f>
        <v>0</v>
      </c>
      <c r="BI5094" s="101">
        <f>IF(N5094="nulová",J5094,0)</f>
        <v>0</v>
      </c>
      <c r="BJ5094" s="9" t="s">
        <v>80</v>
      </c>
      <c r="BK5094" s="101">
        <f>ROUND(I5094*H5094,2)</f>
        <v>0</v>
      </c>
      <c r="BL5094" s="9" t="s">
        <v>172</v>
      </c>
      <c r="BM5094" s="100" t="s">
        <v>3489</v>
      </c>
    </row>
    <row r="5095" spans="2:65" s="17" customFormat="1" ht="58.5">
      <c r="B5095" s="16"/>
      <c r="D5095" s="102" t="s">
        <v>173</v>
      </c>
      <c r="F5095" s="103" t="s">
        <v>3490</v>
      </c>
      <c r="I5095" s="5"/>
      <c r="L5095" s="16"/>
      <c r="M5095" s="104"/>
      <c r="T5095" s="105"/>
      <c r="AT5095" s="9" t="s">
        <v>173</v>
      </c>
      <c r="AU5095" s="9" t="s">
        <v>82</v>
      </c>
    </row>
    <row r="5096" spans="2:65" s="17" customFormat="1" ht="55.5" customHeight="1">
      <c r="B5096" s="16"/>
      <c r="C5096" s="88" t="s">
        <v>2122</v>
      </c>
      <c r="D5096" s="88" t="s">
        <v>168</v>
      </c>
      <c r="E5096" s="89" t="s">
        <v>3491</v>
      </c>
      <c r="F5096" s="90" t="s">
        <v>3492</v>
      </c>
      <c r="G5096" s="91" t="s">
        <v>259</v>
      </c>
      <c r="H5096" s="92">
        <v>8</v>
      </c>
      <c r="I5096" s="4"/>
      <c r="J5096" s="94">
        <f>ROUND(I5096*H5096,2)</f>
        <v>0</v>
      </c>
      <c r="K5096" s="95"/>
      <c r="L5096" s="16"/>
      <c r="M5096" s="96" t="s">
        <v>1</v>
      </c>
      <c r="N5096" s="97" t="s">
        <v>38</v>
      </c>
      <c r="P5096" s="98">
        <f>O5096*H5096</f>
        <v>0</v>
      </c>
      <c r="Q5096" s="98">
        <v>0</v>
      </c>
      <c r="R5096" s="98">
        <f>Q5096*H5096</f>
        <v>0</v>
      </c>
      <c r="S5096" s="98">
        <v>0</v>
      </c>
      <c r="T5096" s="99">
        <f>S5096*H5096</f>
        <v>0</v>
      </c>
      <c r="AR5096" s="100" t="s">
        <v>172</v>
      </c>
      <c r="AT5096" s="100" t="s">
        <v>168</v>
      </c>
      <c r="AU5096" s="100" t="s">
        <v>82</v>
      </c>
      <c r="AY5096" s="9" t="s">
        <v>165</v>
      </c>
      <c r="BE5096" s="101">
        <f>IF(N5096="základní",J5096,0)</f>
        <v>0</v>
      </c>
      <c r="BF5096" s="101">
        <f>IF(N5096="snížená",J5096,0)</f>
        <v>0</v>
      </c>
      <c r="BG5096" s="101">
        <f>IF(N5096="zákl. přenesená",J5096,0)</f>
        <v>0</v>
      </c>
      <c r="BH5096" s="101">
        <f>IF(N5096="sníž. přenesená",J5096,0)</f>
        <v>0</v>
      </c>
      <c r="BI5096" s="101">
        <f>IF(N5096="nulová",J5096,0)</f>
        <v>0</v>
      </c>
      <c r="BJ5096" s="9" t="s">
        <v>80</v>
      </c>
      <c r="BK5096" s="101">
        <f>ROUND(I5096*H5096,2)</f>
        <v>0</v>
      </c>
      <c r="BL5096" s="9" t="s">
        <v>172</v>
      </c>
      <c r="BM5096" s="100" t="s">
        <v>3493</v>
      </c>
    </row>
    <row r="5097" spans="2:65" s="17" customFormat="1" ht="39">
      <c r="B5097" s="16"/>
      <c r="D5097" s="102" t="s">
        <v>173</v>
      </c>
      <c r="F5097" s="103" t="s">
        <v>3492</v>
      </c>
      <c r="I5097" s="5"/>
      <c r="L5097" s="16"/>
      <c r="M5097" s="104"/>
      <c r="T5097" s="105"/>
      <c r="AT5097" s="9" t="s">
        <v>173</v>
      </c>
      <c r="AU5097" s="9" t="s">
        <v>82</v>
      </c>
    </row>
    <row r="5098" spans="2:65" s="17" customFormat="1" ht="66.75" customHeight="1">
      <c r="B5098" s="16"/>
      <c r="C5098" s="88" t="s">
        <v>3494</v>
      </c>
      <c r="D5098" s="88" t="s">
        <v>168</v>
      </c>
      <c r="E5098" s="89" t="s">
        <v>3495</v>
      </c>
      <c r="F5098" s="90" t="s">
        <v>3496</v>
      </c>
      <c r="G5098" s="91" t="s">
        <v>259</v>
      </c>
      <c r="H5098" s="92">
        <v>2</v>
      </c>
      <c r="I5098" s="4"/>
      <c r="J5098" s="94">
        <f>ROUND(I5098*H5098,2)</f>
        <v>0</v>
      </c>
      <c r="K5098" s="95"/>
      <c r="L5098" s="16"/>
      <c r="M5098" s="96" t="s">
        <v>1</v>
      </c>
      <c r="N5098" s="97" t="s">
        <v>38</v>
      </c>
      <c r="P5098" s="98">
        <f>O5098*H5098</f>
        <v>0</v>
      </c>
      <c r="Q5098" s="98">
        <v>0</v>
      </c>
      <c r="R5098" s="98">
        <f>Q5098*H5098</f>
        <v>0</v>
      </c>
      <c r="S5098" s="98">
        <v>0</v>
      </c>
      <c r="T5098" s="99">
        <f>S5098*H5098</f>
        <v>0</v>
      </c>
      <c r="AR5098" s="100" t="s">
        <v>172</v>
      </c>
      <c r="AT5098" s="100" t="s">
        <v>168</v>
      </c>
      <c r="AU5098" s="100" t="s">
        <v>82</v>
      </c>
      <c r="AY5098" s="9" t="s">
        <v>165</v>
      </c>
      <c r="BE5098" s="101">
        <f>IF(N5098="základní",J5098,0)</f>
        <v>0</v>
      </c>
      <c r="BF5098" s="101">
        <f>IF(N5098="snížená",J5098,0)</f>
        <v>0</v>
      </c>
      <c r="BG5098" s="101">
        <f>IF(N5098="zákl. přenesená",J5098,0)</f>
        <v>0</v>
      </c>
      <c r="BH5098" s="101">
        <f>IF(N5098="sníž. přenesená",J5098,0)</f>
        <v>0</v>
      </c>
      <c r="BI5098" s="101">
        <f>IF(N5098="nulová",J5098,0)</f>
        <v>0</v>
      </c>
      <c r="BJ5098" s="9" t="s">
        <v>80</v>
      </c>
      <c r="BK5098" s="101">
        <f>ROUND(I5098*H5098,2)</f>
        <v>0</v>
      </c>
      <c r="BL5098" s="9" t="s">
        <v>172</v>
      </c>
      <c r="BM5098" s="100" t="s">
        <v>3497</v>
      </c>
    </row>
    <row r="5099" spans="2:65" s="17" customFormat="1" ht="48.75">
      <c r="B5099" s="16"/>
      <c r="D5099" s="102" t="s">
        <v>173</v>
      </c>
      <c r="F5099" s="103" t="s">
        <v>3498</v>
      </c>
      <c r="I5099" s="5"/>
      <c r="L5099" s="16"/>
      <c r="M5099" s="104"/>
      <c r="T5099" s="105"/>
      <c r="AT5099" s="9" t="s">
        <v>173</v>
      </c>
      <c r="AU5099" s="9" t="s">
        <v>82</v>
      </c>
    </row>
    <row r="5100" spans="2:65" s="17" customFormat="1" ht="37.9" customHeight="1">
      <c r="B5100" s="16"/>
      <c r="C5100" s="88" t="s">
        <v>2125</v>
      </c>
      <c r="D5100" s="88" t="s">
        <v>168</v>
      </c>
      <c r="E5100" s="89" t="s">
        <v>3499</v>
      </c>
      <c r="F5100" s="90" t="s">
        <v>3500</v>
      </c>
      <c r="G5100" s="91" t="s">
        <v>259</v>
      </c>
      <c r="H5100" s="92">
        <v>1</v>
      </c>
      <c r="I5100" s="4"/>
      <c r="J5100" s="94">
        <f>ROUND(I5100*H5100,2)</f>
        <v>0</v>
      </c>
      <c r="K5100" s="95"/>
      <c r="L5100" s="16"/>
      <c r="M5100" s="96" t="s">
        <v>1</v>
      </c>
      <c r="N5100" s="97" t="s">
        <v>38</v>
      </c>
      <c r="P5100" s="98">
        <f>O5100*H5100</f>
        <v>0</v>
      </c>
      <c r="Q5100" s="98">
        <v>0</v>
      </c>
      <c r="R5100" s="98">
        <f>Q5100*H5100</f>
        <v>0</v>
      </c>
      <c r="S5100" s="98">
        <v>0</v>
      </c>
      <c r="T5100" s="99">
        <f>S5100*H5100</f>
        <v>0</v>
      </c>
      <c r="AR5100" s="100" t="s">
        <v>172</v>
      </c>
      <c r="AT5100" s="100" t="s">
        <v>168</v>
      </c>
      <c r="AU5100" s="100" t="s">
        <v>82</v>
      </c>
      <c r="AY5100" s="9" t="s">
        <v>165</v>
      </c>
      <c r="BE5100" s="101">
        <f>IF(N5100="základní",J5100,0)</f>
        <v>0</v>
      </c>
      <c r="BF5100" s="101">
        <f>IF(N5100="snížená",J5100,0)</f>
        <v>0</v>
      </c>
      <c r="BG5100" s="101">
        <f>IF(N5100="zákl. přenesená",J5100,0)</f>
        <v>0</v>
      </c>
      <c r="BH5100" s="101">
        <f>IF(N5100="sníž. přenesená",J5100,0)</f>
        <v>0</v>
      </c>
      <c r="BI5100" s="101">
        <f>IF(N5100="nulová",J5100,0)</f>
        <v>0</v>
      </c>
      <c r="BJ5100" s="9" t="s">
        <v>80</v>
      </c>
      <c r="BK5100" s="101">
        <f>ROUND(I5100*H5100,2)</f>
        <v>0</v>
      </c>
      <c r="BL5100" s="9" t="s">
        <v>172</v>
      </c>
      <c r="BM5100" s="100" t="s">
        <v>3501</v>
      </c>
    </row>
    <row r="5101" spans="2:65" s="17" customFormat="1" ht="29.25">
      <c r="B5101" s="16"/>
      <c r="D5101" s="102" t="s">
        <v>173</v>
      </c>
      <c r="F5101" s="103" t="s">
        <v>3500</v>
      </c>
      <c r="I5101" s="5"/>
      <c r="L5101" s="16"/>
      <c r="M5101" s="104"/>
      <c r="T5101" s="105"/>
      <c r="AT5101" s="9" t="s">
        <v>173</v>
      </c>
      <c r="AU5101" s="9" t="s">
        <v>82</v>
      </c>
    </row>
    <row r="5102" spans="2:65" s="17" customFormat="1" ht="49.15" customHeight="1">
      <c r="B5102" s="16"/>
      <c r="C5102" s="88" t="s">
        <v>3502</v>
      </c>
      <c r="D5102" s="88" t="s">
        <v>168</v>
      </c>
      <c r="E5102" s="89" t="s">
        <v>3503</v>
      </c>
      <c r="F5102" s="90" t="s">
        <v>3504</v>
      </c>
      <c r="G5102" s="91" t="s">
        <v>259</v>
      </c>
      <c r="H5102" s="92">
        <v>1</v>
      </c>
      <c r="I5102" s="4"/>
      <c r="J5102" s="94">
        <f>ROUND(I5102*H5102,2)</f>
        <v>0</v>
      </c>
      <c r="K5102" s="95"/>
      <c r="L5102" s="16"/>
      <c r="M5102" s="96" t="s">
        <v>1</v>
      </c>
      <c r="N5102" s="97" t="s">
        <v>38</v>
      </c>
      <c r="P5102" s="98">
        <f>O5102*H5102</f>
        <v>0</v>
      </c>
      <c r="Q5102" s="98">
        <v>0</v>
      </c>
      <c r="R5102" s="98">
        <f>Q5102*H5102</f>
        <v>0</v>
      </c>
      <c r="S5102" s="98">
        <v>0</v>
      </c>
      <c r="T5102" s="99">
        <f>S5102*H5102</f>
        <v>0</v>
      </c>
      <c r="AR5102" s="100" t="s">
        <v>172</v>
      </c>
      <c r="AT5102" s="100" t="s">
        <v>168</v>
      </c>
      <c r="AU5102" s="100" t="s">
        <v>82</v>
      </c>
      <c r="AY5102" s="9" t="s">
        <v>165</v>
      </c>
      <c r="BE5102" s="101">
        <f>IF(N5102="základní",J5102,0)</f>
        <v>0</v>
      </c>
      <c r="BF5102" s="101">
        <f>IF(N5102="snížená",J5102,0)</f>
        <v>0</v>
      </c>
      <c r="BG5102" s="101">
        <f>IF(N5102="zákl. přenesená",J5102,0)</f>
        <v>0</v>
      </c>
      <c r="BH5102" s="101">
        <f>IF(N5102="sníž. přenesená",J5102,0)</f>
        <v>0</v>
      </c>
      <c r="BI5102" s="101">
        <f>IF(N5102="nulová",J5102,0)</f>
        <v>0</v>
      </c>
      <c r="BJ5102" s="9" t="s">
        <v>80</v>
      </c>
      <c r="BK5102" s="101">
        <f>ROUND(I5102*H5102,2)</f>
        <v>0</v>
      </c>
      <c r="BL5102" s="9" t="s">
        <v>172</v>
      </c>
      <c r="BM5102" s="100" t="s">
        <v>3505</v>
      </c>
    </row>
    <row r="5103" spans="2:65" s="17" customFormat="1" ht="29.25">
      <c r="B5103" s="16"/>
      <c r="D5103" s="102" t="s">
        <v>173</v>
      </c>
      <c r="F5103" s="103" t="s">
        <v>3504</v>
      </c>
      <c r="I5103" s="5"/>
      <c r="L5103" s="16"/>
      <c r="M5103" s="104"/>
      <c r="T5103" s="105"/>
      <c r="AT5103" s="9" t="s">
        <v>173</v>
      </c>
      <c r="AU5103" s="9" t="s">
        <v>82</v>
      </c>
    </row>
    <row r="5104" spans="2:65" s="17" customFormat="1" ht="66.75" customHeight="1">
      <c r="B5104" s="16"/>
      <c r="C5104" s="88" t="s">
        <v>2132</v>
      </c>
      <c r="D5104" s="88" t="s">
        <v>168</v>
      </c>
      <c r="E5104" s="89" t="s">
        <v>3506</v>
      </c>
      <c r="F5104" s="90" t="s">
        <v>3507</v>
      </c>
      <c r="G5104" s="91" t="s">
        <v>259</v>
      </c>
      <c r="H5104" s="92">
        <v>1</v>
      </c>
      <c r="I5104" s="4"/>
      <c r="J5104" s="94">
        <f>ROUND(I5104*H5104,2)</f>
        <v>0</v>
      </c>
      <c r="K5104" s="95"/>
      <c r="L5104" s="16"/>
      <c r="M5104" s="96" t="s">
        <v>1</v>
      </c>
      <c r="N5104" s="97" t="s">
        <v>38</v>
      </c>
      <c r="P5104" s="98">
        <f>O5104*H5104</f>
        <v>0</v>
      </c>
      <c r="Q5104" s="98">
        <v>0</v>
      </c>
      <c r="R5104" s="98">
        <f>Q5104*H5104</f>
        <v>0</v>
      </c>
      <c r="S5104" s="98">
        <v>0</v>
      </c>
      <c r="T5104" s="99">
        <f>S5104*H5104</f>
        <v>0</v>
      </c>
      <c r="AR5104" s="100" t="s">
        <v>172</v>
      </c>
      <c r="AT5104" s="100" t="s">
        <v>168</v>
      </c>
      <c r="AU5104" s="100" t="s">
        <v>82</v>
      </c>
      <c r="AY5104" s="9" t="s">
        <v>165</v>
      </c>
      <c r="BE5104" s="101">
        <f>IF(N5104="základní",J5104,0)</f>
        <v>0</v>
      </c>
      <c r="BF5104" s="101">
        <f>IF(N5104="snížená",J5104,0)</f>
        <v>0</v>
      </c>
      <c r="BG5104" s="101">
        <f>IF(N5104="zákl. přenesená",J5104,0)</f>
        <v>0</v>
      </c>
      <c r="BH5104" s="101">
        <f>IF(N5104="sníž. přenesená",J5104,0)</f>
        <v>0</v>
      </c>
      <c r="BI5104" s="101">
        <f>IF(N5104="nulová",J5104,0)</f>
        <v>0</v>
      </c>
      <c r="BJ5104" s="9" t="s">
        <v>80</v>
      </c>
      <c r="BK5104" s="101">
        <f>ROUND(I5104*H5104,2)</f>
        <v>0</v>
      </c>
      <c r="BL5104" s="9" t="s">
        <v>172</v>
      </c>
      <c r="BM5104" s="100" t="s">
        <v>3508</v>
      </c>
    </row>
    <row r="5105" spans="2:65" s="17" customFormat="1" ht="39">
      <c r="B5105" s="16"/>
      <c r="D5105" s="102" t="s">
        <v>173</v>
      </c>
      <c r="F5105" s="103" t="s">
        <v>3507</v>
      </c>
      <c r="I5105" s="5"/>
      <c r="L5105" s="16"/>
      <c r="M5105" s="104"/>
      <c r="T5105" s="105"/>
      <c r="AT5105" s="9" t="s">
        <v>173</v>
      </c>
      <c r="AU5105" s="9" t="s">
        <v>82</v>
      </c>
    </row>
    <row r="5106" spans="2:65" s="17" customFormat="1" ht="66.75" customHeight="1">
      <c r="B5106" s="16"/>
      <c r="C5106" s="88" t="s">
        <v>3509</v>
      </c>
      <c r="D5106" s="88" t="s">
        <v>168</v>
      </c>
      <c r="E5106" s="89" t="s">
        <v>3510</v>
      </c>
      <c r="F5106" s="90" t="s">
        <v>3511</v>
      </c>
      <c r="G5106" s="91" t="s">
        <v>259</v>
      </c>
      <c r="H5106" s="92">
        <v>1</v>
      </c>
      <c r="I5106" s="4"/>
      <c r="J5106" s="94">
        <f>ROUND(I5106*H5106,2)</f>
        <v>0</v>
      </c>
      <c r="K5106" s="95"/>
      <c r="L5106" s="16"/>
      <c r="M5106" s="96" t="s">
        <v>1</v>
      </c>
      <c r="N5106" s="97" t="s">
        <v>38</v>
      </c>
      <c r="P5106" s="98">
        <f>O5106*H5106</f>
        <v>0</v>
      </c>
      <c r="Q5106" s="98">
        <v>0</v>
      </c>
      <c r="R5106" s="98">
        <f>Q5106*H5106</f>
        <v>0</v>
      </c>
      <c r="S5106" s="98">
        <v>0</v>
      </c>
      <c r="T5106" s="99">
        <f>S5106*H5106</f>
        <v>0</v>
      </c>
      <c r="AR5106" s="100" t="s">
        <v>172</v>
      </c>
      <c r="AT5106" s="100" t="s">
        <v>168</v>
      </c>
      <c r="AU5106" s="100" t="s">
        <v>82</v>
      </c>
      <c r="AY5106" s="9" t="s">
        <v>165</v>
      </c>
      <c r="BE5106" s="101">
        <f>IF(N5106="základní",J5106,0)</f>
        <v>0</v>
      </c>
      <c r="BF5106" s="101">
        <f>IF(N5106="snížená",J5106,0)</f>
        <v>0</v>
      </c>
      <c r="BG5106" s="101">
        <f>IF(N5106="zákl. přenesená",J5106,0)</f>
        <v>0</v>
      </c>
      <c r="BH5106" s="101">
        <f>IF(N5106="sníž. přenesená",J5106,0)</f>
        <v>0</v>
      </c>
      <c r="BI5106" s="101">
        <f>IF(N5106="nulová",J5106,0)</f>
        <v>0</v>
      </c>
      <c r="BJ5106" s="9" t="s">
        <v>80</v>
      </c>
      <c r="BK5106" s="101">
        <f>ROUND(I5106*H5106,2)</f>
        <v>0</v>
      </c>
      <c r="BL5106" s="9" t="s">
        <v>172</v>
      </c>
      <c r="BM5106" s="100" t="s">
        <v>3512</v>
      </c>
    </row>
    <row r="5107" spans="2:65" s="17" customFormat="1" ht="48.75">
      <c r="B5107" s="16"/>
      <c r="D5107" s="102" t="s">
        <v>173</v>
      </c>
      <c r="F5107" s="103" t="s">
        <v>3513</v>
      </c>
      <c r="I5107" s="5"/>
      <c r="L5107" s="16"/>
      <c r="M5107" s="104"/>
      <c r="T5107" s="105"/>
      <c r="AT5107" s="9" t="s">
        <v>173</v>
      </c>
      <c r="AU5107" s="9" t="s">
        <v>82</v>
      </c>
    </row>
    <row r="5108" spans="2:65" s="17" customFormat="1" ht="76.349999999999994" customHeight="1">
      <c r="B5108" s="16"/>
      <c r="C5108" s="88" t="s">
        <v>2135</v>
      </c>
      <c r="D5108" s="88" t="s">
        <v>168</v>
      </c>
      <c r="E5108" s="89" t="s">
        <v>3514</v>
      </c>
      <c r="F5108" s="90" t="s">
        <v>3515</v>
      </c>
      <c r="G5108" s="91" t="s">
        <v>259</v>
      </c>
      <c r="H5108" s="92">
        <v>1</v>
      </c>
      <c r="I5108" s="4"/>
      <c r="J5108" s="94">
        <f>ROUND(I5108*H5108,2)</f>
        <v>0</v>
      </c>
      <c r="K5108" s="95"/>
      <c r="L5108" s="16"/>
      <c r="M5108" s="96" t="s">
        <v>1</v>
      </c>
      <c r="N5108" s="97" t="s">
        <v>38</v>
      </c>
      <c r="P5108" s="98">
        <f>O5108*H5108</f>
        <v>0</v>
      </c>
      <c r="Q5108" s="98">
        <v>0</v>
      </c>
      <c r="R5108" s="98">
        <f>Q5108*H5108</f>
        <v>0</v>
      </c>
      <c r="S5108" s="98">
        <v>0</v>
      </c>
      <c r="T5108" s="99">
        <f>S5108*H5108</f>
        <v>0</v>
      </c>
      <c r="AR5108" s="100" t="s">
        <v>172</v>
      </c>
      <c r="AT5108" s="100" t="s">
        <v>168</v>
      </c>
      <c r="AU5108" s="100" t="s">
        <v>82</v>
      </c>
      <c r="AY5108" s="9" t="s">
        <v>165</v>
      </c>
      <c r="BE5108" s="101">
        <f>IF(N5108="základní",J5108,0)</f>
        <v>0</v>
      </c>
      <c r="BF5108" s="101">
        <f>IF(N5108="snížená",J5108,0)</f>
        <v>0</v>
      </c>
      <c r="BG5108" s="101">
        <f>IF(N5108="zákl. přenesená",J5108,0)</f>
        <v>0</v>
      </c>
      <c r="BH5108" s="101">
        <f>IF(N5108="sníž. přenesená",J5108,0)</f>
        <v>0</v>
      </c>
      <c r="BI5108" s="101">
        <f>IF(N5108="nulová",J5108,0)</f>
        <v>0</v>
      </c>
      <c r="BJ5108" s="9" t="s">
        <v>80</v>
      </c>
      <c r="BK5108" s="101">
        <f>ROUND(I5108*H5108,2)</f>
        <v>0</v>
      </c>
      <c r="BL5108" s="9" t="s">
        <v>172</v>
      </c>
      <c r="BM5108" s="100" t="s">
        <v>3516</v>
      </c>
    </row>
    <row r="5109" spans="2:65" s="17" customFormat="1" ht="48.75">
      <c r="B5109" s="16"/>
      <c r="D5109" s="102" t="s">
        <v>173</v>
      </c>
      <c r="F5109" s="103" t="s">
        <v>3517</v>
      </c>
      <c r="I5109" s="5"/>
      <c r="L5109" s="16"/>
      <c r="M5109" s="104"/>
      <c r="T5109" s="105"/>
      <c r="AT5109" s="9" t="s">
        <v>173</v>
      </c>
      <c r="AU5109" s="9" t="s">
        <v>82</v>
      </c>
    </row>
    <row r="5110" spans="2:65" s="17" customFormat="1" ht="66.75" customHeight="1">
      <c r="B5110" s="16"/>
      <c r="C5110" s="88" t="s">
        <v>3518</v>
      </c>
      <c r="D5110" s="88" t="s">
        <v>168</v>
      </c>
      <c r="E5110" s="89" t="s">
        <v>3519</v>
      </c>
      <c r="F5110" s="90" t="s">
        <v>3520</v>
      </c>
      <c r="G5110" s="91" t="s">
        <v>259</v>
      </c>
      <c r="H5110" s="92">
        <v>1</v>
      </c>
      <c r="I5110" s="4"/>
      <c r="J5110" s="94">
        <f>ROUND(I5110*H5110,2)</f>
        <v>0</v>
      </c>
      <c r="K5110" s="95"/>
      <c r="L5110" s="16"/>
      <c r="M5110" s="96" t="s">
        <v>1</v>
      </c>
      <c r="N5110" s="97" t="s">
        <v>38</v>
      </c>
      <c r="P5110" s="98">
        <f>O5110*H5110</f>
        <v>0</v>
      </c>
      <c r="Q5110" s="98">
        <v>0</v>
      </c>
      <c r="R5110" s="98">
        <f>Q5110*H5110</f>
        <v>0</v>
      </c>
      <c r="S5110" s="98">
        <v>0</v>
      </c>
      <c r="T5110" s="99">
        <f>S5110*H5110</f>
        <v>0</v>
      </c>
      <c r="AR5110" s="100" t="s">
        <v>172</v>
      </c>
      <c r="AT5110" s="100" t="s">
        <v>168</v>
      </c>
      <c r="AU5110" s="100" t="s">
        <v>82</v>
      </c>
      <c r="AY5110" s="9" t="s">
        <v>165</v>
      </c>
      <c r="BE5110" s="101">
        <f>IF(N5110="základní",J5110,0)</f>
        <v>0</v>
      </c>
      <c r="BF5110" s="101">
        <f>IF(N5110="snížená",J5110,0)</f>
        <v>0</v>
      </c>
      <c r="BG5110" s="101">
        <f>IF(N5110="zákl. přenesená",J5110,0)</f>
        <v>0</v>
      </c>
      <c r="BH5110" s="101">
        <f>IF(N5110="sníž. přenesená",J5110,0)</f>
        <v>0</v>
      </c>
      <c r="BI5110" s="101">
        <f>IF(N5110="nulová",J5110,0)</f>
        <v>0</v>
      </c>
      <c r="BJ5110" s="9" t="s">
        <v>80</v>
      </c>
      <c r="BK5110" s="101">
        <f>ROUND(I5110*H5110,2)</f>
        <v>0</v>
      </c>
      <c r="BL5110" s="9" t="s">
        <v>172</v>
      </c>
      <c r="BM5110" s="100" t="s">
        <v>3521</v>
      </c>
    </row>
    <row r="5111" spans="2:65" s="17" customFormat="1" ht="39">
      <c r="B5111" s="16"/>
      <c r="D5111" s="102" t="s">
        <v>173</v>
      </c>
      <c r="F5111" s="103" t="s">
        <v>3520</v>
      </c>
      <c r="I5111" s="5"/>
      <c r="L5111" s="16"/>
      <c r="M5111" s="104"/>
      <c r="T5111" s="105"/>
      <c r="AT5111" s="9" t="s">
        <v>173</v>
      </c>
      <c r="AU5111" s="9" t="s">
        <v>82</v>
      </c>
    </row>
    <row r="5112" spans="2:65" s="17" customFormat="1" ht="66.75" customHeight="1">
      <c r="B5112" s="16"/>
      <c r="C5112" s="88" t="s">
        <v>2138</v>
      </c>
      <c r="D5112" s="88" t="s">
        <v>168</v>
      </c>
      <c r="E5112" s="89" t="s">
        <v>3522</v>
      </c>
      <c r="F5112" s="90" t="s">
        <v>3523</v>
      </c>
      <c r="G5112" s="91" t="s">
        <v>259</v>
      </c>
      <c r="H5112" s="92">
        <v>1</v>
      </c>
      <c r="I5112" s="4"/>
      <c r="J5112" s="94">
        <f>ROUND(I5112*H5112,2)</f>
        <v>0</v>
      </c>
      <c r="K5112" s="95"/>
      <c r="L5112" s="16"/>
      <c r="M5112" s="96" t="s">
        <v>1</v>
      </c>
      <c r="N5112" s="97" t="s">
        <v>38</v>
      </c>
      <c r="P5112" s="98">
        <f>O5112*H5112</f>
        <v>0</v>
      </c>
      <c r="Q5112" s="98">
        <v>0</v>
      </c>
      <c r="R5112" s="98">
        <f>Q5112*H5112</f>
        <v>0</v>
      </c>
      <c r="S5112" s="98">
        <v>0</v>
      </c>
      <c r="T5112" s="99">
        <f>S5112*H5112</f>
        <v>0</v>
      </c>
      <c r="AR5112" s="100" t="s">
        <v>172</v>
      </c>
      <c r="AT5112" s="100" t="s">
        <v>168</v>
      </c>
      <c r="AU5112" s="100" t="s">
        <v>82</v>
      </c>
      <c r="AY5112" s="9" t="s">
        <v>165</v>
      </c>
      <c r="BE5112" s="101">
        <f>IF(N5112="základní",J5112,0)</f>
        <v>0</v>
      </c>
      <c r="BF5112" s="101">
        <f>IF(N5112="snížená",J5112,0)</f>
        <v>0</v>
      </c>
      <c r="BG5112" s="101">
        <f>IF(N5112="zákl. přenesená",J5112,0)</f>
        <v>0</v>
      </c>
      <c r="BH5112" s="101">
        <f>IF(N5112="sníž. přenesená",J5112,0)</f>
        <v>0</v>
      </c>
      <c r="BI5112" s="101">
        <f>IF(N5112="nulová",J5112,0)</f>
        <v>0</v>
      </c>
      <c r="BJ5112" s="9" t="s">
        <v>80</v>
      </c>
      <c r="BK5112" s="101">
        <f>ROUND(I5112*H5112,2)</f>
        <v>0</v>
      </c>
      <c r="BL5112" s="9" t="s">
        <v>172</v>
      </c>
      <c r="BM5112" s="100" t="s">
        <v>3524</v>
      </c>
    </row>
    <row r="5113" spans="2:65" s="17" customFormat="1" ht="39">
      <c r="B5113" s="16"/>
      <c r="D5113" s="102" t="s">
        <v>173</v>
      </c>
      <c r="F5113" s="103" t="s">
        <v>3523</v>
      </c>
      <c r="I5113" s="5"/>
      <c r="L5113" s="16"/>
      <c r="M5113" s="104"/>
      <c r="T5113" s="105"/>
      <c r="AT5113" s="9" t="s">
        <v>173</v>
      </c>
      <c r="AU5113" s="9" t="s">
        <v>82</v>
      </c>
    </row>
    <row r="5114" spans="2:65" s="17" customFormat="1" ht="76.349999999999994" customHeight="1">
      <c r="B5114" s="16"/>
      <c r="C5114" s="88" t="s">
        <v>3525</v>
      </c>
      <c r="D5114" s="88" t="s">
        <v>168</v>
      </c>
      <c r="E5114" s="89" t="s">
        <v>3526</v>
      </c>
      <c r="F5114" s="90" t="s">
        <v>3527</v>
      </c>
      <c r="G5114" s="91" t="s">
        <v>259</v>
      </c>
      <c r="H5114" s="92">
        <v>2</v>
      </c>
      <c r="I5114" s="4"/>
      <c r="J5114" s="94">
        <f>ROUND(I5114*H5114,2)</f>
        <v>0</v>
      </c>
      <c r="K5114" s="95"/>
      <c r="L5114" s="16"/>
      <c r="M5114" s="96" t="s">
        <v>1</v>
      </c>
      <c r="N5114" s="97" t="s">
        <v>38</v>
      </c>
      <c r="P5114" s="98">
        <f>O5114*H5114</f>
        <v>0</v>
      </c>
      <c r="Q5114" s="98">
        <v>0</v>
      </c>
      <c r="R5114" s="98">
        <f>Q5114*H5114</f>
        <v>0</v>
      </c>
      <c r="S5114" s="98">
        <v>0</v>
      </c>
      <c r="T5114" s="99">
        <f>S5114*H5114</f>
        <v>0</v>
      </c>
      <c r="AR5114" s="100" t="s">
        <v>172</v>
      </c>
      <c r="AT5114" s="100" t="s">
        <v>168</v>
      </c>
      <c r="AU5114" s="100" t="s">
        <v>82</v>
      </c>
      <c r="AY5114" s="9" t="s">
        <v>165</v>
      </c>
      <c r="BE5114" s="101">
        <f>IF(N5114="základní",J5114,0)</f>
        <v>0</v>
      </c>
      <c r="BF5114" s="101">
        <f>IF(N5114="snížená",J5114,0)</f>
        <v>0</v>
      </c>
      <c r="BG5114" s="101">
        <f>IF(N5114="zákl. přenesená",J5114,0)</f>
        <v>0</v>
      </c>
      <c r="BH5114" s="101">
        <f>IF(N5114="sníž. přenesená",J5114,0)</f>
        <v>0</v>
      </c>
      <c r="BI5114" s="101">
        <f>IF(N5114="nulová",J5114,0)</f>
        <v>0</v>
      </c>
      <c r="BJ5114" s="9" t="s">
        <v>80</v>
      </c>
      <c r="BK5114" s="101">
        <f>ROUND(I5114*H5114,2)</f>
        <v>0</v>
      </c>
      <c r="BL5114" s="9" t="s">
        <v>172</v>
      </c>
      <c r="BM5114" s="100" t="s">
        <v>3528</v>
      </c>
    </row>
    <row r="5115" spans="2:65" s="17" customFormat="1" ht="78">
      <c r="B5115" s="16"/>
      <c r="D5115" s="102" t="s">
        <v>173</v>
      </c>
      <c r="F5115" s="103" t="s">
        <v>3529</v>
      </c>
      <c r="I5115" s="5"/>
      <c r="L5115" s="16"/>
      <c r="M5115" s="104"/>
      <c r="T5115" s="105"/>
      <c r="AT5115" s="9" t="s">
        <v>173</v>
      </c>
      <c r="AU5115" s="9" t="s">
        <v>82</v>
      </c>
    </row>
    <row r="5116" spans="2:65" s="17" customFormat="1" ht="76.349999999999994" customHeight="1">
      <c r="B5116" s="16"/>
      <c r="C5116" s="88" t="s">
        <v>2139</v>
      </c>
      <c r="D5116" s="88" t="s">
        <v>168</v>
      </c>
      <c r="E5116" s="89" t="s">
        <v>3530</v>
      </c>
      <c r="F5116" s="90" t="s">
        <v>3527</v>
      </c>
      <c r="G5116" s="91" t="s">
        <v>259</v>
      </c>
      <c r="H5116" s="92">
        <v>2</v>
      </c>
      <c r="I5116" s="4"/>
      <c r="J5116" s="94">
        <f>ROUND(I5116*H5116,2)</f>
        <v>0</v>
      </c>
      <c r="K5116" s="95"/>
      <c r="L5116" s="16"/>
      <c r="M5116" s="96" t="s">
        <v>1</v>
      </c>
      <c r="N5116" s="97" t="s">
        <v>38</v>
      </c>
      <c r="P5116" s="98">
        <f>O5116*H5116</f>
        <v>0</v>
      </c>
      <c r="Q5116" s="98">
        <v>0</v>
      </c>
      <c r="R5116" s="98">
        <f>Q5116*H5116</f>
        <v>0</v>
      </c>
      <c r="S5116" s="98">
        <v>0</v>
      </c>
      <c r="T5116" s="99">
        <f>S5116*H5116</f>
        <v>0</v>
      </c>
      <c r="AR5116" s="100" t="s">
        <v>172</v>
      </c>
      <c r="AT5116" s="100" t="s">
        <v>168</v>
      </c>
      <c r="AU5116" s="100" t="s">
        <v>82</v>
      </c>
      <c r="AY5116" s="9" t="s">
        <v>165</v>
      </c>
      <c r="BE5116" s="101">
        <f>IF(N5116="základní",J5116,0)</f>
        <v>0</v>
      </c>
      <c r="BF5116" s="101">
        <f>IF(N5116="snížená",J5116,0)</f>
        <v>0</v>
      </c>
      <c r="BG5116" s="101">
        <f>IF(N5116="zákl. přenesená",J5116,0)</f>
        <v>0</v>
      </c>
      <c r="BH5116" s="101">
        <f>IF(N5116="sníž. přenesená",J5116,0)</f>
        <v>0</v>
      </c>
      <c r="BI5116" s="101">
        <f>IF(N5116="nulová",J5116,0)</f>
        <v>0</v>
      </c>
      <c r="BJ5116" s="9" t="s">
        <v>80</v>
      </c>
      <c r="BK5116" s="101">
        <f>ROUND(I5116*H5116,2)</f>
        <v>0</v>
      </c>
      <c r="BL5116" s="9" t="s">
        <v>172</v>
      </c>
      <c r="BM5116" s="100" t="s">
        <v>3531</v>
      </c>
    </row>
    <row r="5117" spans="2:65" s="17" customFormat="1" ht="78">
      <c r="B5117" s="16"/>
      <c r="D5117" s="102" t="s">
        <v>173</v>
      </c>
      <c r="F5117" s="103" t="s">
        <v>3532</v>
      </c>
      <c r="I5117" s="5"/>
      <c r="L5117" s="16"/>
      <c r="M5117" s="104"/>
      <c r="T5117" s="105"/>
      <c r="AT5117" s="9" t="s">
        <v>173</v>
      </c>
      <c r="AU5117" s="9" t="s">
        <v>82</v>
      </c>
    </row>
    <row r="5118" spans="2:65" s="17" customFormat="1" ht="76.349999999999994" customHeight="1">
      <c r="B5118" s="16"/>
      <c r="C5118" s="88" t="s">
        <v>3533</v>
      </c>
      <c r="D5118" s="88" t="s">
        <v>168</v>
      </c>
      <c r="E5118" s="89" t="s">
        <v>3534</v>
      </c>
      <c r="F5118" s="90" t="s">
        <v>3527</v>
      </c>
      <c r="G5118" s="91" t="s">
        <v>259</v>
      </c>
      <c r="H5118" s="92">
        <v>5</v>
      </c>
      <c r="I5118" s="4"/>
      <c r="J5118" s="94">
        <f>ROUND(I5118*H5118,2)</f>
        <v>0</v>
      </c>
      <c r="K5118" s="95"/>
      <c r="L5118" s="16"/>
      <c r="M5118" s="96" t="s">
        <v>1</v>
      </c>
      <c r="N5118" s="97" t="s">
        <v>38</v>
      </c>
      <c r="P5118" s="98">
        <f>O5118*H5118</f>
        <v>0</v>
      </c>
      <c r="Q5118" s="98">
        <v>0</v>
      </c>
      <c r="R5118" s="98">
        <f>Q5118*H5118</f>
        <v>0</v>
      </c>
      <c r="S5118" s="98">
        <v>0</v>
      </c>
      <c r="T5118" s="99">
        <f>S5118*H5118</f>
        <v>0</v>
      </c>
      <c r="AR5118" s="100" t="s">
        <v>172</v>
      </c>
      <c r="AT5118" s="100" t="s">
        <v>168</v>
      </c>
      <c r="AU5118" s="100" t="s">
        <v>82</v>
      </c>
      <c r="AY5118" s="9" t="s">
        <v>165</v>
      </c>
      <c r="BE5118" s="101">
        <f>IF(N5118="základní",J5118,0)</f>
        <v>0</v>
      </c>
      <c r="BF5118" s="101">
        <f>IF(N5118="snížená",J5118,0)</f>
        <v>0</v>
      </c>
      <c r="BG5118" s="101">
        <f>IF(N5118="zákl. přenesená",J5118,0)</f>
        <v>0</v>
      </c>
      <c r="BH5118" s="101">
        <f>IF(N5118="sníž. přenesená",J5118,0)</f>
        <v>0</v>
      </c>
      <c r="BI5118" s="101">
        <f>IF(N5118="nulová",J5118,0)</f>
        <v>0</v>
      </c>
      <c r="BJ5118" s="9" t="s">
        <v>80</v>
      </c>
      <c r="BK5118" s="101">
        <f>ROUND(I5118*H5118,2)</f>
        <v>0</v>
      </c>
      <c r="BL5118" s="9" t="s">
        <v>172</v>
      </c>
      <c r="BM5118" s="100" t="s">
        <v>3535</v>
      </c>
    </row>
    <row r="5119" spans="2:65" s="17" customFormat="1" ht="87.75">
      <c r="B5119" s="16"/>
      <c r="D5119" s="102" t="s">
        <v>173</v>
      </c>
      <c r="F5119" s="103" t="s">
        <v>3536</v>
      </c>
      <c r="I5119" s="5"/>
      <c r="L5119" s="16"/>
      <c r="M5119" s="104"/>
      <c r="T5119" s="105"/>
      <c r="AT5119" s="9" t="s">
        <v>173</v>
      </c>
      <c r="AU5119" s="9" t="s">
        <v>82</v>
      </c>
    </row>
    <row r="5120" spans="2:65" s="17" customFormat="1" ht="76.349999999999994" customHeight="1">
      <c r="B5120" s="16"/>
      <c r="C5120" s="88" t="s">
        <v>2144</v>
      </c>
      <c r="D5120" s="88" t="s">
        <v>168</v>
      </c>
      <c r="E5120" s="89" t="s">
        <v>3537</v>
      </c>
      <c r="F5120" s="90" t="s">
        <v>3527</v>
      </c>
      <c r="G5120" s="91" t="s">
        <v>259</v>
      </c>
      <c r="H5120" s="92">
        <v>1</v>
      </c>
      <c r="I5120" s="4"/>
      <c r="J5120" s="94">
        <f>ROUND(I5120*H5120,2)</f>
        <v>0</v>
      </c>
      <c r="K5120" s="95"/>
      <c r="L5120" s="16"/>
      <c r="M5120" s="96" t="s">
        <v>1</v>
      </c>
      <c r="N5120" s="97" t="s">
        <v>38</v>
      </c>
      <c r="P5120" s="98">
        <f>O5120*H5120</f>
        <v>0</v>
      </c>
      <c r="Q5120" s="98">
        <v>0</v>
      </c>
      <c r="R5120" s="98">
        <f>Q5120*H5120</f>
        <v>0</v>
      </c>
      <c r="S5120" s="98">
        <v>0</v>
      </c>
      <c r="T5120" s="99">
        <f>S5120*H5120</f>
        <v>0</v>
      </c>
      <c r="AR5120" s="100" t="s">
        <v>172</v>
      </c>
      <c r="AT5120" s="100" t="s">
        <v>168</v>
      </c>
      <c r="AU5120" s="100" t="s">
        <v>82</v>
      </c>
      <c r="AY5120" s="9" t="s">
        <v>165</v>
      </c>
      <c r="BE5120" s="101">
        <f>IF(N5120="základní",J5120,0)</f>
        <v>0</v>
      </c>
      <c r="BF5120" s="101">
        <f>IF(N5120="snížená",J5120,0)</f>
        <v>0</v>
      </c>
      <c r="BG5120" s="101">
        <f>IF(N5120="zákl. přenesená",J5120,0)</f>
        <v>0</v>
      </c>
      <c r="BH5120" s="101">
        <f>IF(N5120="sníž. přenesená",J5120,0)</f>
        <v>0</v>
      </c>
      <c r="BI5120" s="101">
        <f>IF(N5120="nulová",J5120,0)</f>
        <v>0</v>
      </c>
      <c r="BJ5120" s="9" t="s">
        <v>80</v>
      </c>
      <c r="BK5120" s="101">
        <f>ROUND(I5120*H5120,2)</f>
        <v>0</v>
      </c>
      <c r="BL5120" s="9" t="s">
        <v>172</v>
      </c>
      <c r="BM5120" s="100" t="s">
        <v>3538</v>
      </c>
    </row>
    <row r="5121" spans="2:65" s="17" customFormat="1" ht="78">
      <c r="B5121" s="16"/>
      <c r="D5121" s="102" t="s">
        <v>173</v>
      </c>
      <c r="F5121" s="103" t="s">
        <v>3539</v>
      </c>
      <c r="I5121" s="5"/>
      <c r="L5121" s="16"/>
      <c r="M5121" s="104"/>
      <c r="T5121" s="105"/>
      <c r="AT5121" s="9" t="s">
        <v>173</v>
      </c>
      <c r="AU5121" s="9" t="s">
        <v>82</v>
      </c>
    </row>
    <row r="5122" spans="2:65" s="17" customFormat="1" ht="66.75" customHeight="1">
      <c r="B5122" s="16"/>
      <c r="C5122" s="88" t="s">
        <v>3540</v>
      </c>
      <c r="D5122" s="88" t="s">
        <v>168</v>
      </c>
      <c r="E5122" s="89" t="s">
        <v>3541</v>
      </c>
      <c r="F5122" s="90" t="s">
        <v>3050</v>
      </c>
      <c r="G5122" s="91"/>
      <c r="H5122" s="92"/>
      <c r="I5122" s="94"/>
      <c r="J5122" s="94"/>
      <c r="K5122" s="95"/>
      <c r="L5122" s="16"/>
      <c r="M5122" s="96" t="s">
        <v>1</v>
      </c>
      <c r="N5122" s="97" t="s">
        <v>38</v>
      </c>
      <c r="P5122" s="98">
        <f>O5122*H5122</f>
        <v>0</v>
      </c>
      <c r="Q5122" s="98">
        <v>0</v>
      </c>
      <c r="R5122" s="98">
        <f>Q5122*H5122</f>
        <v>0</v>
      </c>
      <c r="S5122" s="98">
        <v>0</v>
      </c>
      <c r="T5122" s="99">
        <f>S5122*H5122</f>
        <v>0</v>
      </c>
      <c r="AR5122" s="100" t="s">
        <v>172</v>
      </c>
      <c r="AT5122" s="100" t="s">
        <v>168</v>
      </c>
      <c r="AU5122" s="100" t="s">
        <v>82</v>
      </c>
      <c r="AY5122" s="9" t="s">
        <v>165</v>
      </c>
      <c r="BE5122" s="101">
        <f>IF(N5122="základní",J5122,0)</f>
        <v>0</v>
      </c>
      <c r="BF5122" s="101">
        <f>IF(N5122="snížená",J5122,0)</f>
        <v>0</v>
      </c>
      <c r="BG5122" s="101">
        <f>IF(N5122="zákl. přenesená",J5122,0)</f>
        <v>0</v>
      </c>
      <c r="BH5122" s="101">
        <f>IF(N5122="sníž. přenesená",J5122,0)</f>
        <v>0</v>
      </c>
      <c r="BI5122" s="101">
        <f>IF(N5122="nulová",J5122,0)</f>
        <v>0</v>
      </c>
      <c r="BJ5122" s="9" t="s">
        <v>80</v>
      </c>
      <c r="BK5122" s="101">
        <f>ROUND(I5122*H5122,2)</f>
        <v>0</v>
      </c>
      <c r="BL5122" s="9" t="s">
        <v>172</v>
      </c>
      <c r="BM5122" s="100" t="s">
        <v>3542</v>
      </c>
    </row>
    <row r="5123" spans="2:65" s="17" customFormat="1">
      <c r="B5123" s="16"/>
      <c r="D5123" s="102" t="s">
        <v>173</v>
      </c>
      <c r="F5123" s="103" t="s">
        <v>3050</v>
      </c>
      <c r="L5123" s="16"/>
      <c r="M5123" s="104"/>
      <c r="T5123" s="105"/>
      <c r="AT5123" s="9" t="s">
        <v>173</v>
      </c>
      <c r="AU5123" s="9" t="s">
        <v>82</v>
      </c>
    </row>
    <row r="5124" spans="2:65" s="17" customFormat="1" ht="76.349999999999994" customHeight="1">
      <c r="B5124" s="16"/>
      <c r="C5124" s="88" t="s">
        <v>2149</v>
      </c>
      <c r="D5124" s="88" t="s">
        <v>168</v>
      </c>
      <c r="E5124" s="89" t="s">
        <v>3543</v>
      </c>
      <c r="F5124" s="90" t="s">
        <v>3544</v>
      </c>
      <c r="G5124" s="91" t="s">
        <v>259</v>
      </c>
      <c r="H5124" s="92">
        <v>1</v>
      </c>
      <c r="I5124" s="4"/>
      <c r="J5124" s="94">
        <f>ROUND(I5124*H5124,2)</f>
        <v>0</v>
      </c>
      <c r="K5124" s="95"/>
      <c r="L5124" s="16"/>
      <c r="M5124" s="96" t="s">
        <v>1</v>
      </c>
      <c r="N5124" s="97" t="s">
        <v>38</v>
      </c>
      <c r="P5124" s="98">
        <f>O5124*H5124</f>
        <v>0</v>
      </c>
      <c r="Q5124" s="98">
        <v>0</v>
      </c>
      <c r="R5124" s="98">
        <f>Q5124*H5124</f>
        <v>0</v>
      </c>
      <c r="S5124" s="98">
        <v>0</v>
      </c>
      <c r="T5124" s="99">
        <f>S5124*H5124</f>
        <v>0</v>
      </c>
      <c r="AR5124" s="100" t="s">
        <v>172</v>
      </c>
      <c r="AT5124" s="100" t="s">
        <v>168</v>
      </c>
      <c r="AU5124" s="100" t="s">
        <v>82</v>
      </c>
      <c r="AY5124" s="9" t="s">
        <v>165</v>
      </c>
      <c r="BE5124" s="101">
        <f>IF(N5124="základní",J5124,0)</f>
        <v>0</v>
      </c>
      <c r="BF5124" s="101">
        <f>IF(N5124="snížená",J5124,0)</f>
        <v>0</v>
      </c>
      <c r="BG5124" s="101">
        <f>IF(N5124="zákl. přenesená",J5124,0)</f>
        <v>0</v>
      </c>
      <c r="BH5124" s="101">
        <f>IF(N5124="sníž. přenesená",J5124,0)</f>
        <v>0</v>
      </c>
      <c r="BI5124" s="101">
        <f>IF(N5124="nulová",J5124,0)</f>
        <v>0</v>
      </c>
      <c r="BJ5124" s="9" t="s">
        <v>80</v>
      </c>
      <c r="BK5124" s="101">
        <f>ROUND(I5124*H5124,2)</f>
        <v>0</v>
      </c>
      <c r="BL5124" s="9" t="s">
        <v>172</v>
      </c>
      <c r="BM5124" s="100" t="s">
        <v>3545</v>
      </c>
    </row>
    <row r="5125" spans="2:65" s="17" customFormat="1" ht="58.5">
      <c r="B5125" s="16"/>
      <c r="D5125" s="102" t="s">
        <v>173</v>
      </c>
      <c r="F5125" s="103" t="s">
        <v>3546</v>
      </c>
      <c r="I5125" s="5"/>
      <c r="L5125" s="16"/>
      <c r="M5125" s="104"/>
      <c r="T5125" s="105"/>
      <c r="AT5125" s="9" t="s">
        <v>173</v>
      </c>
      <c r="AU5125" s="9" t="s">
        <v>82</v>
      </c>
    </row>
    <row r="5126" spans="2:65" s="77" customFormat="1" ht="22.9" customHeight="1">
      <c r="B5126" s="76"/>
      <c r="D5126" s="78" t="s">
        <v>72</v>
      </c>
      <c r="E5126" s="86" t="s">
        <v>3547</v>
      </c>
      <c r="F5126" s="86" t="s">
        <v>3548</v>
      </c>
      <c r="I5126" s="3"/>
      <c r="J5126" s="87">
        <f>BK5126</f>
        <v>0</v>
      </c>
      <c r="L5126" s="76"/>
      <c r="M5126" s="81"/>
      <c r="P5126" s="82">
        <f>SUM(P5127:P5186)</f>
        <v>0</v>
      </c>
      <c r="R5126" s="82">
        <f>SUM(R5127:R5186)</f>
        <v>0</v>
      </c>
      <c r="T5126" s="83">
        <f>SUM(T5127:T5186)</f>
        <v>0</v>
      </c>
      <c r="AR5126" s="78" t="s">
        <v>80</v>
      </c>
      <c r="AT5126" s="84" t="s">
        <v>72</v>
      </c>
      <c r="AU5126" s="84" t="s">
        <v>80</v>
      </c>
      <c r="AY5126" s="78" t="s">
        <v>165</v>
      </c>
      <c r="BK5126" s="85">
        <f>SUM(BK5127:BK5186)</f>
        <v>0</v>
      </c>
    </row>
    <row r="5127" spans="2:65" s="17" customFormat="1" ht="66.75" customHeight="1">
      <c r="B5127" s="16"/>
      <c r="C5127" s="88" t="s">
        <v>3549</v>
      </c>
      <c r="D5127" s="88" t="s">
        <v>168</v>
      </c>
      <c r="E5127" s="89" t="s">
        <v>80</v>
      </c>
      <c r="F5127" s="90" t="s">
        <v>3550</v>
      </c>
      <c r="G5127" s="91" t="s">
        <v>259</v>
      </c>
      <c r="H5127" s="92">
        <v>3</v>
      </c>
      <c r="I5127" s="4"/>
      <c r="J5127" s="94">
        <f>ROUND(I5127*H5127,2)</f>
        <v>0</v>
      </c>
      <c r="K5127" s="95"/>
      <c r="L5127" s="16"/>
      <c r="M5127" s="96" t="s">
        <v>1</v>
      </c>
      <c r="N5127" s="97" t="s">
        <v>38</v>
      </c>
      <c r="P5127" s="98">
        <f>O5127*H5127</f>
        <v>0</v>
      </c>
      <c r="Q5127" s="98">
        <v>0</v>
      </c>
      <c r="R5127" s="98">
        <f>Q5127*H5127</f>
        <v>0</v>
      </c>
      <c r="S5127" s="98">
        <v>0</v>
      </c>
      <c r="T5127" s="99">
        <f>S5127*H5127</f>
        <v>0</v>
      </c>
      <c r="AR5127" s="100" t="s">
        <v>172</v>
      </c>
      <c r="AT5127" s="100" t="s">
        <v>168</v>
      </c>
      <c r="AU5127" s="100" t="s">
        <v>82</v>
      </c>
      <c r="AY5127" s="9" t="s">
        <v>165</v>
      </c>
      <c r="BE5127" s="101">
        <f>IF(N5127="základní",J5127,0)</f>
        <v>0</v>
      </c>
      <c r="BF5127" s="101">
        <f>IF(N5127="snížená",J5127,0)</f>
        <v>0</v>
      </c>
      <c r="BG5127" s="101">
        <f>IF(N5127="zákl. přenesená",J5127,0)</f>
        <v>0</v>
      </c>
      <c r="BH5127" s="101">
        <f>IF(N5127="sníž. přenesená",J5127,0)</f>
        <v>0</v>
      </c>
      <c r="BI5127" s="101">
        <f>IF(N5127="nulová",J5127,0)</f>
        <v>0</v>
      </c>
      <c r="BJ5127" s="9" t="s">
        <v>80</v>
      </c>
      <c r="BK5127" s="101">
        <f>ROUND(I5127*H5127,2)</f>
        <v>0</v>
      </c>
      <c r="BL5127" s="9" t="s">
        <v>172</v>
      </c>
      <c r="BM5127" s="100" t="s">
        <v>3551</v>
      </c>
    </row>
    <row r="5128" spans="2:65" s="17" customFormat="1" ht="39">
      <c r="B5128" s="16"/>
      <c r="D5128" s="102" t="s">
        <v>173</v>
      </c>
      <c r="F5128" s="103" t="s">
        <v>3550</v>
      </c>
      <c r="I5128" s="5"/>
      <c r="L5128" s="16"/>
      <c r="M5128" s="104"/>
      <c r="T5128" s="105"/>
      <c r="AT5128" s="9" t="s">
        <v>173</v>
      </c>
      <c r="AU5128" s="9" t="s">
        <v>82</v>
      </c>
    </row>
    <row r="5129" spans="2:65" s="17" customFormat="1" ht="76.349999999999994" customHeight="1">
      <c r="B5129" s="16"/>
      <c r="C5129" s="88" t="s">
        <v>2153</v>
      </c>
      <c r="D5129" s="88" t="s">
        <v>168</v>
      </c>
      <c r="E5129" s="89" t="s">
        <v>82</v>
      </c>
      <c r="F5129" s="90" t="s">
        <v>3552</v>
      </c>
      <c r="G5129" s="91" t="s">
        <v>259</v>
      </c>
      <c r="H5129" s="92">
        <v>1</v>
      </c>
      <c r="I5129" s="4"/>
      <c r="J5129" s="94">
        <f>ROUND(I5129*H5129,2)</f>
        <v>0</v>
      </c>
      <c r="K5129" s="95"/>
      <c r="L5129" s="16"/>
      <c r="M5129" s="96" t="s">
        <v>1</v>
      </c>
      <c r="N5129" s="97" t="s">
        <v>38</v>
      </c>
      <c r="P5129" s="98">
        <f>O5129*H5129</f>
        <v>0</v>
      </c>
      <c r="Q5129" s="98">
        <v>0</v>
      </c>
      <c r="R5129" s="98">
        <f>Q5129*H5129</f>
        <v>0</v>
      </c>
      <c r="S5129" s="98">
        <v>0</v>
      </c>
      <c r="T5129" s="99">
        <f>S5129*H5129</f>
        <v>0</v>
      </c>
      <c r="AR5129" s="100" t="s">
        <v>172</v>
      </c>
      <c r="AT5129" s="100" t="s">
        <v>168</v>
      </c>
      <c r="AU5129" s="100" t="s">
        <v>82</v>
      </c>
      <c r="AY5129" s="9" t="s">
        <v>165</v>
      </c>
      <c r="BE5129" s="101">
        <f>IF(N5129="základní",J5129,0)</f>
        <v>0</v>
      </c>
      <c r="BF5129" s="101">
        <f>IF(N5129="snížená",J5129,0)</f>
        <v>0</v>
      </c>
      <c r="BG5129" s="101">
        <f>IF(N5129="zákl. přenesená",J5129,0)</f>
        <v>0</v>
      </c>
      <c r="BH5129" s="101">
        <f>IF(N5129="sníž. přenesená",J5129,0)</f>
        <v>0</v>
      </c>
      <c r="BI5129" s="101">
        <f>IF(N5129="nulová",J5129,0)</f>
        <v>0</v>
      </c>
      <c r="BJ5129" s="9" t="s">
        <v>80</v>
      </c>
      <c r="BK5129" s="101">
        <f>ROUND(I5129*H5129,2)</f>
        <v>0</v>
      </c>
      <c r="BL5129" s="9" t="s">
        <v>172</v>
      </c>
      <c r="BM5129" s="100" t="s">
        <v>3553</v>
      </c>
    </row>
    <row r="5130" spans="2:65" s="17" customFormat="1" ht="58.5">
      <c r="B5130" s="16"/>
      <c r="D5130" s="102" t="s">
        <v>173</v>
      </c>
      <c r="F5130" s="103" t="s">
        <v>3554</v>
      </c>
      <c r="I5130" s="5"/>
      <c r="L5130" s="16"/>
      <c r="M5130" s="104"/>
      <c r="T5130" s="105"/>
      <c r="AT5130" s="9" t="s">
        <v>173</v>
      </c>
      <c r="AU5130" s="9" t="s">
        <v>82</v>
      </c>
    </row>
    <row r="5131" spans="2:65" s="17" customFormat="1" ht="66.75" customHeight="1">
      <c r="B5131" s="16"/>
      <c r="C5131" s="88" t="s">
        <v>3555</v>
      </c>
      <c r="D5131" s="88" t="s">
        <v>168</v>
      </c>
      <c r="E5131" s="89" t="s">
        <v>182</v>
      </c>
      <c r="F5131" s="90" t="s">
        <v>3556</v>
      </c>
      <c r="G5131" s="91" t="s">
        <v>259</v>
      </c>
      <c r="H5131" s="92">
        <v>1</v>
      </c>
      <c r="I5131" s="4"/>
      <c r="J5131" s="94">
        <f>ROUND(I5131*H5131,2)</f>
        <v>0</v>
      </c>
      <c r="K5131" s="95"/>
      <c r="L5131" s="16"/>
      <c r="M5131" s="96" t="s">
        <v>1</v>
      </c>
      <c r="N5131" s="97" t="s">
        <v>38</v>
      </c>
      <c r="P5131" s="98">
        <f>O5131*H5131</f>
        <v>0</v>
      </c>
      <c r="Q5131" s="98">
        <v>0</v>
      </c>
      <c r="R5131" s="98">
        <f>Q5131*H5131</f>
        <v>0</v>
      </c>
      <c r="S5131" s="98">
        <v>0</v>
      </c>
      <c r="T5131" s="99">
        <f>S5131*H5131</f>
        <v>0</v>
      </c>
      <c r="AR5131" s="100" t="s">
        <v>172</v>
      </c>
      <c r="AT5131" s="100" t="s">
        <v>168</v>
      </c>
      <c r="AU5131" s="100" t="s">
        <v>82</v>
      </c>
      <c r="AY5131" s="9" t="s">
        <v>165</v>
      </c>
      <c r="BE5131" s="101">
        <f>IF(N5131="základní",J5131,0)</f>
        <v>0</v>
      </c>
      <c r="BF5131" s="101">
        <f>IF(N5131="snížená",J5131,0)</f>
        <v>0</v>
      </c>
      <c r="BG5131" s="101">
        <f>IF(N5131="zákl. přenesená",J5131,0)</f>
        <v>0</v>
      </c>
      <c r="BH5131" s="101">
        <f>IF(N5131="sníž. přenesená",J5131,0)</f>
        <v>0</v>
      </c>
      <c r="BI5131" s="101">
        <f>IF(N5131="nulová",J5131,0)</f>
        <v>0</v>
      </c>
      <c r="BJ5131" s="9" t="s">
        <v>80</v>
      </c>
      <c r="BK5131" s="101">
        <f>ROUND(I5131*H5131,2)</f>
        <v>0</v>
      </c>
      <c r="BL5131" s="9" t="s">
        <v>172</v>
      </c>
      <c r="BM5131" s="100" t="s">
        <v>3557</v>
      </c>
    </row>
    <row r="5132" spans="2:65" s="17" customFormat="1" ht="39">
      <c r="B5132" s="16"/>
      <c r="D5132" s="102" t="s">
        <v>173</v>
      </c>
      <c r="F5132" s="103" t="s">
        <v>3556</v>
      </c>
      <c r="I5132" s="5"/>
      <c r="L5132" s="16"/>
      <c r="M5132" s="104"/>
      <c r="T5132" s="105"/>
      <c r="AT5132" s="9" t="s">
        <v>173</v>
      </c>
      <c r="AU5132" s="9" t="s">
        <v>82</v>
      </c>
    </row>
    <row r="5133" spans="2:65" s="17" customFormat="1" ht="76.349999999999994" customHeight="1">
      <c r="B5133" s="16"/>
      <c r="C5133" s="88" t="s">
        <v>2158</v>
      </c>
      <c r="D5133" s="88" t="s">
        <v>168</v>
      </c>
      <c r="E5133" s="89" t="s">
        <v>172</v>
      </c>
      <c r="F5133" s="90" t="s">
        <v>3558</v>
      </c>
      <c r="G5133" s="91" t="s">
        <v>259</v>
      </c>
      <c r="H5133" s="92">
        <v>1</v>
      </c>
      <c r="I5133" s="4"/>
      <c r="J5133" s="94">
        <f>ROUND(I5133*H5133,2)</f>
        <v>0</v>
      </c>
      <c r="K5133" s="95"/>
      <c r="L5133" s="16"/>
      <c r="M5133" s="96" t="s">
        <v>1</v>
      </c>
      <c r="N5133" s="97" t="s">
        <v>38</v>
      </c>
      <c r="P5133" s="98">
        <f>O5133*H5133</f>
        <v>0</v>
      </c>
      <c r="Q5133" s="98">
        <v>0</v>
      </c>
      <c r="R5133" s="98">
        <f>Q5133*H5133</f>
        <v>0</v>
      </c>
      <c r="S5133" s="98">
        <v>0</v>
      </c>
      <c r="T5133" s="99">
        <f>S5133*H5133</f>
        <v>0</v>
      </c>
      <c r="AR5133" s="100" t="s">
        <v>172</v>
      </c>
      <c r="AT5133" s="100" t="s">
        <v>168</v>
      </c>
      <c r="AU5133" s="100" t="s">
        <v>82</v>
      </c>
      <c r="AY5133" s="9" t="s">
        <v>165</v>
      </c>
      <c r="BE5133" s="101">
        <f>IF(N5133="základní",J5133,0)</f>
        <v>0</v>
      </c>
      <c r="BF5133" s="101">
        <f>IF(N5133="snížená",J5133,0)</f>
        <v>0</v>
      </c>
      <c r="BG5133" s="101">
        <f>IF(N5133="zákl. přenesená",J5133,0)</f>
        <v>0</v>
      </c>
      <c r="BH5133" s="101">
        <f>IF(N5133="sníž. přenesená",J5133,0)</f>
        <v>0</v>
      </c>
      <c r="BI5133" s="101">
        <f>IF(N5133="nulová",J5133,0)</f>
        <v>0</v>
      </c>
      <c r="BJ5133" s="9" t="s">
        <v>80</v>
      </c>
      <c r="BK5133" s="101">
        <f>ROUND(I5133*H5133,2)</f>
        <v>0</v>
      </c>
      <c r="BL5133" s="9" t="s">
        <v>172</v>
      </c>
      <c r="BM5133" s="100" t="s">
        <v>3559</v>
      </c>
    </row>
    <row r="5134" spans="2:65" s="17" customFormat="1" ht="58.5">
      <c r="B5134" s="16"/>
      <c r="D5134" s="102" t="s">
        <v>173</v>
      </c>
      <c r="F5134" s="103" t="s">
        <v>3560</v>
      </c>
      <c r="I5134" s="5"/>
      <c r="L5134" s="16"/>
      <c r="M5134" s="104"/>
      <c r="T5134" s="105"/>
      <c r="AT5134" s="9" t="s">
        <v>173</v>
      </c>
      <c r="AU5134" s="9" t="s">
        <v>82</v>
      </c>
    </row>
    <row r="5135" spans="2:65" s="17" customFormat="1" ht="76.349999999999994" customHeight="1">
      <c r="B5135" s="16"/>
      <c r="C5135" s="88" t="s">
        <v>3561</v>
      </c>
      <c r="D5135" s="88" t="s">
        <v>168</v>
      </c>
      <c r="E5135" s="89" t="s">
        <v>189</v>
      </c>
      <c r="F5135" s="90" t="s">
        <v>3558</v>
      </c>
      <c r="G5135" s="91" t="s">
        <v>259</v>
      </c>
      <c r="H5135" s="92">
        <v>1</v>
      </c>
      <c r="I5135" s="4"/>
      <c r="J5135" s="94">
        <f>ROUND(I5135*H5135,2)</f>
        <v>0</v>
      </c>
      <c r="K5135" s="95"/>
      <c r="L5135" s="16"/>
      <c r="M5135" s="96" t="s">
        <v>1</v>
      </c>
      <c r="N5135" s="97" t="s">
        <v>38</v>
      </c>
      <c r="P5135" s="98">
        <f>O5135*H5135</f>
        <v>0</v>
      </c>
      <c r="Q5135" s="98">
        <v>0</v>
      </c>
      <c r="R5135" s="98">
        <f>Q5135*H5135</f>
        <v>0</v>
      </c>
      <c r="S5135" s="98">
        <v>0</v>
      </c>
      <c r="T5135" s="99">
        <f>S5135*H5135</f>
        <v>0</v>
      </c>
      <c r="AR5135" s="100" t="s">
        <v>172</v>
      </c>
      <c r="AT5135" s="100" t="s">
        <v>168</v>
      </c>
      <c r="AU5135" s="100" t="s">
        <v>82</v>
      </c>
      <c r="AY5135" s="9" t="s">
        <v>165</v>
      </c>
      <c r="BE5135" s="101">
        <f>IF(N5135="základní",J5135,0)</f>
        <v>0</v>
      </c>
      <c r="BF5135" s="101">
        <f>IF(N5135="snížená",J5135,0)</f>
        <v>0</v>
      </c>
      <c r="BG5135" s="101">
        <f>IF(N5135="zákl. přenesená",J5135,0)</f>
        <v>0</v>
      </c>
      <c r="BH5135" s="101">
        <f>IF(N5135="sníž. přenesená",J5135,0)</f>
        <v>0</v>
      </c>
      <c r="BI5135" s="101">
        <f>IF(N5135="nulová",J5135,0)</f>
        <v>0</v>
      </c>
      <c r="BJ5135" s="9" t="s">
        <v>80</v>
      </c>
      <c r="BK5135" s="101">
        <f>ROUND(I5135*H5135,2)</f>
        <v>0</v>
      </c>
      <c r="BL5135" s="9" t="s">
        <v>172</v>
      </c>
      <c r="BM5135" s="100" t="s">
        <v>3562</v>
      </c>
    </row>
    <row r="5136" spans="2:65" s="17" customFormat="1" ht="58.5">
      <c r="B5136" s="16"/>
      <c r="D5136" s="102" t="s">
        <v>173</v>
      </c>
      <c r="F5136" s="103" t="s">
        <v>3563</v>
      </c>
      <c r="I5136" s="5"/>
      <c r="L5136" s="16"/>
      <c r="M5136" s="104"/>
      <c r="T5136" s="105"/>
      <c r="AT5136" s="9" t="s">
        <v>173</v>
      </c>
      <c r="AU5136" s="9" t="s">
        <v>82</v>
      </c>
    </row>
    <row r="5137" spans="2:65" s="17" customFormat="1" ht="76.349999999999994" customHeight="1">
      <c r="B5137" s="16"/>
      <c r="C5137" s="88" t="s">
        <v>2164</v>
      </c>
      <c r="D5137" s="88" t="s">
        <v>168</v>
      </c>
      <c r="E5137" s="89" t="s">
        <v>185</v>
      </c>
      <c r="F5137" s="90" t="s">
        <v>3564</v>
      </c>
      <c r="G5137" s="91" t="s">
        <v>259</v>
      </c>
      <c r="H5137" s="92">
        <v>1</v>
      </c>
      <c r="I5137" s="4"/>
      <c r="J5137" s="94">
        <f>ROUND(I5137*H5137,2)</f>
        <v>0</v>
      </c>
      <c r="K5137" s="95"/>
      <c r="L5137" s="16"/>
      <c r="M5137" s="96" t="s">
        <v>1</v>
      </c>
      <c r="N5137" s="97" t="s">
        <v>38</v>
      </c>
      <c r="P5137" s="98">
        <f>O5137*H5137</f>
        <v>0</v>
      </c>
      <c r="Q5137" s="98">
        <v>0</v>
      </c>
      <c r="R5137" s="98">
        <f>Q5137*H5137</f>
        <v>0</v>
      </c>
      <c r="S5137" s="98">
        <v>0</v>
      </c>
      <c r="T5137" s="99">
        <f>S5137*H5137</f>
        <v>0</v>
      </c>
      <c r="AR5137" s="100" t="s">
        <v>172</v>
      </c>
      <c r="AT5137" s="100" t="s">
        <v>168</v>
      </c>
      <c r="AU5137" s="100" t="s">
        <v>82</v>
      </c>
      <c r="AY5137" s="9" t="s">
        <v>165</v>
      </c>
      <c r="BE5137" s="101">
        <f>IF(N5137="základní",J5137,0)</f>
        <v>0</v>
      </c>
      <c r="BF5137" s="101">
        <f>IF(N5137="snížená",J5137,0)</f>
        <v>0</v>
      </c>
      <c r="BG5137" s="101">
        <f>IF(N5137="zákl. přenesená",J5137,0)</f>
        <v>0</v>
      </c>
      <c r="BH5137" s="101">
        <f>IF(N5137="sníž. přenesená",J5137,0)</f>
        <v>0</v>
      </c>
      <c r="BI5137" s="101">
        <f>IF(N5137="nulová",J5137,0)</f>
        <v>0</v>
      </c>
      <c r="BJ5137" s="9" t="s">
        <v>80</v>
      </c>
      <c r="BK5137" s="101">
        <f>ROUND(I5137*H5137,2)</f>
        <v>0</v>
      </c>
      <c r="BL5137" s="9" t="s">
        <v>172</v>
      </c>
      <c r="BM5137" s="100" t="s">
        <v>3565</v>
      </c>
    </row>
    <row r="5138" spans="2:65" s="17" customFormat="1" ht="48.75">
      <c r="B5138" s="16"/>
      <c r="D5138" s="102" t="s">
        <v>173</v>
      </c>
      <c r="F5138" s="103" t="s">
        <v>3566</v>
      </c>
      <c r="I5138" s="5"/>
      <c r="L5138" s="16"/>
      <c r="M5138" s="104"/>
      <c r="T5138" s="105"/>
      <c r="AT5138" s="9" t="s">
        <v>173</v>
      </c>
      <c r="AU5138" s="9" t="s">
        <v>82</v>
      </c>
    </row>
    <row r="5139" spans="2:65" s="17" customFormat="1" ht="76.349999999999994" customHeight="1">
      <c r="B5139" s="16"/>
      <c r="C5139" s="88" t="s">
        <v>3567</v>
      </c>
      <c r="D5139" s="88" t="s">
        <v>168</v>
      </c>
      <c r="E5139" s="89" t="s">
        <v>199</v>
      </c>
      <c r="F5139" s="90" t="s">
        <v>3568</v>
      </c>
      <c r="G5139" s="91" t="s">
        <v>259</v>
      </c>
      <c r="H5139" s="92">
        <v>1</v>
      </c>
      <c r="I5139" s="4"/>
      <c r="J5139" s="94">
        <f>ROUND(I5139*H5139,2)</f>
        <v>0</v>
      </c>
      <c r="K5139" s="95"/>
      <c r="L5139" s="16"/>
      <c r="M5139" s="96" t="s">
        <v>1</v>
      </c>
      <c r="N5139" s="97" t="s">
        <v>38</v>
      </c>
      <c r="P5139" s="98">
        <f>O5139*H5139</f>
        <v>0</v>
      </c>
      <c r="Q5139" s="98">
        <v>0</v>
      </c>
      <c r="R5139" s="98">
        <f>Q5139*H5139</f>
        <v>0</v>
      </c>
      <c r="S5139" s="98">
        <v>0</v>
      </c>
      <c r="T5139" s="99">
        <f>S5139*H5139</f>
        <v>0</v>
      </c>
      <c r="AR5139" s="100" t="s">
        <v>172</v>
      </c>
      <c r="AT5139" s="100" t="s">
        <v>168</v>
      </c>
      <c r="AU5139" s="100" t="s">
        <v>82</v>
      </c>
      <c r="AY5139" s="9" t="s">
        <v>165</v>
      </c>
      <c r="BE5139" s="101">
        <f>IF(N5139="základní",J5139,0)</f>
        <v>0</v>
      </c>
      <c r="BF5139" s="101">
        <f>IF(N5139="snížená",J5139,0)</f>
        <v>0</v>
      </c>
      <c r="BG5139" s="101">
        <f>IF(N5139="zákl. přenesená",J5139,0)</f>
        <v>0</v>
      </c>
      <c r="BH5139" s="101">
        <f>IF(N5139="sníž. přenesená",J5139,0)</f>
        <v>0</v>
      </c>
      <c r="BI5139" s="101">
        <f>IF(N5139="nulová",J5139,0)</f>
        <v>0</v>
      </c>
      <c r="BJ5139" s="9" t="s">
        <v>80</v>
      </c>
      <c r="BK5139" s="101">
        <f>ROUND(I5139*H5139,2)</f>
        <v>0</v>
      </c>
      <c r="BL5139" s="9" t="s">
        <v>172</v>
      </c>
      <c r="BM5139" s="100" t="s">
        <v>3569</v>
      </c>
    </row>
    <row r="5140" spans="2:65" s="17" customFormat="1" ht="58.5">
      <c r="B5140" s="16"/>
      <c r="D5140" s="102" t="s">
        <v>173</v>
      </c>
      <c r="F5140" s="103" t="s">
        <v>3570</v>
      </c>
      <c r="I5140" s="5"/>
      <c r="L5140" s="16"/>
      <c r="M5140" s="104"/>
      <c r="T5140" s="105"/>
      <c r="AT5140" s="9" t="s">
        <v>173</v>
      </c>
      <c r="AU5140" s="9" t="s">
        <v>82</v>
      </c>
    </row>
    <row r="5141" spans="2:65" s="17" customFormat="1" ht="76.349999999999994" customHeight="1">
      <c r="B5141" s="16"/>
      <c r="C5141" s="88" t="s">
        <v>2168</v>
      </c>
      <c r="D5141" s="88" t="s">
        <v>168</v>
      </c>
      <c r="E5141" s="89" t="s">
        <v>188</v>
      </c>
      <c r="F5141" s="90" t="s">
        <v>3571</v>
      </c>
      <c r="G5141" s="91" t="s">
        <v>259</v>
      </c>
      <c r="H5141" s="92">
        <v>1</v>
      </c>
      <c r="I5141" s="4"/>
      <c r="J5141" s="94">
        <f>ROUND(I5141*H5141,2)</f>
        <v>0</v>
      </c>
      <c r="K5141" s="95"/>
      <c r="L5141" s="16"/>
      <c r="M5141" s="96" t="s">
        <v>1</v>
      </c>
      <c r="N5141" s="97" t="s">
        <v>38</v>
      </c>
      <c r="P5141" s="98">
        <f>O5141*H5141</f>
        <v>0</v>
      </c>
      <c r="Q5141" s="98">
        <v>0</v>
      </c>
      <c r="R5141" s="98">
        <f>Q5141*H5141</f>
        <v>0</v>
      </c>
      <c r="S5141" s="98">
        <v>0</v>
      </c>
      <c r="T5141" s="99">
        <f>S5141*H5141</f>
        <v>0</v>
      </c>
      <c r="AR5141" s="100" t="s">
        <v>172</v>
      </c>
      <c r="AT5141" s="100" t="s">
        <v>168</v>
      </c>
      <c r="AU5141" s="100" t="s">
        <v>82</v>
      </c>
      <c r="AY5141" s="9" t="s">
        <v>165</v>
      </c>
      <c r="BE5141" s="101">
        <f>IF(N5141="základní",J5141,0)</f>
        <v>0</v>
      </c>
      <c r="BF5141" s="101">
        <f>IF(N5141="snížená",J5141,0)</f>
        <v>0</v>
      </c>
      <c r="BG5141" s="101">
        <f>IF(N5141="zákl. přenesená",J5141,0)</f>
        <v>0</v>
      </c>
      <c r="BH5141" s="101">
        <f>IF(N5141="sníž. přenesená",J5141,0)</f>
        <v>0</v>
      </c>
      <c r="BI5141" s="101">
        <f>IF(N5141="nulová",J5141,0)</f>
        <v>0</v>
      </c>
      <c r="BJ5141" s="9" t="s">
        <v>80</v>
      </c>
      <c r="BK5141" s="101">
        <f>ROUND(I5141*H5141,2)</f>
        <v>0</v>
      </c>
      <c r="BL5141" s="9" t="s">
        <v>172</v>
      </c>
      <c r="BM5141" s="100" t="s">
        <v>3572</v>
      </c>
    </row>
    <row r="5142" spans="2:65" s="17" customFormat="1" ht="58.5">
      <c r="B5142" s="16"/>
      <c r="D5142" s="102" t="s">
        <v>173</v>
      </c>
      <c r="F5142" s="103" t="s">
        <v>3573</v>
      </c>
      <c r="I5142" s="5"/>
      <c r="L5142" s="16"/>
      <c r="M5142" s="104"/>
      <c r="T5142" s="105"/>
      <c r="AT5142" s="9" t="s">
        <v>173</v>
      </c>
      <c r="AU5142" s="9" t="s">
        <v>82</v>
      </c>
    </row>
    <row r="5143" spans="2:65" s="17" customFormat="1" ht="76.349999999999994" customHeight="1">
      <c r="B5143" s="16"/>
      <c r="C5143" s="88" t="s">
        <v>3574</v>
      </c>
      <c r="D5143" s="88" t="s">
        <v>168</v>
      </c>
      <c r="E5143" s="89" t="s">
        <v>211</v>
      </c>
      <c r="F5143" s="90" t="s">
        <v>3575</v>
      </c>
      <c r="G5143" s="91" t="s">
        <v>259</v>
      </c>
      <c r="H5143" s="92">
        <v>1</v>
      </c>
      <c r="I5143" s="4"/>
      <c r="J5143" s="94">
        <f>ROUND(I5143*H5143,2)</f>
        <v>0</v>
      </c>
      <c r="K5143" s="95"/>
      <c r="L5143" s="16"/>
      <c r="M5143" s="96" t="s">
        <v>1</v>
      </c>
      <c r="N5143" s="97" t="s">
        <v>38</v>
      </c>
      <c r="P5143" s="98">
        <f>O5143*H5143</f>
        <v>0</v>
      </c>
      <c r="Q5143" s="98">
        <v>0</v>
      </c>
      <c r="R5143" s="98">
        <f>Q5143*H5143</f>
        <v>0</v>
      </c>
      <c r="S5143" s="98">
        <v>0</v>
      </c>
      <c r="T5143" s="99">
        <f>S5143*H5143</f>
        <v>0</v>
      </c>
      <c r="AR5143" s="100" t="s">
        <v>172</v>
      </c>
      <c r="AT5143" s="100" t="s">
        <v>168</v>
      </c>
      <c r="AU5143" s="100" t="s">
        <v>82</v>
      </c>
      <c r="AY5143" s="9" t="s">
        <v>165</v>
      </c>
      <c r="BE5143" s="101">
        <f>IF(N5143="základní",J5143,0)</f>
        <v>0</v>
      </c>
      <c r="BF5143" s="101">
        <f>IF(N5143="snížená",J5143,0)</f>
        <v>0</v>
      </c>
      <c r="BG5143" s="101">
        <f>IF(N5143="zákl. přenesená",J5143,0)</f>
        <v>0</v>
      </c>
      <c r="BH5143" s="101">
        <f>IF(N5143="sníž. přenesená",J5143,0)</f>
        <v>0</v>
      </c>
      <c r="BI5143" s="101">
        <f>IF(N5143="nulová",J5143,0)</f>
        <v>0</v>
      </c>
      <c r="BJ5143" s="9" t="s">
        <v>80</v>
      </c>
      <c r="BK5143" s="101">
        <f>ROUND(I5143*H5143,2)</f>
        <v>0</v>
      </c>
      <c r="BL5143" s="9" t="s">
        <v>172</v>
      </c>
      <c r="BM5143" s="100" t="s">
        <v>3576</v>
      </c>
    </row>
    <row r="5144" spans="2:65" s="17" customFormat="1" ht="78">
      <c r="B5144" s="16"/>
      <c r="D5144" s="102" t="s">
        <v>173</v>
      </c>
      <c r="F5144" s="103" t="s">
        <v>3577</v>
      </c>
      <c r="I5144" s="5"/>
      <c r="L5144" s="16"/>
      <c r="M5144" s="104"/>
      <c r="T5144" s="105"/>
      <c r="AT5144" s="9" t="s">
        <v>173</v>
      </c>
      <c r="AU5144" s="9" t="s">
        <v>82</v>
      </c>
    </row>
    <row r="5145" spans="2:65" s="17" customFormat="1" ht="76.349999999999994" customHeight="1">
      <c r="B5145" s="16"/>
      <c r="C5145" s="88" t="s">
        <v>2170</v>
      </c>
      <c r="D5145" s="88" t="s">
        <v>168</v>
      </c>
      <c r="E5145" s="89" t="s">
        <v>192</v>
      </c>
      <c r="F5145" s="90" t="s">
        <v>3578</v>
      </c>
      <c r="G5145" s="91" t="s">
        <v>259</v>
      </c>
      <c r="H5145" s="92">
        <v>5</v>
      </c>
      <c r="I5145" s="4"/>
      <c r="J5145" s="94">
        <f>ROUND(I5145*H5145,2)</f>
        <v>0</v>
      </c>
      <c r="K5145" s="95"/>
      <c r="L5145" s="16"/>
      <c r="M5145" s="96" t="s">
        <v>1</v>
      </c>
      <c r="N5145" s="97" t="s">
        <v>38</v>
      </c>
      <c r="P5145" s="98">
        <f>O5145*H5145</f>
        <v>0</v>
      </c>
      <c r="Q5145" s="98">
        <v>0</v>
      </c>
      <c r="R5145" s="98">
        <f>Q5145*H5145</f>
        <v>0</v>
      </c>
      <c r="S5145" s="98">
        <v>0</v>
      </c>
      <c r="T5145" s="99">
        <f>S5145*H5145</f>
        <v>0</v>
      </c>
      <c r="AR5145" s="100" t="s">
        <v>172</v>
      </c>
      <c r="AT5145" s="100" t="s">
        <v>168</v>
      </c>
      <c r="AU5145" s="100" t="s">
        <v>82</v>
      </c>
      <c r="AY5145" s="9" t="s">
        <v>165</v>
      </c>
      <c r="BE5145" s="101">
        <f>IF(N5145="základní",J5145,0)</f>
        <v>0</v>
      </c>
      <c r="BF5145" s="101">
        <f>IF(N5145="snížená",J5145,0)</f>
        <v>0</v>
      </c>
      <c r="BG5145" s="101">
        <f>IF(N5145="zákl. přenesená",J5145,0)</f>
        <v>0</v>
      </c>
      <c r="BH5145" s="101">
        <f>IF(N5145="sníž. přenesená",J5145,0)</f>
        <v>0</v>
      </c>
      <c r="BI5145" s="101">
        <f>IF(N5145="nulová",J5145,0)</f>
        <v>0</v>
      </c>
      <c r="BJ5145" s="9" t="s">
        <v>80</v>
      </c>
      <c r="BK5145" s="101">
        <f>ROUND(I5145*H5145,2)</f>
        <v>0</v>
      </c>
      <c r="BL5145" s="9" t="s">
        <v>172</v>
      </c>
      <c r="BM5145" s="100" t="s">
        <v>3579</v>
      </c>
    </row>
    <row r="5146" spans="2:65" s="17" customFormat="1" ht="58.5">
      <c r="B5146" s="16"/>
      <c r="D5146" s="102" t="s">
        <v>173</v>
      </c>
      <c r="F5146" s="103" t="s">
        <v>3580</v>
      </c>
      <c r="I5146" s="5"/>
      <c r="L5146" s="16"/>
      <c r="M5146" s="104"/>
      <c r="T5146" s="105"/>
      <c r="AT5146" s="9" t="s">
        <v>173</v>
      </c>
      <c r="AU5146" s="9" t="s">
        <v>82</v>
      </c>
    </row>
    <row r="5147" spans="2:65" s="17" customFormat="1" ht="76.349999999999994" customHeight="1">
      <c r="B5147" s="16"/>
      <c r="C5147" s="88" t="s">
        <v>3581</v>
      </c>
      <c r="D5147" s="88" t="s">
        <v>168</v>
      </c>
      <c r="E5147" s="89" t="s">
        <v>230</v>
      </c>
      <c r="F5147" s="90" t="s">
        <v>3582</v>
      </c>
      <c r="G5147" s="91" t="s">
        <v>259</v>
      </c>
      <c r="H5147" s="92">
        <v>1</v>
      </c>
      <c r="I5147" s="4"/>
      <c r="J5147" s="94">
        <f>ROUND(I5147*H5147,2)</f>
        <v>0</v>
      </c>
      <c r="K5147" s="95"/>
      <c r="L5147" s="16"/>
      <c r="M5147" s="96" t="s">
        <v>1</v>
      </c>
      <c r="N5147" s="97" t="s">
        <v>38</v>
      </c>
      <c r="P5147" s="98">
        <f>O5147*H5147</f>
        <v>0</v>
      </c>
      <c r="Q5147" s="98">
        <v>0</v>
      </c>
      <c r="R5147" s="98">
        <f>Q5147*H5147</f>
        <v>0</v>
      </c>
      <c r="S5147" s="98">
        <v>0</v>
      </c>
      <c r="T5147" s="99">
        <f>S5147*H5147</f>
        <v>0</v>
      </c>
      <c r="AR5147" s="100" t="s">
        <v>172</v>
      </c>
      <c r="AT5147" s="100" t="s">
        <v>168</v>
      </c>
      <c r="AU5147" s="100" t="s">
        <v>82</v>
      </c>
      <c r="AY5147" s="9" t="s">
        <v>165</v>
      </c>
      <c r="BE5147" s="101">
        <f>IF(N5147="základní",J5147,0)</f>
        <v>0</v>
      </c>
      <c r="BF5147" s="101">
        <f>IF(N5147="snížená",J5147,0)</f>
        <v>0</v>
      </c>
      <c r="BG5147" s="101">
        <f>IF(N5147="zákl. přenesená",J5147,0)</f>
        <v>0</v>
      </c>
      <c r="BH5147" s="101">
        <f>IF(N5147="sníž. přenesená",J5147,0)</f>
        <v>0</v>
      </c>
      <c r="BI5147" s="101">
        <f>IF(N5147="nulová",J5147,0)</f>
        <v>0</v>
      </c>
      <c r="BJ5147" s="9" t="s">
        <v>80</v>
      </c>
      <c r="BK5147" s="101">
        <f>ROUND(I5147*H5147,2)</f>
        <v>0</v>
      </c>
      <c r="BL5147" s="9" t="s">
        <v>172</v>
      </c>
      <c r="BM5147" s="100" t="s">
        <v>3583</v>
      </c>
    </row>
    <row r="5148" spans="2:65" s="17" customFormat="1" ht="48.75">
      <c r="B5148" s="16"/>
      <c r="D5148" s="102" t="s">
        <v>173</v>
      </c>
      <c r="F5148" s="103" t="s">
        <v>3584</v>
      </c>
      <c r="I5148" s="5"/>
      <c r="L5148" s="16"/>
      <c r="M5148" s="104"/>
      <c r="T5148" s="105"/>
      <c r="AT5148" s="9" t="s">
        <v>173</v>
      </c>
      <c r="AU5148" s="9" t="s">
        <v>82</v>
      </c>
    </row>
    <row r="5149" spans="2:65" s="17" customFormat="1" ht="66.75" customHeight="1">
      <c r="B5149" s="16"/>
      <c r="C5149" s="88" t="s">
        <v>2175</v>
      </c>
      <c r="D5149" s="88" t="s">
        <v>168</v>
      </c>
      <c r="E5149" s="89" t="s">
        <v>196</v>
      </c>
      <c r="F5149" s="90" t="s">
        <v>3585</v>
      </c>
      <c r="G5149" s="91" t="s">
        <v>259</v>
      </c>
      <c r="H5149" s="92">
        <v>2</v>
      </c>
      <c r="I5149" s="4"/>
      <c r="J5149" s="94">
        <f>ROUND(I5149*H5149,2)</f>
        <v>0</v>
      </c>
      <c r="K5149" s="95"/>
      <c r="L5149" s="16"/>
      <c r="M5149" s="96" t="s">
        <v>1</v>
      </c>
      <c r="N5149" s="97" t="s">
        <v>38</v>
      </c>
      <c r="P5149" s="98">
        <f>O5149*H5149</f>
        <v>0</v>
      </c>
      <c r="Q5149" s="98">
        <v>0</v>
      </c>
      <c r="R5149" s="98">
        <f>Q5149*H5149</f>
        <v>0</v>
      </c>
      <c r="S5149" s="98">
        <v>0</v>
      </c>
      <c r="T5149" s="99">
        <f>S5149*H5149</f>
        <v>0</v>
      </c>
      <c r="AR5149" s="100" t="s">
        <v>172</v>
      </c>
      <c r="AT5149" s="100" t="s">
        <v>168</v>
      </c>
      <c r="AU5149" s="100" t="s">
        <v>82</v>
      </c>
      <c r="AY5149" s="9" t="s">
        <v>165</v>
      </c>
      <c r="BE5149" s="101">
        <f>IF(N5149="základní",J5149,0)</f>
        <v>0</v>
      </c>
      <c r="BF5149" s="101">
        <f>IF(N5149="snížená",J5149,0)</f>
        <v>0</v>
      </c>
      <c r="BG5149" s="101">
        <f>IF(N5149="zákl. přenesená",J5149,0)</f>
        <v>0</v>
      </c>
      <c r="BH5149" s="101">
        <f>IF(N5149="sníž. přenesená",J5149,0)</f>
        <v>0</v>
      </c>
      <c r="BI5149" s="101">
        <f>IF(N5149="nulová",J5149,0)</f>
        <v>0</v>
      </c>
      <c r="BJ5149" s="9" t="s">
        <v>80</v>
      </c>
      <c r="BK5149" s="101">
        <f>ROUND(I5149*H5149,2)</f>
        <v>0</v>
      </c>
      <c r="BL5149" s="9" t="s">
        <v>172</v>
      </c>
      <c r="BM5149" s="100" t="s">
        <v>3586</v>
      </c>
    </row>
    <row r="5150" spans="2:65" s="17" customFormat="1" ht="48.75">
      <c r="B5150" s="16"/>
      <c r="D5150" s="102" t="s">
        <v>173</v>
      </c>
      <c r="F5150" s="103" t="s">
        <v>3587</v>
      </c>
      <c r="I5150" s="5"/>
      <c r="L5150" s="16"/>
      <c r="M5150" s="104"/>
      <c r="T5150" s="105"/>
      <c r="AT5150" s="9" t="s">
        <v>173</v>
      </c>
      <c r="AU5150" s="9" t="s">
        <v>82</v>
      </c>
    </row>
    <row r="5151" spans="2:65" s="17" customFormat="1" ht="66.75" customHeight="1">
      <c r="B5151" s="16"/>
      <c r="C5151" s="88" t="s">
        <v>3588</v>
      </c>
      <c r="D5151" s="88" t="s">
        <v>168</v>
      </c>
      <c r="E5151" s="89" t="s">
        <v>239</v>
      </c>
      <c r="F5151" s="90" t="s">
        <v>3589</v>
      </c>
      <c r="G5151" s="91" t="s">
        <v>259</v>
      </c>
      <c r="H5151" s="92">
        <v>1</v>
      </c>
      <c r="I5151" s="4"/>
      <c r="J5151" s="94">
        <f>ROUND(I5151*H5151,2)</f>
        <v>0</v>
      </c>
      <c r="K5151" s="95"/>
      <c r="L5151" s="16"/>
      <c r="M5151" s="96" t="s">
        <v>1</v>
      </c>
      <c r="N5151" s="97" t="s">
        <v>38</v>
      </c>
      <c r="P5151" s="98">
        <f>O5151*H5151</f>
        <v>0</v>
      </c>
      <c r="Q5151" s="98">
        <v>0</v>
      </c>
      <c r="R5151" s="98">
        <f>Q5151*H5151</f>
        <v>0</v>
      </c>
      <c r="S5151" s="98">
        <v>0</v>
      </c>
      <c r="T5151" s="99">
        <f>S5151*H5151</f>
        <v>0</v>
      </c>
      <c r="AR5151" s="100" t="s">
        <v>172</v>
      </c>
      <c r="AT5151" s="100" t="s">
        <v>168</v>
      </c>
      <c r="AU5151" s="100" t="s">
        <v>82</v>
      </c>
      <c r="AY5151" s="9" t="s">
        <v>165</v>
      </c>
      <c r="BE5151" s="101">
        <f>IF(N5151="základní",J5151,0)</f>
        <v>0</v>
      </c>
      <c r="BF5151" s="101">
        <f>IF(N5151="snížená",J5151,0)</f>
        <v>0</v>
      </c>
      <c r="BG5151" s="101">
        <f>IF(N5151="zákl. přenesená",J5151,0)</f>
        <v>0</v>
      </c>
      <c r="BH5151" s="101">
        <f>IF(N5151="sníž. přenesená",J5151,0)</f>
        <v>0</v>
      </c>
      <c r="BI5151" s="101">
        <f>IF(N5151="nulová",J5151,0)</f>
        <v>0</v>
      </c>
      <c r="BJ5151" s="9" t="s">
        <v>80</v>
      </c>
      <c r="BK5151" s="101">
        <f>ROUND(I5151*H5151,2)</f>
        <v>0</v>
      </c>
      <c r="BL5151" s="9" t="s">
        <v>172</v>
      </c>
      <c r="BM5151" s="100" t="s">
        <v>3590</v>
      </c>
    </row>
    <row r="5152" spans="2:65" s="17" customFormat="1" ht="58.5">
      <c r="B5152" s="16"/>
      <c r="D5152" s="102" t="s">
        <v>173</v>
      </c>
      <c r="F5152" s="103" t="s">
        <v>3591</v>
      </c>
      <c r="I5152" s="5"/>
      <c r="L5152" s="16"/>
      <c r="M5152" s="104"/>
      <c r="T5152" s="105"/>
      <c r="AT5152" s="9" t="s">
        <v>173</v>
      </c>
      <c r="AU5152" s="9" t="s">
        <v>82</v>
      </c>
    </row>
    <row r="5153" spans="2:65" s="17" customFormat="1" ht="66.75" customHeight="1">
      <c r="B5153" s="16"/>
      <c r="C5153" s="88" t="s">
        <v>2180</v>
      </c>
      <c r="D5153" s="88" t="s">
        <v>168</v>
      </c>
      <c r="E5153" s="89" t="s">
        <v>203</v>
      </c>
      <c r="F5153" s="90" t="s">
        <v>3592</v>
      </c>
      <c r="G5153" s="91" t="s">
        <v>259</v>
      </c>
      <c r="H5153" s="92">
        <v>1</v>
      </c>
      <c r="I5153" s="4"/>
      <c r="J5153" s="94">
        <f>ROUND(I5153*H5153,2)</f>
        <v>0</v>
      </c>
      <c r="K5153" s="95"/>
      <c r="L5153" s="16"/>
      <c r="M5153" s="96" t="s">
        <v>1</v>
      </c>
      <c r="N5153" s="97" t="s">
        <v>38</v>
      </c>
      <c r="P5153" s="98">
        <f>O5153*H5153</f>
        <v>0</v>
      </c>
      <c r="Q5153" s="98">
        <v>0</v>
      </c>
      <c r="R5153" s="98">
        <f>Q5153*H5153</f>
        <v>0</v>
      </c>
      <c r="S5153" s="98">
        <v>0</v>
      </c>
      <c r="T5153" s="99">
        <f>S5153*H5153</f>
        <v>0</v>
      </c>
      <c r="AR5153" s="100" t="s">
        <v>172</v>
      </c>
      <c r="AT5153" s="100" t="s">
        <v>168</v>
      </c>
      <c r="AU5153" s="100" t="s">
        <v>82</v>
      </c>
      <c r="AY5153" s="9" t="s">
        <v>165</v>
      </c>
      <c r="BE5153" s="101">
        <f>IF(N5153="základní",J5153,0)</f>
        <v>0</v>
      </c>
      <c r="BF5153" s="101">
        <f>IF(N5153="snížená",J5153,0)</f>
        <v>0</v>
      </c>
      <c r="BG5153" s="101">
        <f>IF(N5153="zákl. přenesená",J5153,0)</f>
        <v>0</v>
      </c>
      <c r="BH5153" s="101">
        <f>IF(N5153="sníž. přenesená",J5153,0)</f>
        <v>0</v>
      </c>
      <c r="BI5153" s="101">
        <f>IF(N5153="nulová",J5153,0)</f>
        <v>0</v>
      </c>
      <c r="BJ5153" s="9" t="s">
        <v>80</v>
      </c>
      <c r="BK5153" s="101">
        <f>ROUND(I5153*H5153,2)</f>
        <v>0</v>
      </c>
      <c r="BL5153" s="9" t="s">
        <v>172</v>
      </c>
      <c r="BM5153" s="100" t="s">
        <v>3593</v>
      </c>
    </row>
    <row r="5154" spans="2:65" s="17" customFormat="1" ht="58.5">
      <c r="B5154" s="16"/>
      <c r="D5154" s="102" t="s">
        <v>173</v>
      </c>
      <c r="F5154" s="103" t="s">
        <v>3594</v>
      </c>
      <c r="I5154" s="5"/>
      <c r="L5154" s="16"/>
      <c r="M5154" s="104"/>
      <c r="T5154" s="105"/>
      <c r="AT5154" s="9" t="s">
        <v>173</v>
      </c>
      <c r="AU5154" s="9" t="s">
        <v>82</v>
      </c>
    </row>
    <row r="5155" spans="2:65" s="17" customFormat="1" ht="76.349999999999994" customHeight="1">
      <c r="B5155" s="16"/>
      <c r="C5155" s="88" t="s">
        <v>3595</v>
      </c>
      <c r="D5155" s="88" t="s">
        <v>168</v>
      </c>
      <c r="E5155" s="89" t="s">
        <v>8</v>
      </c>
      <c r="F5155" s="90" t="s">
        <v>3596</v>
      </c>
      <c r="G5155" s="91" t="s">
        <v>259</v>
      </c>
      <c r="H5155" s="92">
        <v>1</v>
      </c>
      <c r="I5155" s="4"/>
      <c r="J5155" s="94">
        <f>ROUND(I5155*H5155,2)</f>
        <v>0</v>
      </c>
      <c r="K5155" s="95"/>
      <c r="L5155" s="16"/>
      <c r="M5155" s="96" t="s">
        <v>1</v>
      </c>
      <c r="N5155" s="97" t="s">
        <v>38</v>
      </c>
      <c r="P5155" s="98">
        <f>O5155*H5155</f>
        <v>0</v>
      </c>
      <c r="Q5155" s="98">
        <v>0</v>
      </c>
      <c r="R5155" s="98">
        <f>Q5155*H5155</f>
        <v>0</v>
      </c>
      <c r="S5155" s="98">
        <v>0</v>
      </c>
      <c r="T5155" s="99">
        <f>S5155*H5155</f>
        <v>0</v>
      </c>
      <c r="AR5155" s="100" t="s">
        <v>172</v>
      </c>
      <c r="AT5155" s="100" t="s">
        <v>168</v>
      </c>
      <c r="AU5155" s="100" t="s">
        <v>82</v>
      </c>
      <c r="AY5155" s="9" t="s">
        <v>165</v>
      </c>
      <c r="BE5155" s="101">
        <f>IF(N5155="základní",J5155,0)</f>
        <v>0</v>
      </c>
      <c r="BF5155" s="101">
        <f>IF(N5155="snížená",J5155,0)</f>
        <v>0</v>
      </c>
      <c r="BG5155" s="101">
        <f>IF(N5155="zákl. přenesená",J5155,0)</f>
        <v>0</v>
      </c>
      <c r="BH5155" s="101">
        <f>IF(N5155="sníž. přenesená",J5155,0)</f>
        <v>0</v>
      </c>
      <c r="BI5155" s="101">
        <f>IF(N5155="nulová",J5155,0)</f>
        <v>0</v>
      </c>
      <c r="BJ5155" s="9" t="s">
        <v>80</v>
      </c>
      <c r="BK5155" s="101">
        <f>ROUND(I5155*H5155,2)</f>
        <v>0</v>
      </c>
      <c r="BL5155" s="9" t="s">
        <v>172</v>
      </c>
      <c r="BM5155" s="100" t="s">
        <v>3597</v>
      </c>
    </row>
    <row r="5156" spans="2:65" s="17" customFormat="1" ht="175.5">
      <c r="B5156" s="16"/>
      <c r="D5156" s="102" t="s">
        <v>173</v>
      </c>
      <c r="F5156" s="103" t="s">
        <v>3598</v>
      </c>
      <c r="I5156" s="5"/>
      <c r="L5156" s="16"/>
      <c r="M5156" s="104"/>
      <c r="T5156" s="105"/>
      <c r="AT5156" s="9" t="s">
        <v>173</v>
      </c>
      <c r="AU5156" s="9" t="s">
        <v>82</v>
      </c>
    </row>
    <row r="5157" spans="2:65" s="17" customFormat="1" ht="76.349999999999994" customHeight="1">
      <c r="B5157" s="16"/>
      <c r="C5157" s="88" t="s">
        <v>2183</v>
      </c>
      <c r="D5157" s="88" t="s">
        <v>168</v>
      </c>
      <c r="E5157" s="89" t="s">
        <v>209</v>
      </c>
      <c r="F5157" s="90" t="s">
        <v>3599</v>
      </c>
      <c r="G5157" s="91" t="s">
        <v>259</v>
      </c>
      <c r="H5157" s="92">
        <v>1</v>
      </c>
      <c r="I5157" s="4"/>
      <c r="J5157" s="94">
        <f>ROUND(I5157*H5157,2)</f>
        <v>0</v>
      </c>
      <c r="K5157" s="95"/>
      <c r="L5157" s="16"/>
      <c r="M5157" s="96" t="s">
        <v>1</v>
      </c>
      <c r="N5157" s="97" t="s">
        <v>38</v>
      </c>
      <c r="P5157" s="98">
        <f>O5157*H5157</f>
        <v>0</v>
      </c>
      <c r="Q5157" s="98">
        <v>0</v>
      </c>
      <c r="R5157" s="98">
        <f>Q5157*H5157</f>
        <v>0</v>
      </c>
      <c r="S5157" s="98">
        <v>0</v>
      </c>
      <c r="T5157" s="99">
        <f>S5157*H5157</f>
        <v>0</v>
      </c>
      <c r="AR5157" s="100" t="s">
        <v>172</v>
      </c>
      <c r="AT5157" s="100" t="s">
        <v>168</v>
      </c>
      <c r="AU5157" s="100" t="s">
        <v>82</v>
      </c>
      <c r="AY5157" s="9" t="s">
        <v>165</v>
      </c>
      <c r="BE5157" s="101">
        <f>IF(N5157="základní",J5157,0)</f>
        <v>0</v>
      </c>
      <c r="BF5157" s="101">
        <f>IF(N5157="snížená",J5157,0)</f>
        <v>0</v>
      </c>
      <c r="BG5157" s="101">
        <f>IF(N5157="zákl. přenesená",J5157,0)</f>
        <v>0</v>
      </c>
      <c r="BH5157" s="101">
        <f>IF(N5157="sníž. přenesená",J5157,0)</f>
        <v>0</v>
      </c>
      <c r="BI5157" s="101">
        <f>IF(N5157="nulová",J5157,0)</f>
        <v>0</v>
      </c>
      <c r="BJ5157" s="9" t="s">
        <v>80</v>
      </c>
      <c r="BK5157" s="101">
        <f>ROUND(I5157*H5157,2)</f>
        <v>0</v>
      </c>
      <c r="BL5157" s="9" t="s">
        <v>172</v>
      </c>
      <c r="BM5157" s="100" t="s">
        <v>3600</v>
      </c>
    </row>
    <row r="5158" spans="2:65" s="17" customFormat="1" ht="156">
      <c r="B5158" s="16"/>
      <c r="D5158" s="102" t="s">
        <v>173</v>
      </c>
      <c r="F5158" s="103" t="s">
        <v>3601</v>
      </c>
      <c r="I5158" s="5"/>
      <c r="L5158" s="16"/>
      <c r="M5158" s="104"/>
      <c r="T5158" s="105"/>
      <c r="AT5158" s="9" t="s">
        <v>173</v>
      </c>
      <c r="AU5158" s="9" t="s">
        <v>82</v>
      </c>
    </row>
    <row r="5159" spans="2:65" s="17" customFormat="1" ht="76.349999999999994" customHeight="1">
      <c r="B5159" s="16"/>
      <c r="C5159" s="88" t="s">
        <v>3602</v>
      </c>
      <c r="D5159" s="88" t="s">
        <v>168</v>
      </c>
      <c r="E5159" s="89" t="s">
        <v>282</v>
      </c>
      <c r="F5159" s="90" t="s">
        <v>3603</v>
      </c>
      <c r="G5159" s="91" t="s">
        <v>259</v>
      </c>
      <c r="H5159" s="92">
        <v>2</v>
      </c>
      <c r="I5159" s="4"/>
      <c r="J5159" s="94">
        <f>ROUND(I5159*H5159,2)</f>
        <v>0</v>
      </c>
      <c r="K5159" s="95"/>
      <c r="L5159" s="16"/>
      <c r="M5159" s="96" t="s">
        <v>1</v>
      </c>
      <c r="N5159" s="97" t="s">
        <v>38</v>
      </c>
      <c r="P5159" s="98">
        <f>O5159*H5159</f>
        <v>0</v>
      </c>
      <c r="Q5159" s="98">
        <v>0</v>
      </c>
      <c r="R5159" s="98">
        <f>Q5159*H5159</f>
        <v>0</v>
      </c>
      <c r="S5159" s="98">
        <v>0</v>
      </c>
      <c r="T5159" s="99">
        <f>S5159*H5159</f>
        <v>0</v>
      </c>
      <c r="AR5159" s="100" t="s">
        <v>172</v>
      </c>
      <c r="AT5159" s="100" t="s">
        <v>168</v>
      </c>
      <c r="AU5159" s="100" t="s">
        <v>82</v>
      </c>
      <c r="AY5159" s="9" t="s">
        <v>165</v>
      </c>
      <c r="BE5159" s="101">
        <f>IF(N5159="základní",J5159,0)</f>
        <v>0</v>
      </c>
      <c r="BF5159" s="101">
        <f>IF(N5159="snížená",J5159,0)</f>
        <v>0</v>
      </c>
      <c r="BG5159" s="101">
        <f>IF(N5159="zákl. přenesená",J5159,0)</f>
        <v>0</v>
      </c>
      <c r="BH5159" s="101">
        <f>IF(N5159="sníž. přenesená",J5159,0)</f>
        <v>0</v>
      </c>
      <c r="BI5159" s="101">
        <f>IF(N5159="nulová",J5159,0)</f>
        <v>0</v>
      </c>
      <c r="BJ5159" s="9" t="s">
        <v>80</v>
      </c>
      <c r="BK5159" s="101">
        <f>ROUND(I5159*H5159,2)</f>
        <v>0</v>
      </c>
      <c r="BL5159" s="9" t="s">
        <v>172</v>
      </c>
      <c r="BM5159" s="100" t="s">
        <v>3604</v>
      </c>
    </row>
    <row r="5160" spans="2:65" s="17" customFormat="1" ht="136.5">
      <c r="B5160" s="16"/>
      <c r="D5160" s="102" t="s">
        <v>173</v>
      </c>
      <c r="F5160" s="103" t="s">
        <v>3605</v>
      </c>
      <c r="I5160" s="5"/>
      <c r="L5160" s="16"/>
      <c r="M5160" s="104"/>
      <c r="T5160" s="105"/>
      <c r="AT5160" s="9" t="s">
        <v>173</v>
      </c>
      <c r="AU5160" s="9" t="s">
        <v>82</v>
      </c>
    </row>
    <row r="5161" spans="2:65" s="17" customFormat="1" ht="76.349999999999994" customHeight="1">
      <c r="B5161" s="16"/>
      <c r="C5161" s="88" t="s">
        <v>2187</v>
      </c>
      <c r="D5161" s="88" t="s">
        <v>168</v>
      </c>
      <c r="E5161" s="89" t="s">
        <v>214</v>
      </c>
      <c r="F5161" s="90" t="s">
        <v>3603</v>
      </c>
      <c r="G5161" s="91" t="s">
        <v>259</v>
      </c>
      <c r="H5161" s="92">
        <v>1</v>
      </c>
      <c r="I5161" s="4"/>
      <c r="J5161" s="94">
        <f>ROUND(I5161*H5161,2)</f>
        <v>0</v>
      </c>
      <c r="K5161" s="95"/>
      <c r="L5161" s="16"/>
      <c r="M5161" s="96" t="s">
        <v>1</v>
      </c>
      <c r="N5161" s="97" t="s">
        <v>38</v>
      </c>
      <c r="P5161" s="98">
        <f>O5161*H5161</f>
        <v>0</v>
      </c>
      <c r="Q5161" s="98">
        <v>0</v>
      </c>
      <c r="R5161" s="98">
        <f>Q5161*H5161</f>
        <v>0</v>
      </c>
      <c r="S5161" s="98">
        <v>0</v>
      </c>
      <c r="T5161" s="99">
        <f>S5161*H5161</f>
        <v>0</v>
      </c>
      <c r="AR5161" s="100" t="s">
        <v>172</v>
      </c>
      <c r="AT5161" s="100" t="s">
        <v>168</v>
      </c>
      <c r="AU5161" s="100" t="s">
        <v>82</v>
      </c>
      <c r="AY5161" s="9" t="s">
        <v>165</v>
      </c>
      <c r="BE5161" s="101">
        <f>IF(N5161="základní",J5161,0)</f>
        <v>0</v>
      </c>
      <c r="BF5161" s="101">
        <f>IF(N5161="snížená",J5161,0)</f>
        <v>0</v>
      </c>
      <c r="BG5161" s="101">
        <f>IF(N5161="zákl. přenesená",J5161,0)</f>
        <v>0</v>
      </c>
      <c r="BH5161" s="101">
        <f>IF(N5161="sníž. přenesená",J5161,0)</f>
        <v>0</v>
      </c>
      <c r="BI5161" s="101">
        <f>IF(N5161="nulová",J5161,0)</f>
        <v>0</v>
      </c>
      <c r="BJ5161" s="9" t="s">
        <v>80</v>
      </c>
      <c r="BK5161" s="101">
        <f>ROUND(I5161*H5161,2)</f>
        <v>0</v>
      </c>
      <c r="BL5161" s="9" t="s">
        <v>172</v>
      </c>
      <c r="BM5161" s="100" t="s">
        <v>3606</v>
      </c>
    </row>
    <row r="5162" spans="2:65" s="17" customFormat="1" ht="156">
      <c r="B5162" s="16"/>
      <c r="D5162" s="102" t="s">
        <v>173</v>
      </c>
      <c r="F5162" s="103" t="s">
        <v>3607</v>
      </c>
      <c r="I5162" s="5"/>
      <c r="L5162" s="16"/>
      <c r="M5162" s="104"/>
      <c r="T5162" s="105"/>
      <c r="AT5162" s="9" t="s">
        <v>173</v>
      </c>
      <c r="AU5162" s="9" t="s">
        <v>82</v>
      </c>
    </row>
    <row r="5163" spans="2:65" s="17" customFormat="1" ht="76.349999999999994" customHeight="1">
      <c r="B5163" s="16"/>
      <c r="C5163" s="88" t="s">
        <v>3608</v>
      </c>
      <c r="D5163" s="88" t="s">
        <v>168</v>
      </c>
      <c r="E5163" s="89" t="s">
        <v>306</v>
      </c>
      <c r="F5163" s="90" t="s">
        <v>3609</v>
      </c>
      <c r="G5163" s="91" t="s">
        <v>259</v>
      </c>
      <c r="H5163" s="92">
        <v>1</v>
      </c>
      <c r="I5163" s="4"/>
      <c r="J5163" s="94">
        <f>ROUND(I5163*H5163,2)</f>
        <v>0</v>
      </c>
      <c r="K5163" s="95"/>
      <c r="L5163" s="16"/>
      <c r="M5163" s="96" t="s">
        <v>1</v>
      </c>
      <c r="N5163" s="97" t="s">
        <v>38</v>
      </c>
      <c r="P5163" s="98">
        <f>O5163*H5163</f>
        <v>0</v>
      </c>
      <c r="Q5163" s="98">
        <v>0</v>
      </c>
      <c r="R5163" s="98">
        <f>Q5163*H5163</f>
        <v>0</v>
      </c>
      <c r="S5163" s="98">
        <v>0</v>
      </c>
      <c r="T5163" s="99">
        <f>S5163*H5163</f>
        <v>0</v>
      </c>
      <c r="AR5163" s="100" t="s">
        <v>172</v>
      </c>
      <c r="AT5163" s="100" t="s">
        <v>168</v>
      </c>
      <c r="AU5163" s="100" t="s">
        <v>82</v>
      </c>
      <c r="AY5163" s="9" t="s">
        <v>165</v>
      </c>
      <c r="BE5163" s="101">
        <f>IF(N5163="základní",J5163,0)</f>
        <v>0</v>
      </c>
      <c r="BF5163" s="101">
        <f>IF(N5163="snížená",J5163,0)</f>
        <v>0</v>
      </c>
      <c r="BG5163" s="101">
        <f>IF(N5163="zákl. přenesená",J5163,0)</f>
        <v>0</v>
      </c>
      <c r="BH5163" s="101">
        <f>IF(N5163="sníž. přenesená",J5163,0)</f>
        <v>0</v>
      </c>
      <c r="BI5163" s="101">
        <f>IF(N5163="nulová",J5163,0)</f>
        <v>0</v>
      </c>
      <c r="BJ5163" s="9" t="s">
        <v>80</v>
      </c>
      <c r="BK5163" s="101">
        <f>ROUND(I5163*H5163,2)</f>
        <v>0</v>
      </c>
      <c r="BL5163" s="9" t="s">
        <v>172</v>
      </c>
      <c r="BM5163" s="100" t="s">
        <v>3610</v>
      </c>
    </row>
    <row r="5164" spans="2:65" s="17" customFormat="1" ht="97.5">
      <c r="B5164" s="16"/>
      <c r="D5164" s="102" t="s">
        <v>173</v>
      </c>
      <c r="F5164" s="103" t="s">
        <v>3611</v>
      </c>
      <c r="I5164" s="5"/>
      <c r="L5164" s="16"/>
      <c r="M5164" s="104"/>
      <c r="T5164" s="105"/>
      <c r="AT5164" s="9" t="s">
        <v>173</v>
      </c>
      <c r="AU5164" s="9" t="s">
        <v>82</v>
      </c>
    </row>
    <row r="5165" spans="2:65" s="17" customFormat="1" ht="76.349999999999994" customHeight="1">
      <c r="B5165" s="16"/>
      <c r="C5165" s="88" t="s">
        <v>2191</v>
      </c>
      <c r="D5165" s="88" t="s">
        <v>168</v>
      </c>
      <c r="E5165" s="89" t="s">
        <v>226</v>
      </c>
      <c r="F5165" s="90" t="s">
        <v>3612</v>
      </c>
      <c r="G5165" s="91" t="s">
        <v>259</v>
      </c>
      <c r="H5165" s="92">
        <v>8</v>
      </c>
      <c r="I5165" s="4"/>
      <c r="J5165" s="94">
        <f>ROUND(I5165*H5165,2)</f>
        <v>0</v>
      </c>
      <c r="K5165" s="95"/>
      <c r="L5165" s="16"/>
      <c r="M5165" s="96" t="s">
        <v>1</v>
      </c>
      <c r="N5165" s="97" t="s">
        <v>38</v>
      </c>
      <c r="P5165" s="98">
        <f>O5165*H5165</f>
        <v>0</v>
      </c>
      <c r="Q5165" s="98">
        <v>0</v>
      </c>
      <c r="R5165" s="98">
        <f>Q5165*H5165</f>
        <v>0</v>
      </c>
      <c r="S5165" s="98">
        <v>0</v>
      </c>
      <c r="T5165" s="99">
        <f>S5165*H5165</f>
        <v>0</v>
      </c>
      <c r="AR5165" s="100" t="s">
        <v>172</v>
      </c>
      <c r="AT5165" s="100" t="s">
        <v>168</v>
      </c>
      <c r="AU5165" s="100" t="s">
        <v>82</v>
      </c>
      <c r="AY5165" s="9" t="s">
        <v>165</v>
      </c>
      <c r="BE5165" s="101">
        <f>IF(N5165="základní",J5165,0)</f>
        <v>0</v>
      </c>
      <c r="BF5165" s="101">
        <f>IF(N5165="snížená",J5165,0)</f>
        <v>0</v>
      </c>
      <c r="BG5165" s="101">
        <f>IF(N5165="zákl. přenesená",J5165,0)</f>
        <v>0</v>
      </c>
      <c r="BH5165" s="101">
        <f>IF(N5165="sníž. přenesená",J5165,0)</f>
        <v>0</v>
      </c>
      <c r="BI5165" s="101">
        <f>IF(N5165="nulová",J5165,0)</f>
        <v>0</v>
      </c>
      <c r="BJ5165" s="9" t="s">
        <v>80</v>
      </c>
      <c r="BK5165" s="101">
        <f>ROUND(I5165*H5165,2)</f>
        <v>0</v>
      </c>
      <c r="BL5165" s="9" t="s">
        <v>172</v>
      </c>
      <c r="BM5165" s="100" t="s">
        <v>3613</v>
      </c>
    </row>
    <row r="5166" spans="2:65" s="17" customFormat="1" ht="58.5">
      <c r="B5166" s="16"/>
      <c r="D5166" s="102" t="s">
        <v>173</v>
      </c>
      <c r="F5166" s="103" t="s">
        <v>3614</v>
      </c>
      <c r="I5166" s="5"/>
      <c r="L5166" s="16"/>
      <c r="M5166" s="104"/>
      <c r="T5166" s="105"/>
      <c r="AT5166" s="9" t="s">
        <v>173</v>
      </c>
      <c r="AU5166" s="9" t="s">
        <v>82</v>
      </c>
    </row>
    <row r="5167" spans="2:65" s="17" customFormat="1" ht="76.349999999999994" customHeight="1">
      <c r="B5167" s="16"/>
      <c r="C5167" s="88" t="s">
        <v>3615</v>
      </c>
      <c r="D5167" s="88" t="s">
        <v>168</v>
      </c>
      <c r="E5167" s="89" t="s">
        <v>7</v>
      </c>
      <c r="F5167" s="90" t="s">
        <v>3616</v>
      </c>
      <c r="G5167" s="91" t="s">
        <v>259</v>
      </c>
      <c r="H5167" s="92">
        <v>2</v>
      </c>
      <c r="I5167" s="4"/>
      <c r="J5167" s="94">
        <f>ROUND(I5167*H5167,2)</f>
        <v>0</v>
      </c>
      <c r="K5167" s="95"/>
      <c r="L5167" s="16"/>
      <c r="M5167" s="96" t="s">
        <v>1</v>
      </c>
      <c r="N5167" s="97" t="s">
        <v>38</v>
      </c>
      <c r="P5167" s="98">
        <f>O5167*H5167</f>
        <v>0</v>
      </c>
      <c r="Q5167" s="98">
        <v>0</v>
      </c>
      <c r="R5167" s="98">
        <f>Q5167*H5167</f>
        <v>0</v>
      </c>
      <c r="S5167" s="98">
        <v>0</v>
      </c>
      <c r="T5167" s="99">
        <f>S5167*H5167</f>
        <v>0</v>
      </c>
      <c r="AR5167" s="100" t="s">
        <v>172</v>
      </c>
      <c r="AT5167" s="100" t="s">
        <v>168</v>
      </c>
      <c r="AU5167" s="100" t="s">
        <v>82</v>
      </c>
      <c r="AY5167" s="9" t="s">
        <v>165</v>
      </c>
      <c r="BE5167" s="101">
        <f>IF(N5167="základní",J5167,0)</f>
        <v>0</v>
      </c>
      <c r="BF5167" s="101">
        <f>IF(N5167="snížená",J5167,0)</f>
        <v>0</v>
      </c>
      <c r="BG5167" s="101">
        <f>IF(N5167="zákl. přenesená",J5167,0)</f>
        <v>0</v>
      </c>
      <c r="BH5167" s="101">
        <f>IF(N5167="sníž. přenesená",J5167,0)</f>
        <v>0</v>
      </c>
      <c r="BI5167" s="101">
        <f>IF(N5167="nulová",J5167,0)</f>
        <v>0</v>
      </c>
      <c r="BJ5167" s="9" t="s">
        <v>80</v>
      </c>
      <c r="BK5167" s="101">
        <f>ROUND(I5167*H5167,2)</f>
        <v>0</v>
      </c>
      <c r="BL5167" s="9" t="s">
        <v>172</v>
      </c>
      <c r="BM5167" s="100" t="s">
        <v>3617</v>
      </c>
    </row>
    <row r="5168" spans="2:65" s="17" customFormat="1" ht="58.5">
      <c r="B5168" s="16"/>
      <c r="D5168" s="102" t="s">
        <v>173</v>
      </c>
      <c r="F5168" s="103" t="s">
        <v>3618</v>
      </c>
      <c r="I5168" s="5"/>
      <c r="L5168" s="16"/>
      <c r="M5168" s="104"/>
      <c r="T5168" s="105"/>
      <c r="AT5168" s="9" t="s">
        <v>173</v>
      </c>
      <c r="AU5168" s="9" t="s">
        <v>82</v>
      </c>
    </row>
    <row r="5169" spans="2:65" s="17" customFormat="1" ht="66.75" customHeight="1">
      <c r="B5169" s="16"/>
      <c r="C5169" s="88" t="s">
        <v>2196</v>
      </c>
      <c r="D5169" s="88" t="s">
        <v>168</v>
      </c>
      <c r="E5169" s="89" t="s">
        <v>233</v>
      </c>
      <c r="F5169" s="90" t="s">
        <v>3619</v>
      </c>
      <c r="G5169" s="91" t="s">
        <v>259</v>
      </c>
      <c r="H5169" s="92">
        <v>1</v>
      </c>
      <c r="I5169" s="4"/>
      <c r="J5169" s="94">
        <f>ROUND(I5169*H5169,2)</f>
        <v>0</v>
      </c>
      <c r="K5169" s="95"/>
      <c r="L5169" s="16"/>
      <c r="M5169" s="96" t="s">
        <v>1</v>
      </c>
      <c r="N5169" s="97" t="s">
        <v>38</v>
      </c>
      <c r="P5169" s="98">
        <f>O5169*H5169</f>
        <v>0</v>
      </c>
      <c r="Q5169" s="98">
        <v>0</v>
      </c>
      <c r="R5169" s="98">
        <f>Q5169*H5169</f>
        <v>0</v>
      </c>
      <c r="S5169" s="98">
        <v>0</v>
      </c>
      <c r="T5169" s="99">
        <f>S5169*H5169</f>
        <v>0</v>
      </c>
      <c r="AR5169" s="100" t="s">
        <v>172</v>
      </c>
      <c r="AT5169" s="100" t="s">
        <v>168</v>
      </c>
      <c r="AU5169" s="100" t="s">
        <v>82</v>
      </c>
      <c r="AY5169" s="9" t="s">
        <v>165</v>
      </c>
      <c r="BE5169" s="101">
        <f>IF(N5169="základní",J5169,0)</f>
        <v>0</v>
      </c>
      <c r="BF5169" s="101">
        <f>IF(N5169="snížená",J5169,0)</f>
        <v>0</v>
      </c>
      <c r="BG5169" s="101">
        <f>IF(N5169="zákl. přenesená",J5169,0)</f>
        <v>0</v>
      </c>
      <c r="BH5169" s="101">
        <f>IF(N5169="sníž. přenesená",J5169,0)</f>
        <v>0</v>
      </c>
      <c r="BI5169" s="101">
        <f>IF(N5169="nulová",J5169,0)</f>
        <v>0</v>
      </c>
      <c r="BJ5169" s="9" t="s">
        <v>80</v>
      </c>
      <c r="BK5169" s="101">
        <f>ROUND(I5169*H5169,2)</f>
        <v>0</v>
      </c>
      <c r="BL5169" s="9" t="s">
        <v>172</v>
      </c>
      <c r="BM5169" s="100" t="s">
        <v>3620</v>
      </c>
    </row>
    <row r="5170" spans="2:65" s="17" customFormat="1" ht="68.25">
      <c r="B5170" s="16"/>
      <c r="D5170" s="102" t="s">
        <v>173</v>
      </c>
      <c r="F5170" s="103" t="s">
        <v>3621</v>
      </c>
      <c r="I5170" s="5"/>
      <c r="L5170" s="16"/>
      <c r="M5170" s="104"/>
      <c r="T5170" s="105"/>
      <c r="AT5170" s="9" t="s">
        <v>173</v>
      </c>
      <c r="AU5170" s="9" t="s">
        <v>82</v>
      </c>
    </row>
    <row r="5171" spans="2:65" s="17" customFormat="1" ht="76.349999999999994" customHeight="1">
      <c r="B5171" s="16"/>
      <c r="C5171" s="88" t="s">
        <v>3622</v>
      </c>
      <c r="D5171" s="88" t="s">
        <v>168</v>
      </c>
      <c r="E5171" s="89" t="s">
        <v>325</v>
      </c>
      <c r="F5171" s="90" t="s">
        <v>3623</v>
      </c>
      <c r="G5171" s="91" t="s">
        <v>259</v>
      </c>
      <c r="H5171" s="92">
        <v>16</v>
      </c>
      <c r="I5171" s="4"/>
      <c r="J5171" s="94">
        <f>ROUND(I5171*H5171,2)</f>
        <v>0</v>
      </c>
      <c r="K5171" s="95"/>
      <c r="L5171" s="16"/>
      <c r="M5171" s="96" t="s">
        <v>1</v>
      </c>
      <c r="N5171" s="97" t="s">
        <v>38</v>
      </c>
      <c r="P5171" s="98">
        <f>O5171*H5171</f>
        <v>0</v>
      </c>
      <c r="Q5171" s="98">
        <v>0</v>
      </c>
      <c r="R5171" s="98">
        <f>Q5171*H5171</f>
        <v>0</v>
      </c>
      <c r="S5171" s="98">
        <v>0</v>
      </c>
      <c r="T5171" s="99">
        <f>S5171*H5171</f>
        <v>0</v>
      </c>
      <c r="AR5171" s="100" t="s">
        <v>172</v>
      </c>
      <c r="AT5171" s="100" t="s">
        <v>168</v>
      </c>
      <c r="AU5171" s="100" t="s">
        <v>82</v>
      </c>
      <c r="AY5171" s="9" t="s">
        <v>165</v>
      </c>
      <c r="BE5171" s="101">
        <f>IF(N5171="základní",J5171,0)</f>
        <v>0</v>
      </c>
      <c r="BF5171" s="101">
        <f>IF(N5171="snížená",J5171,0)</f>
        <v>0</v>
      </c>
      <c r="BG5171" s="101">
        <f>IF(N5171="zákl. přenesená",J5171,0)</f>
        <v>0</v>
      </c>
      <c r="BH5171" s="101">
        <f>IF(N5171="sníž. přenesená",J5171,0)</f>
        <v>0</v>
      </c>
      <c r="BI5171" s="101">
        <f>IF(N5171="nulová",J5171,0)</f>
        <v>0</v>
      </c>
      <c r="BJ5171" s="9" t="s">
        <v>80</v>
      </c>
      <c r="BK5171" s="101">
        <f>ROUND(I5171*H5171,2)</f>
        <v>0</v>
      </c>
      <c r="BL5171" s="9" t="s">
        <v>172</v>
      </c>
      <c r="BM5171" s="100" t="s">
        <v>3624</v>
      </c>
    </row>
    <row r="5172" spans="2:65" s="17" customFormat="1" ht="87.75">
      <c r="B5172" s="16"/>
      <c r="D5172" s="102" t="s">
        <v>173</v>
      </c>
      <c r="F5172" s="103" t="s">
        <v>3625</v>
      </c>
      <c r="I5172" s="5"/>
      <c r="L5172" s="16"/>
      <c r="M5172" s="104"/>
      <c r="T5172" s="105"/>
      <c r="AT5172" s="9" t="s">
        <v>173</v>
      </c>
      <c r="AU5172" s="9" t="s">
        <v>82</v>
      </c>
    </row>
    <row r="5173" spans="2:65" s="17" customFormat="1" ht="76.349999999999994" customHeight="1">
      <c r="B5173" s="16"/>
      <c r="C5173" s="88" t="s">
        <v>2199</v>
      </c>
      <c r="D5173" s="88" t="s">
        <v>168</v>
      </c>
      <c r="E5173" s="89" t="s">
        <v>237</v>
      </c>
      <c r="F5173" s="90" t="s">
        <v>3626</v>
      </c>
      <c r="G5173" s="91" t="s">
        <v>259</v>
      </c>
      <c r="H5173" s="92">
        <v>1</v>
      </c>
      <c r="I5173" s="4"/>
      <c r="J5173" s="94">
        <f>ROUND(I5173*H5173,2)</f>
        <v>0</v>
      </c>
      <c r="K5173" s="95"/>
      <c r="L5173" s="16"/>
      <c r="M5173" s="96" t="s">
        <v>1</v>
      </c>
      <c r="N5173" s="97" t="s">
        <v>38</v>
      </c>
      <c r="P5173" s="98">
        <f>O5173*H5173</f>
        <v>0</v>
      </c>
      <c r="Q5173" s="98">
        <v>0</v>
      </c>
      <c r="R5173" s="98">
        <f>Q5173*H5173</f>
        <v>0</v>
      </c>
      <c r="S5173" s="98">
        <v>0</v>
      </c>
      <c r="T5173" s="99">
        <f>S5173*H5173</f>
        <v>0</v>
      </c>
      <c r="AR5173" s="100" t="s">
        <v>172</v>
      </c>
      <c r="AT5173" s="100" t="s">
        <v>168</v>
      </c>
      <c r="AU5173" s="100" t="s">
        <v>82</v>
      </c>
      <c r="AY5173" s="9" t="s">
        <v>165</v>
      </c>
      <c r="BE5173" s="101">
        <f>IF(N5173="základní",J5173,0)</f>
        <v>0</v>
      </c>
      <c r="BF5173" s="101">
        <f>IF(N5173="snížená",J5173,0)</f>
        <v>0</v>
      </c>
      <c r="BG5173" s="101">
        <f>IF(N5173="zákl. přenesená",J5173,0)</f>
        <v>0</v>
      </c>
      <c r="BH5173" s="101">
        <f>IF(N5173="sníž. přenesená",J5173,0)</f>
        <v>0</v>
      </c>
      <c r="BI5173" s="101">
        <f>IF(N5173="nulová",J5173,0)</f>
        <v>0</v>
      </c>
      <c r="BJ5173" s="9" t="s">
        <v>80</v>
      </c>
      <c r="BK5173" s="101">
        <f>ROUND(I5173*H5173,2)</f>
        <v>0</v>
      </c>
      <c r="BL5173" s="9" t="s">
        <v>172</v>
      </c>
      <c r="BM5173" s="100" t="s">
        <v>3627</v>
      </c>
    </row>
    <row r="5174" spans="2:65" s="17" customFormat="1" ht="97.5">
      <c r="B5174" s="16"/>
      <c r="D5174" s="102" t="s">
        <v>173</v>
      </c>
      <c r="F5174" s="103" t="s">
        <v>3628</v>
      </c>
      <c r="I5174" s="5"/>
      <c r="L5174" s="16"/>
      <c r="M5174" s="104"/>
      <c r="T5174" s="105"/>
      <c r="AT5174" s="9" t="s">
        <v>173</v>
      </c>
      <c r="AU5174" s="9" t="s">
        <v>82</v>
      </c>
    </row>
    <row r="5175" spans="2:65" s="17" customFormat="1" ht="66.75" customHeight="1">
      <c r="B5175" s="16"/>
      <c r="C5175" s="88" t="s">
        <v>3629</v>
      </c>
      <c r="D5175" s="88" t="s">
        <v>168</v>
      </c>
      <c r="E5175" s="89" t="s">
        <v>335</v>
      </c>
      <c r="F5175" s="90" t="s">
        <v>3630</v>
      </c>
      <c r="G5175" s="91" t="s">
        <v>259</v>
      </c>
      <c r="H5175" s="92">
        <v>1</v>
      </c>
      <c r="I5175" s="4"/>
      <c r="J5175" s="94">
        <f>ROUND(I5175*H5175,2)</f>
        <v>0</v>
      </c>
      <c r="K5175" s="95"/>
      <c r="L5175" s="16"/>
      <c r="M5175" s="96" t="s">
        <v>1</v>
      </c>
      <c r="N5175" s="97" t="s">
        <v>38</v>
      </c>
      <c r="P5175" s="98">
        <f>O5175*H5175</f>
        <v>0</v>
      </c>
      <c r="Q5175" s="98">
        <v>0</v>
      </c>
      <c r="R5175" s="98">
        <f>Q5175*H5175</f>
        <v>0</v>
      </c>
      <c r="S5175" s="98">
        <v>0</v>
      </c>
      <c r="T5175" s="99">
        <f>S5175*H5175</f>
        <v>0</v>
      </c>
      <c r="AR5175" s="100" t="s">
        <v>172</v>
      </c>
      <c r="AT5175" s="100" t="s">
        <v>168</v>
      </c>
      <c r="AU5175" s="100" t="s">
        <v>82</v>
      </c>
      <c r="AY5175" s="9" t="s">
        <v>165</v>
      </c>
      <c r="BE5175" s="101">
        <f>IF(N5175="základní",J5175,0)</f>
        <v>0</v>
      </c>
      <c r="BF5175" s="101">
        <f>IF(N5175="snížená",J5175,0)</f>
        <v>0</v>
      </c>
      <c r="BG5175" s="101">
        <f>IF(N5175="zákl. přenesená",J5175,0)</f>
        <v>0</v>
      </c>
      <c r="BH5175" s="101">
        <f>IF(N5175="sníž. přenesená",J5175,0)</f>
        <v>0</v>
      </c>
      <c r="BI5175" s="101">
        <f>IF(N5175="nulová",J5175,0)</f>
        <v>0</v>
      </c>
      <c r="BJ5175" s="9" t="s">
        <v>80</v>
      </c>
      <c r="BK5175" s="101">
        <f>ROUND(I5175*H5175,2)</f>
        <v>0</v>
      </c>
      <c r="BL5175" s="9" t="s">
        <v>172</v>
      </c>
      <c r="BM5175" s="100" t="s">
        <v>3631</v>
      </c>
    </row>
    <row r="5176" spans="2:65" s="17" customFormat="1" ht="48.75">
      <c r="B5176" s="16"/>
      <c r="D5176" s="102" t="s">
        <v>173</v>
      </c>
      <c r="F5176" s="103" t="s">
        <v>3632</v>
      </c>
      <c r="I5176" s="5"/>
      <c r="L5176" s="16"/>
      <c r="M5176" s="104"/>
      <c r="T5176" s="105"/>
      <c r="AT5176" s="9" t="s">
        <v>173</v>
      </c>
      <c r="AU5176" s="9" t="s">
        <v>82</v>
      </c>
    </row>
    <row r="5177" spans="2:65" s="17" customFormat="1" ht="66.75" customHeight="1">
      <c r="B5177" s="16"/>
      <c r="C5177" s="88" t="s">
        <v>2204</v>
      </c>
      <c r="D5177" s="88" t="s">
        <v>168</v>
      </c>
      <c r="E5177" s="89" t="s">
        <v>242</v>
      </c>
      <c r="F5177" s="90" t="s">
        <v>3633</v>
      </c>
      <c r="G5177" s="91" t="s">
        <v>259</v>
      </c>
      <c r="H5177" s="92">
        <v>1</v>
      </c>
      <c r="I5177" s="4"/>
      <c r="J5177" s="94">
        <f>ROUND(I5177*H5177,2)</f>
        <v>0</v>
      </c>
      <c r="K5177" s="95"/>
      <c r="L5177" s="16"/>
      <c r="M5177" s="96" t="s">
        <v>1</v>
      </c>
      <c r="N5177" s="97" t="s">
        <v>38</v>
      </c>
      <c r="P5177" s="98">
        <f>O5177*H5177</f>
        <v>0</v>
      </c>
      <c r="Q5177" s="98">
        <v>0</v>
      </c>
      <c r="R5177" s="98">
        <f>Q5177*H5177</f>
        <v>0</v>
      </c>
      <c r="S5177" s="98">
        <v>0</v>
      </c>
      <c r="T5177" s="99">
        <f>S5177*H5177</f>
        <v>0</v>
      </c>
      <c r="AR5177" s="100" t="s">
        <v>172</v>
      </c>
      <c r="AT5177" s="100" t="s">
        <v>168</v>
      </c>
      <c r="AU5177" s="100" t="s">
        <v>82</v>
      </c>
      <c r="AY5177" s="9" t="s">
        <v>165</v>
      </c>
      <c r="BE5177" s="101">
        <f>IF(N5177="základní",J5177,0)</f>
        <v>0</v>
      </c>
      <c r="BF5177" s="101">
        <f>IF(N5177="snížená",J5177,0)</f>
        <v>0</v>
      </c>
      <c r="BG5177" s="101">
        <f>IF(N5177="zákl. přenesená",J5177,0)</f>
        <v>0</v>
      </c>
      <c r="BH5177" s="101">
        <f>IF(N5177="sníž. přenesená",J5177,0)</f>
        <v>0</v>
      </c>
      <c r="BI5177" s="101">
        <f>IF(N5177="nulová",J5177,0)</f>
        <v>0</v>
      </c>
      <c r="BJ5177" s="9" t="s">
        <v>80</v>
      </c>
      <c r="BK5177" s="101">
        <f>ROUND(I5177*H5177,2)</f>
        <v>0</v>
      </c>
      <c r="BL5177" s="9" t="s">
        <v>172</v>
      </c>
      <c r="BM5177" s="100" t="s">
        <v>3634</v>
      </c>
    </row>
    <row r="5178" spans="2:65" s="17" customFormat="1" ht="48.75">
      <c r="B5178" s="16"/>
      <c r="D5178" s="102" t="s">
        <v>173</v>
      </c>
      <c r="F5178" s="103" t="s">
        <v>3635</v>
      </c>
      <c r="I5178" s="5"/>
      <c r="L5178" s="16"/>
      <c r="M5178" s="104"/>
      <c r="T5178" s="105"/>
      <c r="AT5178" s="9" t="s">
        <v>173</v>
      </c>
      <c r="AU5178" s="9" t="s">
        <v>82</v>
      </c>
    </row>
    <row r="5179" spans="2:65" s="17" customFormat="1" ht="66.75" customHeight="1">
      <c r="B5179" s="16"/>
      <c r="C5179" s="88" t="s">
        <v>3636</v>
      </c>
      <c r="D5179" s="88" t="s">
        <v>168</v>
      </c>
      <c r="E5179" s="89" t="s">
        <v>346</v>
      </c>
      <c r="F5179" s="90" t="s">
        <v>3637</v>
      </c>
      <c r="G5179" s="91" t="s">
        <v>259</v>
      </c>
      <c r="H5179" s="92">
        <v>1</v>
      </c>
      <c r="I5179" s="4"/>
      <c r="J5179" s="94">
        <f>ROUND(I5179*H5179,2)</f>
        <v>0</v>
      </c>
      <c r="K5179" s="95"/>
      <c r="L5179" s="16"/>
      <c r="M5179" s="96" t="s">
        <v>1</v>
      </c>
      <c r="N5179" s="97" t="s">
        <v>38</v>
      </c>
      <c r="P5179" s="98">
        <f>O5179*H5179</f>
        <v>0</v>
      </c>
      <c r="Q5179" s="98">
        <v>0</v>
      </c>
      <c r="R5179" s="98">
        <f>Q5179*H5179</f>
        <v>0</v>
      </c>
      <c r="S5179" s="98">
        <v>0</v>
      </c>
      <c r="T5179" s="99">
        <f>S5179*H5179</f>
        <v>0</v>
      </c>
      <c r="AR5179" s="100" t="s">
        <v>172</v>
      </c>
      <c r="AT5179" s="100" t="s">
        <v>168</v>
      </c>
      <c r="AU5179" s="100" t="s">
        <v>82</v>
      </c>
      <c r="AY5179" s="9" t="s">
        <v>165</v>
      </c>
      <c r="BE5179" s="101">
        <f>IF(N5179="základní",J5179,0)</f>
        <v>0</v>
      </c>
      <c r="BF5179" s="101">
        <f>IF(N5179="snížená",J5179,0)</f>
        <v>0</v>
      </c>
      <c r="BG5179" s="101">
        <f>IF(N5179="zákl. přenesená",J5179,0)</f>
        <v>0</v>
      </c>
      <c r="BH5179" s="101">
        <f>IF(N5179="sníž. přenesená",J5179,0)</f>
        <v>0</v>
      </c>
      <c r="BI5179" s="101">
        <f>IF(N5179="nulová",J5179,0)</f>
        <v>0</v>
      </c>
      <c r="BJ5179" s="9" t="s">
        <v>80</v>
      </c>
      <c r="BK5179" s="101">
        <f>ROUND(I5179*H5179,2)</f>
        <v>0</v>
      </c>
      <c r="BL5179" s="9" t="s">
        <v>172</v>
      </c>
      <c r="BM5179" s="100" t="s">
        <v>3638</v>
      </c>
    </row>
    <row r="5180" spans="2:65" s="17" customFormat="1" ht="39">
      <c r="B5180" s="16"/>
      <c r="D5180" s="102" t="s">
        <v>173</v>
      </c>
      <c r="F5180" s="103" t="s">
        <v>3637</v>
      </c>
      <c r="I5180" s="5"/>
      <c r="L5180" s="16"/>
      <c r="M5180" s="104"/>
      <c r="T5180" s="105"/>
      <c r="AT5180" s="9" t="s">
        <v>173</v>
      </c>
      <c r="AU5180" s="9" t="s">
        <v>82</v>
      </c>
    </row>
    <row r="5181" spans="2:65" s="17" customFormat="1" ht="66.75" customHeight="1">
      <c r="B5181" s="16"/>
      <c r="C5181" s="88" t="s">
        <v>2207</v>
      </c>
      <c r="D5181" s="88" t="s">
        <v>168</v>
      </c>
      <c r="E5181" s="89" t="s">
        <v>246</v>
      </c>
      <c r="F5181" s="90" t="s">
        <v>3639</v>
      </c>
      <c r="G5181" s="91" t="s">
        <v>259</v>
      </c>
      <c r="H5181" s="92">
        <v>1</v>
      </c>
      <c r="I5181" s="4"/>
      <c r="J5181" s="94">
        <f>ROUND(I5181*H5181,2)</f>
        <v>0</v>
      </c>
      <c r="K5181" s="95"/>
      <c r="L5181" s="16"/>
      <c r="M5181" s="96" t="s">
        <v>1</v>
      </c>
      <c r="N5181" s="97" t="s">
        <v>38</v>
      </c>
      <c r="P5181" s="98">
        <f>O5181*H5181</f>
        <v>0</v>
      </c>
      <c r="Q5181" s="98">
        <v>0</v>
      </c>
      <c r="R5181" s="98">
        <f>Q5181*H5181</f>
        <v>0</v>
      </c>
      <c r="S5181" s="98">
        <v>0</v>
      </c>
      <c r="T5181" s="99">
        <f>S5181*H5181</f>
        <v>0</v>
      </c>
      <c r="AR5181" s="100" t="s">
        <v>172</v>
      </c>
      <c r="AT5181" s="100" t="s">
        <v>168</v>
      </c>
      <c r="AU5181" s="100" t="s">
        <v>82</v>
      </c>
      <c r="AY5181" s="9" t="s">
        <v>165</v>
      </c>
      <c r="BE5181" s="101">
        <f>IF(N5181="základní",J5181,0)</f>
        <v>0</v>
      </c>
      <c r="BF5181" s="101">
        <f>IF(N5181="snížená",J5181,0)</f>
        <v>0</v>
      </c>
      <c r="BG5181" s="101">
        <f>IF(N5181="zákl. přenesená",J5181,0)</f>
        <v>0</v>
      </c>
      <c r="BH5181" s="101">
        <f>IF(N5181="sníž. přenesená",J5181,0)</f>
        <v>0</v>
      </c>
      <c r="BI5181" s="101">
        <f>IF(N5181="nulová",J5181,0)</f>
        <v>0</v>
      </c>
      <c r="BJ5181" s="9" t="s">
        <v>80</v>
      </c>
      <c r="BK5181" s="101">
        <f>ROUND(I5181*H5181,2)</f>
        <v>0</v>
      </c>
      <c r="BL5181" s="9" t="s">
        <v>172</v>
      </c>
      <c r="BM5181" s="100" t="s">
        <v>3640</v>
      </c>
    </row>
    <row r="5182" spans="2:65" s="17" customFormat="1" ht="58.5">
      <c r="B5182" s="16"/>
      <c r="D5182" s="102" t="s">
        <v>173</v>
      </c>
      <c r="F5182" s="103" t="s">
        <v>3641</v>
      </c>
      <c r="I5182" s="5"/>
      <c r="L5182" s="16"/>
      <c r="M5182" s="104"/>
      <c r="T5182" s="105"/>
      <c r="AT5182" s="9" t="s">
        <v>173</v>
      </c>
      <c r="AU5182" s="9" t="s">
        <v>82</v>
      </c>
    </row>
    <row r="5183" spans="2:65" s="17" customFormat="1" ht="66.75" customHeight="1">
      <c r="B5183" s="16"/>
      <c r="C5183" s="88" t="s">
        <v>3642</v>
      </c>
      <c r="D5183" s="88" t="s">
        <v>168</v>
      </c>
      <c r="E5183" s="89" t="s">
        <v>355</v>
      </c>
      <c r="F5183" s="90" t="s">
        <v>3643</v>
      </c>
      <c r="G5183" s="91" t="s">
        <v>259</v>
      </c>
      <c r="H5183" s="92">
        <v>3</v>
      </c>
      <c r="I5183" s="4"/>
      <c r="J5183" s="94">
        <f>ROUND(I5183*H5183,2)</f>
        <v>0</v>
      </c>
      <c r="K5183" s="95"/>
      <c r="L5183" s="16"/>
      <c r="M5183" s="96" t="s">
        <v>1</v>
      </c>
      <c r="N5183" s="97" t="s">
        <v>38</v>
      </c>
      <c r="P5183" s="98">
        <f>O5183*H5183</f>
        <v>0</v>
      </c>
      <c r="Q5183" s="98">
        <v>0</v>
      </c>
      <c r="R5183" s="98">
        <f>Q5183*H5183</f>
        <v>0</v>
      </c>
      <c r="S5183" s="98">
        <v>0</v>
      </c>
      <c r="T5183" s="99">
        <f>S5183*H5183</f>
        <v>0</v>
      </c>
      <c r="AR5183" s="100" t="s">
        <v>172</v>
      </c>
      <c r="AT5183" s="100" t="s">
        <v>168</v>
      </c>
      <c r="AU5183" s="100" t="s">
        <v>82</v>
      </c>
      <c r="AY5183" s="9" t="s">
        <v>165</v>
      </c>
      <c r="BE5183" s="101">
        <f>IF(N5183="základní",J5183,0)</f>
        <v>0</v>
      </c>
      <c r="BF5183" s="101">
        <f>IF(N5183="snížená",J5183,0)</f>
        <v>0</v>
      </c>
      <c r="BG5183" s="101">
        <f>IF(N5183="zákl. přenesená",J5183,0)</f>
        <v>0</v>
      </c>
      <c r="BH5183" s="101">
        <f>IF(N5183="sníž. přenesená",J5183,0)</f>
        <v>0</v>
      </c>
      <c r="BI5183" s="101">
        <f>IF(N5183="nulová",J5183,0)</f>
        <v>0</v>
      </c>
      <c r="BJ5183" s="9" t="s">
        <v>80</v>
      </c>
      <c r="BK5183" s="101">
        <f>ROUND(I5183*H5183,2)</f>
        <v>0</v>
      </c>
      <c r="BL5183" s="9" t="s">
        <v>172</v>
      </c>
      <c r="BM5183" s="100" t="s">
        <v>3644</v>
      </c>
    </row>
    <row r="5184" spans="2:65" s="17" customFormat="1" ht="48.75">
      <c r="B5184" s="16"/>
      <c r="D5184" s="102" t="s">
        <v>173</v>
      </c>
      <c r="F5184" s="103" t="s">
        <v>3645</v>
      </c>
      <c r="I5184" s="5"/>
      <c r="L5184" s="16"/>
      <c r="M5184" s="104"/>
      <c r="T5184" s="105"/>
      <c r="AT5184" s="9" t="s">
        <v>173</v>
      </c>
      <c r="AU5184" s="9" t="s">
        <v>82</v>
      </c>
    </row>
    <row r="5185" spans="2:65" s="17" customFormat="1" ht="76.349999999999994" customHeight="1">
      <c r="B5185" s="16"/>
      <c r="C5185" s="88" t="s">
        <v>2212</v>
      </c>
      <c r="D5185" s="88" t="s">
        <v>168</v>
      </c>
      <c r="E5185" s="89" t="s">
        <v>255</v>
      </c>
      <c r="F5185" s="90" t="s">
        <v>3646</v>
      </c>
      <c r="G5185" s="91" t="s">
        <v>259</v>
      </c>
      <c r="H5185" s="92">
        <v>1</v>
      </c>
      <c r="I5185" s="4"/>
      <c r="J5185" s="94">
        <f>ROUND(I5185*H5185,2)</f>
        <v>0</v>
      </c>
      <c r="K5185" s="95"/>
      <c r="L5185" s="16"/>
      <c r="M5185" s="96" t="s">
        <v>1</v>
      </c>
      <c r="N5185" s="97" t="s">
        <v>38</v>
      </c>
      <c r="P5185" s="98">
        <f>O5185*H5185</f>
        <v>0</v>
      </c>
      <c r="Q5185" s="98">
        <v>0</v>
      </c>
      <c r="R5185" s="98">
        <f>Q5185*H5185</f>
        <v>0</v>
      </c>
      <c r="S5185" s="98">
        <v>0</v>
      </c>
      <c r="T5185" s="99">
        <f>S5185*H5185</f>
        <v>0</v>
      </c>
      <c r="AR5185" s="100" t="s">
        <v>172</v>
      </c>
      <c r="AT5185" s="100" t="s">
        <v>168</v>
      </c>
      <c r="AU5185" s="100" t="s">
        <v>82</v>
      </c>
      <c r="AY5185" s="9" t="s">
        <v>165</v>
      </c>
      <c r="BE5185" s="101">
        <f>IF(N5185="základní",J5185,0)</f>
        <v>0</v>
      </c>
      <c r="BF5185" s="101">
        <f>IF(N5185="snížená",J5185,0)</f>
        <v>0</v>
      </c>
      <c r="BG5185" s="101">
        <f>IF(N5185="zákl. přenesená",J5185,0)</f>
        <v>0</v>
      </c>
      <c r="BH5185" s="101">
        <f>IF(N5185="sníž. přenesená",J5185,0)</f>
        <v>0</v>
      </c>
      <c r="BI5185" s="101">
        <f>IF(N5185="nulová",J5185,0)</f>
        <v>0</v>
      </c>
      <c r="BJ5185" s="9" t="s">
        <v>80</v>
      </c>
      <c r="BK5185" s="101">
        <f>ROUND(I5185*H5185,2)</f>
        <v>0</v>
      </c>
      <c r="BL5185" s="9" t="s">
        <v>172</v>
      </c>
      <c r="BM5185" s="100" t="s">
        <v>3647</v>
      </c>
    </row>
    <row r="5186" spans="2:65" s="17" customFormat="1" ht="58.5">
      <c r="B5186" s="16"/>
      <c r="D5186" s="102" t="s">
        <v>173</v>
      </c>
      <c r="F5186" s="103" t="s">
        <v>3648</v>
      </c>
      <c r="I5186" s="5"/>
      <c r="L5186" s="16"/>
      <c r="M5186" s="104"/>
      <c r="T5186" s="105"/>
      <c r="AT5186" s="9" t="s">
        <v>173</v>
      </c>
      <c r="AU5186" s="9" t="s">
        <v>82</v>
      </c>
    </row>
    <row r="5187" spans="2:65" s="77" customFormat="1" ht="22.9" customHeight="1">
      <c r="B5187" s="76"/>
      <c r="D5187" s="78" t="s">
        <v>72</v>
      </c>
      <c r="E5187" s="86" t="s">
        <v>3649</v>
      </c>
      <c r="F5187" s="86" t="s">
        <v>3650</v>
      </c>
      <c r="I5187" s="3"/>
      <c r="J5187" s="87">
        <f>BK5187</f>
        <v>0</v>
      </c>
      <c r="L5187" s="76"/>
      <c r="M5187" s="81"/>
      <c r="P5187" s="82">
        <f>SUM(P5188:P5447)</f>
        <v>0</v>
      </c>
      <c r="R5187" s="82">
        <f>SUM(R5188:R5447)</f>
        <v>23.506007000000004</v>
      </c>
      <c r="T5187" s="83">
        <f>SUM(T5188:T5447)</f>
        <v>0</v>
      </c>
      <c r="AR5187" s="78" t="s">
        <v>80</v>
      </c>
      <c r="AT5187" s="84" t="s">
        <v>72</v>
      </c>
      <c r="AU5187" s="84" t="s">
        <v>80</v>
      </c>
      <c r="AY5187" s="78" t="s">
        <v>165</v>
      </c>
      <c r="BK5187" s="85">
        <f>SUM(BK5188:BK5447)</f>
        <v>0</v>
      </c>
    </row>
    <row r="5188" spans="2:65" s="17" customFormat="1" ht="24.2" customHeight="1">
      <c r="B5188" s="16"/>
      <c r="C5188" s="88" t="s">
        <v>3651</v>
      </c>
      <c r="D5188" s="88" t="s">
        <v>168</v>
      </c>
      <c r="E5188" s="89" t="s">
        <v>3652</v>
      </c>
      <c r="F5188" s="90" t="s">
        <v>3653</v>
      </c>
      <c r="G5188" s="91" t="s">
        <v>202</v>
      </c>
      <c r="H5188" s="92">
        <v>2320.5500000000002</v>
      </c>
      <c r="I5188" s="4"/>
      <c r="J5188" s="94">
        <f>ROUND(I5188*H5188,2)</f>
        <v>0</v>
      </c>
      <c r="K5188" s="95"/>
      <c r="L5188" s="16"/>
      <c r="M5188" s="96" t="s">
        <v>1</v>
      </c>
      <c r="N5188" s="97" t="s">
        <v>38</v>
      </c>
      <c r="P5188" s="98">
        <f>O5188*H5188</f>
        <v>0</v>
      </c>
      <c r="Q5188" s="98">
        <v>0</v>
      </c>
      <c r="R5188" s="98">
        <f>Q5188*H5188</f>
        <v>0</v>
      </c>
      <c r="S5188" s="98">
        <v>0</v>
      </c>
      <c r="T5188" s="99">
        <f>S5188*H5188</f>
        <v>0</v>
      </c>
      <c r="AR5188" s="100" t="s">
        <v>172</v>
      </c>
      <c r="AT5188" s="100" t="s">
        <v>168</v>
      </c>
      <c r="AU5188" s="100" t="s">
        <v>82</v>
      </c>
      <c r="AY5188" s="9" t="s">
        <v>165</v>
      </c>
      <c r="BE5188" s="101">
        <f>IF(N5188="základní",J5188,0)</f>
        <v>0</v>
      </c>
      <c r="BF5188" s="101">
        <f>IF(N5188="snížená",J5188,0)</f>
        <v>0</v>
      </c>
      <c r="BG5188" s="101">
        <f>IF(N5188="zákl. přenesená",J5188,0)</f>
        <v>0</v>
      </c>
      <c r="BH5188" s="101">
        <f>IF(N5188="sníž. přenesená",J5188,0)</f>
        <v>0</v>
      </c>
      <c r="BI5188" s="101">
        <f>IF(N5188="nulová",J5188,0)</f>
        <v>0</v>
      </c>
      <c r="BJ5188" s="9" t="s">
        <v>80</v>
      </c>
      <c r="BK5188" s="101">
        <f>ROUND(I5188*H5188,2)</f>
        <v>0</v>
      </c>
      <c r="BL5188" s="9" t="s">
        <v>172</v>
      </c>
      <c r="BM5188" s="100" t="s">
        <v>3654</v>
      </c>
    </row>
    <row r="5189" spans="2:65" s="17" customFormat="1" ht="19.5">
      <c r="B5189" s="16"/>
      <c r="D5189" s="102" t="s">
        <v>173</v>
      </c>
      <c r="F5189" s="103" t="s">
        <v>3653</v>
      </c>
      <c r="I5189" s="5"/>
      <c r="L5189" s="16"/>
      <c r="M5189" s="104"/>
      <c r="T5189" s="105"/>
      <c r="AT5189" s="9" t="s">
        <v>173</v>
      </c>
      <c r="AU5189" s="9" t="s">
        <v>82</v>
      </c>
    </row>
    <row r="5190" spans="2:65" s="107" customFormat="1">
      <c r="B5190" s="106"/>
      <c r="D5190" s="102" t="s">
        <v>176</v>
      </c>
      <c r="E5190" s="108" t="s">
        <v>1</v>
      </c>
      <c r="F5190" s="109" t="s">
        <v>11660</v>
      </c>
      <c r="H5190" s="108"/>
      <c r="I5190" s="6"/>
      <c r="L5190" s="106"/>
      <c r="M5190" s="110"/>
      <c r="T5190" s="111"/>
      <c r="AT5190" s="108" t="s">
        <v>176</v>
      </c>
      <c r="AU5190" s="108" t="s">
        <v>82</v>
      </c>
      <c r="AV5190" s="107" t="s">
        <v>82</v>
      </c>
      <c r="AW5190" s="107" t="s">
        <v>30</v>
      </c>
      <c r="AX5190" s="107" t="s">
        <v>73</v>
      </c>
      <c r="AY5190" s="108" t="s">
        <v>165</v>
      </c>
    </row>
    <row r="5191" spans="2:65" s="107" customFormat="1">
      <c r="B5191" s="106"/>
      <c r="D5191" s="102" t="s">
        <v>176</v>
      </c>
      <c r="E5191" s="108" t="s">
        <v>1</v>
      </c>
      <c r="F5191" s="109" t="s">
        <v>705</v>
      </c>
      <c r="H5191" s="108"/>
      <c r="I5191" s="6"/>
      <c r="L5191" s="106"/>
      <c r="M5191" s="110"/>
      <c r="T5191" s="111"/>
      <c r="AT5191" s="108" t="s">
        <v>176</v>
      </c>
      <c r="AU5191" s="108" t="s">
        <v>82</v>
      </c>
      <c r="AV5191" s="107" t="s">
        <v>82</v>
      </c>
      <c r="AW5191" s="107" t="s">
        <v>30</v>
      </c>
      <c r="AX5191" s="107" t="s">
        <v>73</v>
      </c>
      <c r="AY5191" s="108" t="s">
        <v>165</v>
      </c>
    </row>
    <row r="5192" spans="2:65" s="113" customFormat="1">
      <c r="B5192" s="112"/>
      <c r="D5192" s="102" t="s">
        <v>176</v>
      </c>
      <c r="E5192" s="114" t="s">
        <v>1</v>
      </c>
      <c r="F5192" s="115" t="s">
        <v>11661</v>
      </c>
      <c r="H5192" s="116">
        <v>25.98</v>
      </c>
      <c r="I5192" s="7"/>
      <c r="L5192" s="112"/>
      <c r="M5192" s="117"/>
      <c r="T5192" s="118"/>
      <c r="AT5192" s="114" t="s">
        <v>176</v>
      </c>
      <c r="AU5192" s="114" t="s">
        <v>82</v>
      </c>
      <c r="AV5192" s="113" t="s">
        <v>82</v>
      </c>
      <c r="AW5192" s="113" t="s">
        <v>30</v>
      </c>
      <c r="AX5192" s="113" t="s">
        <v>73</v>
      </c>
      <c r="AY5192" s="114" t="s">
        <v>165</v>
      </c>
    </row>
    <row r="5193" spans="2:65" s="113" customFormat="1">
      <c r="B5193" s="112"/>
      <c r="D5193" s="102" t="s">
        <v>176</v>
      </c>
      <c r="E5193" s="114" t="s">
        <v>1</v>
      </c>
      <c r="F5193" s="115" t="s">
        <v>11662</v>
      </c>
      <c r="H5193" s="116">
        <v>139.69999999999999</v>
      </c>
      <c r="I5193" s="7"/>
      <c r="L5193" s="112"/>
      <c r="M5193" s="117"/>
      <c r="T5193" s="118"/>
      <c r="AT5193" s="114" t="s">
        <v>176</v>
      </c>
      <c r="AU5193" s="114" t="s">
        <v>82</v>
      </c>
      <c r="AV5193" s="113" t="s">
        <v>82</v>
      </c>
      <c r="AW5193" s="113" t="s">
        <v>30</v>
      </c>
      <c r="AX5193" s="113" t="s">
        <v>73</v>
      </c>
      <c r="AY5193" s="114" t="s">
        <v>165</v>
      </c>
    </row>
    <row r="5194" spans="2:65" s="113" customFormat="1">
      <c r="B5194" s="112"/>
      <c r="D5194" s="102" t="s">
        <v>176</v>
      </c>
      <c r="E5194" s="114" t="s">
        <v>1</v>
      </c>
      <c r="F5194" s="115" t="s">
        <v>11663</v>
      </c>
      <c r="H5194" s="116">
        <v>24.74</v>
      </c>
      <c r="I5194" s="7"/>
      <c r="L5194" s="112"/>
      <c r="M5194" s="117"/>
      <c r="T5194" s="118"/>
      <c r="AT5194" s="114" t="s">
        <v>176</v>
      </c>
      <c r="AU5194" s="114" t="s">
        <v>82</v>
      </c>
      <c r="AV5194" s="113" t="s">
        <v>82</v>
      </c>
      <c r="AW5194" s="113" t="s">
        <v>30</v>
      </c>
      <c r="AX5194" s="113" t="s">
        <v>73</v>
      </c>
      <c r="AY5194" s="114" t="s">
        <v>165</v>
      </c>
    </row>
    <row r="5195" spans="2:65" s="113" customFormat="1">
      <c r="B5195" s="112"/>
      <c r="D5195" s="102" t="s">
        <v>176</v>
      </c>
      <c r="E5195" s="114" t="s">
        <v>1</v>
      </c>
      <c r="F5195" s="115" t="s">
        <v>11664</v>
      </c>
      <c r="H5195" s="116">
        <v>28.6</v>
      </c>
      <c r="I5195" s="7"/>
      <c r="L5195" s="112"/>
      <c r="M5195" s="117"/>
      <c r="T5195" s="118"/>
      <c r="AT5195" s="114" t="s">
        <v>176</v>
      </c>
      <c r="AU5195" s="114" t="s">
        <v>82</v>
      </c>
      <c r="AV5195" s="113" t="s">
        <v>82</v>
      </c>
      <c r="AW5195" s="113" t="s">
        <v>30</v>
      </c>
      <c r="AX5195" s="113" t="s">
        <v>73</v>
      </c>
      <c r="AY5195" s="114" t="s">
        <v>165</v>
      </c>
    </row>
    <row r="5196" spans="2:65" s="113" customFormat="1">
      <c r="B5196" s="112"/>
      <c r="D5196" s="102" t="s">
        <v>176</v>
      </c>
      <c r="E5196" s="114" t="s">
        <v>1</v>
      </c>
      <c r="F5196" s="115" t="s">
        <v>11665</v>
      </c>
      <c r="H5196" s="116">
        <v>7.32</v>
      </c>
      <c r="I5196" s="7"/>
      <c r="L5196" s="112"/>
      <c r="M5196" s="117"/>
      <c r="T5196" s="118"/>
      <c r="AT5196" s="114" t="s">
        <v>176</v>
      </c>
      <c r="AU5196" s="114" t="s">
        <v>82</v>
      </c>
      <c r="AV5196" s="113" t="s">
        <v>82</v>
      </c>
      <c r="AW5196" s="113" t="s">
        <v>30</v>
      </c>
      <c r="AX5196" s="113" t="s">
        <v>73</v>
      </c>
      <c r="AY5196" s="114" t="s">
        <v>165</v>
      </c>
    </row>
    <row r="5197" spans="2:65" s="113" customFormat="1">
      <c r="B5197" s="112"/>
      <c r="D5197" s="102" t="s">
        <v>176</v>
      </c>
      <c r="E5197" s="114" t="s">
        <v>1</v>
      </c>
      <c r="F5197" s="115" t="s">
        <v>11666</v>
      </c>
      <c r="H5197" s="116">
        <v>23.68</v>
      </c>
      <c r="I5197" s="7"/>
      <c r="L5197" s="112"/>
      <c r="M5197" s="117"/>
      <c r="T5197" s="118"/>
      <c r="AT5197" s="114" t="s">
        <v>176</v>
      </c>
      <c r="AU5197" s="114" t="s">
        <v>82</v>
      </c>
      <c r="AV5197" s="113" t="s">
        <v>82</v>
      </c>
      <c r="AW5197" s="113" t="s">
        <v>30</v>
      </c>
      <c r="AX5197" s="113" t="s">
        <v>73</v>
      </c>
      <c r="AY5197" s="114" t="s">
        <v>165</v>
      </c>
    </row>
    <row r="5198" spans="2:65" s="113" customFormat="1">
      <c r="B5198" s="112"/>
      <c r="D5198" s="102" t="s">
        <v>176</v>
      </c>
      <c r="E5198" s="114" t="s">
        <v>1</v>
      </c>
      <c r="F5198" s="115" t="s">
        <v>11667</v>
      </c>
      <c r="H5198" s="116">
        <v>2.19</v>
      </c>
      <c r="I5198" s="7"/>
      <c r="L5198" s="112"/>
      <c r="M5198" s="117"/>
      <c r="T5198" s="118"/>
      <c r="AT5198" s="114" t="s">
        <v>176</v>
      </c>
      <c r="AU5198" s="114" t="s">
        <v>82</v>
      </c>
      <c r="AV5198" s="113" t="s">
        <v>82</v>
      </c>
      <c r="AW5198" s="113" t="s">
        <v>30</v>
      </c>
      <c r="AX5198" s="113" t="s">
        <v>73</v>
      </c>
      <c r="AY5198" s="114" t="s">
        <v>165</v>
      </c>
    </row>
    <row r="5199" spans="2:65" s="113" customFormat="1">
      <c r="B5199" s="112"/>
      <c r="D5199" s="102" t="s">
        <v>176</v>
      </c>
      <c r="E5199" s="114" t="s">
        <v>1</v>
      </c>
      <c r="F5199" s="115" t="s">
        <v>11668</v>
      </c>
      <c r="H5199" s="116">
        <v>18.579999999999998</v>
      </c>
      <c r="I5199" s="7"/>
      <c r="L5199" s="112"/>
      <c r="M5199" s="117"/>
      <c r="T5199" s="118"/>
      <c r="AT5199" s="114" t="s">
        <v>176</v>
      </c>
      <c r="AU5199" s="114" t="s">
        <v>82</v>
      </c>
      <c r="AV5199" s="113" t="s">
        <v>82</v>
      </c>
      <c r="AW5199" s="113" t="s">
        <v>30</v>
      </c>
      <c r="AX5199" s="113" t="s">
        <v>73</v>
      </c>
      <c r="AY5199" s="114" t="s">
        <v>165</v>
      </c>
    </row>
    <row r="5200" spans="2:65" s="113" customFormat="1">
      <c r="B5200" s="112"/>
      <c r="D5200" s="102" t="s">
        <v>176</v>
      </c>
      <c r="E5200" s="114" t="s">
        <v>1</v>
      </c>
      <c r="F5200" s="115" t="s">
        <v>11669</v>
      </c>
      <c r="H5200" s="116">
        <v>148.04</v>
      </c>
      <c r="I5200" s="7"/>
      <c r="L5200" s="112"/>
      <c r="M5200" s="117"/>
      <c r="T5200" s="118"/>
      <c r="AT5200" s="114" t="s">
        <v>176</v>
      </c>
      <c r="AU5200" s="114" t="s">
        <v>82</v>
      </c>
      <c r="AV5200" s="113" t="s">
        <v>82</v>
      </c>
      <c r="AW5200" s="113" t="s">
        <v>30</v>
      </c>
      <c r="AX5200" s="113" t="s">
        <v>73</v>
      </c>
      <c r="AY5200" s="114" t="s">
        <v>165</v>
      </c>
    </row>
    <row r="5201" spans="2:51" s="113" customFormat="1">
      <c r="B5201" s="112"/>
      <c r="D5201" s="102" t="s">
        <v>176</v>
      </c>
      <c r="E5201" s="114" t="s">
        <v>1</v>
      </c>
      <c r="F5201" s="115" t="s">
        <v>11670</v>
      </c>
      <c r="H5201" s="116">
        <v>58.25</v>
      </c>
      <c r="I5201" s="7"/>
      <c r="L5201" s="112"/>
      <c r="M5201" s="117"/>
      <c r="T5201" s="118"/>
      <c r="AT5201" s="114" t="s">
        <v>176</v>
      </c>
      <c r="AU5201" s="114" t="s">
        <v>82</v>
      </c>
      <c r="AV5201" s="113" t="s">
        <v>82</v>
      </c>
      <c r="AW5201" s="113" t="s">
        <v>30</v>
      </c>
      <c r="AX5201" s="113" t="s">
        <v>73</v>
      </c>
      <c r="AY5201" s="114" t="s">
        <v>165</v>
      </c>
    </row>
    <row r="5202" spans="2:51" s="113" customFormat="1">
      <c r="B5202" s="112"/>
      <c r="D5202" s="102" t="s">
        <v>176</v>
      </c>
      <c r="E5202" s="114" t="s">
        <v>1</v>
      </c>
      <c r="F5202" s="115" t="s">
        <v>11671</v>
      </c>
      <c r="H5202" s="116">
        <v>57.92</v>
      </c>
      <c r="I5202" s="7"/>
      <c r="L5202" s="112"/>
      <c r="M5202" s="117"/>
      <c r="T5202" s="118"/>
      <c r="AT5202" s="114" t="s">
        <v>176</v>
      </c>
      <c r="AU5202" s="114" t="s">
        <v>82</v>
      </c>
      <c r="AV5202" s="113" t="s">
        <v>82</v>
      </c>
      <c r="AW5202" s="113" t="s">
        <v>30</v>
      </c>
      <c r="AX5202" s="113" t="s">
        <v>73</v>
      </c>
      <c r="AY5202" s="114" t="s">
        <v>165</v>
      </c>
    </row>
    <row r="5203" spans="2:51" s="113" customFormat="1">
      <c r="B5203" s="112"/>
      <c r="D5203" s="102" t="s">
        <v>176</v>
      </c>
      <c r="E5203" s="114" t="s">
        <v>1</v>
      </c>
      <c r="F5203" s="115" t="s">
        <v>11672</v>
      </c>
      <c r="H5203" s="116">
        <v>36.28</v>
      </c>
      <c r="I5203" s="7"/>
      <c r="L5203" s="112"/>
      <c r="M5203" s="117"/>
      <c r="T5203" s="118"/>
      <c r="AT5203" s="114" t="s">
        <v>176</v>
      </c>
      <c r="AU5203" s="114" t="s">
        <v>82</v>
      </c>
      <c r="AV5203" s="113" t="s">
        <v>82</v>
      </c>
      <c r="AW5203" s="113" t="s">
        <v>30</v>
      </c>
      <c r="AX5203" s="113" t="s">
        <v>73</v>
      </c>
      <c r="AY5203" s="114" t="s">
        <v>165</v>
      </c>
    </row>
    <row r="5204" spans="2:51" s="113" customFormat="1">
      <c r="B5204" s="112"/>
      <c r="D5204" s="102" t="s">
        <v>176</v>
      </c>
      <c r="E5204" s="114" t="s">
        <v>1</v>
      </c>
      <c r="F5204" s="115" t="s">
        <v>11673</v>
      </c>
      <c r="H5204" s="116">
        <v>969.58</v>
      </c>
      <c r="I5204" s="7"/>
      <c r="L5204" s="112"/>
      <c r="M5204" s="117"/>
      <c r="T5204" s="118"/>
      <c r="AT5204" s="114" t="s">
        <v>176</v>
      </c>
      <c r="AU5204" s="114" t="s">
        <v>82</v>
      </c>
      <c r="AV5204" s="113" t="s">
        <v>82</v>
      </c>
      <c r="AW5204" s="113" t="s">
        <v>30</v>
      </c>
      <c r="AX5204" s="113" t="s">
        <v>73</v>
      </c>
      <c r="AY5204" s="114" t="s">
        <v>165</v>
      </c>
    </row>
    <row r="5205" spans="2:51" s="107" customFormat="1">
      <c r="B5205" s="106"/>
      <c r="D5205" s="102" t="s">
        <v>176</v>
      </c>
      <c r="E5205" s="108" t="s">
        <v>1</v>
      </c>
      <c r="F5205" s="109" t="s">
        <v>707</v>
      </c>
      <c r="H5205" s="108"/>
      <c r="I5205" s="6"/>
      <c r="L5205" s="106"/>
      <c r="M5205" s="110"/>
      <c r="T5205" s="111"/>
      <c r="AT5205" s="108" t="s">
        <v>176</v>
      </c>
      <c r="AU5205" s="108" t="s">
        <v>82</v>
      </c>
      <c r="AV5205" s="107" t="s">
        <v>82</v>
      </c>
      <c r="AW5205" s="107" t="s">
        <v>30</v>
      </c>
      <c r="AX5205" s="107" t="s">
        <v>73</v>
      </c>
      <c r="AY5205" s="108" t="s">
        <v>165</v>
      </c>
    </row>
    <row r="5206" spans="2:51" s="113" customFormat="1">
      <c r="B5206" s="112"/>
      <c r="D5206" s="102" t="s">
        <v>176</v>
      </c>
      <c r="E5206" s="114" t="s">
        <v>1</v>
      </c>
      <c r="F5206" s="115" t="s">
        <v>11674</v>
      </c>
      <c r="H5206" s="116">
        <v>199.12</v>
      </c>
      <c r="I5206" s="7"/>
      <c r="L5206" s="112"/>
      <c r="M5206" s="117"/>
      <c r="T5206" s="118"/>
      <c r="AT5206" s="114" t="s">
        <v>176</v>
      </c>
      <c r="AU5206" s="114" t="s">
        <v>82</v>
      </c>
      <c r="AV5206" s="113" t="s">
        <v>82</v>
      </c>
      <c r="AW5206" s="113" t="s">
        <v>30</v>
      </c>
      <c r="AX5206" s="113" t="s">
        <v>73</v>
      </c>
      <c r="AY5206" s="114" t="s">
        <v>165</v>
      </c>
    </row>
    <row r="5207" spans="2:51" s="113" customFormat="1">
      <c r="B5207" s="112"/>
      <c r="D5207" s="102" t="s">
        <v>176</v>
      </c>
      <c r="E5207" s="114" t="s">
        <v>1</v>
      </c>
      <c r="F5207" s="115" t="s">
        <v>11675</v>
      </c>
      <c r="H5207" s="116">
        <v>15.57</v>
      </c>
      <c r="I5207" s="7"/>
      <c r="L5207" s="112"/>
      <c r="M5207" s="117"/>
      <c r="T5207" s="118"/>
      <c r="AT5207" s="114" t="s">
        <v>176</v>
      </c>
      <c r="AU5207" s="114" t="s">
        <v>82</v>
      </c>
      <c r="AV5207" s="113" t="s">
        <v>82</v>
      </c>
      <c r="AW5207" s="113" t="s">
        <v>30</v>
      </c>
      <c r="AX5207" s="113" t="s">
        <v>73</v>
      </c>
      <c r="AY5207" s="114" t="s">
        <v>165</v>
      </c>
    </row>
    <row r="5208" spans="2:51" s="113" customFormat="1">
      <c r="B5208" s="112"/>
      <c r="D5208" s="102" t="s">
        <v>176</v>
      </c>
      <c r="E5208" s="114" t="s">
        <v>1</v>
      </c>
      <c r="F5208" s="115" t="s">
        <v>11295</v>
      </c>
      <c r="H5208" s="116">
        <v>29.09</v>
      </c>
      <c r="I5208" s="7"/>
      <c r="L5208" s="112"/>
      <c r="M5208" s="117"/>
      <c r="T5208" s="118"/>
      <c r="AT5208" s="114" t="s">
        <v>176</v>
      </c>
      <c r="AU5208" s="114" t="s">
        <v>82</v>
      </c>
      <c r="AV5208" s="113" t="s">
        <v>82</v>
      </c>
      <c r="AW5208" s="113" t="s">
        <v>30</v>
      </c>
      <c r="AX5208" s="113" t="s">
        <v>73</v>
      </c>
      <c r="AY5208" s="114" t="s">
        <v>165</v>
      </c>
    </row>
    <row r="5209" spans="2:51" s="113" customFormat="1">
      <c r="B5209" s="112"/>
      <c r="D5209" s="102" t="s">
        <v>176</v>
      </c>
      <c r="E5209" s="114" t="s">
        <v>1</v>
      </c>
      <c r="F5209" s="115" t="s">
        <v>11676</v>
      </c>
      <c r="H5209" s="116">
        <v>15.87</v>
      </c>
      <c r="I5209" s="7"/>
      <c r="L5209" s="112"/>
      <c r="M5209" s="117"/>
      <c r="T5209" s="118"/>
      <c r="AT5209" s="114" t="s">
        <v>176</v>
      </c>
      <c r="AU5209" s="114" t="s">
        <v>82</v>
      </c>
      <c r="AV5209" s="113" t="s">
        <v>82</v>
      </c>
      <c r="AW5209" s="113" t="s">
        <v>30</v>
      </c>
      <c r="AX5209" s="113" t="s">
        <v>73</v>
      </c>
      <c r="AY5209" s="114" t="s">
        <v>165</v>
      </c>
    </row>
    <row r="5210" spans="2:51" s="113" customFormat="1">
      <c r="B5210" s="112"/>
      <c r="D5210" s="102" t="s">
        <v>176</v>
      </c>
      <c r="E5210" s="114" t="s">
        <v>1</v>
      </c>
      <c r="F5210" s="115" t="s">
        <v>11299</v>
      </c>
      <c r="H5210" s="116">
        <v>17.28</v>
      </c>
      <c r="I5210" s="7"/>
      <c r="L5210" s="112"/>
      <c r="M5210" s="117"/>
      <c r="T5210" s="118"/>
      <c r="AT5210" s="114" t="s">
        <v>176</v>
      </c>
      <c r="AU5210" s="114" t="s">
        <v>82</v>
      </c>
      <c r="AV5210" s="113" t="s">
        <v>82</v>
      </c>
      <c r="AW5210" s="113" t="s">
        <v>30</v>
      </c>
      <c r="AX5210" s="113" t="s">
        <v>73</v>
      </c>
      <c r="AY5210" s="114" t="s">
        <v>165</v>
      </c>
    </row>
    <row r="5211" spans="2:51" s="113" customFormat="1">
      <c r="B5211" s="112"/>
      <c r="D5211" s="102" t="s">
        <v>176</v>
      </c>
      <c r="E5211" s="114" t="s">
        <v>1</v>
      </c>
      <c r="F5211" s="115" t="s">
        <v>11677</v>
      </c>
      <c r="H5211" s="116">
        <v>12.98</v>
      </c>
      <c r="I5211" s="7"/>
      <c r="L5211" s="112"/>
      <c r="M5211" s="117"/>
      <c r="T5211" s="118"/>
      <c r="AT5211" s="114" t="s">
        <v>176</v>
      </c>
      <c r="AU5211" s="114" t="s">
        <v>82</v>
      </c>
      <c r="AV5211" s="113" t="s">
        <v>82</v>
      </c>
      <c r="AW5211" s="113" t="s">
        <v>30</v>
      </c>
      <c r="AX5211" s="113" t="s">
        <v>73</v>
      </c>
      <c r="AY5211" s="114" t="s">
        <v>165</v>
      </c>
    </row>
    <row r="5212" spans="2:51" s="113" customFormat="1">
      <c r="B5212" s="112"/>
      <c r="D5212" s="102" t="s">
        <v>176</v>
      </c>
      <c r="E5212" s="114" t="s">
        <v>1</v>
      </c>
      <c r="F5212" s="115" t="s">
        <v>11678</v>
      </c>
      <c r="H5212" s="116">
        <v>28.65</v>
      </c>
      <c r="I5212" s="7"/>
      <c r="L5212" s="112"/>
      <c r="M5212" s="117"/>
      <c r="T5212" s="118"/>
      <c r="AT5212" s="114" t="s">
        <v>176</v>
      </c>
      <c r="AU5212" s="114" t="s">
        <v>82</v>
      </c>
      <c r="AV5212" s="113" t="s">
        <v>82</v>
      </c>
      <c r="AW5212" s="113" t="s">
        <v>30</v>
      </c>
      <c r="AX5212" s="113" t="s">
        <v>73</v>
      </c>
      <c r="AY5212" s="114" t="s">
        <v>165</v>
      </c>
    </row>
    <row r="5213" spans="2:51" s="113" customFormat="1">
      <c r="B5213" s="112"/>
      <c r="D5213" s="102" t="s">
        <v>176</v>
      </c>
      <c r="E5213" s="114" t="s">
        <v>1</v>
      </c>
      <c r="F5213" s="115" t="s">
        <v>11679</v>
      </c>
      <c r="H5213" s="116">
        <v>6.49</v>
      </c>
      <c r="I5213" s="7"/>
      <c r="L5213" s="112"/>
      <c r="M5213" s="117"/>
      <c r="T5213" s="118"/>
      <c r="AT5213" s="114" t="s">
        <v>176</v>
      </c>
      <c r="AU5213" s="114" t="s">
        <v>82</v>
      </c>
      <c r="AV5213" s="113" t="s">
        <v>82</v>
      </c>
      <c r="AW5213" s="113" t="s">
        <v>30</v>
      </c>
      <c r="AX5213" s="113" t="s">
        <v>73</v>
      </c>
      <c r="AY5213" s="114" t="s">
        <v>165</v>
      </c>
    </row>
    <row r="5214" spans="2:51" s="113" customFormat="1">
      <c r="B5214" s="112"/>
      <c r="D5214" s="102" t="s">
        <v>176</v>
      </c>
      <c r="E5214" s="114" t="s">
        <v>1</v>
      </c>
      <c r="F5214" s="115" t="s">
        <v>11680</v>
      </c>
      <c r="H5214" s="116">
        <v>108.15</v>
      </c>
      <c r="I5214" s="7"/>
      <c r="L5214" s="112"/>
      <c r="M5214" s="117"/>
      <c r="T5214" s="118"/>
      <c r="AT5214" s="114" t="s">
        <v>176</v>
      </c>
      <c r="AU5214" s="114" t="s">
        <v>82</v>
      </c>
      <c r="AV5214" s="113" t="s">
        <v>82</v>
      </c>
      <c r="AW5214" s="113" t="s">
        <v>30</v>
      </c>
      <c r="AX5214" s="113" t="s">
        <v>73</v>
      </c>
      <c r="AY5214" s="114" t="s">
        <v>165</v>
      </c>
    </row>
    <row r="5215" spans="2:51" s="113" customFormat="1">
      <c r="B5215" s="112"/>
      <c r="D5215" s="102" t="s">
        <v>176</v>
      </c>
      <c r="E5215" s="114" t="s">
        <v>1</v>
      </c>
      <c r="F5215" s="115" t="s">
        <v>11307</v>
      </c>
      <c r="H5215" s="116">
        <v>77.430000000000007</v>
      </c>
      <c r="I5215" s="7"/>
      <c r="L5215" s="112"/>
      <c r="M5215" s="117"/>
      <c r="T5215" s="118"/>
      <c r="AT5215" s="114" t="s">
        <v>176</v>
      </c>
      <c r="AU5215" s="114" t="s">
        <v>82</v>
      </c>
      <c r="AV5215" s="113" t="s">
        <v>82</v>
      </c>
      <c r="AW5215" s="113" t="s">
        <v>30</v>
      </c>
      <c r="AX5215" s="113" t="s">
        <v>73</v>
      </c>
      <c r="AY5215" s="114" t="s">
        <v>165</v>
      </c>
    </row>
    <row r="5216" spans="2:51" s="113" customFormat="1">
      <c r="B5216" s="112"/>
      <c r="D5216" s="102" t="s">
        <v>176</v>
      </c>
      <c r="E5216" s="114" t="s">
        <v>1</v>
      </c>
      <c r="F5216" s="115" t="s">
        <v>11308</v>
      </c>
      <c r="H5216" s="116">
        <v>9.2799999999999994</v>
      </c>
      <c r="I5216" s="7"/>
      <c r="L5216" s="112"/>
      <c r="M5216" s="117"/>
      <c r="T5216" s="118"/>
      <c r="AT5216" s="114" t="s">
        <v>176</v>
      </c>
      <c r="AU5216" s="114" t="s">
        <v>82</v>
      </c>
      <c r="AV5216" s="113" t="s">
        <v>82</v>
      </c>
      <c r="AW5216" s="113" t="s">
        <v>30</v>
      </c>
      <c r="AX5216" s="113" t="s">
        <v>73</v>
      </c>
      <c r="AY5216" s="114" t="s">
        <v>165</v>
      </c>
    </row>
    <row r="5217" spans="2:65" s="113" customFormat="1">
      <c r="B5217" s="112"/>
      <c r="D5217" s="102" t="s">
        <v>176</v>
      </c>
      <c r="E5217" s="114" t="s">
        <v>1</v>
      </c>
      <c r="F5217" s="115" t="s">
        <v>11302</v>
      </c>
      <c r="H5217" s="116">
        <v>11.36</v>
      </c>
      <c r="I5217" s="7"/>
      <c r="L5217" s="112"/>
      <c r="M5217" s="117"/>
      <c r="T5217" s="118"/>
      <c r="AT5217" s="114" t="s">
        <v>176</v>
      </c>
      <c r="AU5217" s="114" t="s">
        <v>82</v>
      </c>
      <c r="AV5217" s="113" t="s">
        <v>82</v>
      </c>
      <c r="AW5217" s="113" t="s">
        <v>30</v>
      </c>
      <c r="AX5217" s="113" t="s">
        <v>73</v>
      </c>
      <c r="AY5217" s="114" t="s">
        <v>165</v>
      </c>
    </row>
    <row r="5218" spans="2:65" s="113" customFormat="1">
      <c r="B5218" s="112"/>
      <c r="D5218" s="102" t="s">
        <v>176</v>
      </c>
      <c r="E5218" s="114" t="s">
        <v>1</v>
      </c>
      <c r="F5218" s="115" t="s">
        <v>11303</v>
      </c>
      <c r="H5218" s="116">
        <v>5.88</v>
      </c>
      <c r="I5218" s="7"/>
      <c r="L5218" s="112"/>
      <c r="M5218" s="117"/>
      <c r="T5218" s="118"/>
      <c r="AT5218" s="114" t="s">
        <v>176</v>
      </c>
      <c r="AU5218" s="114" t="s">
        <v>82</v>
      </c>
      <c r="AV5218" s="113" t="s">
        <v>82</v>
      </c>
      <c r="AW5218" s="113" t="s">
        <v>30</v>
      </c>
      <c r="AX5218" s="113" t="s">
        <v>73</v>
      </c>
      <c r="AY5218" s="114" t="s">
        <v>165</v>
      </c>
    </row>
    <row r="5219" spans="2:65" s="113" customFormat="1">
      <c r="B5219" s="112"/>
      <c r="D5219" s="102" t="s">
        <v>176</v>
      </c>
      <c r="E5219" s="114" t="s">
        <v>1</v>
      </c>
      <c r="F5219" s="115" t="s">
        <v>11681</v>
      </c>
      <c r="H5219" s="116">
        <v>3.55</v>
      </c>
      <c r="I5219" s="7"/>
      <c r="L5219" s="112"/>
      <c r="M5219" s="117"/>
      <c r="T5219" s="118"/>
      <c r="AT5219" s="114" t="s">
        <v>176</v>
      </c>
      <c r="AU5219" s="114" t="s">
        <v>82</v>
      </c>
      <c r="AV5219" s="113" t="s">
        <v>82</v>
      </c>
      <c r="AW5219" s="113" t="s">
        <v>30</v>
      </c>
      <c r="AX5219" s="113" t="s">
        <v>73</v>
      </c>
      <c r="AY5219" s="114" t="s">
        <v>165</v>
      </c>
    </row>
    <row r="5220" spans="2:65" s="113" customFormat="1">
      <c r="B5220" s="112"/>
      <c r="D5220" s="102" t="s">
        <v>176</v>
      </c>
      <c r="E5220" s="114" t="s">
        <v>1</v>
      </c>
      <c r="F5220" s="115" t="s">
        <v>11682</v>
      </c>
      <c r="H5220" s="116">
        <v>5.81</v>
      </c>
      <c r="I5220" s="7"/>
      <c r="L5220" s="112"/>
      <c r="M5220" s="117"/>
      <c r="T5220" s="118"/>
      <c r="AT5220" s="114" t="s">
        <v>176</v>
      </c>
      <c r="AU5220" s="114" t="s">
        <v>82</v>
      </c>
      <c r="AV5220" s="113" t="s">
        <v>82</v>
      </c>
      <c r="AW5220" s="113" t="s">
        <v>30</v>
      </c>
      <c r="AX5220" s="113" t="s">
        <v>73</v>
      </c>
      <c r="AY5220" s="114" t="s">
        <v>165</v>
      </c>
    </row>
    <row r="5221" spans="2:65" s="107" customFormat="1">
      <c r="B5221" s="106"/>
      <c r="D5221" s="102" t="s">
        <v>176</v>
      </c>
      <c r="E5221" s="108" t="s">
        <v>1</v>
      </c>
      <c r="F5221" s="109" t="s">
        <v>709</v>
      </c>
      <c r="H5221" s="108"/>
      <c r="I5221" s="6"/>
      <c r="L5221" s="106"/>
      <c r="M5221" s="110"/>
      <c r="T5221" s="111"/>
      <c r="AT5221" s="108" t="s">
        <v>176</v>
      </c>
      <c r="AU5221" s="108" t="s">
        <v>82</v>
      </c>
      <c r="AV5221" s="107" t="s">
        <v>82</v>
      </c>
      <c r="AW5221" s="107" t="s">
        <v>30</v>
      </c>
      <c r="AX5221" s="107" t="s">
        <v>73</v>
      </c>
      <c r="AY5221" s="108" t="s">
        <v>165</v>
      </c>
    </row>
    <row r="5222" spans="2:65" s="113" customFormat="1">
      <c r="B5222" s="112"/>
      <c r="D5222" s="102" t="s">
        <v>176</v>
      </c>
      <c r="E5222" s="114" t="s">
        <v>1</v>
      </c>
      <c r="F5222" s="115" t="s">
        <v>11683</v>
      </c>
      <c r="H5222" s="116">
        <v>28.14</v>
      </c>
      <c r="I5222" s="7"/>
      <c r="L5222" s="112"/>
      <c r="M5222" s="117"/>
      <c r="T5222" s="118"/>
      <c r="AT5222" s="114" t="s">
        <v>176</v>
      </c>
      <c r="AU5222" s="114" t="s">
        <v>82</v>
      </c>
      <c r="AV5222" s="113" t="s">
        <v>82</v>
      </c>
      <c r="AW5222" s="113" t="s">
        <v>30</v>
      </c>
      <c r="AX5222" s="113" t="s">
        <v>73</v>
      </c>
      <c r="AY5222" s="114" t="s">
        <v>165</v>
      </c>
    </row>
    <row r="5223" spans="2:65" s="113" customFormat="1">
      <c r="B5223" s="112"/>
      <c r="D5223" s="102" t="s">
        <v>176</v>
      </c>
      <c r="E5223" s="114" t="s">
        <v>1</v>
      </c>
      <c r="F5223" s="115" t="s">
        <v>11684</v>
      </c>
      <c r="H5223" s="116">
        <v>26.58</v>
      </c>
      <c r="I5223" s="7"/>
      <c r="L5223" s="112"/>
      <c r="M5223" s="117"/>
      <c r="T5223" s="118"/>
      <c r="AT5223" s="114" t="s">
        <v>176</v>
      </c>
      <c r="AU5223" s="114" t="s">
        <v>82</v>
      </c>
      <c r="AV5223" s="113" t="s">
        <v>82</v>
      </c>
      <c r="AW5223" s="113" t="s">
        <v>30</v>
      </c>
      <c r="AX5223" s="113" t="s">
        <v>73</v>
      </c>
      <c r="AY5223" s="114" t="s">
        <v>165</v>
      </c>
    </row>
    <row r="5224" spans="2:65" s="113" customFormat="1">
      <c r="B5224" s="112"/>
      <c r="D5224" s="102" t="s">
        <v>176</v>
      </c>
      <c r="E5224" s="114" t="s">
        <v>1</v>
      </c>
      <c r="F5224" s="115" t="s">
        <v>11685</v>
      </c>
      <c r="H5224" s="116">
        <v>34.94</v>
      </c>
      <c r="I5224" s="7"/>
      <c r="L5224" s="112"/>
      <c r="M5224" s="117"/>
      <c r="T5224" s="118"/>
      <c r="AT5224" s="114" t="s">
        <v>176</v>
      </c>
      <c r="AU5224" s="114" t="s">
        <v>82</v>
      </c>
      <c r="AV5224" s="113" t="s">
        <v>82</v>
      </c>
      <c r="AW5224" s="113" t="s">
        <v>30</v>
      </c>
      <c r="AX5224" s="113" t="s">
        <v>73</v>
      </c>
      <c r="AY5224" s="114" t="s">
        <v>165</v>
      </c>
    </row>
    <row r="5225" spans="2:65" s="113" customFormat="1">
      <c r="B5225" s="112"/>
      <c r="D5225" s="102" t="s">
        <v>176</v>
      </c>
      <c r="E5225" s="114" t="s">
        <v>1</v>
      </c>
      <c r="F5225" s="115" t="s">
        <v>11306</v>
      </c>
      <c r="H5225" s="116">
        <v>64.709999999999994</v>
      </c>
      <c r="I5225" s="7"/>
      <c r="L5225" s="112"/>
      <c r="M5225" s="117"/>
      <c r="T5225" s="118"/>
      <c r="AT5225" s="114" t="s">
        <v>176</v>
      </c>
      <c r="AU5225" s="114" t="s">
        <v>82</v>
      </c>
      <c r="AV5225" s="113" t="s">
        <v>82</v>
      </c>
      <c r="AW5225" s="113" t="s">
        <v>30</v>
      </c>
      <c r="AX5225" s="113" t="s">
        <v>73</v>
      </c>
      <c r="AY5225" s="114" t="s">
        <v>165</v>
      </c>
    </row>
    <row r="5226" spans="2:65" s="113" customFormat="1">
      <c r="B5226" s="112"/>
      <c r="D5226" s="102" t="s">
        <v>176</v>
      </c>
      <c r="E5226" s="114" t="s">
        <v>1</v>
      </c>
      <c r="F5226" s="115" t="s">
        <v>11309</v>
      </c>
      <c r="H5226" s="116">
        <v>78.81</v>
      </c>
      <c r="I5226" s="7"/>
      <c r="L5226" s="112"/>
      <c r="M5226" s="117"/>
      <c r="T5226" s="118"/>
      <c r="AT5226" s="114" t="s">
        <v>176</v>
      </c>
      <c r="AU5226" s="114" t="s">
        <v>82</v>
      </c>
      <c r="AV5226" s="113" t="s">
        <v>82</v>
      </c>
      <c r="AW5226" s="113" t="s">
        <v>30</v>
      </c>
      <c r="AX5226" s="113" t="s">
        <v>73</v>
      </c>
      <c r="AY5226" s="114" t="s">
        <v>165</v>
      </c>
    </row>
    <row r="5227" spans="2:65" s="120" customFormat="1">
      <c r="B5227" s="119"/>
      <c r="D5227" s="102" t="s">
        <v>176</v>
      </c>
      <c r="E5227" s="121" t="s">
        <v>1</v>
      </c>
      <c r="F5227" s="122" t="s">
        <v>181</v>
      </c>
      <c r="H5227" s="123">
        <v>2320.5500000000002</v>
      </c>
      <c r="I5227" s="8"/>
      <c r="L5227" s="119"/>
      <c r="M5227" s="124"/>
      <c r="T5227" s="125"/>
      <c r="AT5227" s="121" t="s">
        <v>176</v>
      </c>
      <c r="AU5227" s="121" t="s">
        <v>82</v>
      </c>
      <c r="AV5227" s="120" t="s">
        <v>172</v>
      </c>
      <c r="AW5227" s="120" t="s">
        <v>30</v>
      </c>
      <c r="AX5227" s="120" t="s">
        <v>80</v>
      </c>
      <c r="AY5227" s="121" t="s">
        <v>165</v>
      </c>
    </row>
    <row r="5228" spans="2:65" s="17" customFormat="1" ht="24.2" customHeight="1">
      <c r="B5228" s="16"/>
      <c r="C5228" s="88" t="s">
        <v>2213</v>
      </c>
      <c r="D5228" s="88" t="s">
        <v>168</v>
      </c>
      <c r="E5228" s="89" t="s">
        <v>3655</v>
      </c>
      <c r="F5228" s="90" t="s">
        <v>3656</v>
      </c>
      <c r="G5228" s="91" t="s">
        <v>254</v>
      </c>
      <c r="H5228" s="92">
        <v>103.5</v>
      </c>
      <c r="I5228" s="4"/>
      <c r="J5228" s="94">
        <f>ROUND(I5228*H5228,2)</f>
        <v>0</v>
      </c>
      <c r="K5228" s="95"/>
      <c r="L5228" s="16"/>
      <c r="M5228" s="96" t="s">
        <v>1</v>
      </c>
      <c r="N5228" s="97" t="s">
        <v>38</v>
      </c>
      <c r="P5228" s="98">
        <f>O5228*H5228</f>
        <v>0</v>
      </c>
      <c r="Q5228" s="98">
        <v>1.5299999999999999E-3</v>
      </c>
      <c r="R5228" s="98">
        <f>Q5228*H5228</f>
        <v>0.158355</v>
      </c>
      <c r="S5228" s="98">
        <v>0</v>
      </c>
      <c r="T5228" s="99">
        <f>S5228*H5228</f>
        <v>0</v>
      </c>
      <c r="AR5228" s="100" t="s">
        <v>172</v>
      </c>
      <c r="AT5228" s="100" t="s">
        <v>168</v>
      </c>
      <c r="AU5228" s="100" t="s">
        <v>82</v>
      </c>
      <c r="AY5228" s="9" t="s">
        <v>165</v>
      </c>
      <c r="BE5228" s="101">
        <f>IF(N5228="základní",J5228,0)</f>
        <v>0</v>
      </c>
      <c r="BF5228" s="101">
        <f>IF(N5228="snížená",J5228,0)</f>
        <v>0</v>
      </c>
      <c r="BG5228" s="101">
        <f>IF(N5228="zákl. přenesená",J5228,0)</f>
        <v>0</v>
      </c>
      <c r="BH5228" s="101">
        <f>IF(N5228="sníž. přenesená",J5228,0)</f>
        <v>0</v>
      </c>
      <c r="BI5228" s="101">
        <f>IF(N5228="nulová",J5228,0)</f>
        <v>0</v>
      </c>
      <c r="BJ5228" s="9" t="s">
        <v>80</v>
      </c>
      <c r="BK5228" s="101">
        <f>ROUND(I5228*H5228,2)</f>
        <v>0</v>
      </c>
      <c r="BL5228" s="9" t="s">
        <v>172</v>
      </c>
      <c r="BM5228" s="100" t="s">
        <v>3657</v>
      </c>
    </row>
    <row r="5229" spans="2:65" s="17" customFormat="1" ht="29.25">
      <c r="B5229" s="16"/>
      <c r="D5229" s="102" t="s">
        <v>173</v>
      </c>
      <c r="F5229" s="103" t="s">
        <v>3658</v>
      </c>
      <c r="I5229" s="5"/>
      <c r="L5229" s="16"/>
      <c r="M5229" s="104"/>
      <c r="T5229" s="105"/>
      <c r="AT5229" s="9" t="s">
        <v>173</v>
      </c>
      <c r="AU5229" s="9" t="s">
        <v>82</v>
      </c>
    </row>
    <row r="5230" spans="2:65" s="107" customFormat="1">
      <c r="B5230" s="106"/>
      <c r="D5230" s="102" t="s">
        <v>176</v>
      </c>
      <c r="E5230" s="108" t="s">
        <v>1</v>
      </c>
      <c r="F5230" s="109" t="s">
        <v>3659</v>
      </c>
      <c r="H5230" s="108" t="s">
        <v>1</v>
      </c>
      <c r="I5230" s="6"/>
      <c r="L5230" s="106"/>
      <c r="M5230" s="110"/>
      <c r="T5230" s="111"/>
      <c r="AT5230" s="108" t="s">
        <v>176</v>
      </c>
      <c r="AU5230" s="108" t="s">
        <v>82</v>
      </c>
      <c r="AV5230" s="107" t="s">
        <v>80</v>
      </c>
      <c r="AW5230" s="107" t="s">
        <v>30</v>
      </c>
      <c r="AX5230" s="107" t="s">
        <v>73</v>
      </c>
      <c r="AY5230" s="108" t="s">
        <v>165</v>
      </c>
    </row>
    <row r="5231" spans="2:65" s="113" customFormat="1">
      <c r="B5231" s="112"/>
      <c r="D5231" s="102" t="s">
        <v>176</v>
      </c>
      <c r="E5231" s="114" t="s">
        <v>1</v>
      </c>
      <c r="F5231" s="115" t="s">
        <v>3660</v>
      </c>
      <c r="H5231" s="116">
        <v>103.5</v>
      </c>
      <c r="I5231" s="7"/>
      <c r="L5231" s="112"/>
      <c r="M5231" s="117"/>
      <c r="T5231" s="118"/>
      <c r="AT5231" s="114" t="s">
        <v>176</v>
      </c>
      <c r="AU5231" s="114" t="s">
        <v>82</v>
      </c>
      <c r="AV5231" s="113" t="s">
        <v>82</v>
      </c>
      <c r="AW5231" s="113" t="s">
        <v>30</v>
      </c>
      <c r="AX5231" s="113" t="s">
        <v>73</v>
      </c>
      <c r="AY5231" s="114" t="s">
        <v>165</v>
      </c>
    </row>
    <row r="5232" spans="2:65" s="120" customFormat="1">
      <c r="B5232" s="119"/>
      <c r="D5232" s="102" t="s">
        <v>176</v>
      </c>
      <c r="E5232" s="121" t="s">
        <v>1</v>
      </c>
      <c r="F5232" s="122" t="s">
        <v>181</v>
      </c>
      <c r="H5232" s="123">
        <v>103.5</v>
      </c>
      <c r="I5232" s="8"/>
      <c r="L5232" s="119"/>
      <c r="M5232" s="124"/>
      <c r="T5232" s="125"/>
      <c r="AT5232" s="121" t="s">
        <v>176</v>
      </c>
      <c r="AU5232" s="121" t="s">
        <v>82</v>
      </c>
      <c r="AV5232" s="120" t="s">
        <v>172</v>
      </c>
      <c r="AW5232" s="120" t="s">
        <v>30</v>
      </c>
      <c r="AX5232" s="120" t="s">
        <v>80</v>
      </c>
      <c r="AY5232" s="121" t="s">
        <v>165</v>
      </c>
    </row>
    <row r="5233" spans="2:65" s="17" customFormat="1" ht="24.2" customHeight="1">
      <c r="B5233" s="16"/>
      <c r="C5233" s="88" t="s">
        <v>3661</v>
      </c>
      <c r="D5233" s="88" t="s">
        <v>168</v>
      </c>
      <c r="E5233" s="89" t="s">
        <v>3662</v>
      </c>
      <c r="F5233" s="90" t="s">
        <v>3663</v>
      </c>
      <c r="G5233" s="91" t="s">
        <v>254</v>
      </c>
      <c r="H5233" s="92">
        <v>103.5</v>
      </c>
      <c r="I5233" s="4"/>
      <c r="J5233" s="94">
        <f>ROUND(I5233*H5233,2)</f>
        <v>0</v>
      </c>
      <c r="K5233" s="95"/>
      <c r="L5233" s="16"/>
      <c r="M5233" s="96" t="s">
        <v>1</v>
      </c>
      <c r="N5233" s="97" t="s">
        <v>38</v>
      </c>
      <c r="P5233" s="98">
        <f>O5233*H5233</f>
        <v>0</v>
      </c>
      <c r="Q5233" s="98">
        <v>1.0200000000000001E-3</v>
      </c>
      <c r="R5233" s="98">
        <f>Q5233*H5233</f>
        <v>0.10557000000000001</v>
      </c>
      <c r="S5233" s="98">
        <v>0</v>
      </c>
      <c r="T5233" s="99">
        <f>S5233*H5233</f>
        <v>0</v>
      </c>
      <c r="AR5233" s="100" t="s">
        <v>172</v>
      </c>
      <c r="AT5233" s="100" t="s">
        <v>168</v>
      </c>
      <c r="AU5233" s="100" t="s">
        <v>82</v>
      </c>
      <c r="AY5233" s="9" t="s">
        <v>165</v>
      </c>
      <c r="BE5233" s="101">
        <f>IF(N5233="základní",J5233,0)</f>
        <v>0</v>
      </c>
      <c r="BF5233" s="101">
        <f>IF(N5233="snížená",J5233,0)</f>
        <v>0</v>
      </c>
      <c r="BG5233" s="101">
        <f>IF(N5233="zákl. přenesená",J5233,0)</f>
        <v>0</v>
      </c>
      <c r="BH5233" s="101">
        <f>IF(N5233="sníž. přenesená",J5233,0)</f>
        <v>0</v>
      </c>
      <c r="BI5233" s="101">
        <f>IF(N5233="nulová",J5233,0)</f>
        <v>0</v>
      </c>
      <c r="BJ5233" s="9" t="s">
        <v>80</v>
      </c>
      <c r="BK5233" s="101">
        <f>ROUND(I5233*H5233,2)</f>
        <v>0</v>
      </c>
      <c r="BL5233" s="9" t="s">
        <v>172</v>
      </c>
      <c r="BM5233" s="100" t="s">
        <v>3664</v>
      </c>
    </row>
    <row r="5234" spans="2:65" s="17" customFormat="1" ht="29.25">
      <c r="B5234" s="16"/>
      <c r="D5234" s="102" t="s">
        <v>173</v>
      </c>
      <c r="F5234" s="103" t="s">
        <v>3665</v>
      </c>
      <c r="I5234" s="5"/>
      <c r="L5234" s="16"/>
      <c r="M5234" s="104"/>
      <c r="T5234" s="105"/>
      <c r="AT5234" s="9" t="s">
        <v>173</v>
      </c>
      <c r="AU5234" s="9" t="s">
        <v>82</v>
      </c>
    </row>
    <row r="5235" spans="2:65" s="107" customFormat="1">
      <c r="B5235" s="106"/>
      <c r="D5235" s="102" t="s">
        <v>176</v>
      </c>
      <c r="E5235" s="108" t="s">
        <v>1</v>
      </c>
      <c r="F5235" s="109" t="s">
        <v>3666</v>
      </c>
      <c r="H5235" s="108" t="s">
        <v>1</v>
      </c>
      <c r="I5235" s="6"/>
      <c r="L5235" s="106"/>
      <c r="M5235" s="110"/>
      <c r="T5235" s="111"/>
      <c r="AT5235" s="108" t="s">
        <v>176</v>
      </c>
      <c r="AU5235" s="108" t="s">
        <v>82</v>
      </c>
      <c r="AV5235" s="107" t="s">
        <v>80</v>
      </c>
      <c r="AW5235" s="107" t="s">
        <v>30</v>
      </c>
      <c r="AX5235" s="107" t="s">
        <v>73</v>
      </c>
      <c r="AY5235" s="108" t="s">
        <v>165</v>
      </c>
    </row>
    <row r="5236" spans="2:65" s="113" customFormat="1">
      <c r="B5236" s="112"/>
      <c r="D5236" s="102" t="s">
        <v>176</v>
      </c>
      <c r="E5236" s="114" t="s">
        <v>1</v>
      </c>
      <c r="F5236" s="115" t="s">
        <v>3660</v>
      </c>
      <c r="H5236" s="116">
        <v>103.5</v>
      </c>
      <c r="I5236" s="7"/>
      <c r="L5236" s="112"/>
      <c r="M5236" s="117"/>
      <c r="T5236" s="118"/>
      <c r="AT5236" s="114" t="s">
        <v>176</v>
      </c>
      <c r="AU5236" s="114" t="s">
        <v>82</v>
      </c>
      <c r="AV5236" s="113" t="s">
        <v>82</v>
      </c>
      <c r="AW5236" s="113" t="s">
        <v>30</v>
      </c>
      <c r="AX5236" s="113" t="s">
        <v>73</v>
      </c>
      <c r="AY5236" s="114" t="s">
        <v>165</v>
      </c>
    </row>
    <row r="5237" spans="2:65" s="120" customFormat="1">
      <c r="B5237" s="119"/>
      <c r="D5237" s="102" t="s">
        <v>176</v>
      </c>
      <c r="E5237" s="121" t="s">
        <v>1</v>
      </c>
      <c r="F5237" s="122" t="s">
        <v>181</v>
      </c>
      <c r="H5237" s="123">
        <v>103.5</v>
      </c>
      <c r="I5237" s="8"/>
      <c r="L5237" s="119"/>
      <c r="M5237" s="124"/>
      <c r="T5237" s="125"/>
      <c r="AT5237" s="121" t="s">
        <v>176</v>
      </c>
      <c r="AU5237" s="121" t="s">
        <v>82</v>
      </c>
      <c r="AV5237" s="120" t="s">
        <v>172</v>
      </c>
      <c r="AW5237" s="120" t="s">
        <v>30</v>
      </c>
      <c r="AX5237" s="120" t="s">
        <v>80</v>
      </c>
      <c r="AY5237" s="121" t="s">
        <v>165</v>
      </c>
    </row>
    <row r="5238" spans="2:65" s="17" customFormat="1" ht="33" customHeight="1">
      <c r="B5238" s="16"/>
      <c r="C5238" s="88" t="s">
        <v>2217</v>
      </c>
      <c r="D5238" s="88" t="s">
        <v>168</v>
      </c>
      <c r="E5238" s="89" t="s">
        <v>3667</v>
      </c>
      <c r="F5238" s="90" t="s">
        <v>3668</v>
      </c>
      <c r="G5238" s="91" t="s">
        <v>254</v>
      </c>
      <c r="H5238" s="92">
        <v>41.4</v>
      </c>
      <c r="I5238" s="4"/>
      <c r="J5238" s="94">
        <f>ROUND(I5238*H5238,2)</f>
        <v>0</v>
      </c>
      <c r="K5238" s="95"/>
      <c r="L5238" s="16"/>
      <c r="M5238" s="96" t="s">
        <v>1</v>
      </c>
      <c r="N5238" s="97" t="s">
        <v>38</v>
      </c>
      <c r="P5238" s="98">
        <f>O5238*H5238</f>
        <v>0</v>
      </c>
      <c r="Q5238" s="98">
        <v>7.3999999999999999E-4</v>
      </c>
      <c r="R5238" s="98">
        <f>Q5238*H5238</f>
        <v>3.0636E-2</v>
      </c>
      <c r="S5238" s="98">
        <v>0</v>
      </c>
      <c r="T5238" s="99">
        <f>S5238*H5238</f>
        <v>0</v>
      </c>
      <c r="AR5238" s="100" t="s">
        <v>172</v>
      </c>
      <c r="AT5238" s="100" t="s">
        <v>168</v>
      </c>
      <c r="AU5238" s="100" t="s">
        <v>82</v>
      </c>
      <c r="AY5238" s="9" t="s">
        <v>165</v>
      </c>
      <c r="BE5238" s="101">
        <f>IF(N5238="základní",J5238,0)</f>
        <v>0</v>
      </c>
      <c r="BF5238" s="101">
        <f>IF(N5238="snížená",J5238,0)</f>
        <v>0</v>
      </c>
      <c r="BG5238" s="101">
        <f>IF(N5238="zákl. přenesená",J5238,0)</f>
        <v>0</v>
      </c>
      <c r="BH5238" s="101">
        <f>IF(N5238="sníž. přenesená",J5238,0)</f>
        <v>0</v>
      </c>
      <c r="BI5238" s="101">
        <f>IF(N5238="nulová",J5238,0)</f>
        <v>0</v>
      </c>
      <c r="BJ5238" s="9" t="s">
        <v>80</v>
      </c>
      <c r="BK5238" s="101">
        <f>ROUND(I5238*H5238,2)</f>
        <v>0</v>
      </c>
      <c r="BL5238" s="9" t="s">
        <v>172</v>
      </c>
      <c r="BM5238" s="100" t="s">
        <v>3669</v>
      </c>
    </row>
    <row r="5239" spans="2:65" s="17" customFormat="1" ht="19.5">
      <c r="B5239" s="16"/>
      <c r="D5239" s="102" t="s">
        <v>173</v>
      </c>
      <c r="F5239" s="103" t="s">
        <v>3670</v>
      </c>
      <c r="I5239" s="5"/>
      <c r="L5239" s="16"/>
      <c r="M5239" s="104"/>
      <c r="T5239" s="105"/>
      <c r="AT5239" s="9" t="s">
        <v>173</v>
      </c>
      <c r="AU5239" s="9" t="s">
        <v>82</v>
      </c>
    </row>
    <row r="5240" spans="2:65" s="107" customFormat="1">
      <c r="B5240" s="106"/>
      <c r="D5240" s="102" t="s">
        <v>176</v>
      </c>
      <c r="E5240" s="108" t="s">
        <v>1</v>
      </c>
      <c r="F5240" s="109" t="s">
        <v>3666</v>
      </c>
      <c r="H5240" s="108" t="s">
        <v>1</v>
      </c>
      <c r="I5240" s="6"/>
      <c r="L5240" s="106"/>
      <c r="M5240" s="110"/>
      <c r="T5240" s="111"/>
      <c r="AT5240" s="108" t="s">
        <v>176</v>
      </c>
      <c r="AU5240" s="108" t="s">
        <v>82</v>
      </c>
      <c r="AV5240" s="107" t="s">
        <v>80</v>
      </c>
      <c r="AW5240" s="107" t="s">
        <v>30</v>
      </c>
      <c r="AX5240" s="107" t="s">
        <v>73</v>
      </c>
      <c r="AY5240" s="108" t="s">
        <v>165</v>
      </c>
    </row>
    <row r="5241" spans="2:65" s="113" customFormat="1">
      <c r="B5241" s="112"/>
      <c r="D5241" s="102" t="s">
        <v>176</v>
      </c>
      <c r="E5241" s="114" t="s">
        <v>1</v>
      </c>
      <c r="F5241" s="115" t="s">
        <v>3671</v>
      </c>
      <c r="H5241" s="116">
        <v>41.4</v>
      </c>
      <c r="I5241" s="7"/>
      <c r="L5241" s="112"/>
      <c r="M5241" s="117"/>
      <c r="T5241" s="118"/>
      <c r="AT5241" s="114" t="s">
        <v>176</v>
      </c>
      <c r="AU5241" s="114" t="s">
        <v>82</v>
      </c>
      <c r="AV5241" s="113" t="s">
        <v>82</v>
      </c>
      <c r="AW5241" s="113" t="s">
        <v>30</v>
      </c>
      <c r="AX5241" s="113" t="s">
        <v>73</v>
      </c>
      <c r="AY5241" s="114" t="s">
        <v>165</v>
      </c>
    </row>
    <row r="5242" spans="2:65" s="120" customFormat="1">
      <c r="B5242" s="119"/>
      <c r="D5242" s="102" t="s">
        <v>176</v>
      </c>
      <c r="E5242" s="121" t="s">
        <v>1</v>
      </c>
      <c r="F5242" s="122" t="s">
        <v>181</v>
      </c>
      <c r="H5242" s="123">
        <v>41.4</v>
      </c>
      <c r="I5242" s="8"/>
      <c r="L5242" s="119"/>
      <c r="M5242" s="124"/>
      <c r="T5242" s="125"/>
      <c r="AT5242" s="121" t="s">
        <v>176</v>
      </c>
      <c r="AU5242" s="121" t="s">
        <v>82</v>
      </c>
      <c r="AV5242" s="120" t="s">
        <v>172</v>
      </c>
      <c r="AW5242" s="120" t="s">
        <v>30</v>
      </c>
      <c r="AX5242" s="120" t="s">
        <v>80</v>
      </c>
      <c r="AY5242" s="121" t="s">
        <v>165</v>
      </c>
    </row>
    <row r="5243" spans="2:65" s="17" customFormat="1" ht="37.9" customHeight="1">
      <c r="B5243" s="16"/>
      <c r="C5243" s="88" t="s">
        <v>3672</v>
      </c>
      <c r="D5243" s="88" t="s">
        <v>168</v>
      </c>
      <c r="E5243" s="89" t="s">
        <v>3673</v>
      </c>
      <c r="F5243" s="90" t="s">
        <v>3674</v>
      </c>
      <c r="G5243" s="91" t="s">
        <v>202</v>
      </c>
      <c r="H5243" s="92">
        <v>2345.1</v>
      </c>
      <c r="I5243" s="4"/>
      <c r="J5243" s="94">
        <f>ROUND(I5243*H5243,2)</f>
        <v>0</v>
      </c>
      <c r="K5243" s="95"/>
      <c r="L5243" s="16"/>
      <c r="M5243" s="96" t="s">
        <v>1</v>
      </c>
      <c r="N5243" s="97" t="s">
        <v>38</v>
      </c>
      <c r="P5243" s="98">
        <f>O5243*H5243</f>
        <v>0</v>
      </c>
      <c r="Q5243" s="98">
        <v>9.4999999999999998E-3</v>
      </c>
      <c r="R5243" s="98">
        <f>Q5243*H5243</f>
        <v>22.278449999999999</v>
      </c>
      <c r="S5243" s="98">
        <v>0</v>
      </c>
      <c r="T5243" s="99">
        <f>S5243*H5243</f>
        <v>0</v>
      </c>
      <c r="AR5243" s="100" t="s">
        <v>172</v>
      </c>
      <c r="AT5243" s="100" t="s">
        <v>168</v>
      </c>
      <c r="AU5243" s="100" t="s">
        <v>82</v>
      </c>
      <c r="AY5243" s="9" t="s">
        <v>165</v>
      </c>
      <c r="BE5243" s="101">
        <f>IF(N5243="základní",J5243,0)</f>
        <v>0</v>
      </c>
      <c r="BF5243" s="101">
        <f>IF(N5243="snížená",J5243,0)</f>
        <v>0</v>
      </c>
      <c r="BG5243" s="101">
        <f>IF(N5243="zákl. přenesená",J5243,0)</f>
        <v>0</v>
      </c>
      <c r="BH5243" s="101">
        <f>IF(N5243="sníž. přenesená",J5243,0)</f>
        <v>0</v>
      </c>
      <c r="BI5243" s="101">
        <f>IF(N5243="nulová",J5243,0)</f>
        <v>0</v>
      </c>
      <c r="BJ5243" s="9" t="s">
        <v>80</v>
      </c>
      <c r="BK5243" s="101">
        <f>ROUND(I5243*H5243,2)</f>
        <v>0</v>
      </c>
      <c r="BL5243" s="9" t="s">
        <v>172</v>
      </c>
      <c r="BM5243" s="100" t="s">
        <v>3675</v>
      </c>
    </row>
    <row r="5244" spans="2:65" s="17" customFormat="1" ht="29.25">
      <c r="B5244" s="16"/>
      <c r="D5244" s="102" t="s">
        <v>173</v>
      </c>
      <c r="F5244" s="103" t="s">
        <v>3676</v>
      </c>
      <c r="I5244" s="5"/>
      <c r="L5244" s="16"/>
      <c r="M5244" s="104"/>
      <c r="T5244" s="105"/>
      <c r="AT5244" s="9" t="s">
        <v>173</v>
      </c>
      <c r="AU5244" s="9" t="s">
        <v>82</v>
      </c>
    </row>
    <row r="5245" spans="2:65" s="107" customFormat="1">
      <c r="B5245" s="106"/>
      <c r="D5245" s="102" t="s">
        <v>176</v>
      </c>
      <c r="E5245" s="108" t="s">
        <v>1</v>
      </c>
      <c r="F5245" s="109" t="s">
        <v>11686</v>
      </c>
      <c r="H5245" s="108"/>
      <c r="I5245" s="6"/>
      <c r="L5245" s="106"/>
      <c r="M5245" s="110"/>
      <c r="T5245" s="111"/>
      <c r="AT5245" s="108" t="s">
        <v>176</v>
      </c>
      <c r="AU5245" s="108" t="s">
        <v>82</v>
      </c>
      <c r="AV5245" s="107" t="s">
        <v>82</v>
      </c>
      <c r="AW5245" s="107" t="s">
        <v>30</v>
      </c>
      <c r="AX5245" s="107" t="s">
        <v>73</v>
      </c>
      <c r="AY5245" s="108" t="s">
        <v>165</v>
      </c>
    </row>
    <row r="5246" spans="2:65" s="113" customFormat="1">
      <c r="B5246" s="112"/>
      <c r="D5246" s="102" t="s">
        <v>176</v>
      </c>
      <c r="E5246" s="114" t="s">
        <v>1</v>
      </c>
      <c r="F5246" s="115" t="s">
        <v>11465</v>
      </c>
      <c r="H5246" s="116">
        <v>139.69999999999999</v>
      </c>
      <c r="I5246" s="7"/>
      <c r="L5246" s="112"/>
      <c r="M5246" s="117"/>
      <c r="T5246" s="118"/>
      <c r="AT5246" s="114" t="s">
        <v>176</v>
      </c>
      <c r="AU5246" s="114" t="s">
        <v>82</v>
      </c>
      <c r="AV5246" s="113" t="s">
        <v>82</v>
      </c>
      <c r="AW5246" s="113" t="s">
        <v>30</v>
      </c>
      <c r="AX5246" s="113" t="s">
        <v>73</v>
      </c>
      <c r="AY5246" s="114" t="s">
        <v>165</v>
      </c>
    </row>
    <row r="5247" spans="2:65" s="113" customFormat="1">
      <c r="B5247" s="112"/>
      <c r="D5247" s="102" t="s">
        <v>176</v>
      </c>
      <c r="E5247" s="114" t="s">
        <v>1</v>
      </c>
      <c r="F5247" s="115" t="s">
        <v>11337</v>
      </c>
      <c r="H5247" s="116">
        <v>24.74</v>
      </c>
      <c r="I5247" s="7"/>
      <c r="L5247" s="112"/>
      <c r="M5247" s="117"/>
      <c r="T5247" s="118"/>
      <c r="AT5247" s="114" t="s">
        <v>176</v>
      </c>
      <c r="AU5247" s="114" t="s">
        <v>82</v>
      </c>
      <c r="AV5247" s="113" t="s">
        <v>82</v>
      </c>
      <c r="AW5247" s="113" t="s">
        <v>30</v>
      </c>
      <c r="AX5247" s="113" t="s">
        <v>73</v>
      </c>
      <c r="AY5247" s="114" t="s">
        <v>165</v>
      </c>
    </row>
    <row r="5248" spans="2:65" s="113" customFormat="1">
      <c r="B5248" s="112"/>
      <c r="D5248" s="102" t="s">
        <v>176</v>
      </c>
      <c r="E5248" s="114" t="s">
        <v>1</v>
      </c>
      <c r="F5248" s="115" t="s">
        <v>9866</v>
      </c>
      <c r="H5248" s="116">
        <v>164.44</v>
      </c>
      <c r="I5248" s="7"/>
      <c r="L5248" s="112"/>
      <c r="M5248" s="117"/>
      <c r="T5248" s="118"/>
      <c r="AT5248" s="114" t="s">
        <v>176</v>
      </c>
      <c r="AU5248" s="114" t="s">
        <v>82</v>
      </c>
      <c r="AV5248" s="113" t="s">
        <v>82</v>
      </c>
      <c r="AW5248" s="113" t="s">
        <v>30</v>
      </c>
      <c r="AX5248" s="113" t="s">
        <v>73</v>
      </c>
      <c r="AY5248" s="114" t="s">
        <v>165</v>
      </c>
    </row>
    <row r="5249" spans="2:51" s="107" customFormat="1">
      <c r="B5249" s="106"/>
      <c r="D5249" s="102" t="s">
        <v>176</v>
      </c>
      <c r="E5249" s="108" t="s">
        <v>1</v>
      </c>
      <c r="F5249" s="109" t="s">
        <v>11687</v>
      </c>
      <c r="H5249" s="108"/>
      <c r="I5249" s="6"/>
      <c r="L5249" s="106"/>
      <c r="M5249" s="110"/>
      <c r="T5249" s="111"/>
      <c r="AT5249" s="108" t="s">
        <v>176</v>
      </c>
      <c r="AU5249" s="108" t="s">
        <v>82</v>
      </c>
      <c r="AV5249" s="107" t="s">
        <v>82</v>
      </c>
      <c r="AW5249" s="107" t="s">
        <v>30</v>
      </c>
      <c r="AX5249" s="107" t="s">
        <v>73</v>
      </c>
      <c r="AY5249" s="108" t="s">
        <v>165</v>
      </c>
    </row>
    <row r="5250" spans="2:51" s="113" customFormat="1">
      <c r="B5250" s="112"/>
      <c r="D5250" s="102" t="s">
        <v>176</v>
      </c>
      <c r="E5250" s="114" t="s">
        <v>1</v>
      </c>
      <c r="F5250" s="115" t="s">
        <v>11466</v>
      </c>
      <c r="H5250" s="116">
        <v>28.6</v>
      </c>
      <c r="I5250" s="7"/>
      <c r="L5250" s="112"/>
      <c r="M5250" s="117"/>
      <c r="T5250" s="118"/>
      <c r="AT5250" s="114" t="s">
        <v>176</v>
      </c>
      <c r="AU5250" s="114" t="s">
        <v>82</v>
      </c>
      <c r="AV5250" s="113" t="s">
        <v>82</v>
      </c>
      <c r="AW5250" s="113" t="s">
        <v>30</v>
      </c>
      <c r="AX5250" s="113" t="s">
        <v>73</v>
      </c>
      <c r="AY5250" s="114" t="s">
        <v>165</v>
      </c>
    </row>
    <row r="5251" spans="2:51" s="113" customFormat="1">
      <c r="B5251" s="112"/>
      <c r="D5251" s="102" t="s">
        <v>176</v>
      </c>
      <c r="E5251" s="114" t="s">
        <v>1</v>
      </c>
      <c r="F5251" s="115" t="s">
        <v>11338</v>
      </c>
      <c r="H5251" s="116">
        <v>23.68</v>
      </c>
      <c r="I5251" s="7"/>
      <c r="L5251" s="112"/>
      <c r="M5251" s="117"/>
      <c r="T5251" s="118"/>
      <c r="AT5251" s="114" t="s">
        <v>176</v>
      </c>
      <c r="AU5251" s="114" t="s">
        <v>82</v>
      </c>
      <c r="AV5251" s="113" t="s">
        <v>82</v>
      </c>
      <c r="AW5251" s="113" t="s">
        <v>30</v>
      </c>
      <c r="AX5251" s="113" t="s">
        <v>73</v>
      </c>
      <c r="AY5251" s="114" t="s">
        <v>165</v>
      </c>
    </row>
    <row r="5252" spans="2:51" s="113" customFormat="1">
      <c r="B5252" s="112"/>
      <c r="D5252" s="102" t="s">
        <v>176</v>
      </c>
      <c r="E5252" s="114" t="s">
        <v>1</v>
      </c>
      <c r="F5252" s="115" t="s">
        <v>11340</v>
      </c>
      <c r="H5252" s="116">
        <v>18.579999999999998</v>
      </c>
      <c r="I5252" s="7"/>
      <c r="L5252" s="112"/>
      <c r="M5252" s="117"/>
      <c r="T5252" s="118"/>
      <c r="AT5252" s="114" t="s">
        <v>176</v>
      </c>
      <c r="AU5252" s="114" t="s">
        <v>82</v>
      </c>
      <c r="AV5252" s="113" t="s">
        <v>82</v>
      </c>
      <c r="AW5252" s="113" t="s">
        <v>30</v>
      </c>
      <c r="AX5252" s="113" t="s">
        <v>73</v>
      </c>
      <c r="AY5252" s="114" t="s">
        <v>165</v>
      </c>
    </row>
    <row r="5253" spans="2:51" s="113" customFormat="1">
      <c r="B5253" s="112"/>
      <c r="D5253" s="102" t="s">
        <v>176</v>
      </c>
      <c r="E5253" s="114" t="s">
        <v>1</v>
      </c>
      <c r="F5253" s="115" t="s">
        <v>11474</v>
      </c>
      <c r="H5253" s="116">
        <v>12.98</v>
      </c>
      <c r="I5253" s="7"/>
      <c r="L5253" s="112"/>
      <c r="M5253" s="117"/>
      <c r="T5253" s="118"/>
      <c r="AT5253" s="114" t="s">
        <v>176</v>
      </c>
      <c r="AU5253" s="114" t="s">
        <v>82</v>
      </c>
      <c r="AV5253" s="113" t="s">
        <v>82</v>
      </c>
      <c r="AW5253" s="113" t="s">
        <v>30</v>
      </c>
      <c r="AX5253" s="113" t="s">
        <v>73</v>
      </c>
      <c r="AY5253" s="114" t="s">
        <v>165</v>
      </c>
    </row>
    <row r="5254" spans="2:51" s="113" customFormat="1">
      <c r="B5254" s="112"/>
      <c r="D5254" s="102" t="s">
        <v>176</v>
      </c>
      <c r="E5254" s="114" t="s">
        <v>1</v>
      </c>
      <c r="F5254" s="115" t="s">
        <v>11353</v>
      </c>
      <c r="H5254" s="116">
        <v>28.65</v>
      </c>
      <c r="I5254" s="7"/>
      <c r="L5254" s="112"/>
      <c r="M5254" s="117"/>
      <c r="T5254" s="118"/>
      <c r="AT5254" s="114" t="s">
        <v>176</v>
      </c>
      <c r="AU5254" s="114" t="s">
        <v>82</v>
      </c>
      <c r="AV5254" s="113" t="s">
        <v>82</v>
      </c>
      <c r="AW5254" s="113" t="s">
        <v>30</v>
      </c>
      <c r="AX5254" s="113" t="s">
        <v>73</v>
      </c>
      <c r="AY5254" s="114" t="s">
        <v>165</v>
      </c>
    </row>
    <row r="5255" spans="2:51" s="113" customFormat="1">
      <c r="B5255" s="112"/>
      <c r="D5255" s="102" t="s">
        <v>176</v>
      </c>
      <c r="E5255" s="114" t="s">
        <v>1</v>
      </c>
      <c r="F5255" s="115" t="s">
        <v>11354</v>
      </c>
      <c r="H5255" s="116">
        <v>6.49</v>
      </c>
      <c r="I5255" s="7"/>
      <c r="L5255" s="112"/>
      <c r="M5255" s="117"/>
      <c r="T5255" s="118"/>
      <c r="AT5255" s="114" t="s">
        <v>176</v>
      </c>
      <c r="AU5255" s="114" t="s">
        <v>82</v>
      </c>
      <c r="AV5255" s="113" t="s">
        <v>82</v>
      </c>
      <c r="AW5255" s="113" t="s">
        <v>30</v>
      </c>
      <c r="AX5255" s="113" t="s">
        <v>73</v>
      </c>
      <c r="AY5255" s="114" t="s">
        <v>165</v>
      </c>
    </row>
    <row r="5256" spans="2:51" s="113" customFormat="1">
      <c r="B5256" s="112"/>
      <c r="D5256" s="102" t="s">
        <v>176</v>
      </c>
      <c r="E5256" s="114" t="s">
        <v>1</v>
      </c>
      <c r="F5256" s="115" t="s">
        <v>9892</v>
      </c>
      <c r="H5256" s="116">
        <v>118.98</v>
      </c>
      <c r="I5256" s="7"/>
      <c r="L5256" s="112"/>
      <c r="M5256" s="117"/>
      <c r="T5256" s="118"/>
      <c r="AT5256" s="114" t="s">
        <v>176</v>
      </c>
      <c r="AU5256" s="114" t="s">
        <v>82</v>
      </c>
      <c r="AV5256" s="113" t="s">
        <v>82</v>
      </c>
      <c r="AW5256" s="113" t="s">
        <v>30</v>
      </c>
      <c r="AX5256" s="113" t="s">
        <v>73</v>
      </c>
      <c r="AY5256" s="114" t="s">
        <v>165</v>
      </c>
    </row>
    <row r="5257" spans="2:51" s="107" customFormat="1" ht="22.5">
      <c r="B5257" s="106"/>
      <c r="D5257" s="102" t="s">
        <v>176</v>
      </c>
      <c r="E5257" s="108" t="s">
        <v>1</v>
      </c>
      <c r="F5257" s="109" t="s">
        <v>11688</v>
      </c>
      <c r="H5257" s="108"/>
      <c r="I5257" s="6"/>
      <c r="L5257" s="106"/>
      <c r="M5257" s="110"/>
      <c r="T5257" s="111"/>
      <c r="AT5257" s="108" t="s">
        <v>176</v>
      </c>
      <c r="AU5257" s="108" t="s">
        <v>82</v>
      </c>
      <c r="AV5257" s="107" t="s">
        <v>82</v>
      </c>
      <c r="AW5257" s="107" t="s">
        <v>30</v>
      </c>
      <c r="AX5257" s="107" t="s">
        <v>73</v>
      </c>
      <c r="AY5257" s="108" t="s">
        <v>165</v>
      </c>
    </row>
    <row r="5258" spans="2:51" s="113" customFormat="1">
      <c r="B5258" s="112"/>
      <c r="D5258" s="102" t="s">
        <v>176</v>
      </c>
      <c r="E5258" s="114" t="s">
        <v>1</v>
      </c>
      <c r="F5258" s="115" t="s">
        <v>11467</v>
      </c>
      <c r="H5258" s="116">
        <v>7.32</v>
      </c>
      <c r="I5258" s="7"/>
      <c r="L5258" s="112"/>
      <c r="M5258" s="117"/>
      <c r="T5258" s="118"/>
      <c r="AT5258" s="114" t="s">
        <v>176</v>
      </c>
      <c r="AU5258" s="114" t="s">
        <v>82</v>
      </c>
      <c r="AV5258" s="113" t="s">
        <v>82</v>
      </c>
      <c r="AW5258" s="113" t="s">
        <v>30</v>
      </c>
      <c r="AX5258" s="113" t="s">
        <v>73</v>
      </c>
      <c r="AY5258" s="114" t="s">
        <v>165</v>
      </c>
    </row>
    <row r="5259" spans="2:51" s="113" customFormat="1">
      <c r="B5259" s="112"/>
      <c r="D5259" s="102" t="s">
        <v>176</v>
      </c>
      <c r="E5259" s="114" t="s">
        <v>1</v>
      </c>
      <c r="F5259" s="115" t="s">
        <v>11689</v>
      </c>
      <c r="H5259" s="116">
        <v>2.19</v>
      </c>
      <c r="I5259" s="7"/>
      <c r="L5259" s="112"/>
      <c r="M5259" s="117"/>
      <c r="T5259" s="118"/>
      <c r="AT5259" s="114" t="s">
        <v>176</v>
      </c>
      <c r="AU5259" s="114" t="s">
        <v>82</v>
      </c>
      <c r="AV5259" s="113" t="s">
        <v>82</v>
      </c>
      <c r="AW5259" s="113" t="s">
        <v>30</v>
      </c>
      <c r="AX5259" s="113" t="s">
        <v>73</v>
      </c>
      <c r="AY5259" s="114" t="s">
        <v>165</v>
      </c>
    </row>
    <row r="5260" spans="2:51" s="113" customFormat="1">
      <c r="B5260" s="112"/>
      <c r="D5260" s="102" t="s">
        <v>176</v>
      </c>
      <c r="E5260" s="114" t="s">
        <v>1</v>
      </c>
      <c r="F5260" s="115" t="s">
        <v>10384</v>
      </c>
      <c r="H5260" s="116">
        <v>9.51</v>
      </c>
      <c r="I5260" s="7"/>
      <c r="L5260" s="112"/>
      <c r="M5260" s="117"/>
      <c r="T5260" s="118"/>
      <c r="AT5260" s="114" t="s">
        <v>176</v>
      </c>
      <c r="AU5260" s="114" t="s">
        <v>82</v>
      </c>
      <c r="AV5260" s="113" t="s">
        <v>82</v>
      </c>
      <c r="AW5260" s="113" t="s">
        <v>30</v>
      </c>
      <c r="AX5260" s="113" t="s">
        <v>73</v>
      </c>
      <c r="AY5260" s="114" t="s">
        <v>165</v>
      </c>
    </row>
    <row r="5261" spans="2:51" s="107" customFormat="1" ht="22.5">
      <c r="B5261" s="106"/>
      <c r="D5261" s="102" t="s">
        <v>176</v>
      </c>
      <c r="E5261" s="108" t="s">
        <v>1</v>
      </c>
      <c r="F5261" s="109" t="s">
        <v>11690</v>
      </c>
      <c r="H5261" s="108"/>
      <c r="I5261" s="6"/>
      <c r="L5261" s="106"/>
      <c r="M5261" s="110"/>
      <c r="T5261" s="111"/>
      <c r="AT5261" s="108" t="s">
        <v>176</v>
      </c>
      <c r="AU5261" s="108" t="s">
        <v>82</v>
      </c>
      <c r="AV5261" s="107" t="s">
        <v>82</v>
      </c>
      <c r="AW5261" s="107" t="s">
        <v>30</v>
      </c>
      <c r="AX5261" s="107" t="s">
        <v>73</v>
      </c>
      <c r="AY5261" s="108" t="s">
        <v>165</v>
      </c>
    </row>
    <row r="5262" spans="2:51" s="113" customFormat="1">
      <c r="B5262" s="112"/>
      <c r="D5262" s="102" t="s">
        <v>176</v>
      </c>
      <c r="E5262" s="114" t="s">
        <v>1</v>
      </c>
      <c r="F5262" s="115" t="s">
        <v>11691</v>
      </c>
      <c r="H5262" s="116">
        <v>3.64</v>
      </c>
      <c r="I5262" s="7"/>
      <c r="L5262" s="112"/>
      <c r="M5262" s="117"/>
      <c r="T5262" s="118"/>
      <c r="AT5262" s="114" t="s">
        <v>176</v>
      </c>
      <c r="AU5262" s="114" t="s">
        <v>82</v>
      </c>
      <c r="AV5262" s="113" t="s">
        <v>82</v>
      </c>
      <c r="AW5262" s="113" t="s">
        <v>30</v>
      </c>
      <c r="AX5262" s="113" t="s">
        <v>73</v>
      </c>
      <c r="AY5262" s="114" t="s">
        <v>165</v>
      </c>
    </row>
    <row r="5263" spans="2:51" s="113" customFormat="1">
      <c r="B5263" s="112"/>
      <c r="D5263" s="102" t="s">
        <v>176</v>
      </c>
      <c r="E5263" s="114" t="s">
        <v>1</v>
      </c>
      <c r="F5263" s="115" t="s">
        <v>11346</v>
      </c>
      <c r="H5263" s="116">
        <v>29.09</v>
      </c>
      <c r="I5263" s="7"/>
      <c r="L5263" s="112"/>
      <c r="M5263" s="117"/>
      <c r="T5263" s="118"/>
      <c r="AT5263" s="114" t="s">
        <v>176</v>
      </c>
      <c r="AU5263" s="114" t="s">
        <v>82</v>
      </c>
      <c r="AV5263" s="113" t="s">
        <v>82</v>
      </c>
      <c r="AW5263" s="113" t="s">
        <v>30</v>
      </c>
      <c r="AX5263" s="113" t="s">
        <v>73</v>
      </c>
      <c r="AY5263" s="114" t="s">
        <v>165</v>
      </c>
    </row>
    <row r="5264" spans="2:51" s="113" customFormat="1">
      <c r="B5264" s="112"/>
      <c r="D5264" s="102" t="s">
        <v>176</v>
      </c>
      <c r="E5264" s="114" t="s">
        <v>1</v>
      </c>
      <c r="F5264" s="115" t="s">
        <v>11692</v>
      </c>
      <c r="H5264" s="116">
        <v>3.66</v>
      </c>
      <c r="I5264" s="7"/>
      <c r="L5264" s="112"/>
      <c r="M5264" s="117"/>
      <c r="T5264" s="118"/>
      <c r="AT5264" s="114" t="s">
        <v>176</v>
      </c>
      <c r="AU5264" s="114" t="s">
        <v>82</v>
      </c>
      <c r="AV5264" s="113" t="s">
        <v>82</v>
      </c>
      <c r="AW5264" s="113" t="s">
        <v>30</v>
      </c>
      <c r="AX5264" s="113" t="s">
        <v>73</v>
      </c>
      <c r="AY5264" s="114" t="s">
        <v>165</v>
      </c>
    </row>
    <row r="5265" spans="2:51" s="113" customFormat="1">
      <c r="B5265" s="112"/>
      <c r="D5265" s="102" t="s">
        <v>176</v>
      </c>
      <c r="E5265" s="114" t="s">
        <v>1</v>
      </c>
      <c r="F5265" s="115" t="s">
        <v>11693</v>
      </c>
      <c r="H5265" s="116">
        <v>9.27</v>
      </c>
      <c r="I5265" s="7"/>
      <c r="L5265" s="112"/>
      <c r="M5265" s="117"/>
      <c r="T5265" s="118"/>
      <c r="AT5265" s="114" t="s">
        <v>176</v>
      </c>
      <c r="AU5265" s="114" t="s">
        <v>82</v>
      </c>
      <c r="AV5265" s="113" t="s">
        <v>82</v>
      </c>
      <c r="AW5265" s="113" t="s">
        <v>30</v>
      </c>
      <c r="AX5265" s="113" t="s">
        <v>73</v>
      </c>
      <c r="AY5265" s="114" t="s">
        <v>165</v>
      </c>
    </row>
    <row r="5266" spans="2:51" s="113" customFormat="1">
      <c r="B5266" s="112"/>
      <c r="D5266" s="102" t="s">
        <v>176</v>
      </c>
      <c r="E5266" s="114" t="s">
        <v>1</v>
      </c>
      <c r="F5266" s="115" t="s">
        <v>11694</v>
      </c>
      <c r="H5266" s="116">
        <v>4</v>
      </c>
      <c r="I5266" s="7"/>
      <c r="L5266" s="112"/>
      <c r="M5266" s="117"/>
      <c r="T5266" s="118"/>
      <c r="AT5266" s="114" t="s">
        <v>176</v>
      </c>
      <c r="AU5266" s="114" t="s">
        <v>82</v>
      </c>
      <c r="AV5266" s="113" t="s">
        <v>82</v>
      </c>
      <c r="AW5266" s="113" t="s">
        <v>30</v>
      </c>
      <c r="AX5266" s="113" t="s">
        <v>73</v>
      </c>
      <c r="AY5266" s="114" t="s">
        <v>165</v>
      </c>
    </row>
    <row r="5267" spans="2:51" s="113" customFormat="1">
      <c r="B5267" s="112"/>
      <c r="D5267" s="102" t="s">
        <v>176</v>
      </c>
      <c r="E5267" s="114" t="s">
        <v>1</v>
      </c>
      <c r="F5267" s="115" t="s">
        <v>11695</v>
      </c>
      <c r="H5267" s="116">
        <v>17.28</v>
      </c>
      <c r="I5267" s="7"/>
      <c r="L5267" s="112"/>
      <c r="M5267" s="117"/>
      <c r="T5267" s="118"/>
      <c r="AT5267" s="114" t="s">
        <v>176</v>
      </c>
      <c r="AU5267" s="114" t="s">
        <v>82</v>
      </c>
      <c r="AV5267" s="113" t="s">
        <v>82</v>
      </c>
      <c r="AW5267" s="113" t="s">
        <v>30</v>
      </c>
      <c r="AX5267" s="113" t="s">
        <v>73</v>
      </c>
      <c r="AY5267" s="114" t="s">
        <v>165</v>
      </c>
    </row>
    <row r="5268" spans="2:51" s="113" customFormat="1">
      <c r="B5268" s="112"/>
      <c r="D5268" s="102" t="s">
        <v>176</v>
      </c>
      <c r="E5268" s="114" t="s">
        <v>1</v>
      </c>
      <c r="F5268" s="115" t="s">
        <v>11696</v>
      </c>
      <c r="H5268" s="116">
        <v>3.2</v>
      </c>
      <c r="I5268" s="7"/>
      <c r="L5268" s="112"/>
      <c r="M5268" s="117"/>
      <c r="T5268" s="118"/>
      <c r="AT5268" s="114" t="s">
        <v>176</v>
      </c>
      <c r="AU5268" s="114" t="s">
        <v>82</v>
      </c>
      <c r="AV5268" s="113" t="s">
        <v>82</v>
      </c>
      <c r="AW5268" s="113" t="s">
        <v>30</v>
      </c>
      <c r="AX5268" s="113" t="s">
        <v>73</v>
      </c>
      <c r="AY5268" s="114" t="s">
        <v>165</v>
      </c>
    </row>
    <row r="5269" spans="2:51" s="113" customFormat="1">
      <c r="B5269" s="112"/>
      <c r="D5269" s="102" t="s">
        <v>176</v>
      </c>
      <c r="E5269" s="114" t="s">
        <v>1</v>
      </c>
      <c r="F5269" s="115" t="s">
        <v>10390</v>
      </c>
      <c r="H5269" s="116">
        <v>70.14</v>
      </c>
      <c r="I5269" s="7"/>
      <c r="L5269" s="112"/>
      <c r="M5269" s="117"/>
      <c r="T5269" s="118"/>
      <c r="AT5269" s="114" t="s">
        <v>176</v>
      </c>
      <c r="AU5269" s="114" t="s">
        <v>82</v>
      </c>
      <c r="AV5269" s="113" t="s">
        <v>82</v>
      </c>
      <c r="AW5269" s="113" t="s">
        <v>30</v>
      </c>
      <c r="AX5269" s="113" t="s">
        <v>73</v>
      </c>
      <c r="AY5269" s="114" t="s">
        <v>165</v>
      </c>
    </row>
    <row r="5270" spans="2:51" s="107" customFormat="1" ht="22.5">
      <c r="B5270" s="106"/>
      <c r="D5270" s="102" t="s">
        <v>176</v>
      </c>
      <c r="E5270" s="108" t="s">
        <v>1</v>
      </c>
      <c r="F5270" s="109" t="s">
        <v>11697</v>
      </c>
      <c r="H5270" s="108"/>
      <c r="I5270" s="6"/>
      <c r="L5270" s="106"/>
      <c r="M5270" s="110"/>
      <c r="T5270" s="111"/>
      <c r="AT5270" s="108" t="s">
        <v>176</v>
      </c>
      <c r="AU5270" s="108" t="s">
        <v>82</v>
      </c>
      <c r="AV5270" s="107" t="s">
        <v>82</v>
      </c>
      <c r="AW5270" s="107" t="s">
        <v>30</v>
      </c>
      <c r="AX5270" s="107" t="s">
        <v>73</v>
      </c>
      <c r="AY5270" s="108" t="s">
        <v>165</v>
      </c>
    </row>
    <row r="5271" spans="2:51" s="113" customFormat="1">
      <c r="B5271" s="112"/>
      <c r="D5271" s="102" t="s">
        <v>176</v>
      </c>
      <c r="E5271" s="114" t="s">
        <v>1</v>
      </c>
      <c r="F5271" s="115" t="s">
        <v>11698</v>
      </c>
      <c r="H5271" s="116">
        <v>144.4</v>
      </c>
      <c r="I5271" s="7"/>
      <c r="L5271" s="112"/>
      <c r="M5271" s="117"/>
      <c r="T5271" s="118"/>
      <c r="AT5271" s="114" t="s">
        <v>176</v>
      </c>
      <c r="AU5271" s="114" t="s">
        <v>82</v>
      </c>
      <c r="AV5271" s="113" t="s">
        <v>82</v>
      </c>
      <c r="AW5271" s="113" t="s">
        <v>30</v>
      </c>
      <c r="AX5271" s="113" t="s">
        <v>73</v>
      </c>
      <c r="AY5271" s="114" t="s">
        <v>165</v>
      </c>
    </row>
    <row r="5272" spans="2:51" s="113" customFormat="1">
      <c r="B5272" s="112"/>
      <c r="D5272" s="102" t="s">
        <v>176</v>
      </c>
      <c r="E5272" s="114" t="s">
        <v>1</v>
      </c>
      <c r="F5272" s="115" t="s">
        <v>11699</v>
      </c>
      <c r="H5272" s="116">
        <v>58.25</v>
      </c>
      <c r="I5272" s="7"/>
      <c r="L5272" s="112"/>
      <c r="M5272" s="117"/>
      <c r="T5272" s="118"/>
      <c r="AT5272" s="114" t="s">
        <v>176</v>
      </c>
      <c r="AU5272" s="114" t="s">
        <v>82</v>
      </c>
      <c r="AV5272" s="113" t="s">
        <v>82</v>
      </c>
      <c r="AW5272" s="113" t="s">
        <v>30</v>
      </c>
      <c r="AX5272" s="113" t="s">
        <v>73</v>
      </c>
      <c r="AY5272" s="114" t="s">
        <v>165</v>
      </c>
    </row>
    <row r="5273" spans="2:51" s="113" customFormat="1">
      <c r="B5273" s="112"/>
      <c r="D5273" s="102" t="s">
        <v>176</v>
      </c>
      <c r="E5273" s="114" t="s">
        <v>1</v>
      </c>
      <c r="F5273" s="115" t="s">
        <v>11700</v>
      </c>
      <c r="H5273" s="116">
        <v>5.81</v>
      </c>
      <c r="I5273" s="7"/>
      <c r="L5273" s="112"/>
      <c r="M5273" s="117"/>
      <c r="T5273" s="118"/>
      <c r="AT5273" s="114" t="s">
        <v>176</v>
      </c>
      <c r="AU5273" s="114" t="s">
        <v>82</v>
      </c>
      <c r="AV5273" s="113" t="s">
        <v>82</v>
      </c>
      <c r="AW5273" s="113" t="s">
        <v>30</v>
      </c>
      <c r="AX5273" s="113" t="s">
        <v>73</v>
      </c>
      <c r="AY5273" s="114" t="s">
        <v>165</v>
      </c>
    </row>
    <row r="5274" spans="2:51" s="113" customFormat="1">
      <c r="B5274" s="112"/>
      <c r="D5274" s="102" t="s">
        <v>176</v>
      </c>
      <c r="E5274" s="114" t="s">
        <v>1</v>
      </c>
      <c r="F5274" s="115" t="s">
        <v>11701</v>
      </c>
      <c r="H5274" s="116">
        <v>182.86</v>
      </c>
      <c r="I5274" s="7"/>
      <c r="L5274" s="112"/>
      <c r="M5274" s="117"/>
      <c r="T5274" s="118"/>
      <c r="AT5274" s="114" t="s">
        <v>176</v>
      </c>
      <c r="AU5274" s="114" t="s">
        <v>82</v>
      </c>
      <c r="AV5274" s="113" t="s">
        <v>82</v>
      </c>
      <c r="AW5274" s="113" t="s">
        <v>30</v>
      </c>
      <c r="AX5274" s="113" t="s">
        <v>73</v>
      </c>
      <c r="AY5274" s="114" t="s">
        <v>165</v>
      </c>
    </row>
    <row r="5275" spans="2:51" s="113" customFormat="1">
      <c r="B5275" s="112"/>
      <c r="D5275" s="102" t="s">
        <v>176</v>
      </c>
      <c r="E5275" s="114" t="s">
        <v>1</v>
      </c>
      <c r="F5275" s="115" t="s">
        <v>11702</v>
      </c>
      <c r="H5275" s="116">
        <v>10.37</v>
      </c>
      <c r="I5275" s="7"/>
      <c r="L5275" s="112"/>
      <c r="M5275" s="117"/>
      <c r="T5275" s="118"/>
      <c r="AT5275" s="114" t="s">
        <v>176</v>
      </c>
      <c r="AU5275" s="114" t="s">
        <v>82</v>
      </c>
      <c r="AV5275" s="113" t="s">
        <v>82</v>
      </c>
      <c r="AW5275" s="113" t="s">
        <v>30</v>
      </c>
      <c r="AX5275" s="113" t="s">
        <v>73</v>
      </c>
      <c r="AY5275" s="114" t="s">
        <v>165</v>
      </c>
    </row>
    <row r="5276" spans="2:51" s="113" customFormat="1">
      <c r="B5276" s="112"/>
      <c r="D5276" s="102" t="s">
        <v>176</v>
      </c>
      <c r="E5276" s="114" t="s">
        <v>1</v>
      </c>
      <c r="F5276" s="115" t="s">
        <v>11703</v>
      </c>
      <c r="H5276" s="116">
        <v>48.489999999999995</v>
      </c>
      <c r="I5276" s="7"/>
      <c r="L5276" s="112"/>
      <c r="M5276" s="117"/>
      <c r="T5276" s="118"/>
      <c r="AT5276" s="114" t="s">
        <v>176</v>
      </c>
      <c r="AU5276" s="114" t="s">
        <v>82</v>
      </c>
      <c r="AV5276" s="113" t="s">
        <v>82</v>
      </c>
      <c r="AW5276" s="113" t="s">
        <v>30</v>
      </c>
      <c r="AX5276" s="113" t="s">
        <v>73</v>
      </c>
      <c r="AY5276" s="114" t="s">
        <v>165</v>
      </c>
    </row>
    <row r="5277" spans="2:51" s="113" customFormat="1">
      <c r="B5277" s="112"/>
      <c r="D5277" s="102" t="s">
        <v>176</v>
      </c>
      <c r="E5277" s="114" t="s">
        <v>1</v>
      </c>
      <c r="F5277" s="115" t="s">
        <v>11704</v>
      </c>
      <c r="H5277" s="116">
        <v>44.56</v>
      </c>
      <c r="I5277" s="7"/>
      <c r="L5277" s="112"/>
      <c r="M5277" s="117"/>
      <c r="T5277" s="118"/>
      <c r="AT5277" s="114" t="s">
        <v>176</v>
      </c>
      <c r="AU5277" s="114" t="s">
        <v>82</v>
      </c>
      <c r="AV5277" s="113" t="s">
        <v>82</v>
      </c>
      <c r="AW5277" s="113" t="s">
        <v>30</v>
      </c>
      <c r="AX5277" s="113" t="s">
        <v>73</v>
      </c>
      <c r="AY5277" s="114" t="s">
        <v>165</v>
      </c>
    </row>
    <row r="5278" spans="2:51" s="113" customFormat="1">
      <c r="B5278" s="112"/>
      <c r="D5278" s="102" t="s">
        <v>176</v>
      </c>
      <c r="E5278" s="114" t="s">
        <v>1</v>
      </c>
      <c r="F5278" s="115" t="s">
        <v>11705</v>
      </c>
      <c r="H5278" s="116">
        <v>15.68</v>
      </c>
      <c r="I5278" s="7"/>
      <c r="L5278" s="112"/>
      <c r="M5278" s="117"/>
      <c r="T5278" s="118"/>
      <c r="AT5278" s="114" t="s">
        <v>176</v>
      </c>
      <c r="AU5278" s="114" t="s">
        <v>82</v>
      </c>
      <c r="AV5278" s="113" t="s">
        <v>82</v>
      </c>
      <c r="AW5278" s="113" t="s">
        <v>30</v>
      </c>
      <c r="AX5278" s="113" t="s">
        <v>73</v>
      </c>
      <c r="AY5278" s="114" t="s">
        <v>165</v>
      </c>
    </row>
    <row r="5279" spans="2:51" s="113" customFormat="1">
      <c r="B5279" s="112"/>
      <c r="D5279" s="102" t="s">
        <v>176</v>
      </c>
      <c r="E5279" s="114" t="s">
        <v>1</v>
      </c>
      <c r="F5279" s="115" t="s">
        <v>11706</v>
      </c>
      <c r="H5279" s="116">
        <v>33.21</v>
      </c>
      <c r="I5279" s="7"/>
      <c r="L5279" s="112"/>
      <c r="M5279" s="117"/>
      <c r="T5279" s="118"/>
      <c r="AT5279" s="114" t="s">
        <v>176</v>
      </c>
      <c r="AU5279" s="114" t="s">
        <v>82</v>
      </c>
      <c r="AV5279" s="113" t="s">
        <v>82</v>
      </c>
      <c r="AW5279" s="113" t="s">
        <v>30</v>
      </c>
      <c r="AX5279" s="113" t="s">
        <v>73</v>
      </c>
      <c r="AY5279" s="114" t="s">
        <v>165</v>
      </c>
    </row>
    <row r="5280" spans="2:51" s="113" customFormat="1">
      <c r="B5280" s="112"/>
      <c r="D5280" s="102" t="s">
        <v>176</v>
      </c>
      <c r="E5280" s="114" t="s">
        <v>1</v>
      </c>
      <c r="F5280" s="115" t="s">
        <v>11707</v>
      </c>
      <c r="H5280" s="116">
        <v>510.64</v>
      </c>
      <c r="I5280" s="7"/>
      <c r="L5280" s="112"/>
      <c r="M5280" s="117"/>
      <c r="T5280" s="118"/>
      <c r="AT5280" s="114" t="s">
        <v>176</v>
      </c>
      <c r="AU5280" s="114" t="s">
        <v>82</v>
      </c>
      <c r="AV5280" s="113" t="s">
        <v>82</v>
      </c>
      <c r="AW5280" s="113" t="s">
        <v>30</v>
      </c>
      <c r="AX5280" s="113" t="s">
        <v>73</v>
      </c>
      <c r="AY5280" s="114" t="s">
        <v>165</v>
      </c>
    </row>
    <row r="5281" spans="2:51" s="113" customFormat="1">
      <c r="B5281" s="112"/>
      <c r="D5281" s="102" t="s">
        <v>176</v>
      </c>
      <c r="E5281" s="114" t="s">
        <v>1</v>
      </c>
      <c r="F5281" s="115" t="s">
        <v>11708</v>
      </c>
      <c r="H5281" s="116">
        <v>11.36</v>
      </c>
      <c r="I5281" s="7"/>
      <c r="L5281" s="112"/>
      <c r="M5281" s="117"/>
      <c r="T5281" s="118"/>
      <c r="AT5281" s="114" t="s">
        <v>176</v>
      </c>
      <c r="AU5281" s="114" t="s">
        <v>82</v>
      </c>
      <c r="AV5281" s="113" t="s">
        <v>82</v>
      </c>
      <c r="AW5281" s="113" t="s">
        <v>30</v>
      </c>
      <c r="AX5281" s="113" t="s">
        <v>73</v>
      </c>
      <c r="AY5281" s="114" t="s">
        <v>165</v>
      </c>
    </row>
    <row r="5282" spans="2:51" s="113" customFormat="1">
      <c r="B5282" s="112"/>
      <c r="D5282" s="102" t="s">
        <v>176</v>
      </c>
      <c r="E5282" s="114" t="s">
        <v>1</v>
      </c>
      <c r="F5282" s="115" t="s">
        <v>11709</v>
      </c>
      <c r="H5282" s="116">
        <v>5.88</v>
      </c>
      <c r="I5282" s="7"/>
      <c r="L5282" s="112"/>
      <c r="M5282" s="117"/>
      <c r="T5282" s="118"/>
      <c r="AT5282" s="114" t="s">
        <v>176</v>
      </c>
      <c r="AU5282" s="114" t="s">
        <v>82</v>
      </c>
      <c r="AV5282" s="113" t="s">
        <v>82</v>
      </c>
      <c r="AW5282" s="113" t="s">
        <v>30</v>
      </c>
      <c r="AX5282" s="113" t="s">
        <v>73</v>
      </c>
      <c r="AY5282" s="114" t="s">
        <v>165</v>
      </c>
    </row>
    <row r="5283" spans="2:51" s="113" customFormat="1">
      <c r="B5283" s="112"/>
      <c r="D5283" s="102" t="s">
        <v>176</v>
      </c>
      <c r="E5283" s="114" t="s">
        <v>1</v>
      </c>
      <c r="F5283" s="115" t="s">
        <v>11710</v>
      </c>
      <c r="H5283" s="116">
        <v>12.63</v>
      </c>
      <c r="I5283" s="7"/>
      <c r="L5283" s="112"/>
      <c r="M5283" s="117"/>
      <c r="T5283" s="118"/>
      <c r="AT5283" s="114" t="s">
        <v>176</v>
      </c>
      <c r="AU5283" s="114" t="s">
        <v>82</v>
      </c>
      <c r="AV5283" s="113" t="s">
        <v>82</v>
      </c>
      <c r="AW5283" s="113" t="s">
        <v>30</v>
      </c>
      <c r="AX5283" s="113" t="s">
        <v>73</v>
      </c>
      <c r="AY5283" s="114" t="s">
        <v>165</v>
      </c>
    </row>
    <row r="5284" spans="2:51" s="113" customFormat="1">
      <c r="B5284" s="112"/>
      <c r="D5284" s="102" t="s">
        <v>176</v>
      </c>
      <c r="E5284" s="114" t="s">
        <v>1</v>
      </c>
      <c r="F5284" s="115" t="s">
        <v>11711</v>
      </c>
      <c r="H5284" s="116">
        <v>78.81</v>
      </c>
      <c r="I5284" s="7"/>
      <c r="L5284" s="112"/>
      <c r="M5284" s="117"/>
      <c r="T5284" s="118"/>
      <c r="AT5284" s="114" t="s">
        <v>176</v>
      </c>
      <c r="AU5284" s="114" t="s">
        <v>82</v>
      </c>
      <c r="AV5284" s="113" t="s">
        <v>82</v>
      </c>
      <c r="AW5284" s="113" t="s">
        <v>30</v>
      </c>
      <c r="AX5284" s="113" t="s">
        <v>73</v>
      </c>
      <c r="AY5284" s="114" t="s">
        <v>165</v>
      </c>
    </row>
    <row r="5285" spans="2:51" s="113" customFormat="1">
      <c r="B5285" s="112"/>
      <c r="D5285" s="102" t="s">
        <v>176</v>
      </c>
      <c r="E5285" s="114" t="s">
        <v>1</v>
      </c>
      <c r="F5285" s="115" t="s">
        <v>10395</v>
      </c>
      <c r="H5285" s="116">
        <v>1162.95</v>
      </c>
      <c r="I5285" s="7"/>
      <c r="L5285" s="112"/>
      <c r="M5285" s="117"/>
      <c r="T5285" s="118"/>
      <c r="AT5285" s="114" t="s">
        <v>176</v>
      </c>
      <c r="AU5285" s="114" t="s">
        <v>82</v>
      </c>
      <c r="AV5285" s="113" t="s">
        <v>82</v>
      </c>
      <c r="AW5285" s="113" t="s">
        <v>30</v>
      </c>
      <c r="AX5285" s="113" t="s">
        <v>73</v>
      </c>
      <c r="AY5285" s="114" t="s">
        <v>165</v>
      </c>
    </row>
    <row r="5286" spans="2:51" s="107" customFormat="1" ht="22.5">
      <c r="B5286" s="106"/>
      <c r="D5286" s="102" t="s">
        <v>176</v>
      </c>
      <c r="E5286" s="108" t="s">
        <v>1</v>
      </c>
      <c r="F5286" s="109" t="s">
        <v>11712</v>
      </c>
      <c r="H5286" s="108"/>
      <c r="I5286" s="6"/>
      <c r="L5286" s="106"/>
      <c r="M5286" s="110"/>
      <c r="T5286" s="111"/>
      <c r="AT5286" s="108" t="s">
        <v>176</v>
      </c>
      <c r="AU5286" s="108" t="s">
        <v>82</v>
      </c>
      <c r="AV5286" s="107" t="s">
        <v>82</v>
      </c>
      <c r="AW5286" s="107" t="s">
        <v>30</v>
      </c>
      <c r="AX5286" s="107" t="s">
        <v>73</v>
      </c>
      <c r="AY5286" s="108" t="s">
        <v>165</v>
      </c>
    </row>
    <row r="5287" spans="2:51" s="113" customFormat="1">
      <c r="B5287" s="112"/>
      <c r="D5287" s="102" t="s">
        <v>176</v>
      </c>
      <c r="E5287" s="114" t="s">
        <v>1</v>
      </c>
      <c r="F5287" s="115" t="s">
        <v>11713</v>
      </c>
      <c r="H5287" s="116">
        <v>36.659999999999997</v>
      </c>
      <c r="I5287" s="7"/>
      <c r="L5287" s="112"/>
      <c r="M5287" s="117"/>
      <c r="T5287" s="118"/>
      <c r="AT5287" s="114" t="s">
        <v>176</v>
      </c>
      <c r="AU5287" s="114" t="s">
        <v>82</v>
      </c>
      <c r="AV5287" s="113" t="s">
        <v>82</v>
      </c>
      <c r="AW5287" s="113" t="s">
        <v>30</v>
      </c>
      <c r="AX5287" s="113" t="s">
        <v>73</v>
      </c>
      <c r="AY5287" s="114" t="s">
        <v>165</v>
      </c>
    </row>
    <row r="5288" spans="2:51" s="113" customFormat="1">
      <c r="B5288" s="112"/>
      <c r="D5288" s="102" t="s">
        <v>176</v>
      </c>
      <c r="E5288" s="114" t="s">
        <v>1</v>
      </c>
      <c r="F5288" s="115" t="s">
        <v>11714</v>
      </c>
      <c r="H5288" s="116">
        <v>61.509999999999991</v>
      </c>
      <c r="I5288" s="7"/>
      <c r="L5288" s="112"/>
      <c r="M5288" s="117"/>
      <c r="T5288" s="118"/>
      <c r="AT5288" s="114" t="s">
        <v>176</v>
      </c>
      <c r="AU5288" s="114" t="s">
        <v>82</v>
      </c>
      <c r="AV5288" s="113" t="s">
        <v>82</v>
      </c>
      <c r="AW5288" s="113" t="s">
        <v>30</v>
      </c>
      <c r="AX5288" s="113" t="s">
        <v>73</v>
      </c>
      <c r="AY5288" s="114" t="s">
        <v>165</v>
      </c>
    </row>
    <row r="5289" spans="2:51" s="113" customFormat="1">
      <c r="B5289" s="112"/>
      <c r="D5289" s="102" t="s">
        <v>176</v>
      </c>
      <c r="E5289" s="114" t="s">
        <v>1</v>
      </c>
      <c r="F5289" s="115" t="s">
        <v>10857</v>
      </c>
      <c r="H5289" s="116">
        <v>98.169999999999987</v>
      </c>
      <c r="I5289" s="7"/>
      <c r="L5289" s="112"/>
      <c r="M5289" s="117"/>
      <c r="T5289" s="118"/>
      <c r="AT5289" s="114" t="s">
        <v>176</v>
      </c>
      <c r="AU5289" s="114" t="s">
        <v>82</v>
      </c>
      <c r="AV5289" s="113" t="s">
        <v>82</v>
      </c>
      <c r="AW5289" s="113" t="s">
        <v>30</v>
      </c>
      <c r="AX5289" s="113" t="s">
        <v>73</v>
      </c>
      <c r="AY5289" s="114" t="s">
        <v>165</v>
      </c>
    </row>
    <row r="5290" spans="2:51" s="107" customFormat="1" ht="22.5">
      <c r="B5290" s="106"/>
      <c r="D5290" s="102" t="s">
        <v>176</v>
      </c>
      <c r="E5290" s="108" t="s">
        <v>1</v>
      </c>
      <c r="F5290" s="109" t="s">
        <v>11715</v>
      </c>
      <c r="H5290" s="108"/>
      <c r="I5290" s="6"/>
      <c r="L5290" s="106"/>
      <c r="M5290" s="110"/>
      <c r="T5290" s="111"/>
      <c r="AT5290" s="108" t="s">
        <v>176</v>
      </c>
      <c r="AU5290" s="108" t="s">
        <v>82</v>
      </c>
      <c r="AV5290" s="107" t="s">
        <v>82</v>
      </c>
      <c r="AW5290" s="107" t="s">
        <v>30</v>
      </c>
      <c r="AX5290" s="107" t="s">
        <v>73</v>
      </c>
      <c r="AY5290" s="108" t="s">
        <v>165</v>
      </c>
    </row>
    <row r="5291" spans="2:51" s="113" customFormat="1">
      <c r="B5291" s="112"/>
      <c r="D5291" s="102" t="s">
        <v>176</v>
      </c>
      <c r="E5291" s="114" t="s">
        <v>1</v>
      </c>
      <c r="F5291" s="115" t="s">
        <v>11716</v>
      </c>
      <c r="H5291" s="116">
        <v>81.709999999999994</v>
      </c>
      <c r="I5291" s="7"/>
      <c r="L5291" s="112"/>
      <c r="M5291" s="117"/>
      <c r="T5291" s="118"/>
      <c r="AT5291" s="114" t="s">
        <v>176</v>
      </c>
      <c r="AU5291" s="114" t="s">
        <v>82</v>
      </c>
      <c r="AV5291" s="113" t="s">
        <v>82</v>
      </c>
      <c r="AW5291" s="113" t="s">
        <v>30</v>
      </c>
      <c r="AX5291" s="113" t="s">
        <v>73</v>
      </c>
      <c r="AY5291" s="114" t="s">
        <v>165</v>
      </c>
    </row>
    <row r="5292" spans="2:51" s="113" customFormat="1">
      <c r="B5292" s="112"/>
      <c r="D5292" s="102" t="s">
        <v>176</v>
      </c>
      <c r="E5292" s="114" t="s">
        <v>1</v>
      </c>
      <c r="F5292" s="115" t="s">
        <v>11487</v>
      </c>
      <c r="H5292" s="116">
        <v>81.709999999999994</v>
      </c>
      <c r="I5292" s="7"/>
      <c r="L5292" s="112"/>
      <c r="M5292" s="117"/>
      <c r="T5292" s="118"/>
      <c r="AT5292" s="114" t="s">
        <v>176</v>
      </c>
      <c r="AU5292" s="114" t="s">
        <v>82</v>
      </c>
      <c r="AV5292" s="113" t="s">
        <v>82</v>
      </c>
      <c r="AW5292" s="113" t="s">
        <v>30</v>
      </c>
      <c r="AX5292" s="113" t="s">
        <v>73</v>
      </c>
      <c r="AY5292" s="114" t="s">
        <v>165</v>
      </c>
    </row>
    <row r="5293" spans="2:51" s="107" customFormat="1" ht="22.5">
      <c r="B5293" s="106"/>
      <c r="D5293" s="102" t="s">
        <v>176</v>
      </c>
      <c r="E5293" s="108" t="s">
        <v>1</v>
      </c>
      <c r="F5293" s="109" t="s">
        <v>11717</v>
      </c>
      <c r="H5293" s="108"/>
      <c r="I5293" s="6"/>
      <c r="L5293" s="106"/>
      <c r="M5293" s="110"/>
      <c r="T5293" s="111"/>
      <c r="AT5293" s="108" t="s">
        <v>176</v>
      </c>
      <c r="AU5293" s="108" t="s">
        <v>82</v>
      </c>
      <c r="AV5293" s="107" t="s">
        <v>82</v>
      </c>
      <c r="AW5293" s="107" t="s">
        <v>30</v>
      </c>
      <c r="AX5293" s="107" t="s">
        <v>73</v>
      </c>
      <c r="AY5293" s="108" t="s">
        <v>165</v>
      </c>
    </row>
    <row r="5294" spans="2:51" s="113" customFormat="1">
      <c r="B5294" s="112"/>
      <c r="D5294" s="102" t="s">
        <v>176</v>
      </c>
      <c r="E5294" s="114" t="s">
        <v>1</v>
      </c>
      <c r="F5294" s="115" t="s">
        <v>11718</v>
      </c>
      <c r="H5294" s="116">
        <v>162.37</v>
      </c>
      <c r="I5294" s="7"/>
      <c r="L5294" s="112"/>
      <c r="M5294" s="117"/>
      <c r="T5294" s="118"/>
      <c r="AT5294" s="114" t="s">
        <v>176</v>
      </c>
      <c r="AU5294" s="114" t="s">
        <v>82</v>
      </c>
      <c r="AV5294" s="113" t="s">
        <v>82</v>
      </c>
      <c r="AW5294" s="113" t="s">
        <v>30</v>
      </c>
      <c r="AX5294" s="113" t="s">
        <v>73</v>
      </c>
      <c r="AY5294" s="114" t="s">
        <v>165</v>
      </c>
    </row>
    <row r="5295" spans="2:51" s="113" customFormat="1">
      <c r="B5295" s="112"/>
      <c r="D5295" s="102" t="s">
        <v>176</v>
      </c>
      <c r="E5295" s="114" t="s">
        <v>1</v>
      </c>
      <c r="F5295" s="115" t="s">
        <v>11719</v>
      </c>
      <c r="H5295" s="116">
        <v>15.9</v>
      </c>
      <c r="I5295" s="7"/>
      <c r="L5295" s="112"/>
      <c r="M5295" s="117"/>
      <c r="T5295" s="118"/>
      <c r="AT5295" s="114" t="s">
        <v>176</v>
      </c>
      <c r="AU5295" s="114" t="s">
        <v>82</v>
      </c>
      <c r="AV5295" s="113" t="s">
        <v>82</v>
      </c>
      <c r="AW5295" s="113" t="s">
        <v>30</v>
      </c>
      <c r="AX5295" s="113" t="s">
        <v>73</v>
      </c>
      <c r="AY5295" s="114" t="s">
        <v>165</v>
      </c>
    </row>
    <row r="5296" spans="2:51" s="113" customFormat="1">
      <c r="B5296" s="112"/>
      <c r="D5296" s="102" t="s">
        <v>176</v>
      </c>
      <c r="E5296" s="114" t="s">
        <v>1</v>
      </c>
      <c r="F5296" s="115" t="s">
        <v>11720</v>
      </c>
      <c r="H5296" s="116">
        <v>9.2799999999999994</v>
      </c>
      <c r="I5296" s="7"/>
      <c r="L5296" s="112"/>
      <c r="M5296" s="117"/>
      <c r="T5296" s="118"/>
      <c r="AT5296" s="114" t="s">
        <v>176</v>
      </c>
      <c r="AU5296" s="114" t="s">
        <v>82</v>
      </c>
      <c r="AV5296" s="113" t="s">
        <v>82</v>
      </c>
      <c r="AW5296" s="113" t="s">
        <v>30</v>
      </c>
      <c r="AX5296" s="113" t="s">
        <v>73</v>
      </c>
      <c r="AY5296" s="114" t="s">
        <v>165</v>
      </c>
    </row>
    <row r="5297" spans="2:51" s="113" customFormat="1">
      <c r="B5297" s="112"/>
      <c r="D5297" s="102" t="s">
        <v>176</v>
      </c>
      <c r="E5297" s="114" t="s">
        <v>1</v>
      </c>
      <c r="F5297" s="115" t="s">
        <v>11492</v>
      </c>
      <c r="H5297" s="116">
        <v>187.55</v>
      </c>
      <c r="I5297" s="7"/>
      <c r="L5297" s="112"/>
      <c r="M5297" s="117"/>
      <c r="T5297" s="118"/>
      <c r="AT5297" s="114" t="s">
        <v>176</v>
      </c>
      <c r="AU5297" s="114" t="s">
        <v>82</v>
      </c>
      <c r="AV5297" s="113" t="s">
        <v>82</v>
      </c>
      <c r="AW5297" s="113" t="s">
        <v>30</v>
      </c>
      <c r="AX5297" s="113" t="s">
        <v>73</v>
      </c>
      <c r="AY5297" s="114" t="s">
        <v>165</v>
      </c>
    </row>
    <row r="5298" spans="2:51" s="107" customFormat="1" ht="22.5">
      <c r="B5298" s="106"/>
      <c r="D5298" s="102" t="s">
        <v>176</v>
      </c>
      <c r="E5298" s="108" t="s">
        <v>1</v>
      </c>
      <c r="F5298" s="109" t="s">
        <v>11721</v>
      </c>
      <c r="H5298" s="108"/>
      <c r="I5298" s="6"/>
      <c r="L5298" s="106"/>
      <c r="M5298" s="110"/>
      <c r="T5298" s="111"/>
      <c r="AT5298" s="108" t="s">
        <v>176</v>
      </c>
      <c r="AU5298" s="108" t="s">
        <v>82</v>
      </c>
      <c r="AV5298" s="107" t="s">
        <v>82</v>
      </c>
      <c r="AW5298" s="107" t="s">
        <v>30</v>
      </c>
      <c r="AX5298" s="107" t="s">
        <v>73</v>
      </c>
      <c r="AY5298" s="108" t="s">
        <v>165</v>
      </c>
    </row>
    <row r="5299" spans="2:51" s="113" customFormat="1">
      <c r="B5299" s="112"/>
      <c r="D5299" s="102" t="s">
        <v>176</v>
      </c>
      <c r="E5299" s="114" t="s">
        <v>1</v>
      </c>
      <c r="F5299" s="115" t="s">
        <v>11722</v>
      </c>
      <c r="H5299" s="116">
        <v>185.32000000000002</v>
      </c>
      <c r="I5299" s="7"/>
      <c r="L5299" s="112"/>
      <c r="M5299" s="117"/>
      <c r="T5299" s="118"/>
      <c r="AT5299" s="114" t="s">
        <v>176</v>
      </c>
      <c r="AU5299" s="114" t="s">
        <v>82</v>
      </c>
      <c r="AV5299" s="113" t="s">
        <v>82</v>
      </c>
      <c r="AW5299" s="113" t="s">
        <v>30</v>
      </c>
      <c r="AX5299" s="113" t="s">
        <v>73</v>
      </c>
      <c r="AY5299" s="114" t="s">
        <v>165</v>
      </c>
    </row>
    <row r="5300" spans="2:51" s="113" customFormat="1">
      <c r="B5300" s="112"/>
      <c r="D5300" s="102" t="s">
        <v>176</v>
      </c>
      <c r="E5300" s="114" t="s">
        <v>1</v>
      </c>
      <c r="F5300" s="115" t="s">
        <v>11723</v>
      </c>
      <c r="H5300" s="116">
        <v>28.14</v>
      </c>
      <c r="I5300" s="7"/>
      <c r="L5300" s="112"/>
      <c r="M5300" s="117"/>
      <c r="T5300" s="118"/>
      <c r="AT5300" s="114" t="s">
        <v>176</v>
      </c>
      <c r="AU5300" s="114" t="s">
        <v>82</v>
      </c>
      <c r="AV5300" s="113" t="s">
        <v>82</v>
      </c>
      <c r="AW5300" s="113" t="s">
        <v>30</v>
      </c>
      <c r="AX5300" s="113" t="s">
        <v>73</v>
      </c>
      <c r="AY5300" s="114" t="s">
        <v>165</v>
      </c>
    </row>
    <row r="5301" spans="2:51" s="113" customFormat="1">
      <c r="B5301" s="112"/>
      <c r="D5301" s="102" t="s">
        <v>176</v>
      </c>
      <c r="E5301" s="114" t="s">
        <v>1</v>
      </c>
      <c r="F5301" s="115" t="s">
        <v>11724</v>
      </c>
      <c r="H5301" s="116">
        <v>213.46000000000004</v>
      </c>
      <c r="I5301" s="7"/>
      <c r="L5301" s="112"/>
      <c r="M5301" s="117"/>
      <c r="T5301" s="118"/>
      <c r="AT5301" s="114" t="s">
        <v>176</v>
      </c>
      <c r="AU5301" s="114" t="s">
        <v>82</v>
      </c>
      <c r="AV5301" s="113" t="s">
        <v>82</v>
      </c>
      <c r="AW5301" s="113" t="s">
        <v>30</v>
      </c>
      <c r="AX5301" s="113" t="s">
        <v>73</v>
      </c>
      <c r="AY5301" s="114" t="s">
        <v>165</v>
      </c>
    </row>
    <row r="5302" spans="2:51" s="107" customFormat="1" ht="22.5">
      <c r="B5302" s="106"/>
      <c r="D5302" s="102" t="s">
        <v>176</v>
      </c>
      <c r="E5302" s="108" t="s">
        <v>1</v>
      </c>
      <c r="F5302" s="109" t="s">
        <v>11725</v>
      </c>
      <c r="H5302" s="108"/>
      <c r="I5302" s="6"/>
      <c r="L5302" s="106"/>
      <c r="M5302" s="110"/>
      <c r="T5302" s="111"/>
      <c r="AT5302" s="108" t="s">
        <v>176</v>
      </c>
      <c r="AU5302" s="108" t="s">
        <v>82</v>
      </c>
      <c r="AV5302" s="107" t="s">
        <v>82</v>
      </c>
      <c r="AW5302" s="107" t="s">
        <v>30</v>
      </c>
      <c r="AX5302" s="107" t="s">
        <v>73</v>
      </c>
      <c r="AY5302" s="108" t="s">
        <v>165</v>
      </c>
    </row>
    <row r="5303" spans="2:51" s="113" customFormat="1">
      <c r="B5303" s="112"/>
      <c r="D5303" s="102" t="s">
        <v>176</v>
      </c>
      <c r="E5303" s="114" t="s">
        <v>1</v>
      </c>
      <c r="F5303" s="115" t="s">
        <v>11726</v>
      </c>
      <c r="H5303" s="116">
        <v>13.8</v>
      </c>
      <c r="I5303" s="7"/>
      <c r="L5303" s="112"/>
      <c r="M5303" s="117"/>
      <c r="T5303" s="118"/>
      <c r="AT5303" s="114" t="s">
        <v>176</v>
      </c>
      <c r="AU5303" s="114" t="s">
        <v>82</v>
      </c>
      <c r="AV5303" s="113" t="s">
        <v>82</v>
      </c>
      <c r="AW5303" s="113" t="s">
        <v>30</v>
      </c>
      <c r="AX5303" s="113" t="s">
        <v>73</v>
      </c>
      <c r="AY5303" s="114" t="s">
        <v>165</v>
      </c>
    </row>
    <row r="5304" spans="2:51" s="113" customFormat="1">
      <c r="B5304" s="112"/>
      <c r="D5304" s="102" t="s">
        <v>176</v>
      </c>
      <c r="E5304" s="114" t="s">
        <v>1</v>
      </c>
      <c r="F5304" s="115" t="s">
        <v>11727</v>
      </c>
      <c r="H5304" s="116">
        <v>13.8</v>
      </c>
      <c r="I5304" s="7"/>
      <c r="L5304" s="112"/>
      <c r="M5304" s="117"/>
      <c r="T5304" s="118"/>
      <c r="AT5304" s="114" t="s">
        <v>176</v>
      </c>
      <c r="AU5304" s="114" t="s">
        <v>82</v>
      </c>
      <c r="AV5304" s="113" t="s">
        <v>82</v>
      </c>
      <c r="AW5304" s="113" t="s">
        <v>30</v>
      </c>
      <c r="AX5304" s="113" t="s">
        <v>73</v>
      </c>
      <c r="AY5304" s="114" t="s">
        <v>165</v>
      </c>
    </row>
    <row r="5305" spans="2:51" s="107" customFormat="1" ht="22.5">
      <c r="B5305" s="106"/>
      <c r="D5305" s="102" t="s">
        <v>176</v>
      </c>
      <c r="E5305" s="108" t="s">
        <v>1</v>
      </c>
      <c r="F5305" s="109" t="s">
        <v>11728</v>
      </c>
      <c r="H5305" s="108"/>
      <c r="I5305" s="6"/>
      <c r="L5305" s="106"/>
      <c r="M5305" s="110"/>
      <c r="T5305" s="111"/>
      <c r="AT5305" s="108" t="s">
        <v>176</v>
      </c>
      <c r="AU5305" s="108" t="s">
        <v>82</v>
      </c>
      <c r="AV5305" s="107" t="s">
        <v>82</v>
      </c>
      <c r="AW5305" s="107" t="s">
        <v>30</v>
      </c>
      <c r="AX5305" s="107" t="s">
        <v>73</v>
      </c>
      <c r="AY5305" s="108" t="s">
        <v>165</v>
      </c>
    </row>
    <row r="5306" spans="2:51" s="113" customFormat="1">
      <c r="B5306" s="112"/>
      <c r="D5306" s="102" t="s">
        <v>176</v>
      </c>
      <c r="E5306" s="114" t="s">
        <v>1</v>
      </c>
      <c r="F5306" s="115" t="s">
        <v>11729</v>
      </c>
      <c r="H5306" s="116">
        <v>2.38</v>
      </c>
      <c r="I5306" s="7"/>
      <c r="L5306" s="112"/>
      <c r="M5306" s="117"/>
      <c r="T5306" s="118"/>
      <c r="AT5306" s="114" t="s">
        <v>176</v>
      </c>
      <c r="AU5306" s="114" t="s">
        <v>82</v>
      </c>
      <c r="AV5306" s="113" t="s">
        <v>82</v>
      </c>
      <c r="AW5306" s="113" t="s">
        <v>30</v>
      </c>
      <c r="AX5306" s="113" t="s">
        <v>73</v>
      </c>
      <c r="AY5306" s="114" t="s">
        <v>165</v>
      </c>
    </row>
    <row r="5307" spans="2:51" s="113" customFormat="1">
      <c r="B5307" s="112"/>
      <c r="D5307" s="102" t="s">
        <v>176</v>
      </c>
      <c r="E5307" s="114" t="s">
        <v>1</v>
      </c>
      <c r="F5307" s="115" t="s">
        <v>11730</v>
      </c>
      <c r="H5307" s="116">
        <v>5.0199999999999996</v>
      </c>
      <c r="I5307" s="7"/>
      <c r="L5307" s="112"/>
      <c r="M5307" s="117"/>
      <c r="T5307" s="118"/>
      <c r="AT5307" s="114" t="s">
        <v>176</v>
      </c>
      <c r="AU5307" s="114" t="s">
        <v>82</v>
      </c>
      <c r="AV5307" s="113" t="s">
        <v>82</v>
      </c>
      <c r="AW5307" s="113" t="s">
        <v>30</v>
      </c>
      <c r="AX5307" s="113" t="s">
        <v>73</v>
      </c>
      <c r="AY5307" s="114" t="s">
        <v>165</v>
      </c>
    </row>
    <row r="5308" spans="2:51" s="113" customFormat="1">
      <c r="B5308" s="112"/>
      <c r="D5308" s="102" t="s">
        <v>176</v>
      </c>
      <c r="E5308" s="114" t="s">
        <v>1</v>
      </c>
      <c r="F5308" s="115" t="s">
        <v>11731</v>
      </c>
      <c r="H5308" s="116">
        <v>7.4</v>
      </c>
      <c r="I5308" s="7"/>
      <c r="L5308" s="112"/>
      <c r="M5308" s="117"/>
      <c r="T5308" s="118"/>
      <c r="AT5308" s="114" t="s">
        <v>176</v>
      </c>
      <c r="AU5308" s="114" t="s">
        <v>82</v>
      </c>
      <c r="AV5308" s="113" t="s">
        <v>82</v>
      </c>
      <c r="AW5308" s="113" t="s">
        <v>30</v>
      </c>
      <c r="AX5308" s="113" t="s">
        <v>73</v>
      </c>
      <c r="AY5308" s="114" t="s">
        <v>165</v>
      </c>
    </row>
    <row r="5309" spans="2:51" s="107" customFormat="1" ht="22.5">
      <c r="B5309" s="106"/>
      <c r="D5309" s="102" t="s">
        <v>176</v>
      </c>
      <c r="E5309" s="108" t="s">
        <v>1</v>
      </c>
      <c r="F5309" s="109" t="s">
        <v>11732</v>
      </c>
      <c r="H5309" s="108"/>
      <c r="I5309" s="6"/>
      <c r="L5309" s="106"/>
      <c r="M5309" s="110"/>
      <c r="T5309" s="111"/>
      <c r="AT5309" s="108" t="s">
        <v>176</v>
      </c>
      <c r="AU5309" s="108" t="s">
        <v>82</v>
      </c>
      <c r="AV5309" s="107" t="s">
        <v>82</v>
      </c>
      <c r="AW5309" s="107" t="s">
        <v>30</v>
      </c>
      <c r="AX5309" s="107" t="s">
        <v>73</v>
      </c>
      <c r="AY5309" s="108" t="s">
        <v>165</v>
      </c>
    </row>
    <row r="5310" spans="2:51" s="113" customFormat="1">
      <c r="B5310" s="112"/>
      <c r="D5310" s="102" t="s">
        <v>176</v>
      </c>
      <c r="E5310" s="114" t="s">
        <v>1</v>
      </c>
      <c r="F5310" s="115" t="s">
        <v>11733</v>
      </c>
      <c r="H5310" s="116">
        <v>13.190000000000001</v>
      </c>
      <c r="I5310" s="7"/>
      <c r="L5310" s="112"/>
      <c r="M5310" s="117"/>
      <c r="T5310" s="118"/>
      <c r="AT5310" s="114" t="s">
        <v>176</v>
      </c>
      <c r="AU5310" s="114" t="s">
        <v>82</v>
      </c>
      <c r="AV5310" s="113" t="s">
        <v>82</v>
      </c>
      <c r="AW5310" s="113" t="s">
        <v>30</v>
      </c>
      <c r="AX5310" s="113" t="s">
        <v>73</v>
      </c>
      <c r="AY5310" s="114" t="s">
        <v>165</v>
      </c>
    </row>
    <row r="5311" spans="2:51" s="113" customFormat="1">
      <c r="B5311" s="112"/>
      <c r="D5311" s="102" t="s">
        <v>176</v>
      </c>
      <c r="E5311" s="114" t="s">
        <v>1</v>
      </c>
      <c r="F5311" s="115" t="s">
        <v>11734</v>
      </c>
      <c r="H5311" s="116">
        <v>3.01</v>
      </c>
      <c r="I5311" s="7"/>
      <c r="L5311" s="112"/>
      <c r="M5311" s="117"/>
      <c r="T5311" s="118"/>
      <c r="AT5311" s="114" t="s">
        <v>176</v>
      </c>
      <c r="AU5311" s="114" t="s">
        <v>82</v>
      </c>
      <c r="AV5311" s="113" t="s">
        <v>82</v>
      </c>
      <c r="AW5311" s="113" t="s">
        <v>30</v>
      </c>
      <c r="AX5311" s="113" t="s">
        <v>73</v>
      </c>
      <c r="AY5311" s="114" t="s">
        <v>165</v>
      </c>
    </row>
    <row r="5312" spans="2:51" s="113" customFormat="1">
      <c r="B5312" s="112"/>
      <c r="D5312" s="102" t="s">
        <v>176</v>
      </c>
      <c r="E5312" s="114" t="s">
        <v>1</v>
      </c>
      <c r="F5312" s="115" t="s">
        <v>11735</v>
      </c>
      <c r="H5312" s="116">
        <v>16.200000000000003</v>
      </c>
      <c r="I5312" s="7"/>
      <c r="L5312" s="112"/>
      <c r="M5312" s="117"/>
      <c r="T5312" s="118"/>
      <c r="AT5312" s="114" t="s">
        <v>176</v>
      </c>
      <c r="AU5312" s="114" t="s">
        <v>82</v>
      </c>
      <c r="AV5312" s="113" t="s">
        <v>82</v>
      </c>
      <c r="AW5312" s="113" t="s">
        <v>30</v>
      </c>
      <c r="AX5312" s="113" t="s">
        <v>73</v>
      </c>
      <c r="AY5312" s="114" t="s">
        <v>165</v>
      </c>
    </row>
    <row r="5313" spans="2:65" s="107" customFormat="1" ht="22.5">
      <c r="B5313" s="106"/>
      <c r="D5313" s="102" t="s">
        <v>176</v>
      </c>
      <c r="E5313" s="108" t="s">
        <v>1</v>
      </c>
      <c r="F5313" s="109" t="s">
        <v>11736</v>
      </c>
      <c r="H5313" s="108"/>
      <c r="I5313" s="6"/>
      <c r="L5313" s="106"/>
      <c r="M5313" s="110"/>
      <c r="T5313" s="111"/>
      <c r="AT5313" s="108" t="s">
        <v>176</v>
      </c>
      <c r="AU5313" s="108" t="s">
        <v>82</v>
      </c>
      <c r="AV5313" s="107" t="s">
        <v>82</v>
      </c>
      <c r="AW5313" s="107" t="s">
        <v>30</v>
      </c>
      <c r="AX5313" s="107" t="s">
        <v>73</v>
      </c>
      <c r="AY5313" s="108" t="s">
        <v>165</v>
      </c>
    </row>
    <row r="5314" spans="2:65" s="113" customFormat="1">
      <c r="B5314" s="112"/>
      <c r="D5314" s="102" t="s">
        <v>176</v>
      </c>
      <c r="E5314" s="114" t="s">
        <v>1</v>
      </c>
      <c r="F5314" s="115" t="s">
        <v>11737</v>
      </c>
      <c r="H5314" s="116">
        <v>18.55</v>
      </c>
      <c r="I5314" s="7"/>
      <c r="L5314" s="112"/>
      <c r="M5314" s="117"/>
      <c r="T5314" s="118"/>
      <c r="AT5314" s="114" t="s">
        <v>176</v>
      </c>
      <c r="AU5314" s="114" t="s">
        <v>82</v>
      </c>
      <c r="AV5314" s="113" t="s">
        <v>82</v>
      </c>
      <c r="AW5314" s="113" t="s">
        <v>30</v>
      </c>
      <c r="AX5314" s="113" t="s">
        <v>73</v>
      </c>
      <c r="AY5314" s="114" t="s">
        <v>165</v>
      </c>
    </row>
    <row r="5315" spans="2:65" s="113" customFormat="1">
      <c r="B5315" s="112"/>
      <c r="D5315" s="102" t="s">
        <v>176</v>
      </c>
      <c r="E5315" s="114" t="s">
        <v>1</v>
      </c>
      <c r="F5315" s="115" t="s">
        <v>11738</v>
      </c>
      <c r="H5315" s="116">
        <v>18.55</v>
      </c>
      <c r="I5315" s="7"/>
      <c r="L5315" s="112"/>
      <c r="M5315" s="117"/>
      <c r="T5315" s="118"/>
      <c r="AT5315" s="114" t="s">
        <v>176</v>
      </c>
      <c r="AU5315" s="114" t="s">
        <v>82</v>
      </c>
      <c r="AV5315" s="113" t="s">
        <v>82</v>
      </c>
      <c r="AW5315" s="113" t="s">
        <v>30</v>
      </c>
      <c r="AX5315" s="113" t="s">
        <v>73</v>
      </c>
      <c r="AY5315" s="114" t="s">
        <v>165</v>
      </c>
    </row>
    <row r="5316" spans="2:65" s="107" customFormat="1">
      <c r="B5316" s="106"/>
      <c r="D5316" s="102" t="s">
        <v>176</v>
      </c>
      <c r="E5316" s="108" t="s">
        <v>1</v>
      </c>
      <c r="F5316" s="109" t="s">
        <v>11739</v>
      </c>
      <c r="H5316" s="108"/>
      <c r="I5316" s="6"/>
      <c r="L5316" s="106"/>
      <c r="M5316" s="110"/>
      <c r="T5316" s="111"/>
      <c r="AT5316" s="108" t="s">
        <v>176</v>
      </c>
      <c r="AU5316" s="108" t="s">
        <v>82</v>
      </c>
      <c r="AV5316" s="107" t="s">
        <v>82</v>
      </c>
      <c r="AW5316" s="107" t="s">
        <v>30</v>
      </c>
      <c r="AX5316" s="107" t="s">
        <v>73</v>
      </c>
      <c r="AY5316" s="108" t="s">
        <v>165</v>
      </c>
    </row>
    <row r="5317" spans="2:65" s="113" customFormat="1">
      <c r="B5317" s="112"/>
      <c r="D5317" s="102" t="s">
        <v>176</v>
      </c>
      <c r="E5317" s="114" t="s">
        <v>1</v>
      </c>
      <c r="F5317" s="115" t="s">
        <v>11482</v>
      </c>
      <c r="H5317" s="116">
        <v>3.55</v>
      </c>
      <c r="I5317" s="7"/>
      <c r="L5317" s="112"/>
      <c r="M5317" s="117"/>
      <c r="T5317" s="118"/>
      <c r="AT5317" s="114" t="s">
        <v>176</v>
      </c>
      <c r="AU5317" s="114" t="s">
        <v>82</v>
      </c>
      <c r="AV5317" s="113" t="s">
        <v>82</v>
      </c>
      <c r="AW5317" s="113" t="s">
        <v>30</v>
      </c>
      <c r="AX5317" s="113" t="s">
        <v>73</v>
      </c>
      <c r="AY5317" s="114" t="s">
        <v>165</v>
      </c>
    </row>
    <row r="5318" spans="2:65" s="113" customFormat="1">
      <c r="B5318" s="112"/>
      <c r="D5318" s="102" t="s">
        <v>176</v>
      </c>
      <c r="E5318" s="114" t="s">
        <v>1</v>
      </c>
      <c r="F5318" s="115" t="s">
        <v>11740</v>
      </c>
      <c r="H5318" s="116">
        <v>3.55</v>
      </c>
      <c r="I5318" s="7"/>
      <c r="L5318" s="112"/>
      <c r="M5318" s="117"/>
      <c r="T5318" s="118"/>
      <c r="AT5318" s="114" t="s">
        <v>176</v>
      </c>
      <c r="AU5318" s="114" t="s">
        <v>82</v>
      </c>
      <c r="AV5318" s="113" t="s">
        <v>82</v>
      </c>
      <c r="AW5318" s="113" t="s">
        <v>30</v>
      </c>
      <c r="AX5318" s="113" t="s">
        <v>73</v>
      </c>
      <c r="AY5318" s="114" t="s">
        <v>165</v>
      </c>
    </row>
    <row r="5319" spans="2:65" s="107" customFormat="1">
      <c r="B5319" s="106"/>
      <c r="D5319" s="102" t="s">
        <v>176</v>
      </c>
      <c r="E5319" s="108" t="s">
        <v>1</v>
      </c>
      <c r="F5319" s="109" t="s">
        <v>11741</v>
      </c>
      <c r="H5319" s="108"/>
      <c r="I5319" s="6"/>
      <c r="L5319" s="106"/>
      <c r="M5319" s="110"/>
      <c r="T5319" s="111"/>
      <c r="AT5319" s="108" t="s">
        <v>176</v>
      </c>
      <c r="AU5319" s="108" t="s">
        <v>82</v>
      </c>
      <c r="AV5319" s="107" t="s">
        <v>82</v>
      </c>
      <c r="AW5319" s="107" t="s">
        <v>30</v>
      </c>
      <c r="AX5319" s="107" t="s">
        <v>73</v>
      </c>
      <c r="AY5319" s="108" t="s">
        <v>165</v>
      </c>
    </row>
    <row r="5320" spans="2:65" s="113" customFormat="1">
      <c r="B5320" s="112"/>
      <c r="D5320" s="102" t="s">
        <v>176</v>
      </c>
      <c r="E5320" s="114" t="s">
        <v>1</v>
      </c>
      <c r="F5320" s="115" t="s">
        <v>11343</v>
      </c>
      <c r="H5320" s="116">
        <v>36.28</v>
      </c>
      <c r="I5320" s="7"/>
      <c r="L5320" s="112"/>
      <c r="M5320" s="117"/>
      <c r="T5320" s="118"/>
      <c r="AT5320" s="114" t="s">
        <v>176</v>
      </c>
      <c r="AU5320" s="114" t="s">
        <v>82</v>
      </c>
      <c r="AV5320" s="113" t="s">
        <v>82</v>
      </c>
      <c r="AW5320" s="113" t="s">
        <v>30</v>
      </c>
      <c r="AX5320" s="113" t="s">
        <v>73</v>
      </c>
      <c r="AY5320" s="114" t="s">
        <v>165</v>
      </c>
    </row>
    <row r="5321" spans="2:65" s="113" customFormat="1">
      <c r="B5321" s="112"/>
      <c r="D5321" s="102" t="s">
        <v>176</v>
      </c>
      <c r="E5321" s="114" t="s">
        <v>1</v>
      </c>
      <c r="F5321" s="115" t="s">
        <v>11742</v>
      </c>
      <c r="H5321" s="116">
        <v>36.28</v>
      </c>
      <c r="I5321" s="7"/>
      <c r="L5321" s="112"/>
      <c r="M5321" s="117"/>
      <c r="T5321" s="118"/>
      <c r="AT5321" s="114" t="s">
        <v>176</v>
      </c>
      <c r="AU5321" s="114" t="s">
        <v>82</v>
      </c>
      <c r="AV5321" s="113" t="s">
        <v>82</v>
      </c>
      <c r="AW5321" s="113" t="s">
        <v>30</v>
      </c>
      <c r="AX5321" s="113" t="s">
        <v>73</v>
      </c>
      <c r="AY5321" s="114" t="s">
        <v>165</v>
      </c>
    </row>
    <row r="5322" spans="2:65" s="107" customFormat="1">
      <c r="B5322" s="106"/>
      <c r="D5322" s="102" t="s">
        <v>176</v>
      </c>
      <c r="E5322" s="108" t="s">
        <v>1</v>
      </c>
      <c r="F5322" s="109" t="s">
        <v>11743</v>
      </c>
      <c r="H5322" s="108"/>
      <c r="I5322" s="6"/>
      <c r="L5322" s="106"/>
      <c r="M5322" s="110"/>
      <c r="T5322" s="111"/>
      <c r="AT5322" s="108" t="s">
        <v>176</v>
      </c>
      <c r="AU5322" s="108" t="s">
        <v>82</v>
      </c>
      <c r="AV5322" s="107" t="s">
        <v>82</v>
      </c>
      <c r="AW5322" s="107" t="s">
        <v>30</v>
      </c>
      <c r="AX5322" s="107" t="s">
        <v>73</v>
      </c>
      <c r="AY5322" s="108" t="s">
        <v>165</v>
      </c>
    </row>
    <row r="5323" spans="2:65" s="113" customFormat="1">
      <c r="B5323" s="112"/>
      <c r="D5323" s="102" t="s">
        <v>176</v>
      </c>
      <c r="E5323" s="114" t="s">
        <v>1</v>
      </c>
      <c r="F5323" s="115" t="s">
        <v>11744</v>
      </c>
      <c r="H5323" s="116">
        <v>142.41</v>
      </c>
      <c r="I5323" s="7"/>
      <c r="L5323" s="112"/>
      <c r="M5323" s="117"/>
      <c r="T5323" s="118"/>
      <c r="AT5323" s="114" t="s">
        <v>176</v>
      </c>
      <c r="AU5323" s="114" t="s">
        <v>82</v>
      </c>
      <c r="AV5323" s="113" t="s">
        <v>82</v>
      </c>
      <c r="AW5323" s="113" t="s">
        <v>30</v>
      </c>
      <c r="AX5323" s="113" t="s">
        <v>73</v>
      </c>
      <c r="AY5323" s="114" t="s">
        <v>165</v>
      </c>
    </row>
    <row r="5324" spans="2:65" s="113" customFormat="1">
      <c r="B5324" s="112"/>
      <c r="D5324" s="102" t="s">
        <v>176</v>
      </c>
      <c r="E5324" s="114" t="s">
        <v>1</v>
      </c>
      <c r="F5324" s="115" t="s">
        <v>11745</v>
      </c>
      <c r="H5324" s="116">
        <v>142.41</v>
      </c>
      <c r="I5324" s="7"/>
      <c r="L5324" s="112"/>
      <c r="M5324" s="117"/>
      <c r="T5324" s="118"/>
      <c r="AT5324" s="114" t="s">
        <v>176</v>
      </c>
      <c r="AU5324" s="114" t="s">
        <v>82</v>
      </c>
      <c r="AV5324" s="113" t="s">
        <v>82</v>
      </c>
      <c r="AW5324" s="113" t="s">
        <v>30</v>
      </c>
      <c r="AX5324" s="113" t="s">
        <v>73</v>
      </c>
      <c r="AY5324" s="114" t="s">
        <v>165</v>
      </c>
    </row>
    <row r="5325" spans="2:65" s="120" customFormat="1">
      <c r="B5325" s="119"/>
      <c r="D5325" s="102" t="s">
        <v>176</v>
      </c>
      <c r="E5325" s="121" t="s">
        <v>1</v>
      </c>
      <c r="F5325" s="122" t="s">
        <v>181</v>
      </c>
      <c r="H5325" s="123">
        <v>2345.1</v>
      </c>
      <c r="I5325" s="8"/>
      <c r="L5325" s="119"/>
      <c r="M5325" s="124"/>
      <c r="T5325" s="125"/>
      <c r="AT5325" s="121" t="s">
        <v>176</v>
      </c>
      <c r="AU5325" s="121" t="s">
        <v>82</v>
      </c>
      <c r="AV5325" s="120" t="s">
        <v>172</v>
      </c>
      <c r="AW5325" s="120" t="s">
        <v>30</v>
      </c>
      <c r="AX5325" s="120" t="s">
        <v>80</v>
      </c>
      <c r="AY5325" s="121" t="s">
        <v>165</v>
      </c>
    </row>
    <row r="5326" spans="2:65" s="17" customFormat="1" ht="21.75" customHeight="1">
      <c r="B5326" s="16"/>
      <c r="C5326" s="88" t="s">
        <v>2222</v>
      </c>
      <c r="D5326" s="88" t="s">
        <v>168</v>
      </c>
      <c r="E5326" s="89" t="s">
        <v>3677</v>
      </c>
      <c r="F5326" s="90" t="s">
        <v>3678</v>
      </c>
      <c r="G5326" s="91" t="s">
        <v>259</v>
      </c>
      <c r="H5326" s="92">
        <v>164</v>
      </c>
      <c r="I5326" s="4"/>
      <c r="J5326" s="94">
        <f>ROUND(I5326*H5326,2)</f>
        <v>0</v>
      </c>
      <c r="K5326" s="95"/>
      <c r="L5326" s="16"/>
      <c r="M5326" s="96" t="s">
        <v>1</v>
      </c>
      <c r="N5326" s="97" t="s">
        <v>38</v>
      </c>
      <c r="P5326" s="98">
        <f>O5326*H5326</f>
        <v>0</v>
      </c>
      <c r="Q5326" s="98">
        <v>0</v>
      </c>
      <c r="R5326" s="98">
        <f>Q5326*H5326</f>
        <v>0</v>
      </c>
      <c r="S5326" s="98">
        <v>0</v>
      </c>
      <c r="T5326" s="99">
        <f>S5326*H5326</f>
        <v>0</v>
      </c>
      <c r="AR5326" s="100" t="s">
        <v>172</v>
      </c>
      <c r="AT5326" s="100" t="s">
        <v>168</v>
      </c>
      <c r="AU5326" s="100" t="s">
        <v>82</v>
      </c>
      <c r="AY5326" s="9" t="s">
        <v>165</v>
      </c>
      <c r="BE5326" s="101">
        <f>IF(N5326="základní",J5326,0)</f>
        <v>0</v>
      </c>
      <c r="BF5326" s="101">
        <f>IF(N5326="snížená",J5326,0)</f>
        <v>0</v>
      </c>
      <c r="BG5326" s="101">
        <f>IF(N5326="zákl. přenesená",J5326,0)</f>
        <v>0</v>
      </c>
      <c r="BH5326" s="101">
        <f>IF(N5326="sníž. přenesená",J5326,0)</f>
        <v>0</v>
      </c>
      <c r="BI5326" s="101">
        <f>IF(N5326="nulová",J5326,0)</f>
        <v>0</v>
      </c>
      <c r="BJ5326" s="9" t="s">
        <v>80</v>
      </c>
      <c r="BK5326" s="101">
        <f>ROUND(I5326*H5326,2)</f>
        <v>0</v>
      </c>
      <c r="BL5326" s="9" t="s">
        <v>172</v>
      </c>
      <c r="BM5326" s="100" t="s">
        <v>3679</v>
      </c>
    </row>
    <row r="5327" spans="2:65" s="17" customFormat="1">
      <c r="B5327" s="16"/>
      <c r="D5327" s="102" t="s">
        <v>173</v>
      </c>
      <c r="F5327" s="103" t="s">
        <v>3678</v>
      </c>
      <c r="I5327" s="5"/>
      <c r="L5327" s="16"/>
      <c r="M5327" s="104"/>
      <c r="T5327" s="105"/>
      <c r="AT5327" s="9" t="s">
        <v>173</v>
      </c>
      <c r="AU5327" s="9" t="s">
        <v>82</v>
      </c>
    </row>
    <row r="5328" spans="2:65" s="107" customFormat="1">
      <c r="B5328" s="106"/>
      <c r="D5328" s="102" t="s">
        <v>176</v>
      </c>
      <c r="E5328" s="108" t="s">
        <v>1</v>
      </c>
      <c r="F5328" s="109" t="s">
        <v>11746</v>
      </c>
      <c r="H5328" s="108"/>
      <c r="I5328" s="6"/>
      <c r="L5328" s="106"/>
      <c r="M5328" s="110"/>
      <c r="T5328" s="111"/>
      <c r="AT5328" s="108" t="s">
        <v>176</v>
      </c>
      <c r="AU5328" s="108" t="s">
        <v>82</v>
      </c>
      <c r="AV5328" s="107" t="s">
        <v>82</v>
      </c>
      <c r="AW5328" s="107" t="s">
        <v>30</v>
      </c>
      <c r="AX5328" s="107" t="s">
        <v>73</v>
      </c>
      <c r="AY5328" s="108" t="s">
        <v>165</v>
      </c>
    </row>
    <row r="5329" spans="2:65" s="113" customFormat="1">
      <c r="B5329" s="112"/>
      <c r="D5329" s="102" t="s">
        <v>176</v>
      </c>
      <c r="E5329" s="114" t="s">
        <v>1</v>
      </c>
      <c r="F5329" s="115" t="s">
        <v>11747</v>
      </c>
      <c r="H5329" s="116">
        <v>164</v>
      </c>
      <c r="I5329" s="7"/>
      <c r="L5329" s="112"/>
      <c r="M5329" s="117"/>
      <c r="T5329" s="118"/>
      <c r="AT5329" s="114" t="s">
        <v>176</v>
      </c>
      <c r="AU5329" s="114" t="s">
        <v>82</v>
      </c>
      <c r="AV5329" s="113" t="s">
        <v>82</v>
      </c>
      <c r="AW5329" s="113" t="s">
        <v>30</v>
      </c>
      <c r="AX5329" s="113" t="s">
        <v>73</v>
      </c>
      <c r="AY5329" s="114" t="s">
        <v>165</v>
      </c>
    </row>
    <row r="5330" spans="2:65" s="120" customFormat="1">
      <c r="B5330" s="119"/>
      <c r="D5330" s="102" t="s">
        <v>176</v>
      </c>
      <c r="E5330" s="121" t="s">
        <v>1</v>
      </c>
      <c r="F5330" s="122" t="s">
        <v>181</v>
      </c>
      <c r="H5330" s="123">
        <v>164</v>
      </c>
      <c r="I5330" s="8"/>
      <c r="L5330" s="119"/>
      <c r="M5330" s="124"/>
      <c r="T5330" s="125"/>
      <c r="AT5330" s="121" t="s">
        <v>176</v>
      </c>
      <c r="AU5330" s="121" t="s">
        <v>82</v>
      </c>
      <c r="AV5330" s="120" t="s">
        <v>172</v>
      </c>
      <c r="AW5330" s="120" t="s">
        <v>30</v>
      </c>
      <c r="AX5330" s="120" t="s">
        <v>80</v>
      </c>
      <c r="AY5330" s="121" t="s">
        <v>165</v>
      </c>
    </row>
    <row r="5331" spans="2:65" s="17" customFormat="1" ht="21.75" customHeight="1">
      <c r="B5331" s="16"/>
      <c r="C5331" s="88" t="s">
        <v>3680</v>
      </c>
      <c r="D5331" s="88" t="s">
        <v>168</v>
      </c>
      <c r="E5331" s="89" t="s">
        <v>3681</v>
      </c>
      <c r="F5331" s="90" t="s">
        <v>3682</v>
      </c>
      <c r="G5331" s="91" t="s">
        <v>259</v>
      </c>
      <c r="H5331" s="92">
        <v>164</v>
      </c>
      <c r="I5331" s="4"/>
      <c r="J5331" s="94">
        <f>ROUND(I5331*H5331,2)</f>
        <v>0</v>
      </c>
      <c r="K5331" s="95"/>
      <c r="L5331" s="16"/>
      <c r="M5331" s="96" t="s">
        <v>1</v>
      </c>
      <c r="N5331" s="97" t="s">
        <v>38</v>
      </c>
      <c r="P5331" s="98">
        <f>O5331*H5331</f>
        <v>0</v>
      </c>
      <c r="Q5331" s="98">
        <v>0</v>
      </c>
      <c r="R5331" s="98">
        <f>Q5331*H5331</f>
        <v>0</v>
      </c>
      <c r="S5331" s="98">
        <v>0</v>
      </c>
      <c r="T5331" s="99">
        <f>S5331*H5331</f>
        <v>0</v>
      </c>
      <c r="AR5331" s="100" t="s">
        <v>172</v>
      </c>
      <c r="AT5331" s="100" t="s">
        <v>168</v>
      </c>
      <c r="AU5331" s="100" t="s">
        <v>82</v>
      </c>
      <c r="AY5331" s="9" t="s">
        <v>165</v>
      </c>
      <c r="BE5331" s="101">
        <f>IF(N5331="základní",J5331,0)</f>
        <v>0</v>
      </c>
      <c r="BF5331" s="101">
        <f>IF(N5331="snížená",J5331,0)</f>
        <v>0</v>
      </c>
      <c r="BG5331" s="101">
        <f>IF(N5331="zákl. přenesená",J5331,0)</f>
        <v>0</v>
      </c>
      <c r="BH5331" s="101">
        <f>IF(N5331="sníž. přenesená",J5331,0)</f>
        <v>0</v>
      </c>
      <c r="BI5331" s="101">
        <f>IF(N5331="nulová",J5331,0)</f>
        <v>0</v>
      </c>
      <c r="BJ5331" s="9" t="s">
        <v>80</v>
      </c>
      <c r="BK5331" s="101">
        <f>ROUND(I5331*H5331,2)</f>
        <v>0</v>
      </c>
      <c r="BL5331" s="9" t="s">
        <v>172</v>
      </c>
      <c r="BM5331" s="100" t="s">
        <v>3683</v>
      </c>
    </row>
    <row r="5332" spans="2:65" s="17" customFormat="1">
      <c r="B5332" s="16"/>
      <c r="D5332" s="102" t="s">
        <v>173</v>
      </c>
      <c r="F5332" s="103" t="s">
        <v>3682</v>
      </c>
      <c r="I5332" s="5"/>
      <c r="L5332" s="16"/>
      <c r="M5332" s="104"/>
      <c r="T5332" s="105"/>
      <c r="AT5332" s="9" t="s">
        <v>173</v>
      </c>
      <c r="AU5332" s="9" t="s">
        <v>82</v>
      </c>
    </row>
    <row r="5333" spans="2:65" s="107" customFormat="1">
      <c r="B5333" s="106"/>
      <c r="D5333" s="102" t="s">
        <v>176</v>
      </c>
      <c r="E5333" s="108" t="s">
        <v>1</v>
      </c>
      <c r="F5333" s="109" t="s">
        <v>11748</v>
      </c>
      <c r="H5333" s="108"/>
      <c r="I5333" s="6"/>
      <c r="L5333" s="106"/>
      <c r="M5333" s="110"/>
      <c r="T5333" s="111"/>
      <c r="AT5333" s="108" t="s">
        <v>176</v>
      </c>
      <c r="AU5333" s="108" t="s">
        <v>82</v>
      </c>
      <c r="AV5333" s="107" t="s">
        <v>82</v>
      </c>
      <c r="AW5333" s="107" t="s">
        <v>30</v>
      </c>
      <c r="AX5333" s="107" t="s">
        <v>73</v>
      </c>
      <c r="AY5333" s="108" t="s">
        <v>165</v>
      </c>
    </row>
    <row r="5334" spans="2:65" s="113" customFormat="1">
      <c r="B5334" s="112"/>
      <c r="D5334" s="102" t="s">
        <v>176</v>
      </c>
      <c r="E5334" s="114" t="s">
        <v>1</v>
      </c>
      <c r="F5334" s="115" t="s">
        <v>11747</v>
      </c>
      <c r="H5334" s="116">
        <v>164</v>
      </c>
      <c r="I5334" s="7"/>
      <c r="L5334" s="112"/>
      <c r="M5334" s="117"/>
      <c r="T5334" s="118"/>
      <c r="AT5334" s="114" t="s">
        <v>176</v>
      </c>
      <c r="AU5334" s="114" t="s">
        <v>82</v>
      </c>
      <c r="AV5334" s="113" t="s">
        <v>82</v>
      </c>
      <c r="AW5334" s="113" t="s">
        <v>30</v>
      </c>
      <c r="AX5334" s="113" t="s">
        <v>73</v>
      </c>
      <c r="AY5334" s="114" t="s">
        <v>165</v>
      </c>
    </row>
    <row r="5335" spans="2:65" s="120" customFormat="1">
      <c r="B5335" s="119"/>
      <c r="D5335" s="102" t="s">
        <v>176</v>
      </c>
      <c r="E5335" s="121" t="s">
        <v>1</v>
      </c>
      <c r="F5335" s="122" t="s">
        <v>181</v>
      </c>
      <c r="H5335" s="123">
        <v>164</v>
      </c>
      <c r="I5335" s="8"/>
      <c r="L5335" s="119"/>
      <c r="M5335" s="124"/>
      <c r="T5335" s="125"/>
      <c r="AT5335" s="121" t="s">
        <v>176</v>
      </c>
      <c r="AU5335" s="121" t="s">
        <v>82</v>
      </c>
      <c r="AV5335" s="120" t="s">
        <v>172</v>
      </c>
      <c r="AW5335" s="120" t="s">
        <v>30</v>
      </c>
      <c r="AX5335" s="120" t="s">
        <v>80</v>
      </c>
      <c r="AY5335" s="121" t="s">
        <v>165</v>
      </c>
    </row>
    <row r="5336" spans="2:65" s="17" customFormat="1" ht="16.5" customHeight="1">
      <c r="B5336" s="16"/>
      <c r="C5336" s="88" t="s">
        <v>2241</v>
      </c>
      <c r="D5336" s="88" t="s">
        <v>168</v>
      </c>
      <c r="E5336" s="89" t="s">
        <v>3684</v>
      </c>
      <c r="F5336" s="90" t="s">
        <v>3685</v>
      </c>
      <c r="G5336" s="91" t="s">
        <v>202</v>
      </c>
      <c r="H5336" s="92">
        <v>180.88399999999999</v>
      </c>
      <c r="I5336" s="4"/>
      <c r="J5336" s="94">
        <f>ROUND(I5336*H5336,2)</f>
        <v>0</v>
      </c>
      <c r="K5336" s="95"/>
      <c r="L5336" s="16"/>
      <c r="M5336" s="96" t="s">
        <v>1</v>
      </c>
      <c r="N5336" s="97" t="s">
        <v>38</v>
      </c>
      <c r="P5336" s="98">
        <f>O5336*H5336</f>
        <v>0</v>
      </c>
      <c r="Q5336" s="98">
        <v>0</v>
      </c>
      <c r="R5336" s="98">
        <f>Q5336*H5336</f>
        <v>0</v>
      </c>
      <c r="S5336" s="98">
        <v>0</v>
      </c>
      <c r="T5336" s="99">
        <f>S5336*H5336</f>
        <v>0</v>
      </c>
      <c r="AR5336" s="100" t="s">
        <v>172</v>
      </c>
      <c r="AT5336" s="100" t="s">
        <v>168</v>
      </c>
      <c r="AU5336" s="100" t="s">
        <v>82</v>
      </c>
      <c r="AY5336" s="9" t="s">
        <v>165</v>
      </c>
      <c r="BE5336" s="101">
        <f>IF(N5336="základní",J5336,0)</f>
        <v>0</v>
      </c>
      <c r="BF5336" s="101">
        <f>IF(N5336="snížená",J5336,0)</f>
        <v>0</v>
      </c>
      <c r="BG5336" s="101">
        <f>IF(N5336="zákl. přenesená",J5336,0)</f>
        <v>0</v>
      </c>
      <c r="BH5336" s="101">
        <f>IF(N5336="sníž. přenesená",J5336,0)</f>
        <v>0</v>
      </c>
      <c r="BI5336" s="101">
        <f>IF(N5336="nulová",J5336,0)</f>
        <v>0</v>
      </c>
      <c r="BJ5336" s="9" t="s">
        <v>80</v>
      </c>
      <c r="BK5336" s="101">
        <f>ROUND(I5336*H5336,2)</f>
        <v>0</v>
      </c>
      <c r="BL5336" s="9" t="s">
        <v>172</v>
      </c>
      <c r="BM5336" s="100" t="s">
        <v>3686</v>
      </c>
    </row>
    <row r="5337" spans="2:65" s="17" customFormat="1">
      <c r="B5337" s="16"/>
      <c r="D5337" s="102" t="s">
        <v>173</v>
      </c>
      <c r="F5337" s="103" t="s">
        <v>3685</v>
      </c>
      <c r="I5337" s="5"/>
      <c r="L5337" s="16"/>
      <c r="M5337" s="104"/>
      <c r="T5337" s="105"/>
      <c r="AT5337" s="9" t="s">
        <v>173</v>
      </c>
      <c r="AU5337" s="9" t="s">
        <v>82</v>
      </c>
    </row>
    <row r="5338" spans="2:65" s="113" customFormat="1">
      <c r="B5338" s="112"/>
      <c r="D5338" s="102" t="s">
        <v>176</v>
      </c>
      <c r="E5338" s="114" t="s">
        <v>1</v>
      </c>
      <c r="F5338" s="115" t="s">
        <v>11749</v>
      </c>
      <c r="H5338" s="116">
        <v>180.88400000000001</v>
      </c>
      <c r="I5338" s="7"/>
      <c r="L5338" s="112"/>
      <c r="M5338" s="117"/>
      <c r="T5338" s="118"/>
      <c r="AT5338" s="114" t="s">
        <v>176</v>
      </c>
      <c r="AU5338" s="114" t="s">
        <v>82</v>
      </c>
      <c r="AV5338" s="113" t="s">
        <v>82</v>
      </c>
      <c r="AW5338" s="113" t="s">
        <v>30</v>
      </c>
      <c r="AX5338" s="113" t="s">
        <v>73</v>
      </c>
      <c r="AY5338" s="114" t="s">
        <v>165</v>
      </c>
    </row>
    <row r="5339" spans="2:65" s="120" customFormat="1">
      <c r="B5339" s="119"/>
      <c r="D5339" s="102" t="s">
        <v>176</v>
      </c>
      <c r="E5339" s="121" t="s">
        <v>1</v>
      </c>
      <c r="F5339" s="122" t="s">
        <v>181</v>
      </c>
      <c r="H5339" s="123">
        <v>180.88399999999999</v>
      </c>
      <c r="I5339" s="8"/>
      <c r="L5339" s="119"/>
      <c r="M5339" s="124"/>
      <c r="T5339" s="125"/>
      <c r="AT5339" s="121" t="s">
        <v>176</v>
      </c>
      <c r="AU5339" s="121" t="s">
        <v>82</v>
      </c>
      <c r="AV5339" s="120" t="s">
        <v>172</v>
      </c>
      <c r="AW5339" s="120" t="s">
        <v>30</v>
      </c>
      <c r="AX5339" s="120" t="s">
        <v>80</v>
      </c>
      <c r="AY5339" s="121" t="s">
        <v>165</v>
      </c>
    </row>
    <row r="5340" spans="2:65" s="17" customFormat="1" ht="16.5" customHeight="1">
      <c r="B5340" s="16"/>
      <c r="C5340" s="88" t="s">
        <v>3687</v>
      </c>
      <c r="D5340" s="88" t="s">
        <v>168</v>
      </c>
      <c r="E5340" s="89" t="s">
        <v>3688</v>
      </c>
      <c r="F5340" s="90" t="s">
        <v>3689</v>
      </c>
      <c r="G5340" s="91" t="s">
        <v>202</v>
      </c>
      <c r="H5340" s="92">
        <v>130.87799999999999</v>
      </c>
      <c r="I5340" s="4"/>
      <c r="J5340" s="94">
        <f>ROUND(I5340*H5340,2)</f>
        <v>0</v>
      </c>
      <c r="K5340" s="95"/>
      <c r="L5340" s="16"/>
      <c r="M5340" s="96" t="s">
        <v>1</v>
      </c>
      <c r="N5340" s="97" t="s">
        <v>38</v>
      </c>
      <c r="P5340" s="98">
        <f>O5340*H5340</f>
        <v>0</v>
      </c>
      <c r="Q5340" s="98">
        <v>0</v>
      </c>
      <c r="R5340" s="98">
        <f>Q5340*H5340</f>
        <v>0</v>
      </c>
      <c r="S5340" s="98">
        <v>0</v>
      </c>
      <c r="T5340" s="99">
        <f>S5340*H5340</f>
        <v>0</v>
      </c>
      <c r="AR5340" s="100" t="s">
        <v>172</v>
      </c>
      <c r="AT5340" s="100" t="s">
        <v>168</v>
      </c>
      <c r="AU5340" s="100" t="s">
        <v>82</v>
      </c>
      <c r="AY5340" s="9" t="s">
        <v>165</v>
      </c>
      <c r="BE5340" s="101">
        <f>IF(N5340="základní",J5340,0)</f>
        <v>0</v>
      </c>
      <c r="BF5340" s="101">
        <f>IF(N5340="snížená",J5340,0)</f>
        <v>0</v>
      </c>
      <c r="BG5340" s="101">
        <f>IF(N5340="zákl. přenesená",J5340,0)</f>
        <v>0</v>
      </c>
      <c r="BH5340" s="101">
        <f>IF(N5340="sníž. přenesená",J5340,0)</f>
        <v>0</v>
      </c>
      <c r="BI5340" s="101">
        <f>IF(N5340="nulová",J5340,0)</f>
        <v>0</v>
      </c>
      <c r="BJ5340" s="9" t="s">
        <v>80</v>
      </c>
      <c r="BK5340" s="101">
        <f>ROUND(I5340*H5340,2)</f>
        <v>0</v>
      </c>
      <c r="BL5340" s="9" t="s">
        <v>172</v>
      </c>
      <c r="BM5340" s="100" t="s">
        <v>3690</v>
      </c>
    </row>
    <row r="5341" spans="2:65" s="17" customFormat="1">
      <c r="B5341" s="16"/>
      <c r="D5341" s="102" t="s">
        <v>173</v>
      </c>
      <c r="F5341" s="103" t="s">
        <v>3689</v>
      </c>
      <c r="I5341" s="5"/>
      <c r="L5341" s="16"/>
      <c r="M5341" s="104"/>
      <c r="T5341" s="105"/>
      <c r="AT5341" s="9" t="s">
        <v>173</v>
      </c>
      <c r="AU5341" s="9" t="s">
        <v>82</v>
      </c>
    </row>
    <row r="5342" spans="2:65" s="113" customFormat="1">
      <c r="B5342" s="112"/>
      <c r="D5342" s="102" t="s">
        <v>176</v>
      </c>
      <c r="E5342" s="114" t="s">
        <v>1</v>
      </c>
      <c r="F5342" s="115" t="s">
        <v>11750</v>
      </c>
      <c r="H5342" s="116">
        <v>130.87800000000001</v>
      </c>
      <c r="I5342" s="7"/>
      <c r="L5342" s="112"/>
      <c r="M5342" s="117"/>
      <c r="T5342" s="118"/>
      <c r="AT5342" s="114" t="s">
        <v>176</v>
      </c>
      <c r="AU5342" s="114" t="s">
        <v>82</v>
      </c>
      <c r="AV5342" s="113" t="s">
        <v>82</v>
      </c>
      <c r="AW5342" s="113" t="s">
        <v>30</v>
      </c>
      <c r="AX5342" s="113" t="s">
        <v>73</v>
      </c>
      <c r="AY5342" s="114" t="s">
        <v>165</v>
      </c>
    </row>
    <row r="5343" spans="2:65" s="120" customFormat="1">
      <c r="B5343" s="119"/>
      <c r="D5343" s="102" t="s">
        <v>176</v>
      </c>
      <c r="E5343" s="121" t="s">
        <v>1</v>
      </c>
      <c r="F5343" s="122" t="s">
        <v>181</v>
      </c>
      <c r="H5343" s="123">
        <v>130.87799999999999</v>
      </c>
      <c r="I5343" s="8"/>
      <c r="L5343" s="119"/>
      <c r="M5343" s="124"/>
      <c r="T5343" s="125"/>
      <c r="AT5343" s="121" t="s">
        <v>176</v>
      </c>
      <c r="AU5343" s="121" t="s">
        <v>82</v>
      </c>
      <c r="AV5343" s="120" t="s">
        <v>172</v>
      </c>
      <c r="AW5343" s="120" t="s">
        <v>30</v>
      </c>
      <c r="AX5343" s="120" t="s">
        <v>80</v>
      </c>
      <c r="AY5343" s="121" t="s">
        <v>165</v>
      </c>
    </row>
    <row r="5344" spans="2:65" s="17" customFormat="1" ht="24.2" customHeight="1">
      <c r="B5344" s="16"/>
      <c r="C5344" s="88" t="s">
        <v>2244</v>
      </c>
      <c r="D5344" s="88" t="s">
        <v>168</v>
      </c>
      <c r="E5344" s="89" t="s">
        <v>3691</v>
      </c>
      <c r="F5344" s="90" t="s">
        <v>3692</v>
      </c>
      <c r="G5344" s="91" t="s">
        <v>202</v>
      </c>
      <c r="H5344" s="92">
        <v>10.461</v>
      </c>
      <c r="I5344" s="4"/>
      <c r="J5344" s="94">
        <f>ROUND(I5344*H5344,2)</f>
        <v>0</v>
      </c>
      <c r="K5344" s="95"/>
      <c r="L5344" s="16"/>
      <c r="M5344" s="96" t="s">
        <v>1</v>
      </c>
      <c r="N5344" s="97" t="s">
        <v>38</v>
      </c>
      <c r="P5344" s="98">
        <f>O5344*H5344</f>
        <v>0</v>
      </c>
      <c r="Q5344" s="98">
        <v>0</v>
      </c>
      <c r="R5344" s="98">
        <f>Q5344*H5344</f>
        <v>0</v>
      </c>
      <c r="S5344" s="98">
        <v>0</v>
      </c>
      <c r="T5344" s="99">
        <f>S5344*H5344</f>
        <v>0</v>
      </c>
      <c r="AR5344" s="100" t="s">
        <v>172</v>
      </c>
      <c r="AT5344" s="100" t="s">
        <v>168</v>
      </c>
      <c r="AU5344" s="100" t="s">
        <v>82</v>
      </c>
      <c r="AY5344" s="9" t="s">
        <v>165</v>
      </c>
      <c r="BE5344" s="101">
        <f>IF(N5344="základní",J5344,0)</f>
        <v>0</v>
      </c>
      <c r="BF5344" s="101">
        <f>IF(N5344="snížená",J5344,0)</f>
        <v>0</v>
      </c>
      <c r="BG5344" s="101">
        <f>IF(N5344="zákl. přenesená",J5344,0)</f>
        <v>0</v>
      </c>
      <c r="BH5344" s="101">
        <f>IF(N5344="sníž. přenesená",J5344,0)</f>
        <v>0</v>
      </c>
      <c r="BI5344" s="101">
        <f>IF(N5344="nulová",J5344,0)</f>
        <v>0</v>
      </c>
      <c r="BJ5344" s="9" t="s">
        <v>80</v>
      </c>
      <c r="BK5344" s="101">
        <f>ROUND(I5344*H5344,2)</f>
        <v>0</v>
      </c>
      <c r="BL5344" s="9" t="s">
        <v>172</v>
      </c>
      <c r="BM5344" s="100" t="s">
        <v>3693</v>
      </c>
    </row>
    <row r="5345" spans="2:65" s="17" customFormat="1">
      <c r="B5345" s="16"/>
      <c r="D5345" s="102" t="s">
        <v>173</v>
      </c>
      <c r="F5345" s="103" t="s">
        <v>3692</v>
      </c>
      <c r="I5345" s="5"/>
      <c r="L5345" s="16"/>
      <c r="M5345" s="104"/>
      <c r="T5345" s="105"/>
      <c r="AT5345" s="9" t="s">
        <v>173</v>
      </c>
      <c r="AU5345" s="9" t="s">
        <v>82</v>
      </c>
    </row>
    <row r="5346" spans="2:65" s="113" customFormat="1">
      <c r="B5346" s="112"/>
      <c r="D5346" s="102" t="s">
        <v>176</v>
      </c>
      <c r="E5346" s="114" t="s">
        <v>1</v>
      </c>
      <c r="F5346" s="115" t="s">
        <v>11751</v>
      </c>
      <c r="H5346" s="116">
        <v>10.461</v>
      </c>
      <c r="I5346" s="7"/>
      <c r="L5346" s="112"/>
      <c r="M5346" s="117"/>
      <c r="T5346" s="118"/>
      <c r="AT5346" s="114" t="s">
        <v>176</v>
      </c>
      <c r="AU5346" s="114" t="s">
        <v>82</v>
      </c>
      <c r="AV5346" s="113" t="s">
        <v>82</v>
      </c>
      <c r="AW5346" s="113" t="s">
        <v>30</v>
      </c>
      <c r="AX5346" s="113" t="s">
        <v>73</v>
      </c>
      <c r="AY5346" s="114" t="s">
        <v>165</v>
      </c>
    </row>
    <row r="5347" spans="2:65" s="120" customFormat="1">
      <c r="B5347" s="119"/>
      <c r="D5347" s="102" t="s">
        <v>176</v>
      </c>
      <c r="E5347" s="121" t="s">
        <v>1</v>
      </c>
      <c r="F5347" s="122" t="s">
        <v>181</v>
      </c>
      <c r="H5347" s="123">
        <v>10.461</v>
      </c>
      <c r="I5347" s="8"/>
      <c r="L5347" s="119"/>
      <c r="M5347" s="124"/>
      <c r="T5347" s="125"/>
      <c r="AT5347" s="121" t="s">
        <v>176</v>
      </c>
      <c r="AU5347" s="121" t="s">
        <v>82</v>
      </c>
      <c r="AV5347" s="120" t="s">
        <v>172</v>
      </c>
      <c r="AW5347" s="120" t="s">
        <v>30</v>
      </c>
      <c r="AX5347" s="120" t="s">
        <v>80</v>
      </c>
      <c r="AY5347" s="121" t="s">
        <v>165</v>
      </c>
    </row>
    <row r="5348" spans="2:65" s="17" customFormat="1" ht="24.2" customHeight="1">
      <c r="B5348" s="16"/>
      <c r="C5348" s="88" t="s">
        <v>3694</v>
      </c>
      <c r="D5348" s="88" t="s">
        <v>168</v>
      </c>
      <c r="E5348" s="89" t="s">
        <v>3695</v>
      </c>
      <c r="F5348" s="90" t="s">
        <v>3696</v>
      </c>
      <c r="G5348" s="91" t="s">
        <v>202</v>
      </c>
      <c r="H5348" s="92">
        <v>77.153999999999996</v>
      </c>
      <c r="I5348" s="4"/>
      <c r="J5348" s="94">
        <f>ROUND(I5348*H5348,2)</f>
        <v>0</v>
      </c>
      <c r="K5348" s="95"/>
      <c r="L5348" s="16"/>
      <c r="M5348" s="96" t="s">
        <v>1</v>
      </c>
      <c r="N5348" s="97" t="s">
        <v>38</v>
      </c>
      <c r="P5348" s="98">
        <f>O5348*H5348</f>
        <v>0</v>
      </c>
      <c r="Q5348" s="98">
        <v>0</v>
      </c>
      <c r="R5348" s="98">
        <f>Q5348*H5348</f>
        <v>0</v>
      </c>
      <c r="S5348" s="98">
        <v>0</v>
      </c>
      <c r="T5348" s="99">
        <f>S5348*H5348</f>
        <v>0</v>
      </c>
      <c r="AR5348" s="100" t="s">
        <v>172</v>
      </c>
      <c r="AT5348" s="100" t="s">
        <v>168</v>
      </c>
      <c r="AU5348" s="100" t="s">
        <v>82</v>
      </c>
      <c r="AY5348" s="9" t="s">
        <v>165</v>
      </c>
      <c r="BE5348" s="101">
        <f>IF(N5348="základní",J5348,0)</f>
        <v>0</v>
      </c>
      <c r="BF5348" s="101">
        <f>IF(N5348="snížená",J5348,0)</f>
        <v>0</v>
      </c>
      <c r="BG5348" s="101">
        <f>IF(N5348="zákl. přenesená",J5348,0)</f>
        <v>0</v>
      </c>
      <c r="BH5348" s="101">
        <f>IF(N5348="sníž. přenesená",J5348,0)</f>
        <v>0</v>
      </c>
      <c r="BI5348" s="101">
        <f>IF(N5348="nulová",J5348,0)</f>
        <v>0</v>
      </c>
      <c r="BJ5348" s="9" t="s">
        <v>80</v>
      </c>
      <c r="BK5348" s="101">
        <f>ROUND(I5348*H5348,2)</f>
        <v>0</v>
      </c>
      <c r="BL5348" s="9" t="s">
        <v>172</v>
      </c>
      <c r="BM5348" s="100" t="s">
        <v>3697</v>
      </c>
    </row>
    <row r="5349" spans="2:65" s="17" customFormat="1">
      <c r="B5349" s="16"/>
      <c r="D5349" s="102" t="s">
        <v>173</v>
      </c>
      <c r="F5349" s="103" t="s">
        <v>3696</v>
      </c>
      <c r="I5349" s="5"/>
      <c r="L5349" s="16"/>
      <c r="M5349" s="104"/>
      <c r="T5349" s="105"/>
      <c r="AT5349" s="9" t="s">
        <v>173</v>
      </c>
      <c r="AU5349" s="9" t="s">
        <v>82</v>
      </c>
    </row>
    <row r="5350" spans="2:65" s="113" customFormat="1">
      <c r="B5350" s="112"/>
      <c r="D5350" s="102" t="s">
        <v>176</v>
      </c>
      <c r="E5350" s="114" t="s">
        <v>1</v>
      </c>
      <c r="F5350" s="115" t="s">
        <v>11752</v>
      </c>
      <c r="H5350" s="116">
        <v>77.154000000000011</v>
      </c>
      <c r="I5350" s="7"/>
      <c r="L5350" s="112"/>
      <c r="M5350" s="117"/>
      <c r="T5350" s="118"/>
      <c r="AT5350" s="114" t="s">
        <v>176</v>
      </c>
      <c r="AU5350" s="114" t="s">
        <v>82</v>
      </c>
      <c r="AV5350" s="113" t="s">
        <v>82</v>
      </c>
      <c r="AW5350" s="113" t="s">
        <v>30</v>
      </c>
      <c r="AX5350" s="113" t="s">
        <v>73</v>
      </c>
      <c r="AY5350" s="114" t="s">
        <v>165</v>
      </c>
    </row>
    <row r="5351" spans="2:65" s="120" customFormat="1">
      <c r="B5351" s="119"/>
      <c r="D5351" s="102" t="s">
        <v>176</v>
      </c>
      <c r="E5351" s="121" t="s">
        <v>1</v>
      </c>
      <c r="F5351" s="122" t="s">
        <v>181</v>
      </c>
      <c r="H5351" s="123">
        <v>77.153999999999996</v>
      </c>
      <c r="I5351" s="8"/>
      <c r="L5351" s="119"/>
      <c r="M5351" s="124"/>
      <c r="T5351" s="125"/>
      <c r="AT5351" s="121" t="s">
        <v>176</v>
      </c>
      <c r="AU5351" s="121" t="s">
        <v>82</v>
      </c>
      <c r="AV5351" s="120" t="s">
        <v>172</v>
      </c>
      <c r="AW5351" s="120" t="s">
        <v>30</v>
      </c>
      <c r="AX5351" s="120" t="s">
        <v>80</v>
      </c>
      <c r="AY5351" s="121" t="s">
        <v>165</v>
      </c>
    </row>
    <row r="5352" spans="2:65" s="17" customFormat="1" ht="24.2" customHeight="1">
      <c r="B5352" s="16"/>
      <c r="C5352" s="88" t="s">
        <v>2249</v>
      </c>
      <c r="D5352" s="88" t="s">
        <v>168</v>
      </c>
      <c r="E5352" s="89" t="s">
        <v>3698</v>
      </c>
      <c r="F5352" s="90" t="s">
        <v>3699</v>
      </c>
      <c r="G5352" s="91" t="s">
        <v>202</v>
      </c>
      <c r="H5352" s="92">
        <v>1297.461</v>
      </c>
      <c r="I5352" s="4"/>
      <c r="J5352" s="94">
        <f>ROUND(I5352*H5352,2)</f>
        <v>0</v>
      </c>
      <c r="K5352" s="95"/>
      <c r="L5352" s="16"/>
      <c r="M5352" s="96" t="s">
        <v>1</v>
      </c>
      <c r="N5352" s="97" t="s">
        <v>38</v>
      </c>
      <c r="P5352" s="98">
        <f>O5352*H5352</f>
        <v>0</v>
      </c>
      <c r="Q5352" s="98">
        <v>0</v>
      </c>
      <c r="R5352" s="98">
        <f>Q5352*H5352</f>
        <v>0</v>
      </c>
      <c r="S5352" s="98">
        <v>0</v>
      </c>
      <c r="T5352" s="99">
        <f>S5352*H5352</f>
        <v>0</v>
      </c>
      <c r="AR5352" s="100" t="s">
        <v>172</v>
      </c>
      <c r="AT5352" s="100" t="s">
        <v>168</v>
      </c>
      <c r="AU5352" s="100" t="s">
        <v>82</v>
      </c>
      <c r="AY5352" s="9" t="s">
        <v>165</v>
      </c>
      <c r="BE5352" s="101">
        <f>IF(N5352="základní",J5352,0)</f>
        <v>0</v>
      </c>
      <c r="BF5352" s="101">
        <f>IF(N5352="snížená",J5352,0)</f>
        <v>0</v>
      </c>
      <c r="BG5352" s="101">
        <f>IF(N5352="zákl. přenesená",J5352,0)</f>
        <v>0</v>
      </c>
      <c r="BH5352" s="101">
        <f>IF(N5352="sníž. přenesená",J5352,0)</f>
        <v>0</v>
      </c>
      <c r="BI5352" s="101">
        <f>IF(N5352="nulová",J5352,0)</f>
        <v>0</v>
      </c>
      <c r="BJ5352" s="9" t="s">
        <v>80</v>
      </c>
      <c r="BK5352" s="101">
        <f>ROUND(I5352*H5352,2)</f>
        <v>0</v>
      </c>
      <c r="BL5352" s="9" t="s">
        <v>172</v>
      </c>
      <c r="BM5352" s="100" t="s">
        <v>3700</v>
      </c>
    </row>
    <row r="5353" spans="2:65" s="17" customFormat="1">
      <c r="B5353" s="16"/>
      <c r="D5353" s="102" t="s">
        <v>173</v>
      </c>
      <c r="F5353" s="103" t="s">
        <v>3699</v>
      </c>
      <c r="I5353" s="5"/>
      <c r="L5353" s="16"/>
      <c r="M5353" s="104"/>
      <c r="T5353" s="105"/>
      <c r="AT5353" s="9" t="s">
        <v>173</v>
      </c>
      <c r="AU5353" s="9" t="s">
        <v>82</v>
      </c>
    </row>
    <row r="5354" spans="2:65" s="113" customFormat="1">
      <c r="B5354" s="112"/>
      <c r="D5354" s="102" t="s">
        <v>176</v>
      </c>
      <c r="E5354" s="114" t="s">
        <v>1</v>
      </c>
      <c r="F5354" s="115" t="s">
        <v>11753</v>
      </c>
      <c r="H5354" s="116">
        <v>1279.2450000000001</v>
      </c>
      <c r="I5354" s="7"/>
      <c r="L5354" s="112"/>
      <c r="M5354" s="117"/>
      <c r="T5354" s="118"/>
      <c r="AT5354" s="114" t="s">
        <v>176</v>
      </c>
      <c r="AU5354" s="114" t="s">
        <v>82</v>
      </c>
      <c r="AV5354" s="113" t="s">
        <v>82</v>
      </c>
      <c r="AW5354" s="113" t="s">
        <v>30</v>
      </c>
      <c r="AX5354" s="113" t="s">
        <v>73</v>
      </c>
      <c r="AY5354" s="114" t="s">
        <v>165</v>
      </c>
    </row>
    <row r="5355" spans="2:65" s="107" customFormat="1">
      <c r="B5355" s="106"/>
      <c r="D5355" s="102" t="s">
        <v>176</v>
      </c>
      <c r="E5355" s="108" t="s">
        <v>1</v>
      </c>
      <c r="F5355" s="109" t="s">
        <v>11754</v>
      </c>
      <c r="H5355" s="108"/>
      <c r="I5355" s="6"/>
      <c r="L5355" s="106"/>
      <c r="M5355" s="110"/>
      <c r="T5355" s="111"/>
      <c r="AT5355" s="108" t="s">
        <v>176</v>
      </c>
      <c r="AU5355" s="108" t="s">
        <v>82</v>
      </c>
      <c r="AV5355" s="107" t="s">
        <v>82</v>
      </c>
      <c r="AW5355" s="107" t="s">
        <v>30</v>
      </c>
      <c r="AX5355" s="107" t="s">
        <v>73</v>
      </c>
      <c r="AY5355" s="108" t="s">
        <v>165</v>
      </c>
    </row>
    <row r="5356" spans="2:65" s="113" customFormat="1">
      <c r="B5356" s="112"/>
      <c r="D5356" s="102" t="s">
        <v>176</v>
      </c>
      <c r="E5356" s="114" t="s">
        <v>1</v>
      </c>
      <c r="F5356" s="115" t="s">
        <v>11755</v>
      </c>
      <c r="H5356" s="116">
        <v>18.216000000000001</v>
      </c>
      <c r="I5356" s="7"/>
      <c r="L5356" s="112"/>
      <c r="M5356" s="117"/>
      <c r="T5356" s="118"/>
      <c r="AT5356" s="114" t="s">
        <v>176</v>
      </c>
      <c r="AU5356" s="114" t="s">
        <v>82</v>
      </c>
      <c r="AV5356" s="113" t="s">
        <v>82</v>
      </c>
      <c r="AW5356" s="113" t="s">
        <v>30</v>
      </c>
      <c r="AX5356" s="113" t="s">
        <v>73</v>
      </c>
      <c r="AY5356" s="114" t="s">
        <v>165</v>
      </c>
    </row>
    <row r="5357" spans="2:65" s="120" customFormat="1">
      <c r="B5357" s="119"/>
      <c r="D5357" s="102" t="s">
        <v>176</v>
      </c>
      <c r="E5357" s="121" t="s">
        <v>1</v>
      </c>
      <c r="F5357" s="122" t="s">
        <v>181</v>
      </c>
      <c r="H5357" s="123">
        <v>1297.461</v>
      </c>
      <c r="I5357" s="8"/>
      <c r="L5357" s="119"/>
      <c r="M5357" s="124"/>
      <c r="T5357" s="125"/>
      <c r="AT5357" s="121" t="s">
        <v>176</v>
      </c>
      <c r="AU5357" s="121" t="s">
        <v>82</v>
      </c>
      <c r="AV5357" s="120" t="s">
        <v>172</v>
      </c>
      <c r="AW5357" s="120" t="s">
        <v>30</v>
      </c>
      <c r="AX5357" s="120" t="s">
        <v>80</v>
      </c>
      <c r="AY5357" s="121" t="s">
        <v>165</v>
      </c>
    </row>
    <row r="5358" spans="2:65" s="17" customFormat="1" ht="24.2" customHeight="1">
      <c r="B5358" s="16"/>
      <c r="C5358" s="88" t="s">
        <v>3701</v>
      </c>
      <c r="D5358" s="88" t="s">
        <v>168</v>
      </c>
      <c r="E5358" s="89" t="s">
        <v>3702</v>
      </c>
      <c r="F5358" s="90" t="s">
        <v>3703</v>
      </c>
      <c r="G5358" s="91" t="s">
        <v>202</v>
      </c>
      <c r="H5358" s="92">
        <v>107.98699999999999</v>
      </c>
      <c r="I5358" s="4"/>
      <c r="J5358" s="94">
        <f>ROUND(I5358*H5358,2)</f>
        <v>0</v>
      </c>
      <c r="K5358" s="95"/>
      <c r="L5358" s="16"/>
      <c r="M5358" s="96" t="s">
        <v>1</v>
      </c>
      <c r="N5358" s="97" t="s">
        <v>38</v>
      </c>
      <c r="P5358" s="98">
        <f>O5358*H5358</f>
        <v>0</v>
      </c>
      <c r="Q5358" s="98">
        <v>0</v>
      </c>
      <c r="R5358" s="98">
        <f>Q5358*H5358</f>
        <v>0</v>
      </c>
      <c r="S5358" s="98">
        <v>0</v>
      </c>
      <c r="T5358" s="99">
        <f>S5358*H5358</f>
        <v>0</v>
      </c>
      <c r="AR5358" s="100" t="s">
        <v>172</v>
      </c>
      <c r="AT5358" s="100" t="s">
        <v>168</v>
      </c>
      <c r="AU5358" s="100" t="s">
        <v>82</v>
      </c>
      <c r="AY5358" s="9" t="s">
        <v>165</v>
      </c>
      <c r="BE5358" s="101">
        <f>IF(N5358="základní",J5358,0)</f>
        <v>0</v>
      </c>
      <c r="BF5358" s="101">
        <f>IF(N5358="snížená",J5358,0)</f>
        <v>0</v>
      </c>
      <c r="BG5358" s="101">
        <f>IF(N5358="zákl. přenesená",J5358,0)</f>
        <v>0</v>
      </c>
      <c r="BH5358" s="101">
        <f>IF(N5358="sníž. přenesená",J5358,0)</f>
        <v>0</v>
      </c>
      <c r="BI5358" s="101">
        <f>IF(N5358="nulová",J5358,0)</f>
        <v>0</v>
      </c>
      <c r="BJ5358" s="9" t="s">
        <v>80</v>
      </c>
      <c r="BK5358" s="101">
        <f>ROUND(I5358*H5358,2)</f>
        <v>0</v>
      </c>
      <c r="BL5358" s="9" t="s">
        <v>172</v>
      </c>
      <c r="BM5358" s="100" t="s">
        <v>3704</v>
      </c>
    </row>
    <row r="5359" spans="2:65" s="17" customFormat="1">
      <c r="B5359" s="16"/>
      <c r="D5359" s="102" t="s">
        <v>173</v>
      </c>
      <c r="F5359" s="103" t="s">
        <v>3703</v>
      </c>
      <c r="I5359" s="5"/>
      <c r="L5359" s="16"/>
      <c r="M5359" s="104"/>
      <c r="T5359" s="105"/>
      <c r="AT5359" s="9" t="s">
        <v>173</v>
      </c>
      <c r="AU5359" s="9" t="s">
        <v>82</v>
      </c>
    </row>
    <row r="5360" spans="2:65" s="113" customFormat="1">
      <c r="B5360" s="112"/>
      <c r="D5360" s="102" t="s">
        <v>176</v>
      </c>
      <c r="E5360" s="114" t="s">
        <v>1</v>
      </c>
      <c r="F5360" s="115" t="s">
        <v>11756</v>
      </c>
      <c r="H5360" s="116">
        <v>107.98700000000001</v>
      </c>
      <c r="I5360" s="7"/>
      <c r="L5360" s="112"/>
      <c r="M5360" s="117"/>
      <c r="T5360" s="118"/>
      <c r="AT5360" s="114" t="s">
        <v>176</v>
      </c>
      <c r="AU5360" s="114" t="s">
        <v>82</v>
      </c>
      <c r="AV5360" s="113" t="s">
        <v>82</v>
      </c>
      <c r="AW5360" s="113" t="s">
        <v>30</v>
      </c>
      <c r="AX5360" s="113" t="s">
        <v>73</v>
      </c>
      <c r="AY5360" s="114" t="s">
        <v>165</v>
      </c>
    </row>
    <row r="5361" spans="2:65" s="120" customFormat="1">
      <c r="B5361" s="119"/>
      <c r="D5361" s="102" t="s">
        <v>176</v>
      </c>
      <c r="E5361" s="121" t="s">
        <v>1</v>
      </c>
      <c r="F5361" s="122" t="s">
        <v>181</v>
      </c>
      <c r="H5361" s="123">
        <v>107.98699999999999</v>
      </c>
      <c r="I5361" s="8"/>
      <c r="L5361" s="119"/>
      <c r="M5361" s="124"/>
      <c r="T5361" s="125"/>
      <c r="AT5361" s="121" t="s">
        <v>176</v>
      </c>
      <c r="AU5361" s="121" t="s">
        <v>82</v>
      </c>
      <c r="AV5361" s="120" t="s">
        <v>172</v>
      </c>
      <c r="AW5361" s="120" t="s">
        <v>30</v>
      </c>
      <c r="AX5361" s="120" t="s">
        <v>80</v>
      </c>
      <c r="AY5361" s="121" t="s">
        <v>165</v>
      </c>
    </row>
    <row r="5362" spans="2:65" s="17" customFormat="1" ht="24.2" customHeight="1">
      <c r="B5362" s="16"/>
      <c r="C5362" s="88" t="s">
        <v>2253</v>
      </c>
      <c r="D5362" s="88" t="s">
        <v>168</v>
      </c>
      <c r="E5362" s="89" t="s">
        <v>3705</v>
      </c>
      <c r="F5362" s="90" t="s">
        <v>3706</v>
      </c>
      <c r="G5362" s="91" t="s">
        <v>202</v>
      </c>
      <c r="H5362" s="92">
        <v>89.881</v>
      </c>
      <c r="I5362" s="4"/>
      <c r="J5362" s="94">
        <f>ROUND(I5362*H5362,2)</f>
        <v>0</v>
      </c>
      <c r="K5362" s="95"/>
      <c r="L5362" s="16"/>
      <c r="M5362" s="96" t="s">
        <v>1</v>
      </c>
      <c r="N5362" s="97" t="s">
        <v>38</v>
      </c>
      <c r="P5362" s="98">
        <f>O5362*H5362</f>
        <v>0</v>
      </c>
      <c r="Q5362" s="98">
        <v>0</v>
      </c>
      <c r="R5362" s="98">
        <f>Q5362*H5362</f>
        <v>0</v>
      </c>
      <c r="S5362" s="98">
        <v>0</v>
      </c>
      <c r="T5362" s="99">
        <f>S5362*H5362</f>
        <v>0</v>
      </c>
      <c r="AR5362" s="100" t="s">
        <v>172</v>
      </c>
      <c r="AT5362" s="100" t="s">
        <v>168</v>
      </c>
      <c r="AU5362" s="100" t="s">
        <v>82</v>
      </c>
      <c r="AY5362" s="9" t="s">
        <v>165</v>
      </c>
      <c r="BE5362" s="101">
        <f>IF(N5362="základní",J5362,0)</f>
        <v>0</v>
      </c>
      <c r="BF5362" s="101">
        <f>IF(N5362="snížená",J5362,0)</f>
        <v>0</v>
      </c>
      <c r="BG5362" s="101">
        <f>IF(N5362="zákl. přenesená",J5362,0)</f>
        <v>0</v>
      </c>
      <c r="BH5362" s="101">
        <f>IF(N5362="sníž. přenesená",J5362,0)</f>
        <v>0</v>
      </c>
      <c r="BI5362" s="101">
        <f>IF(N5362="nulová",J5362,0)</f>
        <v>0</v>
      </c>
      <c r="BJ5362" s="9" t="s">
        <v>80</v>
      </c>
      <c r="BK5362" s="101">
        <f>ROUND(I5362*H5362,2)</f>
        <v>0</v>
      </c>
      <c r="BL5362" s="9" t="s">
        <v>172</v>
      </c>
      <c r="BM5362" s="100" t="s">
        <v>3707</v>
      </c>
    </row>
    <row r="5363" spans="2:65" s="17" customFormat="1" ht="19.5">
      <c r="B5363" s="16"/>
      <c r="D5363" s="102" t="s">
        <v>173</v>
      </c>
      <c r="F5363" s="103" t="s">
        <v>3706</v>
      </c>
      <c r="I5363" s="5"/>
      <c r="L5363" s="16"/>
      <c r="M5363" s="104"/>
      <c r="T5363" s="105"/>
      <c r="AT5363" s="9" t="s">
        <v>173</v>
      </c>
      <c r="AU5363" s="9" t="s">
        <v>82</v>
      </c>
    </row>
    <row r="5364" spans="2:65" s="113" customFormat="1">
      <c r="B5364" s="112"/>
      <c r="D5364" s="102" t="s">
        <v>176</v>
      </c>
      <c r="E5364" s="114" t="s">
        <v>1</v>
      </c>
      <c r="F5364" s="115" t="s">
        <v>11757</v>
      </c>
      <c r="H5364" s="116">
        <v>89.881</v>
      </c>
      <c r="I5364" s="7"/>
      <c r="L5364" s="112"/>
      <c r="M5364" s="117"/>
      <c r="T5364" s="118"/>
      <c r="AT5364" s="114" t="s">
        <v>176</v>
      </c>
      <c r="AU5364" s="114" t="s">
        <v>82</v>
      </c>
      <c r="AV5364" s="113" t="s">
        <v>82</v>
      </c>
      <c r="AW5364" s="113" t="s">
        <v>30</v>
      </c>
      <c r="AX5364" s="113" t="s">
        <v>73</v>
      </c>
      <c r="AY5364" s="114" t="s">
        <v>165</v>
      </c>
    </row>
    <row r="5365" spans="2:65" s="120" customFormat="1">
      <c r="B5365" s="119"/>
      <c r="D5365" s="102" t="s">
        <v>176</v>
      </c>
      <c r="E5365" s="121" t="s">
        <v>1</v>
      </c>
      <c r="F5365" s="122" t="s">
        <v>181</v>
      </c>
      <c r="H5365" s="123">
        <v>89.881</v>
      </c>
      <c r="I5365" s="8"/>
      <c r="L5365" s="119"/>
      <c r="M5365" s="124"/>
      <c r="T5365" s="125"/>
      <c r="AT5365" s="121" t="s">
        <v>176</v>
      </c>
      <c r="AU5365" s="121" t="s">
        <v>82</v>
      </c>
      <c r="AV5365" s="120" t="s">
        <v>172</v>
      </c>
      <c r="AW5365" s="120" t="s">
        <v>30</v>
      </c>
      <c r="AX5365" s="120" t="s">
        <v>80</v>
      </c>
      <c r="AY5365" s="121" t="s">
        <v>165</v>
      </c>
    </row>
    <row r="5366" spans="2:65" s="17" customFormat="1" ht="24.2" customHeight="1">
      <c r="B5366" s="16"/>
      <c r="C5366" s="88" t="s">
        <v>3708</v>
      </c>
      <c r="D5366" s="88" t="s">
        <v>168</v>
      </c>
      <c r="E5366" s="89" t="s">
        <v>3709</v>
      </c>
      <c r="F5366" s="90" t="s">
        <v>3710</v>
      </c>
      <c r="G5366" s="91" t="s">
        <v>202</v>
      </c>
      <c r="H5366" s="92">
        <v>206.30500000000001</v>
      </c>
      <c r="I5366" s="4"/>
      <c r="J5366" s="94">
        <f>ROUND(I5366*H5366,2)</f>
        <v>0</v>
      </c>
      <c r="K5366" s="95"/>
      <c r="L5366" s="16"/>
      <c r="M5366" s="96" t="s">
        <v>1</v>
      </c>
      <c r="N5366" s="97" t="s">
        <v>38</v>
      </c>
      <c r="P5366" s="98">
        <f>O5366*H5366</f>
        <v>0</v>
      </c>
      <c r="Q5366" s="98">
        <v>0</v>
      </c>
      <c r="R5366" s="98">
        <f>Q5366*H5366</f>
        <v>0</v>
      </c>
      <c r="S5366" s="98">
        <v>0</v>
      </c>
      <c r="T5366" s="99">
        <f>S5366*H5366</f>
        <v>0</v>
      </c>
      <c r="AR5366" s="100" t="s">
        <v>172</v>
      </c>
      <c r="AT5366" s="100" t="s">
        <v>168</v>
      </c>
      <c r="AU5366" s="100" t="s">
        <v>82</v>
      </c>
      <c r="AY5366" s="9" t="s">
        <v>165</v>
      </c>
      <c r="BE5366" s="101">
        <f>IF(N5366="základní",J5366,0)</f>
        <v>0</v>
      </c>
      <c r="BF5366" s="101">
        <f>IF(N5366="snížená",J5366,0)</f>
        <v>0</v>
      </c>
      <c r="BG5366" s="101">
        <f>IF(N5366="zákl. přenesená",J5366,0)</f>
        <v>0</v>
      </c>
      <c r="BH5366" s="101">
        <f>IF(N5366="sníž. přenesená",J5366,0)</f>
        <v>0</v>
      </c>
      <c r="BI5366" s="101">
        <f>IF(N5366="nulová",J5366,0)</f>
        <v>0</v>
      </c>
      <c r="BJ5366" s="9" t="s">
        <v>80</v>
      </c>
      <c r="BK5366" s="101">
        <f>ROUND(I5366*H5366,2)</f>
        <v>0</v>
      </c>
      <c r="BL5366" s="9" t="s">
        <v>172</v>
      </c>
      <c r="BM5366" s="100" t="s">
        <v>3711</v>
      </c>
    </row>
    <row r="5367" spans="2:65" s="17" customFormat="1" ht="19.5">
      <c r="B5367" s="16"/>
      <c r="D5367" s="102" t="s">
        <v>173</v>
      </c>
      <c r="F5367" s="103" t="s">
        <v>3710</v>
      </c>
      <c r="I5367" s="5"/>
      <c r="L5367" s="16"/>
      <c r="M5367" s="104"/>
      <c r="T5367" s="105"/>
      <c r="AT5367" s="9" t="s">
        <v>173</v>
      </c>
      <c r="AU5367" s="9" t="s">
        <v>82</v>
      </c>
    </row>
    <row r="5368" spans="2:65" s="113" customFormat="1">
      <c r="B5368" s="112"/>
      <c r="D5368" s="102" t="s">
        <v>176</v>
      </c>
      <c r="E5368" s="114" t="s">
        <v>1</v>
      </c>
      <c r="F5368" s="115" t="s">
        <v>11758</v>
      </c>
      <c r="H5368" s="116">
        <v>206.30500000000004</v>
      </c>
      <c r="I5368" s="7"/>
      <c r="L5368" s="112"/>
      <c r="M5368" s="117"/>
      <c r="T5368" s="118"/>
      <c r="AT5368" s="114" t="s">
        <v>176</v>
      </c>
      <c r="AU5368" s="114" t="s">
        <v>82</v>
      </c>
      <c r="AV5368" s="113" t="s">
        <v>82</v>
      </c>
      <c r="AW5368" s="113" t="s">
        <v>30</v>
      </c>
      <c r="AX5368" s="113" t="s">
        <v>73</v>
      </c>
      <c r="AY5368" s="114" t="s">
        <v>165</v>
      </c>
    </row>
    <row r="5369" spans="2:65" s="120" customFormat="1">
      <c r="B5369" s="119"/>
      <c r="D5369" s="102" t="s">
        <v>176</v>
      </c>
      <c r="E5369" s="121" t="s">
        <v>1</v>
      </c>
      <c r="F5369" s="122" t="s">
        <v>181</v>
      </c>
      <c r="H5369" s="123">
        <v>206.30500000000001</v>
      </c>
      <c r="I5369" s="8"/>
      <c r="L5369" s="119"/>
      <c r="M5369" s="124"/>
      <c r="T5369" s="125"/>
      <c r="AT5369" s="121" t="s">
        <v>176</v>
      </c>
      <c r="AU5369" s="121" t="s">
        <v>82</v>
      </c>
      <c r="AV5369" s="120" t="s">
        <v>172</v>
      </c>
      <c r="AW5369" s="120" t="s">
        <v>30</v>
      </c>
      <c r="AX5369" s="120" t="s">
        <v>80</v>
      </c>
      <c r="AY5369" s="121" t="s">
        <v>165</v>
      </c>
    </row>
    <row r="5370" spans="2:65" s="17" customFormat="1" ht="24.2" customHeight="1">
      <c r="B5370" s="16"/>
      <c r="C5370" s="88" t="s">
        <v>2257</v>
      </c>
      <c r="D5370" s="88" t="s">
        <v>168</v>
      </c>
      <c r="E5370" s="89" t="s">
        <v>3712</v>
      </c>
      <c r="F5370" s="90" t="s">
        <v>3713</v>
      </c>
      <c r="G5370" s="91" t="s">
        <v>202</v>
      </c>
      <c r="H5370" s="92">
        <v>234.80600000000001</v>
      </c>
      <c r="I5370" s="4"/>
      <c r="J5370" s="94">
        <f>ROUND(I5370*H5370,2)</f>
        <v>0</v>
      </c>
      <c r="K5370" s="95"/>
      <c r="L5370" s="16"/>
      <c r="M5370" s="96" t="s">
        <v>1</v>
      </c>
      <c r="N5370" s="97" t="s">
        <v>38</v>
      </c>
      <c r="P5370" s="98">
        <f>O5370*H5370</f>
        <v>0</v>
      </c>
      <c r="Q5370" s="98">
        <v>0</v>
      </c>
      <c r="R5370" s="98">
        <f>Q5370*H5370</f>
        <v>0</v>
      </c>
      <c r="S5370" s="98">
        <v>0</v>
      </c>
      <c r="T5370" s="99">
        <f>S5370*H5370</f>
        <v>0</v>
      </c>
      <c r="AR5370" s="100" t="s">
        <v>172</v>
      </c>
      <c r="AT5370" s="100" t="s">
        <v>168</v>
      </c>
      <c r="AU5370" s="100" t="s">
        <v>82</v>
      </c>
      <c r="AY5370" s="9" t="s">
        <v>165</v>
      </c>
      <c r="BE5370" s="101">
        <f>IF(N5370="základní",J5370,0)</f>
        <v>0</v>
      </c>
      <c r="BF5370" s="101">
        <f>IF(N5370="snížená",J5370,0)</f>
        <v>0</v>
      </c>
      <c r="BG5370" s="101">
        <f>IF(N5370="zákl. přenesená",J5370,0)</f>
        <v>0</v>
      </c>
      <c r="BH5370" s="101">
        <f>IF(N5370="sníž. přenesená",J5370,0)</f>
        <v>0</v>
      </c>
      <c r="BI5370" s="101">
        <f>IF(N5370="nulová",J5370,0)</f>
        <v>0</v>
      </c>
      <c r="BJ5370" s="9" t="s">
        <v>80</v>
      </c>
      <c r="BK5370" s="101">
        <f>ROUND(I5370*H5370,2)</f>
        <v>0</v>
      </c>
      <c r="BL5370" s="9" t="s">
        <v>172</v>
      </c>
      <c r="BM5370" s="100" t="s">
        <v>3714</v>
      </c>
    </row>
    <row r="5371" spans="2:65" s="17" customFormat="1" ht="19.5">
      <c r="B5371" s="16"/>
      <c r="D5371" s="102" t="s">
        <v>173</v>
      </c>
      <c r="F5371" s="103" t="s">
        <v>3713</v>
      </c>
      <c r="I5371" s="5"/>
      <c r="L5371" s="16"/>
      <c r="M5371" s="104"/>
      <c r="T5371" s="105"/>
      <c r="AT5371" s="9" t="s">
        <v>173</v>
      </c>
      <c r="AU5371" s="9" t="s">
        <v>82</v>
      </c>
    </row>
    <row r="5372" spans="2:65" s="113" customFormat="1">
      <c r="B5372" s="112"/>
      <c r="D5372" s="102" t="s">
        <v>176</v>
      </c>
      <c r="E5372" s="114" t="s">
        <v>1</v>
      </c>
      <c r="F5372" s="115" t="s">
        <v>11759</v>
      </c>
      <c r="H5372" s="116">
        <v>234.80600000000004</v>
      </c>
      <c r="I5372" s="7"/>
      <c r="L5372" s="112"/>
      <c r="M5372" s="117"/>
      <c r="T5372" s="118"/>
      <c r="AT5372" s="114" t="s">
        <v>176</v>
      </c>
      <c r="AU5372" s="114" t="s">
        <v>82</v>
      </c>
      <c r="AV5372" s="113" t="s">
        <v>82</v>
      </c>
      <c r="AW5372" s="113" t="s">
        <v>30</v>
      </c>
      <c r="AX5372" s="113" t="s">
        <v>73</v>
      </c>
      <c r="AY5372" s="114" t="s">
        <v>165</v>
      </c>
    </row>
    <row r="5373" spans="2:65" s="120" customFormat="1">
      <c r="B5373" s="119"/>
      <c r="D5373" s="102" t="s">
        <v>176</v>
      </c>
      <c r="E5373" s="121" t="s">
        <v>1</v>
      </c>
      <c r="F5373" s="122" t="s">
        <v>181</v>
      </c>
      <c r="H5373" s="123">
        <v>234.80600000000001</v>
      </c>
      <c r="I5373" s="8"/>
      <c r="L5373" s="119"/>
      <c r="M5373" s="124"/>
      <c r="T5373" s="125"/>
      <c r="AT5373" s="121" t="s">
        <v>176</v>
      </c>
      <c r="AU5373" s="121" t="s">
        <v>82</v>
      </c>
      <c r="AV5373" s="120" t="s">
        <v>172</v>
      </c>
      <c r="AW5373" s="120" t="s">
        <v>30</v>
      </c>
      <c r="AX5373" s="120" t="s">
        <v>80</v>
      </c>
      <c r="AY5373" s="121" t="s">
        <v>165</v>
      </c>
    </row>
    <row r="5374" spans="2:65" s="17" customFormat="1" ht="24.2" customHeight="1">
      <c r="B5374" s="16"/>
      <c r="C5374" s="88" t="s">
        <v>3715</v>
      </c>
      <c r="D5374" s="88" t="s">
        <v>168</v>
      </c>
      <c r="E5374" s="89" t="s">
        <v>3716</v>
      </c>
      <c r="F5374" s="90" t="s">
        <v>3717</v>
      </c>
      <c r="G5374" s="91" t="s">
        <v>202</v>
      </c>
      <c r="H5374" s="92">
        <v>15.18</v>
      </c>
      <c r="I5374" s="4"/>
      <c r="J5374" s="94">
        <f>ROUND(I5374*H5374,2)</f>
        <v>0</v>
      </c>
      <c r="K5374" s="95"/>
      <c r="L5374" s="16"/>
      <c r="M5374" s="96" t="s">
        <v>1</v>
      </c>
      <c r="N5374" s="97" t="s">
        <v>38</v>
      </c>
      <c r="P5374" s="98">
        <f>O5374*H5374</f>
        <v>0</v>
      </c>
      <c r="Q5374" s="98">
        <v>0</v>
      </c>
      <c r="R5374" s="98">
        <f>Q5374*H5374</f>
        <v>0</v>
      </c>
      <c r="S5374" s="98">
        <v>0</v>
      </c>
      <c r="T5374" s="99">
        <f>S5374*H5374</f>
        <v>0</v>
      </c>
      <c r="AR5374" s="100" t="s">
        <v>172</v>
      </c>
      <c r="AT5374" s="100" t="s">
        <v>168</v>
      </c>
      <c r="AU5374" s="100" t="s">
        <v>82</v>
      </c>
      <c r="AY5374" s="9" t="s">
        <v>165</v>
      </c>
      <c r="BE5374" s="101">
        <f>IF(N5374="základní",J5374,0)</f>
        <v>0</v>
      </c>
      <c r="BF5374" s="101">
        <f>IF(N5374="snížená",J5374,0)</f>
        <v>0</v>
      </c>
      <c r="BG5374" s="101">
        <f>IF(N5374="zákl. přenesená",J5374,0)</f>
        <v>0</v>
      </c>
      <c r="BH5374" s="101">
        <f>IF(N5374="sníž. přenesená",J5374,0)</f>
        <v>0</v>
      </c>
      <c r="BI5374" s="101">
        <f>IF(N5374="nulová",J5374,0)</f>
        <v>0</v>
      </c>
      <c r="BJ5374" s="9" t="s">
        <v>80</v>
      </c>
      <c r="BK5374" s="101">
        <f>ROUND(I5374*H5374,2)</f>
        <v>0</v>
      </c>
      <c r="BL5374" s="9" t="s">
        <v>172</v>
      </c>
      <c r="BM5374" s="100" t="s">
        <v>3718</v>
      </c>
    </row>
    <row r="5375" spans="2:65" s="17" customFormat="1">
      <c r="B5375" s="16"/>
      <c r="D5375" s="102" t="s">
        <v>173</v>
      </c>
      <c r="F5375" s="103" t="s">
        <v>3717</v>
      </c>
      <c r="I5375" s="5"/>
      <c r="L5375" s="16"/>
      <c r="M5375" s="104"/>
      <c r="T5375" s="105"/>
      <c r="AT5375" s="9" t="s">
        <v>173</v>
      </c>
      <c r="AU5375" s="9" t="s">
        <v>82</v>
      </c>
    </row>
    <row r="5376" spans="2:65" s="113" customFormat="1">
      <c r="B5376" s="112"/>
      <c r="D5376" s="102" t="s">
        <v>176</v>
      </c>
      <c r="E5376" s="114" t="s">
        <v>1</v>
      </c>
      <c r="F5376" s="115" t="s">
        <v>11760</v>
      </c>
      <c r="H5376" s="116">
        <v>15.180000000000001</v>
      </c>
      <c r="I5376" s="7"/>
      <c r="L5376" s="112"/>
      <c r="M5376" s="117"/>
      <c r="T5376" s="118"/>
      <c r="AT5376" s="114" t="s">
        <v>176</v>
      </c>
      <c r="AU5376" s="114" t="s">
        <v>82</v>
      </c>
      <c r="AV5376" s="113" t="s">
        <v>82</v>
      </c>
      <c r="AW5376" s="113" t="s">
        <v>30</v>
      </c>
      <c r="AX5376" s="113" t="s">
        <v>73</v>
      </c>
      <c r="AY5376" s="114" t="s">
        <v>165</v>
      </c>
    </row>
    <row r="5377" spans="2:65" s="120" customFormat="1">
      <c r="B5377" s="119"/>
      <c r="D5377" s="102" t="s">
        <v>176</v>
      </c>
      <c r="E5377" s="121" t="s">
        <v>1</v>
      </c>
      <c r="F5377" s="122" t="s">
        <v>181</v>
      </c>
      <c r="H5377" s="123">
        <v>15.18</v>
      </c>
      <c r="I5377" s="8"/>
      <c r="L5377" s="119"/>
      <c r="M5377" s="124"/>
      <c r="T5377" s="125"/>
      <c r="AT5377" s="121" t="s">
        <v>176</v>
      </c>
      <c r="AU5377" s="121" t="s">
        <v>82</v>
      </c>
      <c r="AV5377" s="120" t="s">
        <v>172</v>
      </c>
      <c r="AW5377" s="120" t="s">
        <v>30</v>
      </c>
      <c r="AX5377" s="120" t="s">
        <v>80</v>
      </c>
      <c r="AY5377" s="121" t="s">
        <v>165</v>
      </c>
    </row>
    <row r="5378" spans="2:65" s="17" customFormat="1" ht="24.2" customHeight="1">
      <c r="B5378" s="16"/>
      <c r="C5378" s="88" t="s">
        <v>2261</v>
      </c>
      <c r="D5378" s="88" t="s">
        <v>168</v>
      </c>
      <c r="E5378" s="89" t="s">
        <v>3719</v>
      </c>
      <c r="F5378" s="90" t="s">
        <v>3720</v>
      </c>
      <c r="G5378" s="91" t="s">
        <v>202</v>
      </c>
      <c r="H5378" s="92">
        <v>8.14</v>
      </c>
      <c r="I5378" s="4"/>
      <c r="J5378" s="94">
        <f>ROUND(I5378*H5378,2)</f>
        <v>0</v>
      </c>
      <c r="K5378" s="95"/>
      <c r="L5378" s="16"/>
      <c r="M5378" s="96" t="s">
        <v>1</v>
      </c>
      <c r="N5378" s="97" t="s">
        <v>38</v>
      </c>
      <c r="P5378" s="98">
        <f>O5378*H5378</f>
        <v>0</v>
      </c>
      <c r="Q5378" s="98">
        <v>0</v>
      </c>
      <c r="R5378" s="98">
        <f>Q5378*H5378</f>
        <v>0</v>
      </c>
      <c r="S5378" s="98">
        <v>0</v>
      </c>
      <c r="T5378" s="99">
        <f>S5378*H5378</f>
        <v>0</v>
      </c>
      <c r="AR5378" s="100" t="s">
        <v>172</v>
      </c>
      <c r="AT5378" s="100" t="s">
        <v>168</v>
      </c>
      <c r="AU5378" s="100" t="s">
        <v>82</v>
      </c>
      <c r="AY5378" s="9" t="s">
        <v>165</v>
      </c>
      <c r="BE5378" s="101">
        <f>IF(N5378="základní",J5378,0)</f>
        <v>0</v>
      </c>
      <c r="BF5378" s="101">
        <f>IF(N5378="snížená",J5378,0)</f>
        <v>0</v>
      </c>
      <c r="BG5378" s="101">
        <f>IF(N5378="zákl. přenesená",J5378,0)</f>
        <v>0</v>
      </c>
      <c r="BH5378" s="101">
        <f>IF(N5378="sníž. přenesená",J5378,0)</f>
        <v>0</v>
      </c>
      <c r="BI5378" s="101">
        <f>IF(N5378="nulová",J5378,0)</f>
        <v>0</v>
      </c>
      <c r="BJ5378" s="9" t="s">
        <v>80</v>
      </c>
      <c r="BK5378" s="101">
        <f>ROUND(I5378*H5378,2)</f>
        <v>0</v>
      </c>
      <c r="BL5378" s="9" t="s">
        <v>172</v>
      </c>
      <c r="BM5378" s="100" t="s">
        <v>3721</v>
      </c>
    </row>
    <row r="5379" spans="2:65" s="17" customFormat="1" ht="19.5">
      <c r="B5379" s="16"/>
      <c r="D5379" s="102" t="s">
        <v>173</v>
      </c>
      <c r="F5379" s="103" t="s">
        <v>3720</v>
      </c>
      <c r="I5379" s="5"/>
      <c r="L5379" s="16"/>
      <c r="M5379" s="104"/>
      <c r="T5379" s="105"/>
      <c r="AT5379" s="9" t="s">
        <v>173</v>
      </c>
      <c r="AU5379" s="9" t="s">
        <v>82</v>
      </c>
    </row>
    <row r="5380" spans="2:65" s="113" customFormat="1">
      <c r="B5380" s="112"/>
      <c r="D5380" s="102" t="s">
        <v>176</v>
      </c>
      <c r="E5380" s="114" t="s">
        <v>1</v>
      </c>
      <c r="F5380" s="115" t="s">
        <v>11761</v>
      </c>
      <c r="H5380" s="116">
        <v>8.14</v>
      </c>
      <c r="I5380" s="7"/>
      <c r="L5380" s="112"/>
      <c r="M5380" s="117"/>
      <c r="T5380" s="118"/>
      <c r="AT5380" s="114" t="s">
        <v>176</v>
      </c>
      <c r="AU5380" s="114" t="s">
        <v>82</v>
      </c>
      <c r="AV5380" s="113" t="s">
        <v>82</v>
      </c>
      <c r="AW5380" s="113" t="s">
        <v>30</v>
      </c>
      <c r="AX5380" s="113" t="s">
        <v>73</v>
      </c>
      <c r="AY5380" s="114" t="s">
        <v>165</v>
      </c>
    </row>
    <row r="5381" spans="2:65" s="120" customFormat="1">
      <c r="B5381" s="119"/>
      <c r="D5381" s="102" t="s">
        <v>176</v>
      </c>
      <c r="E5381" s="121" t="s">
        <v>1</v>
      </c>
      <c r="F5381" s="122" t="s">
        <v>181</v>
      </c>
      <c r="H5381" s="123">
        <v>8.14</v>
      </c>
      <c r="I5381" s="8"/>
      <c r="L5381" s="119"/>
      <c r="M5381" s="124"/>
      <c r="T5381" s="125"/>
      <c r="AT5381" s="121" t="s">
        <v>176</v>
      </c>
      <c r="AU5381" s="121" t="s">
        <v>82</v>
      </c>
      <c r="AV5381" s="120" t="s">
        <v>172</v>
      </c>
      <c r="AW5381" s="120" t="s">
        <v>30</v>
      </c>
      <c r="AX5381" s="120" t="s">
        <v>80</v>
      </c>
      <c r="AY5381" s="121" t="s">
        <v>165</v>
      </c>
    </row>
    <row r="5382" spans="2:65" s="17" customFormat="1" ht="24.2" customHeight="1">
      <c r="B5382" s="16"/>
      <c r="C5382" s="88" t="s">
        <v>3722</v>
      </c>
      <c r="D5382" s="88" t="s">
        <v>168</v>
      </c>
      <c r="E5382" s="89" t="s">
        <v>3723</v>
      </c>
      <c r="F5382" s="90" t="s">
        <v>3724</v>
      </c>
      <c r="G5382" s="91" t="s">
        <v>202</v>
      </c>
      <c r="H5382" s="92">
        <v>17.82</v>
      </c>
      <c r="I5382" s="4"/>
      <c r="J5382" s="94">
        <f>ROUND(I5382*H5382,2)</f>
        <v>0</v>
      </c>
      <c r="K5382" s="95"/>
      <c r="L5382" s="16"/>
      <c r="M5382" s="96" t="s">
        <v>1</v>
      </c>
      <c r="N5382" s="97" t="s">
        <v>38</v>
      </c>
      <c r="P5382" s="98">
        <f>O5382*H5382</f>
        <v>0</v>
      </c>
      <c r="Q5382" s="98">
        <v>0</v>
      </c>
      <c r="R5382" s="98">
        <f>Q5382*H5382</f>
        <v>0</v>
      </c>
      <c r="S5382" s="98">
        <v>0</v>
      </c>
      <c r="T5382" s="99">
        <f>S5382*H5382</f>
        <v>0</v>
      </c>
      <c r="AR5382" s="100" t="s">
        <v>172</v>
      </c>
      <c r="AT5382" s="100" t="s">
        <v>168</v>
      </c>
      <c r="AU5382" s="100" t="s">
        <v>82</v>
      </c>
      <c r="AY5382" s="9" t="s">
        <v>165</v>
      </c>
      <c r="BE5382" s="101">
        <f>IF(N5382="základní",J5382,0)</f>
        <v>0</v>
      </c>
      <c r="BF5382" s="101">
        <f>IF(N5382="snížená",J5382,0)</f>
        <v>0</v>
      </c>
      <c r="BG5382" s="101">
        <f>IF(N5382="zákl. přenesená",J5382,0)</f>
        <v>0</v>
      </c>
      <c r="BH5382" s="101">
        <f>IF(N5382="sníž. přenesená",J5382,0)</f>
        <v>0</v>
      </c>
      <c r="BI5382" s="101">
        <f>IF(N5382="nulová",J5382,0)</f>
        <v>0</v>
      </c>
      <c r="BJ5382" s="9" t="s">
        <v>80</v>
      </c>
      <c r="BK5382" s="101">
        <f>ROUND(I5382*H5382,2)</f>
        <v>0</v>
      </c>
      <c r="BL5382" s="9" t="s">
        <v>172</v>
      </c>
      <c r="BM5382" s="100" t="s">
        <v>3725</v>
      </c>
    </row>
    <row r="5383" spans="2:65" s="17" customFormat="1">
      <c r="B5383" s="16"/>
      <c r="D5383" s="102" t="s">
        <v>173</v>
      </c>
      <c r="F5383" s="103" t="s">
        <v>3724</v>
      </c>
      <c r="I5383" s="5"/>
      <c r="L5383" s="16"/>
      <c r="M5383" s="104"/>
      <c r="T5383" s="105"/>
      <c r="AT5383" s="9" t="s">
        <v>173</v>
      </c>
      <c r="AU5383" s="9" t="s">
        <v>82</v>
      </c>
    </row>
    <row r="5384" spans="2:65" s="113" customFormat="1">
      <c r="B5384" s="112"/>
      <c r="D5384" s="102" t="s">
        <v>176</v>
      </c>
      <c r="E5384" s="114" t="s">
        <v>1</v>
      </c>
      <c r="F5384" s="115" t="s">
        <v>11762</v>
      </c>
      <c r="H5384" s="116">
        <v>17.82</v>
      </c>
      <c r="I5384" s="7"/>
      <c r="L5384" s="112"/>
      <c r="M5384" s="117"/>
      <c r="T5384" s="118"/>
      <c r="AT5384" s="114" t="s">
        <v>176</v>
      </c>
      <c r="AU5384" s="114" t="s">
        <v>82</v>
      </c>
      <c r="AV5384" s="113" t="s">
        <v>82</v>
      </c>
      <c r="AW5384" s="113" t="s">
        <v>30</v>
      </c>
      <c r="AX5384" s="113" t="s">
        <v>73</v>
      </c>
      <c r="AY5384" s="114" t="s">
        <v>165</v>
      </c>
    </row>
    <row r="5385" spans="2:65" s="120" customFormat="1">
      <c r="B5385" s="119"/>
      <c r="D5385" s="102" t="s">
        <v>176</v>
      </c>
      <c r="E5385" s="121" t="s">
        <v>1</v>
      </c>
      <c r="F5385" s="122" t="s">
        <v>181</v>
      </c>
      <c r="H5385" s="123">
        <v>17.82</v>
      </c>
      <c r="I5385" s="8"/>
      <c r="L5385" s="119"/>
      <c r="M5385" s="124"/>
      <c r="T5385" s="125"/>
      <c r="AT5385" s="121" t="s">
        <v>176</v>
      </c>
      <c r="AU5385" s="121" t="s">
        <v>82</v>
      </c>
      <c r="AV5385" s="120" t="s">
        <v>172</v>
      </c>
      <c r="AW5385" s="120" t="s">
        <v>30</v>
      </c>
      <c r="AX5385" s="120" t="s">
        <v>80</v>
      </c>
      <c r="AY5385" s="121" t="s">
        <v>165</v>
      </c>
    </row>
    <row r="5386" spans="2:65" s="17" customFormat="1" ht="24.2" customHeight="1">
      <c r="B5386" s="16"/>
      <c r="C5386" s="88" t="s">
        <v>2263</v>
      </c>
      <c r="D5386" s="88" t="s">
        <v>168</v>
      </c>
      <c r="E5386" s="89" t="s">
        <v>3726</v>
      </c>
      <c r="F5386" s="90" t="s">
        <v>3727</v>
      </c>
      <c r="G5386" s="91" t="s">
        <v>202</v>
      </c>
      <c r="H5386" s="92">
        <v>20.405000000000001</v>
      </c>
      <c r="I5386" s="4"/>
      <c r="J5386" s="94">
        <f>ROUND(I5386*H5386,2)</f>
        <v>0</v>
      </c>
      <c r="K5386" s="95"/>
      <c r="L5386" s="16"/>
      <c r="M5386" s="96" t="s">
        <v>1</v>
      </c>
      <c r="N5386" s="97" t="s">
        <v>38</v>
      </c>
      <c r="P5386" s="98">
        <f>O5386*H5386</f>
        <v>0</v>
      </c>
      <c r="Q5386" s="98">
        <v>0</v>
      </c>
      <c r="R5386" s="98">
        <f>Q5386*H5386</f>
        <v>0</v>
      </c>
      <c r="S5386" s="98">
        <v>0</v>
      </c>
      <c r="T5386" s="99">
        <f>S5386*H5386</f>
        <v>0</v>
      </c>
      <c r="AR5386" s="100" t="s">
        <v>172</v>
      </c>
      <c r="AT5386" s="100" t="s">
        <v>168</v>
      </c>
      <c r="AU5386" s="100" t="s">
        <v>82</v>
      </c>
      <c r="AY5386" s="9" t="s">
        <v>165</v>
      </c>
      <c r="BE5386" s="101">
        <f>IF(N5386="základní",J5386,0)</f>
        <v>0</v>
      </c>
      <c r="BF5386" s="101">
        <f>IF(N5386="snížená",J5386,0)</f>
        <v>0</v>
      </c>
      <c r="BG5386" s="101">
        <f>IF(N5386="zákl. přenesená",J5386,0)</f>
        <v>0</v>
      </c>
      <c r="BH5386" s="101">
        <f>IF(N5386="sníž. přenesená",J5386,0)</f>
        <v>0</v>
      </c>
      <c r="BI5386" s="101">
        <f>IF(N5386="nulová",J5386,0)</f>
        <v>0</v>
      </c>
      <c r="BJ5386" s="9" t="s">
        <v>80</v>
      </c>
      <c r="BK5386" s="101">
        <f>ROUND(I5386*H5386,2)</f>
        <v>0</v>
      </c>
      <c r="BL5386" s="9" t="s">
        <v>172</v>
      </c>
      <c r="BM5386" s="100" t="s">
        <v>3728</v>
      </c>
    </row>
    <row r="5387" spans="2:65" s="17" customFormat="1">
      <c r="B5387" s="16"/>
      <c r="D5387" s="102" t="s">
        <v>173</v>
      </c>
      <c r="F5387" s="103" t="s">
        <v>3727</v>
      </c>
      <c r="I5387" s="5"/>
      <c r="L5387" s="16"/>
      <c r="M5387" s="104"/>
      <c r="T5387" s="105"/>
      <c r="AT5387" s="9" t="s">
        <v>173</v>
      </c>
      <c r="AU5387" s="9" t="s">
        <v>82</v>
      </c>
    </row>
    <row r="5388" spans="2:65" s="113" customFormat="1">
      <c r="B5388" s="112"/>
      <c r="D5388" s="102" t="s">
        <v>176</v>
      </c>
      <c r="E5388" s="114" t="s">
        <v>1</v>
      </c>
      <c r="F5388" s="115" t="s">
        <v>11763</v>
      </c>
      <c r="H5388" s="116">
        <v>20.405000000000001</v>
      </c>
      <c r="I5388" s="7"/>
      <c r="L5388" s="112"/>
      <c r="M5388" s="117"/>
      <c r="T5388" s="118"/>
      <c r="AT5388" s="114" t="s">
        <v>176</v>
      </c>
      <c r="AU5388" s="114" t="s">
        <v>82</v>
      </c>
      <c r="AV5388" s="113" t="s">
        <v>82</v>
      </c>
      <c r="AW5388" s="113" t="s">
        <v>30</v>
      </c>
      <c r="AX5388" s="113" t="s">
        <v>73</v>
      </c>
      <c r="AY5388" s="114" t="s">
        <v>165</v>
      </c>
    </row>
    <row r="5389" spans="2:65" s="120" customFormat="1">
      <c r="B5389" s="119"/>
      <c r="D5389" s="102" t="s">
        <v>176</v>
      </c>
      <c r="E5389" s="121" t="s">
        <v>1</v>
      </c>
      <c r="F5389" s="122" t="s">
        <v>181</v>
      </c>
      <c r="H5389" s="123">
        <v>20.405000000000001</v>
      </c>
      <c r="I5389" s="8"/>
      <c r="L5389" s="119"/>
      <c r="M5389" s="124"/>
      <c r="T5389" s="125"/>
      <c r="AT5389" s="121" t="s">
        <v>176</v>
      </c>
      <c r="AU5389" s="121" t="s">
        <v>82</v>
      </c>
      <c r="AV5389" s="120" t="s">
        <v>172</v>
      </c>
      <c r="AW5389" s="120" t="s">
        <v>30</v>
      </c>
      <c r="AX5389" s="120" t="s">
        <v>80</v>
      </c>
      <c r="AY5389" s="121" t="s">
        <v>165</v>
      </c>
    </row>
    <row r="5390" spans="2:65" s="17" customFormat="1" ht="16.5" customHeight="1">
      <c r="B5390" s="16"/>
      <c r="C5390" s="88" t="s">
        <v>3729</v>
      </c>
      <c r="D5390" s="88" t="s">
        <v>168</v>
      </c>
      <c r="E5390" s="89" t="s">
        <v>3730</v>
      </c>
      <c r="F5390" s="90" t="s">
        <v>3731</v>
      </c>
      <c r="G5390" s="91" t="s">
        <v>202</v>
      </c>
      <c r="H5390" s="92">
        <v>3.9049999999999998</v>
      </c>
      <c r="I5390" s="4"/>
      <c r="J5390" s="94">
        <f>ROUND(I5390*H5390,2)</f>
        <v>0</v>
      </c>
      <c r="K5390" s="95"/>
      <c r="L5390" s="16"/>
      <c r="M5390" s="96" t="s">
        <v>1</v>
      </c>
      <c r="N5390" s="97" t="s">
        <v>38</v>
      </c>
      <c r="P5390" s="98">
        <f>O5390*H5390</f>
        <v>0</v>
      </c>
      <c r="Q5390" s="98">
        <v>0</v>
      </c>
      <c r="R5390" s="98">
        <f>Q5390*H5390</f>
        <v>0</v>
      </c>
      <c r="S5390" s="98">
        <v>0</v>
      </c>
      <c r="T5390" s="99">
        <f>S5390*H5390</f>
        <v>0</v>
      </c>
      <c r="AR5390" s="100" t="s">
        <v>172</v>
      </c>
      <c r="AT5390" s="100" t="s">
        <v>168</v>
      </c>
      <c r="AU5390" s="100" t="s">
        <v>82</v>
      </c>
      <c r="AY5390" s="9" t="s">
        <v>165</v>
      </c>
      <c r="BE5390" s="101">
        <f>IF(N5390="základní",J5390,0)</f>
        <v>0</v>
      </c>
      <c r="BF5390" s="101">
        <f>IF(N5390="snížená",J5390,0)</f>
        <v>0</v>
      </c>
      <c r="BG5390" s="101">
        <f>IF(N5390="zákl. přenesená",J5390,0)</f>
        <v>0</v>
      </c>
      <c r="BH5390" s="101">
        <f>IF(N5390="sníž. přenesená",J5390,0)</f>
        <v>0</v>
      </c>
      <c r="BI5390" s="101">
        <f>IF(N5390="nulová",J5390,0)</f>
        <v>0</v>
      </c>
      <c r="BJ5390" s="9" t="s">
        <v>80</v>
      </c>
      <c r="BK5390" s="101">
        <f>ROUND(I5390*H5390,2)</f>
        <v>0</v>
      </c>
      <c r="BL5390" s="9" t="s">
        <v>172</v>
      </c>
      <c r="BM5390" s="100" t="s">
        <v>3732</v>
      </c>
    </row>
    <row r="5391" spans="2:65" s="17" customFormat="1">
      <c r="B5391" s="16"/>
      <c r="D5391" s="102" t="s">
        <v>173</v>
      </c>
      <c r="F5391" s="103" t="s">
        <v>3731</v>
      </c>
      <c r="I5391" s="5"/>
      <c r="L5391" s="16"/>
      <c r="M5391" s="104"/>
      <c r="T5391" s="105"/>
      <c r="AT5391" s="9" t="s">
        <v>173</v>
      </c>
      <c r="AU5391" s="9" t="s">
        <v>82</v>
      </c>
    </row>
    <row r="5392" spans="2:65" s="113" customFormat="1">
      <c r="B5392" s="112"/>
      <c r="D5392" s="102" t="s">
        <v>176</v>
      </c>
      <c r="E5392" s="114" t="s">
        <v>1</v>
      </c>
      <c r="F5392" s="115" t="s">
        <v>11764</v>
      </c>
      <c r="H5392" s="116">
        <v>3.9049999999999998</v>
      </c>
      <c r="I5392" s="7"/>
      <c r="L5392" s="112"/>
      <c r="M5392" s="117"/>
      <c r="T5392" s="118"/>
      <c r="AT5392" s="114" t="s">
        <v>176</v>
      </c>
      <c r="AU5392" s="114" t="s">
        <v>82</v>
      </c>
      <c r="AV5392" s="113" t="s">
        <v>82</v>
      </c>
      <c r="AW5392" s="113" t="s">
        <v>30</v>
      </c>
      <c r="AX5392" s="113" t="s">
        <v>73</v>
      </c>
      <c r="AY5392" s="114" t="s">
        <v>165</v>
      </c>
    </row>
    <row r="5393" spans="2:65" s="120" customFormat="1">
      <c r="B5393" s="119"/>
      <c r="D5393" s="102" t="s">
        <v>176</v>
      </c>
      <c r="E5393" s="121" t="s">
        <v>1</v>
      </c>
      <c r="F5393" s="122" t="s">
        <v>181</v>
      </c>
      <c r="H5393" s="123">
        <v>3.9049999999999998</v>
      </c>
      <c r="I5393" s="8"/>
      <c r="L5393" s="119"/>
      <c r="M5393" s="124"/>
      <c r="T5393" s="125"/>
      <c r="AT5393" s="121" t="s">
        <v>176</v>
      </c>
      <c r="AU5393" s="121" t="s">
        <v>82</v>
      </c>
      <c r="AV5393" s="120" t="s">
        <v>172</v>
      </c>
      <c r="AW5393" s="120" t="s">
        <v>30</v>
      </c>
      <c r="AX5393" s="120" t="s">
        <v>80</v>
      </c>
      <c r="AY5393" s="121" t="s">
        <v>165</v>
      </c>
    </row>
    <row r="5394" spans="2:65" s="17" customFormat="1" ht="16.5" customHeight="1">
      <c r="B5394" s="16"/>
      <c r="C5394" s="88" t="s">
        <v>2269</v>
      </c>
      <c r="D5394" s="88" t="s">
        <v>168</v>
      </c>
      <c r="E5394" s="89" t="s">
        <v>3733</v>
      </c>
      <c r="F5394" s="90" t="s">
        <v>3734</v>
      </c>
      <c r="G5394" s="91" t="s">
        <v>202</v>
      </c>
      <c r="H5394" s="92">
        <v>39.908000000000001</v>
      </c>
      <c r="I5394" s="4"/>
      <c r="J5394" s="94">
        <f>ROUND(I5394*H5394,2)</f>
        <v>0</v>
      </c>
      <c r="K5394" s="95"/>
      <c r="L5394" s="16"/>
      <c r="M5394" s="96" t="s">
        <v>1</v>
      </c>
      <c r="N5394" s="97" t="s">
        <v>38</v>
      </c>
      <c r="P5394" s="98">
        <f>O5394*H5394</f>
        <v>0</v>
      </c>
      <c r="Q5394" s="98">
        <v>0</v>
      </c>
      <c r="R5394" s="98">
        <f>Q5394*H5394</f>
        <v>0</v>
      </c>
      <c r="S5394" s="98">
        <v>0</v>
      </c>
      <c r="T5394" s="99">
        <f>S5394*H5394</f>
        <v>0</v>
      </c>
      <c r="AR5394" s="100" t="s">
        <v>172</v>
      </c>
      <c r="AT5394" s="100" t="s">
        <v>168</v>
      </c>
      <c r="AU5394" s="100" t="s">
        <v>82</v>
      </c>
      <c r="AY5394" s="9" t="s">
        <v>165</v>
      </c>
      <c r="BE5394" s="101">
        <f>IF(N5394="základní",J5394,0)</f>
        <v>0</v>
      </c>
      <c r="BF5394" s="101">
        <f>IF(N5394="snížená",J5394,0)</f>
        <v>0</v>
      </c>
      <c r="BG5394" s="101">
        <f>IF(N5394="zákl. přenesená",J5394,0)</f>
        <v>0</v>
      </c>
      <c r="BH5394" s="101">
        <f>IF(N5394="sníž. přenesená",J5394,0)</f>
        <v>0</v>
      </c>
      <c r="BI5394" s="101">
        <f>IF(N5394="nulová",J5394,0)</f>
        <v>0</v>
      </c>
      <c r="BJ5394" s="9" t="s">
        <v>80</v>
      </c>
      <c r="BK5394" s="101">
        <f>ROUND(I5394*H5394,2)</f>
        <v>0</v>
      </c>
      <c r="BL5394" s="9" t="s">
        <v>172</v>
      </c>
      <c r="BM5394" s="100" t="s">
        <v>3735</v>
      </c>
    </row>
    <row r="5395" spans="2:65" s="17" customFormat="1">
      <c r="B5395" s="16"/>
      <c r="D5395" s="102" t="s">
        <v>173</v>
      </c>
      <c r="F5395" s="103" t="s">
        <v>3734</v>
      </c>
      <c r="I5395" s="5"/>
      <c r="L5395" s="16"/>
      <c r="M5395" s="104"/>
      <c r="T5395" s="105"/>
      <c r="AT5395" s="9" t="s">
        <v>173</v>
      </c>
      <c r="AU5395" s="9" t="s">
        <v>82</v>
      </c>
    </row>
    <row r="5396" spans="2:65" s="113" customFormat="1">
      <c r="B5396" s="112"/>
      <c r="D5396" s="102" t="s">
        <v>176</v>
      </c>
      <c r="E5396" s="114" t="s">
        <v>1</v>
      </c>
      <c r="F5396" s="115" t="s">
        <v>11765</v>
      </c>
      <c r="H5396" s="116">
        <v>39.908000000000001</v>
      </c>
      <c r="I5396" s="7"/>
      <c r="L5396" s="112"/>
      <c r="M5396" s="117"/>
      <c r="T5396" s="118"/>
      <c r="AT5396" s="114" t="s">
        <v>176</v>
      </c>
      <c r="AU5396" s="114" t="s">
        <v>82</v>
      </c>
      <c r="AV5396" s="113" t="s">
        <v>82</v>
      </c>
      <c r="AW5396" s="113" t="s">
        <v>30</v>
      </c>
      <c r="AX5396" s="113" t="s">
        <v>73</v>
      </c>
      <c r="AY5396" s="114" t="s">
        <v>165</v>
      </c>
    </row>
    <row r="5397" spans="2:65" s="120" customFormat="1">
      <c r="B5397" s="119"/>
      <c r="D5397" s="102" t="s">
        <v>176</v>
      </c>
      <c r="E5397" s="121" t="s">
        <v>1</v>
      </c>
      <c r="F5397" s="122" t="s">
        <v>181</v>
      </c>
      <c r="H5397" s="123">
        <v>39.908000000000001</v>
      </c>
      <c r="I5397" s="8"/>
      <c r="L5397" s="119"/>
      <c r="M5397" s="124"/>
      <c r="T5397" s="125"/>
      <c r="AT5397" s="121" t="s">
        <v>176</v>
      </c>
      <c r="AU5397" s="121" t="s">
        <v>82</v>
      </c>
      <c r="AV5397" s="120" t="s">
        <v>172</v>
      </c>
      <c r="AW5397" s="120" t="s">
        <v>30</v>
      </c>
      <c r="AX5397" s="120" t="s">
        <v>80</v>
      </c>
      <c r="AY5397" s="121" t="s">
        <v>165</v>
      </c>
    </row>
    <row r="5398" spans="2:65" s="17" customFormat="1" ht="16.5" customHeight="1">
      <c r="B5398" s="16"/>
      <c r="C5398" s="88" t="s">
        <v>3736</v>
      </c>
      <c r="D5398" s="88" t="s">
        <v>168</v>
      </c>
      <c r="E5398" s="89" t="s">
        <v>3737</v>
      </c>
      <c r="F5398" s="90" t="s">
        <v>3738</v>
      </c>
      <c r="G5398" s="91" t="s">
        <v>202</v>
      </c>
      <c r="H5398" s="92">
        <v>156.65100000000001</v>
      </c>
      <c r="I5398" s="4"/>
      <c r="J5398" s="94">
        <f>ROUND(I5398*H5398,2)</f>
        <v>0</v>
      </c>
      <c r="K5398" s="95"/>
      <c r="L5398" s="16"/>
      <c r="M5398" s="96" t="s">
        <v>1</v>
      </c>
      <c r="N5398" s="97" t="s">
        <v>38</v>
      </c>
      <c r="P5398" s="98">
        <f>O5398*H5398</f>
        <v>0</v>
      </c>
      <c r="Q5398" s="98">
        <v>0</v>
      </c>
      <c r="R5398" s="98">
        <f>Q5398*H5398</f>
        <v>0</v>
      </c>
      <c r="S5398" s="98">
        <v>0</v>
      </c>
      <c r="T5398" s="99">
        <f>S5398*H5398</f>
        <v>0</v>
      </c>
      <c r="AR5398" s="100" t="s">
        <v>172</v>
      </c>
      <c r="AT5398" s="100" t="s">
        <v>168</v>
      </c>
      <c r="AU5398" s="100" t="s">
        <v>82</v>
      </c>
      <c r="AY5398" s="9" t="s">
        <v>165</v>
      </c>
      <c r="BE5398" s="101">
        <f>IF(N5398="základní",J5398,0)</f>
        <v>0</v>
      </c>
      <c r="BF5398" s="101">
        <f>IF(N5398="snížená",J5398,0)</f>
        <v>0</v>
      </c>
      <c r="BG5398" s="101">
        <f>IF(N5398="zákl. přenesená",J5398,0)</f>
        <v>0</v>
      </c>
      <c r="BH5398" s="101">
        <f>IF(N5398="sníž. přenesená",J5398,0)</f>
        <v>0</v>
      </c>
      <c r="BI5398" s="101">
        <f>IF(N5398="nulová",J5398,0)</f>
        <v>0</v>
      </c>
      <c r="BJ5398" s="9" t="s">
        <v>80</v>
      </c>
      <c r="BK5398" s="101">
        <f>ROUND(I5398*H5398,2)</f>
        <v>0</v>
      </c>
      <c r="BL5398" s="9" t="s">
        <v>172</v>
      </c>
      <c r="BM5398" s="100" t="s">
        <v>3739</v>
      </c>
    </row>
    <row r="5399" spans="2:65" s="17" customFormat="1">
      <c r="B5399" s="16"/>
      <c r="D5399" s="102" t="s">
        <v>173</v>
      </c>
      <c r="F5399" s="103" t="s">
        <v>3738</v>
      </c>
      <c r="I5399" s="5"/>
      <c r="L5399" s="16"/>
      <c r="M5399" s="104"/>
      <c r="T5399" s="105"/>
      <c r="AT5399" s="9" t="s">
        <v>173</v>
      </c>
      <c r="AU5399" s="9" t="s">
        <v>82</v>
      </c>
    </row>
    <row r="5400" spans="2:65" s="113" customFormat="1">
      <c r="B5400" s="112"/>
      <c r="D5400" s="102" t="s">
        <v>176</v>
      </c>
      <c r="E5400" s="114" t="s">
        <v>1</v>
      </c>
      <c r="F5400" s="115" t="s">
        <v>11766</v>
      </c>
      <c r="H5400" s="116">
        <v>156.65100000000001</v>
      </c>
      <c r="I5400" s="7"/>
      <c r="L5400" s="112"/>
      <c r="M5400" s="117"/>
      <c r="T5400" s="118"/>
      <c r="AT5400" s="114" t="s">
        <v>176</v>
      </c>
      <c r="AU5400" s="114" t="s">
        <v>82</v>
      </c>
      <c r="AV5400" s="113" t="s">
        <v>82</v>
      </c>
      <c r="AW5400" s="113" t="s">
        <v>30</v>
      </c>
      <c r="AX5400" s="113" t="s">
        <v>73</v>
      </c>
      <c r="AY5400" s="114" t="s">
        <v>165</v>
      </c>
    </row>
    <row r="5401" spans="2:65" s="120" customFormat="1">
      <c r="B5401" s="119"/>
      <c r="D5401" s="102" t="s">
        <v>176</v>
      </c>
      <c r="E5401" s="121" t="s">
        <v>1</v>
      </c>
      <c r="F5401" s="122" t="s">
        <v>181</v>
      </c>
      <c r="H5401" s="123">
        <v>156.65100000000001</v>
      </c>
      <c r="I5401" s="8"/>
      <c r="L5401" s="119"/>
      <c r="M5401" s="124"/>
      <c r="T5401" s="125"/>
      <c r="AT5401" s="121" t="s">
        <v>176</v>
      </c>
      <c r="AU5401" s="121" t="s">
        <v>82</v>
      </c>
      <c r="AV5401" s="120" t="s">
        <v>172</v>
      </c>
      <c r="AW5401" s="120" t="s">
        <v>30</v>
      </c>
      <c r="AX5401" s="120" t="s">
        <v>80</v>
      </c>
      <c r="AY5401" s="121" t="s">
        <v>165</v>
      </c>
    </row>
    <row r="5402" spans="2:65" s="17" customFormat="1" ht="24.2" customHeight="1">
      <c r="B5402" s="16"/>
      <c r="C5402" s="88" t="s">
        <v>2271</v>
      </c>
      <c r="D5402" s="88" t="s">
        <v>168</v>
      </c>
      <c r="E5402" s="89" t="s">
        <v>3740</v>
      </c>
      <c r="F5402" s="90" t="s">
        <v>3741</v>
      </c>
      <c r="G5402" s="91" t="s">
        <v>254</v>
      </c>
      <c r="H5402" s="92">
        <v>2007</v>
      </c>
      <c r="I5402" s="4"/>
      <c r="J5402" s="94">
        <f>ROUND(I5402*H5402,2)</f>
        <v>0</v>
      </c>
      <c r="K5402" s="95"/>
      <c r="L5402" s="16"/>
      <c r="M5402" s="96" t="s">
        <v>1</v>
      </c>
      <c r="N5402" s="97" t="s">
        <v>38</v>
      </c>
      <c r="P5402" s="98">
        <f>O5402*H5402</f>
        <v>0</v>
      </c>
      <c r="Q5402" s="98">
        <v>4.28E-4</v>
      </c>
      <c r="R5402" s="98">
        <f>Q5402*H5402</f>
        <v>0.85899599999999998</v>
      </c>
      <c r="S5402" s="98">
        <v>0</v>
      </c>
      <c r="T5402" s="99">
        <f>S5402*H5402</f>
        <v>0</v>
      </c>
      <c r="AR5402" s="100" t="s">
        <v>172</v>
      </c>
      <c r="AT5402" s="100" t="s">
        <v>168</v>
      </c>
      <c r="AU5402" s="100" t="s">
        <v>82</v>
      </c>
      <c r="AY5402" s="9" t="s">
        <v>165</v>
      </c>
      <c r="BE5402" s="101">
        <f>IF(N5402="základní",J5402,0)</f>
        <v>0</v>
      </c>
      <c r="BF5402" s="101">
        <f>IF(N5402="snížená",J5402,0)</f>
        <v>0</v>
      </c>
      <c r="BG5402" s="101">
        <f>IF(N5402="zákl. přenesená",J5402,0)</f>
        <v>0</v>
      </c>
      <c r="BH5402" s="101">
        <f>IF(N5402="sníž. přenesená",J5402,0)</f>
        <v>0</v>
      </c>
      <c r="BI5402" s="101">
        <f>IF(N5402="nulová",J5402,0)</f>
        <v>0</v>
      </c>
      <c r="BJ5402" s="9" t="s">
        <v>80</v>
      </c>
      <c r="BK5402" s="101">
        <f>ROUND(I5402*H5402,2)</f>
        <v>0</v>
      </c>
      <c r="BL5402" s="9" t="s">
        <v>172</v>
      </c>
      <c r="BM5402" s="100" t="s">
        <v>3742</v>
      </c>
    </row>
    <row r="5403" spans="2:65" s="17" customFormat="1" ht="19.5">
      <c r="B5403" s="16"/>
      <c r="D5403" s="102" t="s">
        <v>173</v>
      </c>
      <c r="F5403" s="103" t="s">
        <v>3743</v>
      </c>
      <c r="I5403" s="5"/>
      <c r="L5403" s="16"/>
      <c r="M5403" s="104"/>
      <c r="T5403" s="105"/>
      <c r="AT5403" s="9" t="s">
        <v>173</v>
      </c>
      <c r="AU5403" s="9" t="s">
        <v>82</v>
      </c>
    </row>
    <row r="5404" spans="2:65" s="107" customFormat="1">
      <c r="B5404" s="106"/>
      <c r="D5404" s="102" t="s">
        <v>176</v>
      </c>
      <c r="E5404" s="108" t="s">
        <v>1</v>
      </c>
      <c r="F5404" s="109" t="s">
        <v>11767</v>
      </c>
      <c r="H5404" s="108"/>
      <c r="I5404" s="6"/>
      <c r="L5404" s="106"/>
      <c r="M5404" s="110"/>
      <c r="T5404" s="111"/>
      <c r="AT5404" s="108" t="s">
        <v>176</v>
      </c>
      <c r="AU5404" s="108" t="s">
        <v>82</v>
      </c>
      <c r="AV5404" s="107" t="s">
        <v>80</v>
      </c>
      <c r="AW5404" s="107" t="s">
        <v>30</v>
      </c>
      <c r="AX5404" s="107" t="s">
        <v>73</v>
      </c>
      <c r="AY5404" s="108" t="s">
        <v>165</v>
      </c>
    </row>
    <row r="5405" spans="2:65" s="113" customFormat="1">
      <c r="B5405" s="112"/>
      <c r="D5405" s="102" t="s">
        <v>176</v>
      </c>
      <c r="E5405" s="114" t="s">
        <v>1</v>
      </c>
      <c r="F5405" s="115" t="s">
        <v>11768</v>
      </c>
      <c r="H5405" s="116">
        <v>600</v>
      </c>
      <c r="I5405" s="7"/>
      <c r="L5405" s="112"/>
      <c r="M5405" s="117"/>
      <c r="T5405" s="118"/>
      <c r="AT5405" s="114" t="s">
        <v>176</v>
      </c>
      <c r="AU5405" s="114" t="s">
        <v>82</v>
      </c>
      <c r="AV5405" s="113" t="s">
        <v>82</v>
      </c>
      <c r="AW5405" s="113" t="s">
        <v>30</v>
      </c>
      <c r="AX5405" s="113" t="s">
        <v>73</v>
      </c>
      <c r="AY5405" s="114" t="s">
        <v>165</v>
      </c>
    </row>
    <row r="5406" spans="2:65" s="113" customFormat="1">
      <c r="B5406" s="112"/>
      <c r="D5406" s="102" t="s">
        <v>176</v>
      </c>
      <c r="E5406" s="114" t="s">
        <v>1</v>
      </c>
      <c r="F5406" s="115" t="s">
        <v>11769</v>
      </c>
      <c r="H5406" s="116">
        <v>1220</v>
      </c>
      <c r="I5406" s="7"/>
      <c r="L5406" s="112"/>
      <c r="M5406" s="117"/>
      <c r="T5406" s="118"/>
      <c r="AT5406" s="114" t="s">
        <v>176</v>
      </c>
      <c r="AU5406" s="114" t="s">
        <v>82</v>
      </c>
      <c r="AV5406" s="113" t="s">
        <v>82</v>
      </c>
      <c r="AW5406" s="113" t="s">
        <v>30</v>
      </c>
      <c r="AX5406" s="113" t="s">
        <v>73</v>
      </c>
      <c r="AY5406" s="114" t="s">
        <v>165</v>
      </c>
    </row>
    <row r="5407" spans="2:65" s="113" customFormat="1">
      <c r="B5407" s="112"/>
      <c r="D5407" s="102" t="s">
        <v>176</v>
      </c>
      <c r="E5407" s="114" t="s">
        <v>1</v>
      </c>
      <c r="F5407" s="115" t="s">
        <v>11770</v>
      </c>
      <c r="H5407" s="116">
        <v>100</v>
      </c>
      <c r="I5407" s="7"/>
      <c r="L5407" s="112"/>
      <c r="M5407" s="117"/>
      <c r="T5407" s="118"/>
      <c r="AT5407" s="114" t="s">
        <v>176</v>
      </c>
      <c r="AU5407" s="114" t="s">
        <v>82</v>
      </c>
      <c r="AV5407" s="113" t="s">
        <v>82</v>
      </c>
      <c r="AW5407" s="113" t="s">
        <v>30</v>
      </c>
      <c r="AX5407" s="113" t="s">
        <v>73</v>
      </c>
      <c r="AY5407" s="114" t="s">
        <v>165</v>
      </c>
    </row>
    <row r="5408" spans="2:65" s="113" customFormat="1">
      <c r="B5408" s="112"/>
      <c r="D5408" s="102" t="s">
        <v>176</v>
      </c>
      <c r="E5408" s="114" t="s">
        <v>1</v>
      </c>
      <c r="F5408" s="115" t="s">
        <v>11771</v>
      </c>
      <c r="H5408" s="116">
        <v>50</v>
      </c>
      <c r="I5408" s="7"/>
      <c r="L5408" s="112"/>
      <c r="M5408" s="117"/>
      <c r="T5408" s="118"/>
      <c r="AT5408" s="114" t="s">
        <v>176</v>
      </c>
      <c r="AU5408" s="114" t="s">
        <v>82</v>
      </c>
      <c r="AV5408" s="113" t="s">
        <v>82</v>
      </c>
      <c r="AW5408" s="113" t="s">
        <v>30</v>
      </c>
      <c r="AX5408" s="113" t="s">
        <v>73</v>
      </c>
      <c r="AY5408" s="114" t="s">
        <v>165</v>
      </c>
    </row>
    <row r="5409" spans="2:65" s="113" customFormat="1">
      <c r="B5409" s="112"/>
      <c r="D5409" s="102" t="s">
        <v>176</v>
      </c>
      <c r="E5409" s="114" t="s">
        <v>1</v>
      </c>
      <c r="F5409" s="115" t="s">
        <v>11772</v>
      </c>
      <c r="H5409" s="116">
        <v>37</v>
      </c>
      <c r="I5409" s="7"/>
      <c r="L5409" s="112"/>
      <c r="M5409" s="117"/>
      <c r="T5409" s="118"/>
      <c r="AT5409" s="114" t="s">
        <v>176</v>
      </c>
      <c r="AU5409" s="114" t="s">
        <v>82</v>
      </c>
      <c r="AV5409" s="113" t="s">
        <v>82</v>
      </c>
      <c r="AW5409" s="113" t="s">
        <v>30</v>
      </c>
      <c r="AX5409" s="113" t="s">
        <v>73</v>
      </c>
      <c r="AY5409" s="114" t="s">
        <v>165</v>
      </c>
    </row>
    <row r="5410" spans="2:65" s="120" customFormat="1">
      <c r="B5410" s="119"/>
      <c r="D5410" s="102" t="s">
        <v>176</v>
      </c>
      <c r="E5410" s="121" t="s">
        <v>1</v>
      </c>
      <c r="F5410" s="122" t="s">
        <v>181</v>
      </c>
      <c r="H5410" s="123">
        <v>2007</v>
      </c>
      <c r="I5410" s="8"/>
      <c r="L5410" s="119"/>
      <c r="M5410" s="124"/>
      <c r="T5410" s="125"/>
      <c r="AT5410" s="121" t="s">
        <v>176</v>
      </c>
      <c r="AU5410" s="121" t="s">
        <v>82</v>
      </c>
      <c r="AV5410" s="120" t="s">
        <v>172</v>
      </c>
      <c r="AW5410" s="120" t="s">
        <v>30</v>
      </c>
      <c r="AX5410" s="120" t="s">
        <v>80</v>
      </c>
      <c r="AY5410" s="121" t="s">
        <v>165</v>
      </c>
    </row>
    <row r="5411" spans="2:65" s="17" customFormat="1" ht="24.2" customHeight="1">
      <c r="B5411" s="16"/>
      <c r="C5411" s="88" t="s">
        <v>3744</v>
      </c>
      <c r="D5411" s="88" t="s">
        <v>168</v>
      </c>
      <c r="E5411" s="89" t="s">
        <v>3745</v>
      </c>
      <c r="F5411" s="90" t="s">
        <v>3746</v>
      </c>
      <c r="G5411" s="91" t="s">
        <v>254</v>
      </c>
      <c r="H5411" s="92">
        <v>100</v>
      </c>
      <c r="I5411" s="4"/>
      <c r="J5411" s="94">
        <f>ROUND(I5411*H5411,2)</f>
        <v>0</v>
      </c>
      <c r="K5411" s="95"/>
      <c r="L5411" s="16"/>
      <c r="M5411" s="96" t="s">
        <v>1</v>
      </c>
      <c r="N5411" s="97" t="s">
        <v>38</v>
      </c>
      <c r="P5411" s="98">
        <f>O5411*H5411</f>
        <v>0</v>
      </c>
      <c r="Q5411" s="98">
        <v>7.3999999999999999E-4</v>
      </c>
      <c r="R5411" s="98">
        <f>Q5411*H5411</f>
        <v>7.3999999999999996E-2</v>
      </c>
      <c r="S5411" s="98">
        <v>0</v>
      </c>
      <c r="T5411" s="99">
        <f>S5411*H5411</f>
        <v>0</v>
      </c>
      <c r="AR5411" s="100" t="s">
        <v>172</v>
      </c>
      <c r="AT5411" s="100" t="s">
        <v>168</v>
      </c>
      <c r="AU5411" s="100" t="s">
        <v>82</v>
      </c>
      <c r="AY5411" s="9" t="s">
        <v>165</v>
      </c>
      <c r="BE5411" s="101">
        <f>IF(N5411="základní",J5411,0)</f>
        <v>0</v>
      </c>
      <c r="BF5411" s="101">
        <f>IF(N5411="snížená",J5411,0)</f>
        <v>0</v>
      </c>
      <c r="BG5411" s="101">
        <f>IF(N5411="zákl. přenesená",J5411,0)</f>
        <v>0</v>
      </c>
      <c r="BH5411" s="101">
        <f>IF(N5411="sníž. přenesená",J5411,0)</f>
        <v>0</v>
      </c>
      <c r="BI5411" s="101">
        <f>IF(N5411="nulová",J5411,0)</f>
        <v>0</v>
      </c>
      <c r="BJ5411" s="9" t="s">
        <v>80</v>
      </c>
      <c r="BK5411" s="101">
        <f>ROUND(I5411*H5411,2)</f>
        <v>0</v>
      </c>
      <c r="BL5411" s="9" t="s">
        <v>172</v>
      </c>
      <c r="BM5411" s="100" t="s">
        <v>3747</v>
      </c>
    </row>
    <row r="5412" spans="2:65" s="17" customFormat="1" ht="19.5">
      <c r="B5412" s="16"/>
      <c r="D5412" s="102" t="s">
        <v>173</v>
      </c>
      <c r="F5412" s="103" t="s">
        <v>3748</v>
      </c>
      <c r="I5412" s="5"/>
      <c r="L5412" s="16"/>
      <c r="M5412" s="104"/>
      <c r="T5412" s="105"/>
      <c r="AT5412" s="9" t="s">
        <v>173</v>
      </c>
      <c r="AU5412" s="9" t="s">
        <v>82</v>
      </c>
    </row>
    <row r="5413" spans="2:65" s="107" customFormat="1">
      <c r="B5413" s="106"/>
      <c r="D5413" s="102" t="s">
        <v>176</v>
      </c>
      <c r="E5413" s="108" t="s">
        <v>1</v>
      </c>
      <c r="F5413" s="109" t="s">
        <v>11767</v>
      </c>
      <c r="H5413" s="108"/>
      <c r="I5413" s="6"/>
      <c r="L5413" s="106"/>
      <c r="M5413" s="110"/>
      <c r="T5413" s="111"/>
      <c r="AT5413" s="108" t="s">
        <v>176</v>
      </c>
      <c r="AU5413" s="108" t="s">
        <v>82</v>
      </c>
      <c r="AV5413" s="107" t="s">
        <v>80</v>
      </c>
      <c r="AW5413" s="107" t="s">
        <v>30</v>
      </c>
      <c r="AX5413" s="107" t="s">
        <v>73</v>
      </c>
      <c r="AY5413" s="108" t="s">
        <v>165</v>
      </c>
    </row>
    <row r="5414" spans="2:65" s="113" customFormat="1">
      <c r="B5414" s="112"/>
      <c r="D5414" s="102" t="s">
        <v>176</v>
      </c>
      <c r="E5414" s="114" t="s">
        <v>1</v>
      </c>
      <c r="F5414" s="115" t="s">
        <v>11773</v>
      </c>
      <c r="H5414" s="116">
        <v>100</v>
      </c>
      <c r="I5414" s="7"/>
      <c r="L5414" s="112"/>
      <c r="M5414" s="117"/>
      <c r="T5414" s="118"/>
      <c r="AT5414" s="114" t="s">
        <v>176</v>
      </c>
      <c r="AU5414" s="114" t="s">
        <v>82</v>
      </c>
      <c r="AV5414" s="113" t="s">
        <v>82</v>
      </c>
      <c r="AW5414" s="113" t="s">
        <v>30</v>
      </c>
      <c r="AX5414" s="113" t="s">
        <v>73</v>
      </c>
      <c r="AY5414" s="114" t="s">
        <v>165</v>
      </c>
    </row>
    <row r="5415" spans="2:65" s="120" customFormat="1">
      <c r="B5415" s="119"/>
      <c r="D5415" s="102" t="s">
        <v>176</v>
      </c>
      <c r="E5415" s="121" t="s">
        <v>1</v>
      </c>
      <c r="F5415" s="122" t="s">
        <v>181</v>
      </c>
      <c r="H5415" s="123">
        <v>100</v>
      </c>
      <c r="I5415" s="8"/>
      <c r="L5415" s="119"/>
      <c r="M5415" s="124"/>
      <c r="T5415" s="125"/>
      <c r="AT5415" s="121" t="s">
        <v>176</v>
      </c>
      <c r="AU5415" s="121" t="s">
        <v>82</v>
      </c>
      <c r="AV5415" s="120" t="s">
        <v>172</v>
      </c>
      <c r="AW5415" s="120" t="s">
        <v>30</v>
      </c>
      <c r="AX5415" s="120" t="s">
        <v>80</v>
      </c>
      <c r="AY5415" s="121" t="s">
        <v>165</v>
      </c>
    </row>
    <row r="5416" spans="2:65" s="17" customFormat="1" ht="16.5" customHeight="1">
      <c r="B5416" s="16"/>
      <c r="C5416" s="88" t="s">
        <v>2276</v>
      </c>
      <c r="D5416" s="88" t="s">
        <v>168</v>
      </c>
      <c r="E5416" s="89" t="s">
        <v>3749</v>
      </c>
      <c r="F5416" s="90" t="s">
        <v>3750</v>
      </c>
      <c r="G5416" s="91" t="s">
        <v>254</v>
      </c>
      <c r="H5416" s="92">
        <v>660</v>
      </c>
      <c r="I5416" s="4"/>
      <c r="J5416" s="94">
        <f>ROUND(I5416*H5416,2)</f>
        <v>0</v>
      </c>
      <c r="K5416" s="95"/>
      <c r="L5416" s="16"/>
      <c r="M5416" s="96" t="s">
        <v>1</v>
      </c>
      <c r="N5416" s="97" t="s">
        <v>38</v>
      </c>
      <c r="P5416" s="98">
        <f>O5416*H5416</f>
        <v>0</v>
      </c>
      <c r="Q5416" s="98">
        <v>0</v>
      </c>
      <c r="R5416" s="98">
        <f>Q5416*H5416</f>
        <v>0</v>
      </c>
      <c r="S5416" s="98">
        <v>0</v>
      </c>
      <c r="T5416" s="99">
        <f>S5416*H5416</f>
        <v>0</v>
      </c>
      <c r="AR5416" s="100" t="s">
        <v>172</v>
      </c>
      <c r="AT5416" s="100" t="s">
        <v>168</v>
      </c>
      <c r="AU5416" s="100" t="s">
        <v>82</v>
      </c>
      <c r="AY5416" s="9" t="s">
        <v>165</v>
      </c>
      <c r="BE5416" s="101">
        <f>IF(N5416="základní",J5416,0)</f>
        <v>0</v>
      </c>
      <c r="BF5416" s="101">
        <f>IF(N5416="snížená",J5416,0)</f>
        <v>0</v>
      </c>
      <c r="BG5416" s="101">
        <f>IF(N5416="zákl. přenesená",J5416,0)</f>
        <v>0</v>
      </c>
      <c r="BH5416" s="101">
        <f>IF(N5416="sníž. přenesená",J5416,0)</f>
        <v>0</v>
      </c>
      <c r="BI5416" s="101">
        <f>IF(N5416="nulová",J5416,0)</f>
        <v>0</v>
      </c>
      <c r="BJ5416" s="9" t="s">
        <v>80</v>
      </c>
      <c r="BK5416" s="101">
        <f>ROUND(I5416*H5416,2)</f>
        <v>0</v>
      </c>
      <c r="BL5416" s="9" t="s">
        <v>172</v>
      </c>
      <c r="BM5416" s="100" t="s">
        <v>3751</v>
      </c>
    </row>
    <row r="5417" spans="2:65" s="17" customFormat="1">
      <c r="B5417" s="16"/>
      <c r="D5417" s="102" t="s">
        <v>173</v>
      </c>
      <c r="F5417" s="103" t="s">
        <v>3750</v>
      </c>
      <c r="I5417" s="5"/>
      <c r="L5417" s="16"/>
      <c r="M5417" s="104"/>
      <c r="T5417" s="105"/>
      <c r="AT5417" s="9" t="s">
        <v>173</v>
      </c>
      <c r="AU5417" s="9" t="s">
        <v>82</v>
      </c>
    </row>
    <row r="5418" spans="2:65" s="107" customFormat="1" ht="11.25" customHeight="1">
      <c r="B5418" s="106"/>
      <c r="D5418" s="102" t="s">
        <v>176</v>
      </c>
      <c r="E5418" s="108" t="s">
        <v>1</v>
      </c>
      <c r="F5418" s="109" t="s">
        <v>3752</v>
      </c>
      <c r="H5418" s="108" t="s">
        <v>1</v>
      </c>
      <c r="I5418" s="6"/>
      <c r="L5418" s="106"/>
      <c r="M5418" s="110"/>
      <c r="T5418" s="111"/>
      <c r="AT5418" s="108" t="s">
        <v>176</v>
      </c>
      <c r="AU5418" s="108" t="s">
        <v>82</v>
      </c>
      <c r="AV5418" s="107" t="s">
        <v>80</v>
      </c>
      <c r="AW5418" s="107" t="s">
        <v>30</v>
      </c>
      <c r="AX5418" s="107" t="s">
        <v>73</v>
      </c>
      <c r="AY5418" s="108" t="s">
        <v>165</v>
      </c>
    </row>
    <row r="5419" spans="2:65" s="113" customFormat="1">
      <c r="B5419" s="112"/>
      <c r="D5419" s="102" t="s">
        <v>176</v>
      </c>
      <c r="E5419" s="114" t="s">
        <v>1</v>
      </c>
      <c r="F5419" s="115" t="s">
        <v>3753</v>
      </c>
      <c r="H5419" s="116">
        <v>660</v>
      </c>
      <c r="I5419" s="7"/>
      <c r="L5419" s="112"/>
      <c r="M5419" s="117"/>
      <c r="T5419" s="118"/>
      <c r="AT5419" s="114" t="s">
        <v>176</v>
      </c>
      <c r="AU5419" s="114" t="s">
        <v>82</v>
      </c>
      <c r="AV5419" s="113" t="s">
        <v>82</v>
      </c>
      <c r="AW5419" s="113" t="s">
        <v>30</v>
      </c>
      <c r="AX5419" s="113" t="s">
        <v>73</v>
      </c>
      <c r="AY5419" s="114" t="s">
        <v>165</v>
      </c>
    </row>
    <row r="5420" spans="2:65" s="120" customFormat="1">
      <c r="B5420" s="119"/>
      <c r="D5420" s="102" t="s">
        <v>176</v>
      </c>
      <c r="E5420" s="121" t="s">
        <v>1</v>
      </c>
      <c r="F5420" s="122" t="s">
        <v>181</v>
      </c>
      <c r="H5420" s="123">
        <v>660</v>
      </c>
      <c r="I5420" s="8"/>
      <c r="L5420" s="119"/>
      <c r="M5420" s="124"/>
      <c r="T5420" s="125"/>
      <c r="AT5420" s="121" t="s">
        <v>176</v>
      </c>
      <c r="AU5420" s="121" t="s">
        <v>82</v>
      </c>
      <c r="AV5420" s="120" t="s">
        <v>172</v>
      </c>
      <c r="AW5420" s="120" t="s">
        <v>30</v>
      </c>
      <c r="AX5420" s="120" t="s">
        <v>80</v>
      </c>
      <c r="AY5420" s="121" t="s">
        <v>165</v>
      </c>
    </row>
    <row r="5421" spans="2:65" s="17" customFormat="1" ht="16.5" customHeight="1">
      <c r="B5421" s="16"/>
      <c r="C5421" s="88" t="s">
        <v>3754</v>
      </c>
      <c r="D5421" s="88" t="s">
        <v>168</v>
      </c>
      <c r="E5421" s="89" t="s">
        <v>3755</v>
      </c>
      <c r="F5421" s="90" t="s">
        <v>3756</v>
      </c>
      <c r="G5421" s="91" t="s">
        <v>254</v>
      </c>
      <c r="H5421" s="92">
        <v>1342</v>
      </c>
      <c r="I5421" s="4"/>
      <c r="J5421" s="94">
        <f>ROUND(I5421*H5421,2)</f>
        <v>0</v>
      </c>
      <c r="K5421" s="95"/>
      <c r="L5421" s="16"/>
      <c r="M5421" s="96" t="s">
        <v>1</v>
      </c>
      <c r="N5421" s="97" t="s">
        <v>38</v>
      </c>
      <c r="P5421" s="98">
        <f>O5421*H5421</f>
        <v>0</v>
      </c>
      <c r="Q5421" s="98">
        <v>0</v>
      </c>
      <c r="R5421" s="98">
        <f>Q5421*H5421</f>
        <v>0</v>
      </c>
      <c r="S5421" s="98">
        <v>0</v>
      </c>
      <c r="T5421" s="99">
        <f>S5421*H5421</f>
        <v>0</v>
      </c>
      <c r="AR5421" s="100" t="s">
        <v>172</v>
      </c>
      <c r="AT5421" s="100" t="s">
        <v>168</v>
      </c>
      <c r="AU5421" s="100" t="s">
        <v>82</v>
      </c>
      <c r="AY5421" s="9" t="s">
        <v>165</v>
      </c>
      <c r="BE5421" s="101">
        <f>IF(N5421="základní",J5421,0)</f>
        <v>0</v>
      </c>
      <c r="BF5421" s="101">
        <f>IF(N5421="snížená",J5421,0)</f>
        <v>0</v>
      </c>
      <c r="BG5421" s="101">
        <f>IF(N5421="zákl. přenesená",J5421,0)</f>
        <v>0</v>
      </c>
      <c r="BH5421" s="101">
        <f>IF(N5421="sníž. přenesená",J5421,0)</f>
        <v>0</v>
      </c>
      <c r="BI5421" s="101">
        <f>IF(N5421="nulová",J5421,0)</f>
        <v>0</v>
      </c>
      <c r="BJ5421" s="9" t="s">
        <v>80</v>
      </c>
      <c r="BK5421" s="101">
        <f>ROUND(I5421*H5421,2)</f>
        <v>0</v>
      </c>
      <c r="BL5421" s="9" t="s">
        <v>172</v>
      </c>
      <c r="BM5421" s="100" t="s">
        <v>3757</v>
      </c>
    </row>
    <row r="5422" spans="2:65" s="17" customFormat="1">
      <c r="B5422" s="16"/>
      <c r="D5422" s="102" t="s">
        <v>173</v>
      </c>
      <c r="F5422" s="103" t="s">
        <v>3756</v>
      </c>
      <c r="I5422" s="5"/>
      <c r="L5422" s="16"/>
      <c r="M5422" s="104"/>
      <c r="T5422" s="105"/>
      <c r="AT5422" s="9" t="s">
        <v>173</v>
      </c>
      <c r="AU5422" s="9" t="s">
        <v>82</v>
      </c>
    </row>
    <row r="5423" spans="2:65" s="107" customFormat="1">
      <c r="B5423" s="106"/>
      <c r="D5423" s="102" t="s">
        <v>176</v>
      </c>
      <c r="E5423" s="108" t="s">
        <v>1</v>
      </c>
      <c r="F5423" s="109" t="s">
        <v>3758</v>
      </c>
      <c r="H5423" s="108" t="s">
        <v>1</v>
      </c>
      <c r="I5423" s="6"/>
      <c r="L5423" s="106"/>
      <c r="M5423" s="110"/>
      <c r="T5423" s="111"/>
      <c r="AT5423" s="108" t="s">
        <v>176</v>
      </c>
      <c r="AU5423" s="108" t="s">
        <v>82</v>
      </c>
      <c r="AV5423" s="107" t="s">
        <v>80</v>
      </c>
      <c r="AW5423" s="107" t="s">
        <v>30</v>
      </c>
      <c r="AX5423" s="107" t="s">
        <v>73</v>
      </c>
      <c r="AY5423" s="108" t="s">
        <v>165</v>
      </c>
    </row>
    <row r="5424" spans="2:65" s="113" customFormat="1">
      <c r="B5424" s="112"/>
      <c r="D5424" s="102" t="s">
        <v>176</v>
      </c>
      <c r="E5424" s="114" t="s">
        <v>1</v>
      </c>
      <c r="F5424" s="115" t="s">
        <v>3759</v>
      </c>
      <c r="H5424" s="116">
        <v>1342</v>
      </c>
      <c r="I5424" s="7"/>
      <c r="L5424" s="112"/>
      <c r="M5424" s="117"/>
      <c r="T5424" s="118"/>
      <c r="AT5424" s="114" t="s">
        <v>176</v>
      </c>
      <c r="AU5424" s="114" t="s">
        <v>82</v>
      </c>
      <c r="AV5424" s="113" t="s">
        <v>82</v>
      </c>
      <c r="AW5424" s="113" t="s">
        <v>30</v>
      </c>
      <c r="AX5424" s="113" t="s">
        <v>73</v>
      </c>
      <c r="AY5424" s="114" t="s">
        <v>165</v>
      </c>
    </row>
    <row r="5425" spans="2:65" s="120" customFormat="1">
      <c r="B5425" s="119"/>
      <c r="D5425" s="102" t="s">
        <v>176</v>
      </c>
      <c r="E5425" s="121" t="s">
        <v>1</v>
      </c>
      <c r="F5425" s="122" t="s">
        <v>181</v>
      </c>
      <c r="H5425" s="123">
        <v>1342</v>
      </c>
      <c r="I5425" s="8"/>
      <c r="L5425" s="119"/>
      <c r="M5425" s="124"/>
      <c r="T5425" s="125"/>
      <c r="AT5425" s="121" t="s">
        <v>176</v>
      </c>
      <c r="AU5425" s="121" t="s">
        <v>82</v>
      </c>
      <c r="AV5425" s="120" t="s">
        <v>172</v>
      </c>
      <c r="AW5425" s="120" t="s">
        <v>30</v>
      </c>
      <c r="AX5425" s="120" t="s">
        <v>80</v>
      </c>
      <c r="AY5425" s="121" t="s">
        <v>165</v>
      </c>
    </row>
    <row r="5426" spans="2:65" s="17" customFormat="1" ht="24.2" customHeight="1">
      <c r="B5426" s="16"/>
      <c r="C5426" s="88" t="s">
        <v>2279</v>
      </c>
      <c r="D5426" s="88" t="s">
        <v>168</v>
      </c>
      <c r="E5426" s="89" t="s">
        <v>3760</v>
      </c>
      <c r="F5426" s="90" t="s">
        <v>3761</v>
      </c>
      <c r="G5426" s="91" t="s">
        <v>254</v>
      </c>
      <c r="H5426" s="92">
        <v>110</v>
      </c>
      <c r="I5426" s="4"/>
      <c r="J5426" s="94">
        <f>ROUND(I5426*H5426,2)</f>
        <v>0</v>
      </c>
      <c r="K5426" s="95"/>
      <c r="L5426" s="16"/>
      <c r="M5426" s="96" t="s">
        <v>1</v>
      </c>
      <c r="N5426" s="97" t="s">
        <v>38</v>
      </c>
      <c r="P5426" s="98">
        <f>O5426*H5426</f>
        <v>0</v>
      </c>
      <c r="Q5426" s="98">
        <v>0</v>
      </c>
      <c r="R5426" s="98">
        <f>Q5426*H5426</f>
        <v>0</v>
      </c>
      <c r="S5426" s="98">
        <v>0</v>
      </c>
      <c r="T5426" s="99">
        <f>S5426*H5426</f>
        <v>0</v>
      </c>
      <c r="AR5426" s="100" t="s">
        <v>172</v>
      </c>
      <c r="AT5426" s="100" t="s">
        <v>168</v>
      </c>
      <c r="AU5426" s="100" t="s">
        <v>82</v>
      </c>
      <c r="AY5426" s="9" t="s">
        <v>165</v>
      </c>
      <c r="BE5426" s="101">
        <f>IF(N5426="základní",J5426,0)</f>
        <v>0</v>
      </c>
      <c r="BF5426" s="101">
        <f>IF(N5426="snížená",J5426,0)</f>
        <v>0</v>
      </c>
      <c r="BG5426" s="101">
        <f>IF(N5426="zákl. přenesená",J5426,0)</f>
        <v>0</v>
      </c>
      <c r="BH5426" s="101">
        <f>IF(N5426="sníž. přenesená",J5426,0)</f>
        <v>0</v>
      </c>
      <c r="BI5426" s="101">
        <f>IF(N5426="nulová",J5426,0)</f>
        <v>0</v>
      </c>
      <c r="BJ5426" s="9" t="s">
        <v>80</v>
      </c>
      <c r="BK5426" s="101">
        <f>ROUND(I5426*H5426,2)</f>
        <v>0</v>
      </c>
      <c r="BL5426" s="9" t="s">
        <v>172</v>
      </c>
      <c r="BM5426" s="100" t="s">
        <v>3762</v>
      </c>
    </row>
    <row r="5427" spans="2:65" s="17" customFormat="1">
      <c r="B5427" s="16"/>
      <c r="D5427" s="102" t="s">
        <v>173</v>
      </c>
      <c r="F5427" s="103" t="s">
        <v>3761</v>
      </c>
      <c r="I5427" s="5"/>
      <c r="L5427" s="16"/>
      <c r="M5427" s="104"/>
      <c r="T5427" s="105"/>
      <c r="AT5427" s="9" t="s">
        <v>173</v>
      </c>
      <c r="AU5427" s="9" t="s">
        <v>82</v>
      </c>
    </row>
    <row r="5428" spans="2:65" s="107" customFormat="1" ht="11.25" customHeight="1">
      <c r="B5428" s="106"/>
      <c r="D5428" s="102" t="s">
        <v>176</v>
      </c>
      <c r="E5428" s="108" t="s">
        <v>1</v>
      </c>
      <c r="F5428" s="109" t="s">
        <v>3763</v>
      </c>
      <c r="H5428" s="108" t="s">
        <v>1</v>
      </c>
      <c r="I5428" s="6"/>
      <c r="L5428" s="106"/>
      <c r="M5428" s="110"/>
      <c r="T5428" s="111"/>
      <c r="AT5428" s="108" t="s">
        <v>176</v>
      </c>
      <c r="AU5428" s="108" t="s">
        <v>82</v>
      </c>
      <c r="AV5428" s="107" t="s">
        <v>80</v>
      </c>
      <c r="AW5428" s="107" t="s">
        <v>30</v>
      </c>
      <c r="AX5428" s="107" t="s">
        <v>73</v>
      </c>
      <c r="AY5428" s="108" t="s">
        <v>165</v>
      </c>
    </row>
    <row r="5429" spans="2:65" s="113" customFormat="1">
      <c r="B5429" s="112"/>
      <c r="D5429" s="102" t="s">
        <v>176</v>
      </c>
      <c r="E5429" s="114" t="s">
        <v>1</v>
      </c>
      <c r="F5429" s="115" t="s">
        <v>3764</v>
      </c>
      <c r="H5429" s="116">
        <v>110</v>
      </c>
      <c r="I5429" s="7"/>
      <c r="L5429" s="112"/>
      <c r="M5429" s="117"/>
      <c r="T5429" s="118"/>
      <c r="AT5429" s="114" t="s">
        <v>176</v>
      </c>
      <c r="AU5429" s="114" t="s">
        <v>82</v>
      </c>
      <c r="AV5429" s="113" t="s">
        <v>82</v>
      </c>
      <c r="AW5429" s="113" t="s">
        <v>30</v>
      </c>
      <c r="AX5429" s="113" t="s">
        <v>73</v>
      </c>
      <c r="AY5429" s="114" t="s">
        <v>165</v>
      </c>
    </row>
    <row r="5430" spans="2:65" s="120" customFormat="1">
      <c r="B5430" s="119"/>
      <c r="D5430" s="102" t="s">
        <v>176</v>
      </c>
      <c r="E5430" s="121" t="s">
        <v>1</v>
      </c>
      <c r="F5430" s="122" t="s">
        <v>181</v>
      </c>
      <c r="H5430" s="123">
        <v>110</v>
      </c>
      <c r="I5430" s="8"/>
      <c r="L5430" s="119"/>
      <c r="M5430" s="124"/>
      <c r="T5430" s="125"/>
      <c r="AT5430" s="121" t="s">
        <v>176</v>
      </c>
      <c r="AU5430" s="121" t="s">
        <v>82</v>
      </c>
      <c r="AV5430" s="120" t="s">
        <v>172</v>
      </c>
      <c r="AW5430" s="120" t="s">
        <v>30</v>
      </c>
      <c r="AX5430" s="120" t="s">
        <v>80</v>
      </c>
      <c r="AY5430" s="121" t="s">
        <v>165</v>
      </c>
    </row>
    <row r="5431" spans="2:65" s="17" customFormat="1" ht="16.5" customHeight="1">
      <c r="B5431" s="16"/>
      <c r="C5431" s="88" t="s">
        <v>3765</v>
      </c>
      <c r="D5431" s="88" t="s">
        <v>168</v>
      </c>
      <c r="E5431" s="89" t="s">
        <v>3766</v>
      </c>
      <c r="F5431" s="90" t="s">
        <v>3767</v>
      </c>
      <c r="G5431" s="91" t="s">
        <v>254</v>
      </c>
      <c r="H5431" s="92">
        <v>55</v>
      </c>
      <c r="I5431" s="4"/>
      <c r="J5431" s="94">
        <f>ROUND(I5431*H5431,2)</f>
        <v>0</v>
      </c>
      <c r="K5431" s="95"/>
      <c r="L5431" s="16"/>
      <c r="M5431" s="96" t="s">
        <v>1</v>
      </c>
      <c r="N5431" s="97" t="s">
        <v>38</v>
      </c>
      <c r="P5431" s="98">
        <f>O5431*H5431</f>
        <v>0</v>
      </c>
      <c r="Q5431" s="98">
        <v>0</v>
      </c>
      <c r="R5431" s="98">
        <f>Q5431*H5431</f>
        <v>0</v>
      </c>
      <c r="S5431" s="98">
        <v>0</v>
      </c>
      <c r="T5431" s="99">
        <f>S5431*H5431</f>
        <v>0</v>
      </c>
      <c r="AR5431" s="100" t="s">
        <v>172</v>
      </c>
      <c r="AT5431" s="100" t="s">
        <v>168</v>
      </c>
      <c r="AU5431" s="100" t="s">
        <v>82</v>
      </c>
      <c r="AY5431" s="9" t="s">
        <v>165</v>
      </c>
      <c r="BE5431" s="101">
        <f>IF(N5431="základní",J5431,0)</f>
        <v>0</v>
      </c>
      <c r="BF5431" s="101">
        <f>IF(N5431="snížená",J5431,0)</f>
        <v>0</v>
      </c>
      <c r="BG5431" s="101">
        <f>IF(N5431="zákl. přenesená",J5431,0)</f>
        <v>0</v>
      </c>
      <c r="BH5431" s="101">
        <f>IF(N5431="sníž. přenesená",J5431,0)</f>
        <v>0</v>
      </c>
      <c r="BI5431" s="101">
        <f>IF(N5431="nulová",J5431,0)</f>
        <v>0</v>
      </c>
      <c r="BJ5431" s="9" t="s">
        <v>80</v>
      </c>
      <c r="BK5431" s="101">
        <f>ROUND(I5431*H5431,2)</f>
        <v>0</v>
      </c>
      <c r="BL5431" s="9" t="s">
        <v>172</v>
      </c>
      <c r="BM5431" s="100" t="s">
        <v>3768</v>
      </c>
    </row>
    <row r="5432" spans="2:65" s="17" customFormat="1">
      <c r="B5432" s="16"/>
      <c r="D5432" s="102" t="s">
        <v>173</v>
      </c>
      <c r="F5432" s="103" t="s">
        <v>3767</v>
      </c>
      <c r="I5432" s="5"/>
      <c r="L5432" s="16"/>
      <c r="M5432" s="104"/>
      <c r="T5432" s="105"/>
      <c r="AT5432" s="9" t="s">
        <v>173</v>
      </c>
      <c r="AU5432" s="9" t="s">
        <v>82</v>
      </c>
    </row>
    <row r="5433" spans="2:65" s="107" customFormat="1">
      <c r="B5433" s="106"/>
      <c r="D5433" s="102" t="s">
        <v>176</v>
      </c>
      <c r="E5433" s="108" t="s">
        <v>1</v>
      </c>
      <c r="F5433" s="109" t="s">
        <v>3769</v>
      </c>
      <c r="H5433" s="108" t="s">
        <v>1</v>
      </c>
      <c r="I5433" s="6"/>
      <c r="L5433" s="106"/>
      <c r="M5433" s="110"/>
      <c r="T5433" s="111"/>
      <c r="AT5433" s="108" t="s">
        <v>176</v>
      </c>
      <c r="AU5433" s="108" t="s">
        <v>82</v>
      </c>
      <c r="AV5433" s="107" t="s">
        <v>80</v>
      </c>
      <c r="AW5433" s="107" t="s">
        <v>30</v>
      </c>
      <c r="AX5433" s="107" t="s">
        <v>73</v>
      </c>
      <c r="AY5433" s="108" t="s">
        <v>165</v>
      </c>
    </row>
    <row r="5434" spans="2:65" s="113" customFormat="1">
      <c r="B5434" s="112"/>
      <c r="D5434" s="102" t="s">
        <v>176</v>
      </c>
      <c r="E5434" s="114" t="s">
        <v>1</v>
      </c>
      <c r="F5434" s="115" t="s">
        <v>3770</v>
      </c>
      <c r="H5434" s="116">
        <v>55</v>
      </c>
      <c r="I5434" s="7"/>
      <c r="L5434" s="112"/>
      <c r="M5434" s="117"/>
      <c r="T5434" s="118"/>
      <c r="AT5434" s="114" t="s">
        <v>176</v>
      </c>
      <c r="AU5434" s="114" t="s">
        <v>82</v>
      </c>
      <c r="AV5434" s="113" t="s">
        <v>82</v>
      </c>
      <c r="AW5434" s="113" t="s">
        <v>30</v>
      </c>
      <c r="AX5434" s="113" t="s">
        <v>73</v>
      </c>
      <c r="AY5434" s="114" t="s">
        <v>165</v>
      </c>
    </row>
    <row r="5435" spans="2:65" s="120" customFormat="1">
      <c r="B5435" s="119"/>
      <c r="D5435" s="102" t="s">
        <v>176</v>
      </c>
      <c r="E5435" s="121" t="s">
        <v>1</v>
      </c>
      <c r="F5435" s="122" t="s">
        <v>181</v>
      </c>
      <c r="H5435" s="123">
        <v>55</v>
      </c>
      <c r="I5435" s="8"/>
      <c r="L5435" s="119"/>
      <c r="M5435" s="124"/>
      <c r="T5435" s="125"/>
      <c r="AT5435" s="121" t="s">
        <v>176</v>
      </c>
      <c r="AU5435" s="121" t="s">
        <v>82</v>
      </c>
      <c r="AV5435" s="120" t="s">
        <v>172</v>
      </c>
      <c r="AW5435" s="120" t="s">
        <v>30</v>
      </c>
      <c r="AX5435" s="120" t="s">
        <v>80</v>
      </c>
      <c r="AY5435" s="121" t="s">
        <v>165</v>
      </c>
    </row>
    <row r="5436" spans="2:65" s="17" customFormat="1" ht="24.2" customHeight="1">
      <c r="B5436" s="16"/>
      <c r="C5436" s="88" t="s">
        <v>2282</v>
      </c>
      <c r="D5436" s="88" t="s">
        <v>168</v>
      </c>
      <c r="E5436" s="89" t="s">
        <v>3771</v>
      </c>
      <c r="F5436" s="90" t="s">
        <v>3772</v>
      </c>
      <c r="G5436" s="91" t="s">
        <v>254</v>
      </c>
      <c r="H5436" s="92">
        <v>110</v>
      </c>
      <c r="I5436" s="4"/>
      <c r="J5436" s="94">
        <f>ROUND(I5436*H5436,2)</f>
        <v>0</v>
      </c>
      <c r="K5436" s="95"/>
      <c r="L5436" s="16"/>
      <c r="M5436" s="96" t="s">
        <v>1</v>
      </c>
      <c r="N5436" s="97" t="s">
        <v>38</v>
      </c>
      <c r="P5436" s="98">
        <f>O5436*H5436</f>
        <v>0</v>
      </c>
      <c r="Q5436" s="98">
        <v>0</v>
      </c>
      <c r="R5436" s="98">
        <f>Q5436*H5436</f>
        <v>0</v>
      </c>
      <c r="S5436" s="98">
        <v>0</v>
      </c>
      <c r="T5436" s="99">
        <f>S5436*H5436</f>
        <v>0</v>
      </c>
      <c r="AR5436" s="100" t="s">
        <v>172</v>
      </c>
      <c r="AT5436" s="100" t="s">
        <v>168</v>
      </c>
      <c r="AU5436" s="100" t="s">
        <v>82</v>
      </c>
      <c r="AY5436" s="9" t="s">
        <v>165</v>
      </c>
      <c r="BE5436" s="101">
        <f>IF(N5436="základní",J5436,0)</f>
        <v>0</v>
      </c>
      <c r="BF5436" s="101">
        <f>IF(N5436="snížená",J5436,0)</f>
        <v>0</v>
      </c>
      <c r="BG5436" s="101">
        <f>IF(N5436="zákl. přenesená",J5436,0)</f>
        <v>0</v>
      </c>
      <c r="BH5436" s="101">
        <f>IF(N5436="sníž. přenesená",J5436,0)</f>
        <v>0</v>
      </c>
      <c r="BI5436" s="101">
        <f>IF(N5436="nulová",J5436,0)</f>
        <v>0</v>
      </c>
      <c r="BJ5436" s="9" t="s">
        <v>80</v>
      </c>
      <c r="BK5436" s="101">
        <f>ROUND(I5436*H5436,2)</f>
        <v>0</v>
      </c>
      <c r="BL5436" s="9" t="s">
        <v>172</v>
      </c>
      <c r="BM5436" s="100" t="s">
        <v>3773</v>
      </c>
    </row>
    <row r="5437" spans="2:65" s="17" customFormat="1" ht="19.5">
      <c r="B5437" s="16"/>
      <c r="D5437" s="102" t="s">
        <v>173</v>
      </c>
      <c r="F5437" s="103" t="s">
        <v>3772</v>
      </c>
      <c r="I5437" s="5"/>
      <c r="L5437" s="16"/>
      <c r="M5437" s="104"/>
      <c r="T5437" s="105"/>
      <c r="AT5437" s="9" t="s">
        <v>173</v>
      </c>
      <c r="AU5437" s="9" t="s">
        <v>82</v>
      </c>
    </row>
    <row r="5438" spans="2:65" s="107" customFormat="1">
      <c r="B5438" s="106"/>
      <c r="D5438" s="102" t="s">
        <v>176</v>
      </c>
      <c r="E5438" s="108" t="s">
        <v>1</v>
      </c>
      <c r="F5438" s="109" t="s">
        <v>11774</v>
      </c>
      <c r="H5438" s="108"/>
      <c r="I5438" s="6"/>
      <c r="L5438" s="106"/>
      <c r="M5438" s="110"/>
      <c r="T5438" s="111"/>
      <c r="AT5438" s="108" t="s">
        <v>176</v>
      </c>
      <c r="AU5438" s="108" t="s">
        <v>82</v>
      </c>
      <c r="AV5438" s="107" t="s">
        <v>80</v>
      </c>
      <c r="AW5438" s="107" t="s">
        <v>30</v>
      </c>
      <c r="AX5438" s="107" t="s">
        <v>73</v>
      </c>
      <c r="AY5438" s="108" t="s">
        <v>165</v>
      </c>
    </row>
    <row r="5439" spans="2:65" s="113" customFormat="1">
      <c r="B5439" s="112"/>
      <c r="D5439" s="102" t="s">
        <v>176</v>
      </c>
      <c r="E5439" s="114" t="s">
        <v>1</v>
      </c>
      <c r="F5439" s="115" t="s">
        <v>3764</v>
      </c>
      <c r="H5439" s="116">
        <v>110.00000000000001</v>
      </c>
      <c r="I5439" s="7"/>
      <c r="L5439" s="112"/>
      <c r="M5439" s="117"/>
      <c r="T5439" s="118"/>
      <c r="AT5439" s="114" t="s">
        <v>176</v>
      </c>
      <c r="AU5439" s="114" t="s">
        <v>82</v>
      </c>
      <c r="AV5439" s="113" t="s">
        <v>82</v>
      </c>
      <c r="AW5439" s="113" t="s">
        <v>30</v>
      </c>
      <c r="AX5439" s="113" t="s">
        <v>73</v>
      </c>
      <c r="AY5439" s="114" t="s">
        <v>165</v>
      </c>
    </row>
    <row r="5440" spans="2:65" s="120" customFormat="1">
      <c r="B5440" s="119"/>
      <c r="D5440" s="102" t="s">
        <v>176</v>
      </c>
      <c r="E5440" s="121" t="s">
        <v>1</v>
      </c>
      <c r="F5440" s="122" t="s">
        <v>181</v>
      </c>
      <c r="H5440" s="123">
        <v>110</v>
      </c>
      <c r="I5440" s="8"/>
      <c r="L5440" s="119"/>
      <c r="M5440" s="124"/>
      <c r="T5440" s="125"/>
      <c r="AT5440" s="121" t="s">
        <v>176</v>
      </c>
      <c r="AU5440" s="121" t="s">
        <v>82</v>
      </c>
      <c r="AV5440" s="120" t="s">
        <v>172</v>
      </c>
      <c r="AW5440" s="120" t="s">
        <v>30</v>
      </c>
      <c r="AX5440" s="120" t="s">
        <v>80</v>
      </c>
      <c r="AY5440" s="121" t="s">
        <v>165</v>
      </c>
    </row>
    <row r="5441" spans="2:65" s="17" customFormat="1" ht="16.5" customHeight="1">
      <c r="B5441" s="16"/>
      <c r="C5441" s="88" t="s">
        <v>3774</v>
      </c>
      <c r="D5441" s="88" t="s">
        <v>168</v>
      </c>
      <c r="E5441" s="89" t="s">
        <v>3775</v>
      </c>
      <c r="F5441" s="90" t="s">
        <v>3776</v>
      </c>
      <c r="G5441" s="91" t="s">
        <v>254</v>
      </c>
      <c r="H5441" s="92">
        <v>40.700000000000003</v>
      </c>
      <c r="I5441" s="4"/>
      <c r="J5441" s="94">
        <f>ROUND(I5441*H5441,2)</f>
        <v>0</v>
      </c>
      <c r="K5441" s="95"/>
      <c r="L5441" s="16"/>
      <c r="M5441" s="96" t="s">
        <v>1</v>
      </c>
      <c r="N5441" s="97" t="s">
        <v>38</v>
      </c>
      <c r="P5441" s="98">
        <f>O5441*H5441</f>
        <v>0</v>
      </c>
      <c r="Q5441" s="98">
        <v>0</v>
      </c>
      <c r="R5441" s="98">
        <f>Q5441*H5441</f>
        <v>0</v>
      </c>
      <c r="S5441" s="98">
        <v>0</v>
      </c>
      <c r="T5441" s="99">
        <f>S5441*H5441</f>
        <v>0</v>
      </c>
      <c r="AR5441" s="100" t="s">
        <v>172</v>
      </c>
      <c r="AT5441" s="100" t="s">
        <v>168</v>
      </c>
      <c r="AU5441" s="100" t="s">
        <v>82</v>
      </c>
      <c r="AY5441" s="9" t="s">
        <v>165</v>
      </c>
      <c r="BE5441" s="101">
        <f>IF(N5441="základní",J5441,0)</f>
        <v>0</v>
      </c>
      <c r="BF5441" s="101">
        <f>IF(N5441="snížená",J5441,0)</f>
        <v>0</v>
      </c>
      <c r="BG5441" s="101">
        <f>IF(N5441="zákl. přenesená",J5441,0)</f>
        <v>0</v>
      </c>
      <c r="BH5441" s="101">
        <f>IF(N5441="sníž. přenesená",J5441,0)</f>
        <v>0</v>
      </c>
      <c r="BI5441" s="101">
        <f>IF(N5441="nulová",J5441,0)</f>
        <v>0</v>
      </c>
      <c r="BJ5441" s="9" t="s">
        <v>80</v>
      </c>
      <c r="BK5441" s="101">
        <f>ROUND(I5441*H5441,2)</f>
        <v>0</v>
      </c>
      <c r="BL5441" s="9" t="s">
        <v>172</v>
      </c>
      <c r="BM5441" s="100" t="s">
        <v>3777</v>
      </c>
    </row>
    <row r="5442" spans="2:65" s="17" customFormat="1">
      <c r="B5442" s="16"/>
      <c r="D5442" s="102" t="s">
        <v>173</v>
      </c>
      <c r="F5442" s="103" t="s">
        <v>3776</v>
      </c>
      <c r="I5442" s="5"/>
      <c r="L5442" s="16"/>
      <c r="M5442" s="104"/>
      <c r="T5442" s="105"/>
      <c r="AT5442" s="9" t="s">
        <v>173</v>
      </c>
      <c r="AU5442" s="9" t="s">
        <v>82</v>
      </c>
    </row>
    <row r="5443" spans="2:65" s="107" customFormat="1">
      <c r="B5443" s="106"/>
      <c r="D5443" s="102" t="s">
        <v>176</v>
      </c>
      <c r="E5443" s="108" t="s">
        <v>1</v>
      </c>
      <c r="F5443" s="109" t="s">
        <v>3778</v>
      </c>
      <c r="H5443" s="108" t="s">
        <v>1</v>
      </c>
      <c r="I5443" s="6"/>
      <c r="L5443" s="106"/>
      <c r="M5443" s="110"/>
      <c r="T5443" s="111"/>
      <c r="AT5443" s="108" t="s">
        <v>176</v>
      </c>
      <c r="AU5443" s="108" t="s">
        <v>82</v>
      </c>
      <c r="AV5443" s="107" t="s">
        <v>80</v>
      </c>
      <c r="AW5443" s="107" t="s">
        <v>30</v>
      </c>
      <c r="AX5443" s="107" t="s">
        <v>73</v>
      </c>
      <c r="AY5443" s="108" t="s">
        <v>165</v>
      </c>
    </row>
    <row r="5444" spans="2:65" s="113" customFormat="1">
      <c r="B5444" s="112"/>
      <c r="D5444" s="102" t="s">
        <v>176</v>
      </c>
      <c r="E5444" s="114" t="s">
        <v>1</v>
      </c>
      <c r="F5444" s="115" t="s">
        <v>3779</v>
      </c>
      <c r="H5444" s="116">
        <v>40.700000000000003</v>
      </c>
      <c r="I5444" s="7"/>
      <c r="L5444" s="112"/>
      <c r="M5444" s="117"/>
      <c r="T5444" s="118"/>
      <c r="AT5444" s="114" t="s">
        <v>176</v>
      </c>
      <c r="AU5444" s="114" t="s">
        <v>82</v>
      </c>
      <c r="AV5444" s="113" t="s">
        <v>82</v>
      </c>
      <c r="AW5444" s="113" t="s">
        <v>30</v>
      </c>
      <c r="AX5444" s="113" t="s">
        <v>73</v>
      </c>
      <c r="AY5444" s="114" t="s">
        <v>165</v>
      </c>
    </row>
    <row r="5445" spans="2:65" s="120" customFormat="1">
      <c r="B5445" s="119"/>
      <c r="D5445" s="102" t="s">
        <v>176</v>
      </c>
      <c r="E5445" s="121" t="s">
        <v>1</v>
      </c>
      <c r="F5445" s="122" t="s">
        <v>181</v>
      </c>
      <c r="H5445" s="123">
        <v>40.700000000000003</v>
      </c>
      <c r="I5445" s="8"/>
      <c r="L5445" s="119"/>
      <c r="M5445" s="124"/>
      <c r="T5445" s="125"/>
      <c r="AT5445" s="121" t="s">
        <v>176</v>
      </c>
      <c r="AU5445" s="121" t="s">
        <v>82</v>
      </c>
      <c r="AV5445" s="120" t="s">
        <v>172</v>
      </c>
      <c r="AW5445" s="120" t="s">
        <v>30</v>
      </c>
      <c r="AX5445" s="120" t="s">
        <v>80</v>
      </c>
      <c r="AY5445" s="121" t="s">
        <v>165</v>
      </c>
    </row>
    <row r="5446" spans="2:65" s="17" customFormat="1" ht="24.2" customHeight="1">
      <c r="B5446" s="16"/>
      <c r="C5446" s="88" t="s">
        <v>2285</v>
      </c>
      <c r="D5446" s="88" t="s">
        <v>168</v>
      </c>
      <c r="E5446" s="89" t="s">
        <v>3780</v>
      </c>
      <c r="F5446" s="90" t="s">
        <v>3781</v>
      </c>
      <c r="G5446" s="91" t="s">
        <v>195</v>
      </c>
      <c r="H5446" s="92">
        <v>111.098</v>
      </c>
      <c r="I5446" s="4"/>
      <c r="J5446" s="94">
        <f>ROUND(I5446*H5446,2)</f>
        <v>0</v>
      </c>
      <c r="K5446" s="95"/>
      <c r="L5446" s="16"/>
      <c r="M5446" s="96" t="s">
        <v>1</v>
      </c>
      <c r="N5446" s="97" t="s">
        <v>38</v>
      </c>
      <c r="P5446" s="98">
        <f>O5446*H5446</f>
        <v>0</v>
      </c>
      <c r="Q5446" s="98">
        <v>0</v>
      </c>
      <c r="R5446" s="98">
        <f>Q5446*H5446</f>
        <v>0</v>
      </c>
      <c r="S5446" s="98">
        <v>0</v>
      </c>
      <c r="T5446" s="99">
        <f>S5446*H5446</f>
        <v>0</v>
      </c>
      <c r="AR5446" s="100" t="s">
        <v>172</v>
      </c>
      <c r="AT5446" s="100" t="s">
        <v>168</v>
      </c>
      <c r="AU5446" s="100" t="s">
        <v>82</v>
      </c>
      <c r="AY5446" s="9" t="s">
        <v>165</v>
      </c>
      <c r="BE5446" s="101">
        <f>IF(N5446="základní",J5446,0)</f>
        <v>0</v>
      </c>
      <c r="BF5446" s="101">
        <f>IF(N5446="snížená",J5446,0)</f>
        <v>0</v>
      </c>
      <c r="BG5446" s="101">
        <f>IF(N5446="zákl. přenesená",J5446,0)</f>
        <v>0</v>
      </c>
      <c r="BH5446" s="101">
        <f>IF(N5446="sníž. přenesená",J5446,0)</f>
        <v>0</v>
      </c>
      <c r="BI5446" s="101">
        <f>IF(N5446="nulová",J5446,0)</f>
        <v>0</v>
      </c>
      <c r="BJ5446" s="9" t="s">
        <v>80</v>
      </c>
      <c r="BK5446" s="101">
        <f>ROUND(I5446*H5446,2)</f>
        <v>0</v>
      </c>
      <c r="BL5446" s="9" t="s">
        <v>172</v>
      </c>
      <c r="BM5446" s="100" t="s">
        <v>3782</v>
      </c>
    </row>
    <row r="5447" spans="2:65" s="17" customFormat="1" ht="29.25">
      <c r="B5447" s="16"/>
      <c r="D5447" s="102" t="s">
        <v>173</v>
      </c>
      <c r="F5447" s="103" t="s">
        <v>3783</v>
      </c>
      <c r="I5447" s="5"/>
      <c r="L5447" s="16"/>
      <c r="M5447" s="104"/>
      <c r="T5447" s="105"/>
      <c r="AT5447" s="9" t="s">
        <v>173</v>
      </c>
      <c r="AU5447" s="9" t="s">
        <v>82</v>
      </c>
    </row>
    <row r="5448" spans="2:65" s="77" customFormat="1" ht="22.9" customHeight="1">
      <c r="B5448" s="76"/>
      <c r="D5448" s="78" t="s">
        <v>72</v>
      </c>
      <c r="E5448" s="86" t="s">
        <v>3784</v>
      </c>
      <c r="F5448" s="86" t="s">
        <v>3785</v>
      </c>
      <c r="I5448" s="3"/>
      <c r="J5448" s="87">
        <f>BK5448</f>
        <v>0</v>
      </c>
      <c r="L5448" s="76"/>
      <c r="M5448" s="81"/>
      <c r="P5448" s="82">
        <f>SUM(P5449:P5493)</f>
        <v>0</v>
      </c>
      <c r="R5448" s="82">
        <f>SUM(R5449:R5493)</f>
        <v>8.3245538699999996E-2</v>
      </c>
      <c r="T5448" s="83">
        <f>SUM(T5449:T5493)</f>
        <v>0</v>
      </c>
      <c r="AR5448" s="78" t="s">
        <v>80</v>
      </c>
      <c r="AT5448" s="84" t="s">
        <v>72</v>
      </c>
      <c r="AU5448" s="84" t="s">
        <v>80</v>
      </c>
      <c r="AY5448" s="78" t="s">
        <v>165</v>
      </c>
      <c r="BK5448" s="85">
        <f>SUM(BK5449:BK5493)</f>
        <v>0</v>
      </c>
    </row>
    <row r="5449" spans="2:65" s="17" customFormat="1" ht="24.2" customHeight="1">
      <c r="B5449" s="16"/>
      <c r="C5449" s="88" t="s">
        <v>3786</v>
      </c>
      <c r="D5449" s="88" t="s">
        <v>168</v>
      </c>
      <c r="E5449" s="89" t="s">
        <v>3787</v>
      </c>
      <c r="F5449" s="90" t="s">
        <v>3788</v>
      </c>
      <c r="G5449" s="91" t="s">
        <v>202</v>
      </c>
      <c r="H5449" s="92">
        <v>184.94</v>
      </c>
      <c r="I5449" s="4"/>
      <c r="J5449" s="94">
        <f>ROUND(I5449*H5449,2)</f>
        <v>0</v>
      </c>
      <c r="K5449" s="95"/>
      <c r="L5449" s="16"/>
      <c r="M5449" s="96" t="s">
        <v>1</v>
      </c>
      <c r="N5449" s="97" t="s">
        <v>38</v>
      </c>
      <c r="P5449" s="98">
        <f>O5449*H5449</f>
        <v>0</v>
      </c>
      <c r="Q5449" s="98">
        <v>3.3000000000000003E-5</v>
      </c>
      <c r="R5449" s="98">
        <f>Q5449*H5449</f>
        <v>6.1030200000000007E-3</v>
      </c>
      <c r="S5449" s="98">
        <v>0</v>
      </c>
      <c r="T5449" s="99">
        <f>S5449*H5449</f>
        <v>0</v>
      </c>
      <c r="AR5449" s="100" t="s">
        <v>172</v>
      </c>
      <c r="AT5449" s="100" t="s">
        <v>168</v>
      </c>
      <c r="AU5449" s="100" t="s">
        <v>82</v>
      </c>
      <c r="AY5449" s="9" t="s">
        <v>165</v>
      </c>
      <c r="BE5449" s="101">
        <f>IF(N5449="základní",J5449,0)</f>
        <v>0</v>
      </c>
      <c r="BF5449" s="101">
        <f>IF(N5449="snížená",J5449,0)</f>
        <v>0</v>
      </c>
      <c r="BG5449" s="101">
        <f>IF(N5449="zákl. přenesená",J5449,0)</f>
        <v>0</v>
      </c>
      <c r="BH5449" s="101">
        <f>IF(N5449="sníž. přenesená",J5449,0)</f>
        <v>0</v>
      </c>
      <c r="BI5449" s="101">
        <f>IF(N5449="nulová",J5449,0)</f>
        <v>0</v>
      </c>
      <c r="BJ5449" s="9" t="s">
        <v>80</v>
      </c>
      <c r="BK5449" s="101">
        <f>ROUND(I5449*H5449,2)</f>
        <v>0</v>
      </c>
      <c r="BL5449" s="9" t="s">
        <v>172</v>
      </c>
      <c r="BM5449" s="100" t="s">
        <v>3789</v>
      </c>
    </row>
    <row r="5450" spans="2:65" s="17" customFormat="1">
      <c r="B5450" s="16"/>
      <c r="D5450" s="102" t="s">
        <v>173</v>
      </c>
      <c r="F5450" s="103" t="s">
        <v>3790</v>
      </c>
      <c r="I5450" s="5"/>
      <c r="L5450" s="16"/>
      <c r="M5450" s="104"/>
      <c r="T5450" s="105"/>
      <c r="AT5450" s="9" t="s">
        <v>173</v>
      </c>
      <c r="AU5450" s="9" t="s">
        <v>82</v>
      </c>
    </row>
    <row r="5451" spans="2:65" s="113" customFormat="1">
      <c r="B5451" s="112"/>
      <c r="D5451" s="102" t="s">
        <v>176</v>
      </c>
      <c r="E5451" s="114" t="s">
        <v>1</v>
      </c>
      <c r="F5451" s="115" t="s">
        <v>11781</v>
      </c>
      <c r="H5451" s="116">
        <v>108.15</v>
      </c>
      <c r="I5451" s="7"/>
      <c r="L5451" s="112"/>
      <c r="M5451" s="117"/>
      <c r="T5451" s="118"/>
      <c r="AT5451" s="114" t="s">
        <v>176</v>
      </c>
      <c r="AU5451" s="114" t="s">
        <v>82</v>
      </c>
      <c r="AV5451" s="113" t="s">
        <v>82</v>
      </c>
      <c r="AW5451" s="113" t="s">
        <v>30</v>
      </c>
      <c r="AX5451" s="113" t="s">
        <v>73</v>
      </c>
      <c r="AY5451" s="114" t="s">
        <v>165</v>
      </c>
    </row>
    <row r="5452" spans="2:65" s="113" customFormat="1">
      <c r="B5452" s="112"/>
      <c r="D5452" s="102" t="s">
        <v>176</v>
      </c>
      <c r="E5452" s="114" t="s">
        <v>1</v>
      </c>
      <c r="F5452" s="115" t="s">
        <v>11464</v>
      </c>
      <c r="H5452" s="116">
        <v>25.98</v>
      </c>
      <c r="I5452" s="7"/>
      <c r="L5452" s="112"/>
      <c r="M5452" s="117"/>
      <c r="T5452" s="118"/>
      <c r="AT5452" s="114" t="s">
        <v>176</v>
      </c>
      <c r="AU5452" s="114" t="s">
        <v>82</v>
      </c>
      <c r="AV5452" s="113" t="s">
        <v>82</v>
      </c>
      <c r="AW5452" s="113" t="s">
        <v>30</v>
      </c>
      <c r="AX5452" s="113" t="s">
        <v>73</v>
      </c>
      <c r="AY5452" s="114" t="s">
        <v>165</v>
      </c>
    </row>
    <row r="5453" spans="2:65" s="113" customFormat="1">
      <c r="B5453" s="112"/>
      <c r="D5453" s="102" t="s">
        <v>176</v>
      </c>
      <c r="E5453" s="114" t="s">
        <v>1</v>
      </c>
      <c r="F5453" s="115" t="s">
        <v>11775</v>
      </c>
      <c r="H5453" s="116">
        <v>15.87</v>
      </c>
      <c r="I5453" s="7"/>
      <c r="L5453" s="112"/>
      <c r="M5453" s="117"/>
      <c r="T5453" s="118"/>
      <c r="AT5453" s="114" t="s">
        <v>176</v>
      </c>
      <c r="AU5453" s="114" t="s">
        <v>82</v>
      </c>
      <c r="AV5453" s="113" t="s">
        <v>80</v>
      </c>
      <c r="AW5453" s="113" t="s">
        <v>30</v>
      </c>
      <c r="AX5453" s="113" t="s">
        <v>73</v>
      </c>
      <c r="AY5453" s="114" t="s">
        <v>165</v>
      </c>
    </row>
    <row r="5454" spans="2:65" s="113" customFormat="1">
      <c r="B5454" s="112"/>
      <c r="D5454" s="102" t="s">
        <v>176</v>
      </c>
      <c r="E5454" s="114" t="s">
        <v>1</v>
      </c>
      <c r="F5454" s="115" t="s">
        <v>11776</v>
      </c>
      <c r="H5454" s="116">
        <v>34.94</v>
      </c>
      <c r="I5454" s="7"/>
      <c r="L5454" s="112"/>
      <c r="M5454" s="117"/>
      <c r="T5454" s="118"/>
      <c r="AT5454" s="114" t="s">
        <v>176</v>
      </c>
      <c r="AU5454" s="114" t="s">
        <v>82</v>
      </c>
      <c r="AV5454" s="113" t="s">
        <v>82</v>
      </c>
      <c r="AW5454" s="113" t="s">
        <v>30</v>
      </c>
      <c r="AX5454" s="113" t="s">
        <v>73</v>
      </c>
      <c r="AY5454" s="114" t="s">
        <v>165</v>
      </c>
    </row>
    <row r="5455" spans="2:65" s="120" customFormat="1">
      <c r="B5455" s="119"/>
      <c r="D5455" s="102" t="s">
        <v>176</v>
      </c>
      <c r="E5455" s="121" t="s">
        <v>1</v>
      </c>
      <c r="F5455" s="122" t="s">
        <v>181</v>
      </c>
      <c r="H5455" s="123">
        <v>184.94</v>
      </c>
      <c r="I5455" s="2427"/>
      <c r="L5455" s="119"/>
      <c r="M5455" s="124"/>
      <c r="T5455" s="125"/>
      <c r="AT5455" s="121" t="s">
        <v>176</v>
      </c>
      <c r="AU5455" s="121" t="s">
        <v>82</v>
      </c>
      <c r="AV5455" s="120" t="s">
        <v>172</v>
      </c>
      <c r="AW5455" s="120" t="s">
        <v>30</v>
      </c>
      <c r="AX5455" s="120" t="s">
        <v>80</v>
      </c>
      <c r="AY5455" s="121" t="s">
        <v>165</v>
      </c>
    </row>
    <row r="5456" spans="2:65" s="17" customFormat="1" ht="24.2" customHeight="1">
      <c r="B5456" s="16"/>
      <c r="C5456" s="88" t="s">
        <v>2289</v>
      </c>
      <c r="D5456" s="88" t="s">
        <v>168</v>
      </c>
      <c r="E5456" s="89" t="s">
        <v>3791</v>
      </c>
      <c r="F5456" s="90" t="s">
        <v>3792</v>
      </c>
      <c r="G5456" s="91" t="s">
        <v>202</v>
      </c>
      <c r="H5456" s="92">
        <v>184.94</v>
      </c>
      <c r="I5456" s="4"/>
      <c r="J5456" s="94">
        <f>ROUND(I5456*H5456,2)</f>
        <v>0</v>
      </c>
      <c r="K5456" s="95"/>
      <c r="L5456" s="16"/>
      <c r="M5456" s="96" t="s">
        <v>1</v>
      </c>
      <c r="N5456" s="97" t="s">
        <v>38</v>
      </c>
      <c r="P5456" s="98">
        <f>O5456*H5456</f>
        <v>0</v>
      </c>
      <c r="Q5456" s="98">
        <v>4.0000000000000002E-4</v>
      </c>
      <c r="R5456" s="98">
        <f>Q5456*H5456</f>
        <v>7.3976E-2</v>
      </c>
      <c r="S5456" s="98">
        <v>0</v>
      </c>
      <c r="T5456" s="99">
        <f>S5456*H5456</f>
        <v>0</v>
      </c>
      <c r="AR5456" s="100" t="s">
        <v>172</v>
      </c>
      <c r="AT5456" s="100" t="s">
        <v>168</v>
      </c>
      <c r="AU5456" s="100" t="s">
        <v>82</v>
      </c>
      <c r="AY5456" s="9" t="s">
        <v>165</v>
      </c>
      <c r="BE5456" s="101">
        <f>IF(N5456="základní",J5456,0)</f>
        <v>0</v>
      </c>
      <c r="BF5456" s="101">
        <f>IF(N5456="snížená",J5456,0)</f>
        <v>0</v>
      </c>
      <c r="BG5456" s="101">
        <f>IF(N5456="zákl. přenesená",J5456,0)</f>
        <v>0</v>
      </c>
      <c r="BH5456" s="101">
        <f>IF(N5456="sníž. přenesená",J5456,0)</f>
        <v>0</v>
      </c>
      <c r="BI5456" s="101">
        <f>IF(N5456="nulová",J5456,0)</f>
        <v>0</v>
      </c>
      <c r="BJ5456" s="9" t="s">
        <v>80</v>
      </c>
      <c r="BK5456" s="101">
        <f>ROUND(I5456*H5456,2)</f>
        <v>0</v>
      </c>
      <c r="BL5456" s="9" t="s">
        <v>172</v>
      </c>
      <c r="BM5456" s="100" t="s">
        <v>3793</v>
      </c>
    </row>
    <row r="5457" spans="2:65" s="17" customFormat="1" ht="19.5">
      <c r="B5457" s="16"/>
      <c r="D5457" s="102" t="s">
        <v>173</v>
      </c>
      <c r="F5457" s="103" t="s">
        <v>3794</v>
      </c>
      <c r="I5457" s="5"/>
      <c r="L5457" s="16"/>
      <c r="M5457" s="104"/>
      <c r="T5457" s="105"/>
      <c r="AT5457" s="9" t="s">
        <v>173</v>
      </c>
      <c r="AU5457" s="9" t="s">
        <v>82</v>
      </c>
    </row>
    <row r="5458" spans="2:65" s="113" customFormat="1">
      <c r="B5458" s="112"/>
      <c r="D5458" s="102" t="s">
        <v>176</v>
      </c>
      <c r="E5458" s="114" t="s">
        <v>1</v>
      </c>
      <c r="F5458" s="115" t="s">
        <v>11777</v>
      </c>
      <c r="H5458" s="116">
        <v>184.94</v>
      </c>
      <c r="I5458" s="7"/>
      <c r="L5458" s="112"/>
      <c r="M5458" s="117"/>
      <c r="T5458" s="118"/>
      <c r="AT5458" s="114" t="s">
        <v>176</v>
      </c>
      <c r="AU5458" s="114" t="s">
        <v>82</v>
      </c>
      <c r="AV5458" s="113" t="s">
        <v>82</v>
      </c>
      <c r="AW5458" s="113" t="s">
        <v>30</v>
      </c>
      <c r="AX5458" s="113" t="s">
        <v>73</v>
      </c>
      <c r="AY5458" s="114" t="s">
        <v>165</v>
      </c>
    </row>
    <row r="5459" spans="2:65" s="120" customFormat="1">
      <c r="B5459" s="119"/>
      <c r="D5459" s="102" t="s">
        <v>176</v>
      </c>
      <c r="E5459" s="121" t="s">
        <v>1</v>
      </c>
      <c r="F5459" s="122" t="s">
        <v>181</v>
      </c>
      <c r="H5459" s="123">
        <v>184.94</v>
      </c>
      <c r="I5459" s="2427"/>
      <c r="L5459" s="119"/>
      <c r="M5459" s="124"/>
      <c r="T5459" s="125"/>
      <c r="AT5459" s="121" t="s">
        <v>176</v>
      </c>
      <c r="AU5459" s="121" t="s">
        <v>82</v>
      </c>
      <c r="AV5459" s="120" t="s">
        <v>172</v>
      </c>
      <c r="AW5459" s="120" t="s">
        <v>30</v>
      </c>
      <c r="AX5459" s="120" t="s">
        <v>80</v>
      </c>
      <c r="AY5459" s="121" t="s">
        <v>165</v>
      </c>
    </row>
    <row r="5460" spans="2:65" s="17" customFormat="1" ht="16.5" customHeight="1">
      <c r="B5460" s="16"/>
      <c r="C5460" s="88" t="s">
        <v>3795</v>
      </c>
      <c r="D5460" s="88" t="s">
        <v>168</v>
      </c>
      <c r="E5460" s="89" t="s">
        <v>3796</v>
      </c>
      <c r="F5460" s="90" t="s">
        <v>3797</v>
      </c>
      <c r="G5460" s="91" t="s">
        <v>254</v>
      </c>
      <c r="H5460" s="92">
        <v>106.01</v>
      </c>
      <c r="I5460" s="4"/>
      <c r="J5460" s="94">
        <f>ROUND(I5460*H5460,2)</f>
        <v>0</v>
      </c>
      <c r="K5460" s="95"/>
      <c r="L5460" s="16"/>
      <c r="M5460" s="96" t="s">
        <v>1</v>
      </c>
      <c r="N5460" s="97" t="s">
        <v>38</v>
      </c>
      <c r="P5460" s="98">
        <f>O5460*H5460</f>
        <v>0</v>
      </c>
      <c r="Q5460" s="98">
        <v>2.987E-5</v>
      </c>
      <c r="R5460" s="98">
        <f>Q5460*H5460</f>
        <v>3.1665187000000003E-3</v>
      </c>
      <c r="S5460" s="98">
        <v>0</v>
      </c>
      <c r="T5460" s="99">
        <f>S5460*H5460</f>
        <v>0</v>
      </c>
      <c r="AR5460" s="100" t="s">
        <v>172</v>
      </c>
      <c r="AT5460" s="100" t="s">
        <v>168</v>
      </c>
      <c r="AU5460" s="100" t="s">
        <v>82</v>
      </c>
      <c r="AY5460" s="9" t="s">
        <v>165</v>
      </c>
      <c r="BE5460" s="101">
        <f>IF(N5460="základní",J5460,0)</f>
        <v>0</v>
      </c>
      <c r="BF5460" s="101">
        <f>IF(N5460="snížená",J5460,0)</f>
        <v>0</v>
      </c>
      <c r="BG5460" s="101">
        <f>IF(N5460="zákl. přenesená",J5460,0)</f>
        <v>0</v>
      </c>
      <c r="BH5460" s="101">
        <f>IF(N5460="sníž. přenesená",J5460,0)</f>
        <v>0</v>
      </c>
      <c r="BI5460" s="101">
        <f>IF(N5460="nulová",J5460,0)</f>
        <v>0</v>
      </c>
      <c r="BJ5460" s="9" t="s">
        <v>80</v>
      </c>
      <c r="BK5460" s="101">
        <f>ROUND(I5460*H5460,2)</f>
        <v>0</v>
      </c>
      <c r="BL5460" s="9" t="s">
        <v>172</v>
      </c>
      <c r="BM5460" s="100" t="s">
        <v>3798</v>
      </c>
    </row>
    <row r="5461" spans="2:65" s="17" customFormat="1">
      <c r="B5461" s="16"/>
      <c r="D5461" s="102" t="s">
        <v>173</v>
      </c>
      <c r="F5461" s="103" t="s">
        <v>3799</v>
      </c>
      <c r="I5461" s="5"/>
      <c r="L5461" s="16"/>
      <c r="M5461" s="104"/>
      <c r="T5461" s="105"/>
      <c r="AT5461" s="9" t="s">
        <v>173</v>
      </c>
      <c r="AU5461" s="9" t="s">
        <v>82</v>
      </c>
    </row>
    <row r="5462" spans="2:65" s="107" customFormat="1">
      <c r="B5462" s="106"/>
      <c r="D5462" s="102" t="s">
        <v>176</v>
      </c>
      <c r="E5462" s="108" t="s">
        <v>1</v>
      </c>
      <c r="F5462" s="109" t="s">
        <v>705</v>
      </c>
      <c r="H5462" s="108" t="s">
        <v>1</v>
      </c>
      <c r="I5462" s="6"/>
      <c r="L5462" s="106"/>
      <c r="M5462" s="110"/>
      <c r="T5462" s="111"/>
      <c r="AT5462" s="108" t="s">
        <v>176</v>
      </c>
      <c r="AU5462" s="108" t="s">
        <v>82</v>
      </c>
      <c r="AV5462" s="107" t="s">
        <v>80</v>
      </c>
      <c r="AW5462" s="107" t="s">
        <v>30</v>
      </c>
      <c r="AX5462" s="107" t="s">
        <v>73</v>
      </c>
      <c r="AY5462" s="108" t="s">
        <v>165</v>
      </c>
    </row>
    <row r="5463" spans="2:65" s="107" customFormat="1">
      <c r="B5463" s="106"/>
      <c r="D5463" s="102" t="s">
        <v>176</v>
      </c>
      <c r="E5463" s="108" t="s">
        <v>1</v>
      </c>
      <c r="F5463" s="109" t="s">
        <v>3800</v>
      </c>
      <c r="H5463" s="108" t="s">
        <v>1</v>
      </c>
      <c r="I5463" s="6"/>
      <c r="L5463" s="106"/>
      <c r="M5463" s="110"/>
      <c r="T5463" s="111"/>
      <c r="AT5463" s="108" t="s">
        <v>176</v>
      </c>
      <c r="AU5463" s="108" t="s">
        <v>82</v>
      </c>
      <c r="AV5463" s="107" t="s">
        <v>80</v>
      </c>
      <c r="AW5463" s="107" t="s">
        <v>30</v>
      </c>
      <c r="AX5463" s="107" t="s">
        <v>73</v>
      </c>
      <c r="AY5463" s="108" t="s">
        <v>165</v>
      </c>
    </row>
    <row r="5464" spans="2:65" s="113" customFormat="1">
      <c r="B5464" s="112"/>
      <c r="D5464" s="102" t="s">
        <v>176</v>
      </c>
      <c r="E5464" s="114" t="s">
        <v>1</v>
      </c>
      <c r="F5464" s="115" t="s">
        <v>3801</v>
      </c>
      <c r="H5464" s="116">
        <v>15.82</v>
      </c>
      <c r="I5464" s="7"/>
      <c r="L5464" s="112"/>
      <c r="M5464" s="117"/>
      <c r="T5464" s="118"/>
      <c r="AT5464" s="114" t="s">
        <v>176</v>
      </c>
      <c r="AU5464" s="114" t="s">
        <v>82</v>
      </c>
      <c r="AV5464" s="113" t="s">
        <v>82</v>
      </c>
      <c r="AW5464" s="113" t="s">
        <v>30</v>
      </c>
      <c r="AX5464" s="113" t="s">
        <v>73</v>
      </c>
      <c r="AY5464" s="114" t="s">
        <v>165</v>
      </c>
    </row>
    <row r="5465" spans="2:65" s="107" customFormat="1">
      <c r="B5465" s="106"/>
      <c r="D5465" s="102" t="s">
        <v>176</v>
      </c>
      <c r="E5465" s="108" t="s">
        <v>1</v>
      </c>
      <c r="F5465" s="109" t="s">
        <v>3802</v>
      </c>
      <c r="H5465" s="108" t="s">
        <v>1</v>
      </c>
      <c r="I5465" s="6"/>
      <c r="L5465" s="106"/>
      <c r="M5465" s="110"/>
      <c r="T5465" s="111"/>
      <c r="AT5465" s="108" t="s">
        <v>176</v>
      </c>
      <c r="AU5465" s="108" t="s">
        <v>82</v>
      </c>
      <c r="AV5465" s="107" t="s">
        <v>80</v>
      </c>
      <c r="AW5465" s="107" t="s">
        <v>30</v>
      </c>
      <c r="AX5465" s="107" t="s">
        <v>73</v>
      </c>
      <c r="AY5465" s="108" t="s">
        <v>165</v>
      </c>
    </row>
    <row r="5466" spans="2:65" s="113" customFormat="1">
      <c r="B5466" s="112"/>
      <c r="D5466" s="102" t="s">
        <v>176</v>
      </c>
      <c r="E5466" s="114" t="s">
        <v>1</v>
      </c>
      <c r="F5466" s="115" t="s">
        <v>3803</v>
      </c>
      <c r="H5466" s="116">
        <v>10.6</v>
      </c>
      <c r="I5466" s="7"/>
      <c r="L5466" s="112"/>
      <c r="M5466" s="117"/>
      <c r="T5466" s="118"/>
      <c r="AT5466" s="114" t="s">
        <v>176</v>
      </c>
      <c r="AU5466" s="114" t="s">
        <v>82</v>
      </c>
      <c r="AV5466" s="113" t="s">
        <v>82</v>
      </c>
      <c r="AW5466" s="113" t="s">
        <v>30</v>
      </c>
      <c r="AX5466" s="113" t="s">
        <v>73</v>
      </c>
      <c r="AY5466" s="114" t="s">
        <v>165</v>
      </c>
    </row>
    <row r="5467" spans="2:65" s="107" customFormat="1">
      <c r="B5467" s="106"/>
      <c r="D5467" s="102" t="s">
        <v>176</v>
      </c>
      <c r="E5467" s="108" t="s">
        <v>1</v>
      </c>
      <c r="F5467" s="109" t="s">
        <v>707</v>
      </c>
      <c r="H5467" s="108" t="s">
        <v>1</v>
      </c>
      <c r="I5467" s="6"/>
      <c r="L5467" s="106"/>
      <c r="M5467" s="110"/>
      <c r="T5467" s="111"/>
      <c r="AT5467" s="108" t="s">
        <v>176</v>
      </c>
      <c r="AU5467" s="108" t="s">
        <v>82</v>
      </c>
      <c r="AV5467" s="107" t="s">
        <v>80</v>
      </c>
      <c r="AW5467" s="107" t="s">
        <v>30</v>
      </c>
      <c r="AX5467" s="107" t="s">
        <v>73</v>
      </c>
      <c r="AY5467" s="108" t="s">
        <v>165</v>
      </c>
    </row>
    <row r="5468" spans="2:65" s="107" customFormat="1">
      <c r="B5468" s="106"/>
      <c r="D5468" s="102" t="s">
        <v>176</v>
      </c>
      <c r="E5468" s="108" t="s">
        <v>1</v>
      </c>
      <c r="F5468" s="109" t="s">
        <v>3804</v>
      </c>
      <c r="H5468" s="108" t="s">
        <v>1</v>
      </c>
      <c r="I5468" s="6"/>
      <c r="L5468" s="106"/>
      <c r="M5468" s="110"/>
      <c r="T5468" s="111"/>
      <c r="AT5468" s="108" t="s">
        <v>176</v>
      </c>
      <c r="AU5468" s="108" t="s">
        <v>82</v>
      </c>
      <c r="AV5468" s="107" t="s">
        <v>80</v>
      </c>
      <c r="AW5468" s="107" t="s">
        <v>30</v>
      </c>
      <c r="AX5468" s="107" t="s">
        <v>73</v>
      </c>
      <c r="AY5468" s="108" t="s">
        <v>165</v>
      </c>
    </row>
    <row r="5469" spans="2:65" s="113" customFormat="1">
      <c r="B5469" s="112"/>
      <c r="D5469" s="102" t="s">
        <v>176</v>
      </c>
      <c r="E5469" s="114" t="s">
        <v>1</v>
      </c>
      <c r="F5469" s="115" t="s">
        <v>3805</v>
      </c>
      <c r="H5469" s="116">
        <v>15.06</v>
      </c>
      <c r="I5469" s="7"/>
      <c r="L5469" s="112"/>
      <c r="M5469" s="117"/>
      <c r="T5469" s="118"/>
      <c r="AT5469" s="114" t="s">
        <v>176</v>
      </c>
      <c r="AU5469" s="114" t="s">
        <v>82</v>
      </c>
      <c r="AV5469" s="113" t="s">
        <v>82</v>
      </c>
      <c r="AW5469" s="113" t="s">
        <v>30</v>
      </c>
      <c r="AX5469" s="113" t="s">
        <v>73</v>
      </c>
      <c r="AY5469" s="114" t="s">
        <v>165</v>
      </c>
    </row>
    <row r="5470" spans="2:65" s="107" customFormat="1">
      <c r="B5470" s="106"/>
      <c r="D5470" s="102" t="s">
        <v>176</v>
      </c>
      <c r="E5470" s="108" t="s">
        <v>1</v>
      </c>
      <c r="F5470" s="109" t="s">
        <v>709</v>
      </c>
      <c r="H5470" s="108" t="s">
        <v>1</v>
      </c>
      <c r="I5470" s="6"/>
      <c r="L5470" s="106"/>
      <c r="M5470" s="110"/>
      <c r="T5470" s="111"/>
      <c r="AT5470" s="108" t="s">
        <v>176</v>
      </c>
      <c r="AU5470" s="108" t="s">
        <v>82</v>
      </c>
      <c r="AV5470" s="107" t="s">
        <v>80</v>
      </c>
      <c r="AW5470" s="107" t="s">
        <v>30</v>
      </c>
      <c r="AX5470" s="107" t="s">
        <v>73</v>
      </c>
      <c r="AY5470" s="108" t="s">
        <v>165</v>
      </c>
    </row>
    <row r="5471" spans="2:65" s="107" customFormat="1">
      <c r="B5471" s="106"/>
      <c r="D5471" s="102" t="s">
        <v>176</v>
      </c>
      <c r="E5471" s="108" t="s">
        <v>1</v>
      </c>
      <c r="F5471" s="109" t="s">
        <v>3809</v>
      </c>
      <c r="H5471" s="108" t="s">
        <v>1</v>
      </c>
      <c r="I5471" s="6"/>
      <c r="L5471" s="106"/>
      <c r="M5471" s="110"/>
      <c r="T5471" s="111"/>
      <c r="AT5471" s="108" t="s">
        <v>176</v>
      </c>
      <c r="AU5471" s="108" t="s">
        <v>82</v>
      </c>
      <c r="AV5471" s="107" t="s">
        <v>80</v>
      </c>
      <c r="AW5471" s="107" t="s">
        <v>30</v>
      </c>
      <c r="AX5471" s="107" t="s">
        <v>73</v>
      </c>
      <c r="AY5471" s="108" t="s">
        <v>165</v>
      </c>
    </row>
    <row r="5472" spans="2:65" s="113" customFormat="1">
      <c r="B5472" s="112"/>
      <c r="D5472" s="102" t="s">
        <v>176</v>
      </c>
      <c r="E5472" s="114" t="s">
        <v>1</v>
      </c>
      <c r="F5472" s="115" t="s">
        <v>3810</v>
      </c>
      <c r="H5472" s="116">
        <v>35</v>
      </c>
      <c r="I5472" s="7"/>
      <c r="L5472" s="112"/>
      <c r="M5472" s="117"/>
      <c r="T5472" s="118"/>
      <c r="AT5472" s="114" t="s">
        <v>176</v>
      </c>
      <c r="AU5472" s="114" t="s">
        <v>82</v>
      </c>
      <c r="AV5472" s="113" t="s">
        <v>82</v>
      </c>
      <c r="AW5472" s="113" t="s">
        <v>30</v>
      </c>
      <c r="AX5472" s="113" t="s">
        <v>73</v>
      </c>
      <c r="AY5472" s="114" t="s">
        <v>165</v>
      </c>
    </row>
    <row r="5473" spans="2:65" s="107" customFormat="1">
      <c r="B5473" s="106"/>
      <c r="D5473" s="102" t="s">
        <v>176</v>
      </c>
      <c r="E5473" s="108" t="s">
        <v>1</v>
      </c>
      <c r="F5473" s="109" t="s">
        <v>2429</v>
      </c>
      <c r="H5473" s="108" t="s">
        <v>1</v>
      </c>
      <c r="I5473" s="6"/>
      <c r="L5473" s="106"/>
      <c r="M5473" s="110"/>
      <c r="T5473" s="111"/>
      <c r="AT5473" s="108" t="s">
        <v>176</v>
      </c>
      <c r="AU5473" s="108" t="s">
        <v>82</v>
      </c>
      <c r="AV5473" s="107" t="s">
        <v>80</v>
      </c>
      <c r="AW5473" s="107" t="s">
        <v>30</v>
      </c>
      <c r="AX5473" s="107" t="s">
        <v>73</v>
      </c>
      <c r="AY5473" s="108" t="s">
        <v>165</v>
      </c>
    </row>
    <row r="5474" spans="2:65" s="113" customFormat="1">
      <c r="B5474" s="112"/>
      <c r="D5474" s="102" t="s">
        <v>176</v>
      </c>
      <c r="E5474" s="114" t="s">
        <v>1</v>
      </c>
      <c r="F5474" s="115" t="s">
        <v>3806</v>
      </c>
      <c r="H5474" s="116">
        <v>14.22</v>
      </c>
      <c r="I5474" s="7"/>
      <c r="L5474" s="112"/>
      <c r="M5474" s="117"/>
      <c r="T5474" s="118"/>
      <c r="AT5474" s="114" t="s">
        <v>176</v>
      </c>
      <c r="AU5474" s="114" t="s">
        <v>82</v>
      </c>
      <c r="AV5474" s="113" t="s">
        <v>82</v>
      </c>
      <c r="AW5474" s="113" t="s">
        <v>30</v>
      </c>
      <c r="AX5474" s="113" t="s">
        <v>73</v>
      </c>
      <c r="AY5474" s="114" t="s">
        <v>165</v>
      </c>
    </row>
    <row r="5475" spans="2:65" s="107" customFormat="1">
      <c r="B5475" s="106"/>
      <c r="D5475" s="102" t="s">
        <v>176</v>
      </c>
      <c r="E5475" s="108" t="s">
        <v>1</v>
      </c>
      <c r="F5475" s="109" t="s">
        <v>3807</v>
      </c>
      <c r="H5475" s="108" t="s">
        <v>1</v>
      </c>
      <c r="I5475" s="6"/>
      <c r="L5475" s="106"/>
      <c r="M5475" s="110"/>
      <c r="T5475" s="111"/>
      <c r="AT5475" s="108" t="s">
        <v>176</v>
      </c>
      <c r="AU5475" s="108" t="s">
        <v>82</v>
      </c>
      <c r="AV5475" s="107" t="s">
        <v>80</v>
      </c>
      <c r="AW5475" s="107" t="s">
        <v>30</v>
      </c>
      <c r="AX5475" s="107" t="s">
        <v>73</v>
      </c>
      <c r="AY5475" s="108" t="s">
        <v>165</v>
      </c>
    </row>
    <row r="5476" spans="2:65" s="113" customFormat="1">
      <c r="B5476" s="112"/>
      <c r="D5476" s="102" t="s">
        <v>176</v>
      </c>
      <c r="E5476" s="114" t="s">
        <v>1</v>
      </c>
      <c r="F5476" s="115" t="s">
        <v>3808</v>
      </c>
      <c r="H5476" s="116">
        <v>15.31</v>
      </c>
      <c r="I5476" s="7"/>
      <c r="L5476" s="112"/>
      <c r="M5476" s="117"/>
      <c r="T5476" s="118"/>
      <c r="AT5476" s="114" t="s">
        <v>176</v>
      </c>
      <c r="AU5476" s="114" t="s">
        <v>82</v>
      </c>
      <c r="AV5476" s="113" t="s">
        <v>82</v>
      </c>
      <c r="AW5476" s="113" t="s">
        <v>30</v>
      </c>
      <c r="AX5476" s="113" t="s">
        <v>73</v>
      </c>
      <c r="AY5476" s="114" t="s">
        <v>165</v>
      </c>
    </row>
    <row r="5477" spans="2:65" s="120" customFormat="1">
      <c r="B5477" s="119"/>
      <c r="D5477" s="102" t="s">
        <v>176</v>
      </c>
      <c r="E5477" s="121" t="s">
        <v>1</v>
      </c>
      <c r="F5477" s="122" t="s">
        <v>181</v>
      </c>
      <c r="H5477" s="123">
        <v>106.01</v>
      </c>
      <c r="I5477" s="8"/>
      <c r="L5477" s="119"/>
      <c r="M5477" s="124"/>
      <c r="T5477" s="125"/>
      <c r="AT5477" s="121" t="s">
        <v>176</v>
      </c>
      <c r="AU5477" s="121" t="s">
        <v>82</v>
      </c>
      <c r="AV5477" s="120" t="s">
        <v>172</v>
      </c>
      <c r="AW5477" s="120" t="s">
        <v>30</v>
      </c>
      <c r="AX5477" s="120" t="s">
        <v>80</v>
      </c>
      <c r="AY5477" s="121" t="s">
        <v>165</v>
      </c>
    </row>
    <row r="5478" spans="2:65" s="17" customFormat="1" ht="16.5" customHeight="1">
      <c r="B5478" s="16"/>
      <c r="C5478" s="88" t="s">
        <v>2294</v>
      </c>
      <c r="D5478" s="88" t="s">
        <v>168</v>
      </c>
      <c r="E5478" s="89" t="s">
        <v>3811</v>
      </c>
      <c r="F5478" s="90" t="s">
        <v>3812</v>
      </c>
      <c r="G5478" s="91" t="s">
        <v>202</v>
      </c>
      <c r="H5478" s="92">
        <v>84.468999999999994</v>
      </c>
      <c r="I5478" s="4"/>
      <c r="J5478" s="94">
        <f>ROUND(I5478*H5478,2)</f>
        <v>0</v>
      </c>
      <c r="K5478" s="95"/>
      <c r="L5478" s="16"/>
      <c r="M5478" s="96" t="s">
        <v>1</v>
      </c>
      <c r="N5478" s="97" t="s">
        <v>38</v>
      </c>
      <c r="P5478" s="98">
        <f>O5478*H5478</f>
        <v>0</v>
      </c>
      <c r="Q5478" s="98">
        <v>0</v>
      </c>
      <c r="R5478" s="98">
        <f>Q5478*H5478</f>
        <v>0</v>
      </c>
      <c r="S5478" s="98">
        <v>0</v>
      </c>
      <c r="T5478" s="99">
        <f>S5478*H5478</f>
        <v>0</v>
      </c>
      <c r="AR5478" s="100" t="s">
        <v>172</v>
      </c>
      <c r="AT5478" s="100" t="s">
        <v>168</v>
      </c>
      <c r="AU5478" s="100" t="s">
        <v>82</v>
      </c>
      <c r="AY5478" s="9" t="s">
        <v>165</v>
      </c>
      <c r="BE5478" s="101">
        <f>IF(N5478="základní",J5478,0)</f>
        <v>0</v>
      </c>
      <c r="BF5478" s="101">
        <f>IF(N5478="snížená",J5478,0)</f>
        <v>0</v>
      </c>
      <c r="BG5478" s="101">
        <f>IF(N5478="zákl. přenesená",J5478,0)</f>
        <v>0</v>
      </c>
      <c r="BH5478" s="101">
        <f>IF(N5478="sníž. přenesená",J5478,0)</f>
        <v>0</v>
      </c>
      <c r="BI5478" s="101">
        <f>IF(N5478="nulová",J5478,0)</f>
        <v>0</v>
      </c>
      <c r="BJ5478" s="9" t="s">
        <v>80</v>
      </c>
      <c r="BK5478" s="101">
        <f>ROUND(I5478*H5478,2)</f>
        <v>0</v>
      </c>
      <c r="BL5478" s="9" t="s">
        <v>172</v>
      </c>
      <c r="BM5478" s="100" t="s">
        <v>3813</v>
      </c>
    </row>
    <row r="5479" spans="2:65" s="17" customFormat="1">
      <c r="B5479" s="16"/>
      <c r="D5479" s="102" t="s">
        <v>173</v>
      </c>
      <c r="F5479" s="103" t="s">
        <v>3812</v>
      </c>
      <c r="I5479" s="5"/>
      <c r="L5479" s="16"/>
      <c r="M5479" s="104"/>
      <c r="T5479" s="105"/>
      <c r="AT5479" s="9" t="s">
        <v>173</v>
      </c>
      <c r="AU5479" s="9" t="s">
        <v>82</v>
      </c>
    </row>
    <row r="5480" spans="2:65" s="113" customFormat="1">
      <c r="B5480" s="112"/>
      <c r="D5480" s="102" t="s">
        <v>176</v>
      </c>
      <c r="E5480" s="114" t="s">
        <v>1</v>
      </c>
      <c r="F5480" s="115" t="s">
        <v>3814</v>
      </c>
      <c r="H5480" s="116">
        <v>84.468999999999994</v>
      </c>
      <c r="I5480" s="7"/>
      <c r="L5480" s="112"/>
      <c r="M5480" s="117"/>
      <c r="T5480" s="118"/>
      <c r="AT5480" s="114" t="s">
        <v>176</v>
      </c>
      <c r="AU5480" s="114" t="s">
        <v>82</v>
      </c>
      <c r="AV5480" s="113" t="s">
        <v>82</v>
      </c>
      <c r="AW5480" s="113" t="s">
        <v>30</v>
      </c>
      <c r="AX5480" s="113" t="s">
        <v>73</v>
      </c>
      <c r="AY5480" s="114" t="s">
        <v>165</v>
      </c>
    </row>
    <row r="5481" spans="2:65" s="120" customFormat="1">
      <c r="B5481" s="119"/>
      <c r="D5481" s="102" t="s">
        <v>176</v>
      </c>
      <c r="E5481" s="121" t="s">
        <v>1</v>
      </c>
      <c r="F5481" s="122" t="s">
        <v>181</v>
      </c>
      <c r="H5481" s="123">
        <v>84.468999999999994</v>
      </c>
      <c r="I5481" s="8"/>
      <c r="L5481" s="119"/>
      <c r="M5481" s="124"/>
      <c r="T5481" s="125"/>
      <c r="AT5481" s="121" t="s">
        <v>176</v>
      </c>
      <c r="AU5481" s="121" t="s">
        <v>82</v>
      </c>
      <c r="AV5481" s="120" t="s">
        <v>172</v>
      </c>
      <c r="AW5481" s="120" t="s">
        <v>30</v>
      </c>
      <c r="AX5481" s="120" t="s">
        <v>80</v>
      </c>
      <c r="AY5481" s="121" t="s">
        <v>165</v>
      </c>
    </row>
    <row r="5482" spans="2:65" s="17" customFormat="1" ht="24.2" customHeight="1">
      <c r="B5482" s="16"/>
      <c r="C5482" s="88" t="s">
        <v>11778</v>
      </c>
      <c r="D5482" s="88" t="s">
        <v>168</v>
      </c>
      <c r="E5482" s="89" t="s">
        <v>3815</v>
      </c>
      <c r="F5482" s="90" t="s">
        <v>3816</v>
      </c>
      <c r="G5482" s="91" t="s">
        <v>202</v>
      </c>
      <c r="H5482" s="92">
        <v>122.815</v>
      </c>
      <c r="I5482" s="4"/>
      <c r="J5482" s="94">
        <f>ROUND(I5482*H5482,2)</f>
        <v>0</v>
      </c>
      <c r="K5482" s="95"/>
      <c r="L5482" s="16"/>
      <c r="M5482" s="96" t="s">
        <v>1</v>
      </c>
      <c r="N5482" s="97" t="s">
        <v>38</v>
      </c>
      <c r="P5482" s="98">
        <f>O5482*H5482</f>
        <v>0</v>
      </c>
      <c r="Q5482" s="98">
        <v>0</v>
      </c>
      <c r="R5482" s="98">
        <f>Q5482*H5482</f>
        <v>0</v>
      </c>
      <c r="S5482" s="98">
        <v>0</v>
      </c>
      <c r="T5482" s="99">
        <f>S5482*H5482</f>
        <v>0</v>
      </c>
      <c r="AR5482" s="100" t="s">
        <v>172</v>
      </c>
      <c r="AT5482" s="100" t="s">
        <v>168</v>
      </c>
      <c r="AU5482" s="100" t="s">
        <v>82</v>
      </c>
      <c r="AY5482" s="9" t="s">
        <v>165</v>
      </c>
      <c r="BE5482" s="101">
        <f>IF(N5482="základní",J5482,0)</f>
        <v>0</v>
      </c>
      <c r="BF5482" s="101">
        <f>IF(N5482="snížená",J5482,0)</f>
        <v>0</v>
      </c>
      <c r="BG5482" s="101">
        <f>IF(N5482="zákl. přenesená",J5482,0)</f>
        <v>0</v>
      </c>
      <c r="BH5482" s="101">
        <f>IF(N5482="sníž. přenesená",J5482,0)</f>
        <v>0</v>
      </c>
      <c r="BI5482" s="101">
        <f>IF(N5482="nulová",J5482,0)</f>
        <v>0</v>
      </c>
      <c r="BJ5482" s="9" t="s">
        <v>80</v>
      </c>
      <c r="BK5482" s="101">
        <f>ROUND(I5482*H5482,2)</f>
        <v>0</v>
      </c>
      <c r="BL5482" s="9" t="s">
        <v>172</v>
      </c>
      <c r="BM5482" s="100" t="s">
        <v>3817</v>
      </c>
    </row>
    <row r="5483" spans="2:65" s="17" customFormat="1">
      <c r="B5483" s="16"/>
      <c r="D5483" s="102" t="s">
        <v>173</v>
      </c>
      <c r="F5483" s="103" t="s">
        <v>3816</v>
      </c>
      <c r="I5483" s="5"/>
      <c r="L5483" s="16"/>
      <c r="M5483" s="104"/>
      <c r="T5483" s="105"/>
      <c r="AT5483" s="9" t="s">
        <v>173</v>
      </c>
      <c r="AU5483" s="9" t="s">
        <v>82</v>
      </c>
    </row>
    <row r="5484" spans="2:65" s="113" customFormat="1">
      <c r="B5484" s="112"/>
      <c r="D5484" s="102" t="s">
        <v>176</v>
      </c>
      <c r="E5484" s="114" t="s">
        <v>1</v>
      </c>
      <c r="F5484" s="115" t="s">
        <v>3818</v>
      </c>
      <c r="H5484" s="116">
        <v>118.965</v>
      </c>
      <c r="I5484" s="7"/>
      <c r="L5484" s="112"/>
      <c r="M5484" s="117"/>
      <c r="T5484" s="118"/>
      <c r="AT5484" s="114" t="s">
        <v>176</v>
      </c>
      <c r="AU5484" s="114" t="s">
        <v>82</v>
      </c>
      <c r="AV5484" s="113" t="s">
        <v>82</v>
      </c>
      <c r="AW5484" s="113" t="s">
        <v>30</v>
      </c>
      <c r="AX5484" s="113" t="s">
        <v>73</v>
      </c>
      <c r="AY5484" s="114" t="s">
        <v>165</v>
      </c>
    </row>
    <row r="5485" spans="2:65" s="107" customFormat="1">
      <c r="B5485" s="106"/>
      <c r="D5485" s="102" t="s">
        <v>176</v>
      </c>
      <c r="E5485" s="108" t="s">
        <v>1</v>
      </c>
      <c r="F5485" s="109" t="s">
        <v>3819</v>
      </c>
      <c r="H5485" s="108" t="s">
        <v>1</v>
      </c>
      <c r="I5485" s="6"/>
      <c r="L5485" s="106"/>
      <c r="M5485" s="110"/>
      <c r="T5485" s="111"/>
      <c r="AT5485" s="108" t="s">
        <v>176</v>
      </c>
      <c r="AU5485" s="108" t="s">
        <v>82</v>
      </c>
      <c r="AV5485" s="107" t="s">
        <v>80</v>
      </c>
      <c r="AW5485" s="107" t="s">
        <v>30</v>
      </c>
      <c r="AX5485" s="107" t="s">
        <v>73</v>
      </c>
      <c r="AY5485" s="108" t="s">
        <v>165</v>
      </c>
    </row>
    <row r="5486" spans="2:65" s="113" customFormat="1">
      <c r="B5486" s="112"/>
      <c r="D5486" s="102" t="s">
        <v>176</v>
      </c>
      <c r="E5486" s="114" t="s">
        <v>1</v>
      </c>
      <c r="F5486" s="115" t="s">
        <v>3820</v>
      </c>
      <c r="H5486" s="116">
        <v>3.85</v>
      </c>
      <c r="I5486" s="7"/>
      <c r="L5486" s="112"/>
      <c r="M5486" s="117"/>
      <c r="T5486" s="118"/>
      <c r="AT5486" s="114" t="s">
        <v>176</v>
      </c>
      <c r="AU5486" s="114" t="s">
        <v>82</v>
      </c>
      <c r="AV5486" s="113" t="s">
        <v>82</v>
      </c>
      <c r="AW5486" s="113" t="s">
        <v>30</v>
      </c>
      <c r="AX5486" s="113" t="s">
        <v>73</v>
      </c>
      <c r="AY5486" s="114" t="s">
        <v>165</v>
      </c>
    </row>
    <row r="5487" spans="2:65" s="120" customFormat="1">
      <c r="B5487" s="119"/>
      <c r="D5487" s="102" t="s">
        <v>176</v>
      </c>
      <c r="E5487" s="121" t="s">
        <v>1</v>
      </c>
      <c r="F5487" s="122" t="s">
        <v>181</v>
      </c>
      <c r="H5487" s="123">
        <v>122.815</v>
      </c>
      <c r="I5487" s="8"/>
      <c r="L5487" s="119"/>
      <c r="M5487" s="124"/>
      <c r="T5487" s="125"/>
      <c r="AT5487" s="121" t="s">
        <v>176</v>
      </c>
      <c r="AU5487" s="121" t="s">
        <v>82</v>
      </c>
      <c r="AV5487" s="120" t="s">
        <v>172</v>
      </c>
      <c r="AW5487" s="120" t="s">
        <v>30</v>
      </c>
      <c r="AX5487" s="120" t="s">
        <v>80</v>
      </c>
      <c r="AY5487" s="121" t="s">
        <v>165</v>
      </c>
    </row>
    <row r="5488" spans="2:65" s="17" customFormat="1" ht="16.5" customHeight="1">
      <c r="B5488" s="16"/>
      <c r="C5488" s="88" t="s">
        <v>3821</v>
      </c>
      <c r="D5488" s="88" t="s">
        <v>168</v>
      </c>
      <c r="E5488" s="89" t="s">
        <v>3822</v>
      </c>
      <c r="F5488" s="90" t="s">
        <v>3823</v>
      </c>
      <c r="G5488" s="91" t="s">
        <v>254</v>
      </c>
      <c r="H5488" s="92">
        <v>78.111000000000004</v>
      </c>
      <c r="I5488" s="4"/>
      <c r="J5488" s="94">
        <f>ROUND(I5488*H5488,2)</f>
        <v>0</v>
      </c>
      <c r="K5488" s="95"/>
      <c r="L5488" s="16"/>
      <c r="M5488" s="96" t="s">
        <v>1</v>
      </c>
      <c r="N5488" s="97" t="s">
        <v>38</v>
      </c>
      <c r="P5488" s="98">
        <f>O5488*H5488</f>
        <v>0</v>
      </c>
      <c r="Q5488" s="98">
        <v>0</v>
      </c>
      <c r="R5488" s="98">
        <f>Q5488*H5488</f>
        <v>0</v>
      </c>
      <c r="S5488" s="98">
        <v>0</v>
      </c>
      <c r="T5488" s="99">
        <f>S5488*H5488</f>
        <v>0</v>
      </c>
      <c r="AR5488" s="100" t="s">
        <v>172</v>
      </c>
      <c r="AT5488" s="100" t="s">
        <v>168</v>
      </c>
      <c r="AU5488" s="100" t="s">
        <v>82</v>
      </c>
      <c r="AY5488" s="9" t="s">
        <v>165</v>
      </c>
      <c r="BE5488" s="101">
        <f>IF(N5488="základní",J5488,0)</f>
        <v>0</v>
      </c>
      <c r="BF5488" s="101">
        <f>IF(N5488="snížená",J5488,0)</f>
        <v>0</v>
      </c>
      <c r="BG5488" s="101">
        <f>IF(N5488="zákl. přenesená",J5488,0)</f>
        <v>0</v>
      </c>
      <c r="BH5488" s="101">
        <f>IF(N5488="sníž. přenesená",J5488,0)</f>
        <v>0</v>
      </c>
      <c r="BI5488" s="101">
        <f>IF(N5488="nulová",J5488,0)</f>
        <v>0</v>
      </c>
      <c r="BJ5488" s="9" t="s">
        <v>80</v>
      </c>
      <c r="BK5488" s="101">
        <f>ROUND(I5488*H5488,2)</f>
        <v>0</v>
      </c>
      <c r="BL5488" s="9" t="s">
        <v>172</v>
      </c>
      <c r="BM5488" s="100" t="s">
        <v>3824</v>
      </c>
    </row>
    <row r="5489" spans="2:65" s="17" customFormat="1">
      <c r="B5489" s="16"/>
      <c r="D5489" s="102" t="s">
        <v>173</v>
      </c>
      <c r="F5489" s="103" t="s">
        <v>3823</v>
      </c>
      <c r="I5489" s="5"/>
      <c r="L5489" s="16"/>
      <c r="M5489" s="104"/>
      <c r="T5489" s="105"/>
      <c r="AT5489" s="9" t="s">
        <v>173</v>
      </c>
      <c r="AU5489" s="9" t="s">
        <v>82</v>
      </c>
    </row>
    <row r="5490" spans="2:65" s="113" customFormat="1">
      <c r="B5490" s="112"/>
      <c r="D5490" s="102" t="s">
        <v>176</v>
      </c>
      <c r="E5490" s="114" t="s">
        <v>1</v>
      </c>
      <c r="F5490" s="115" t="s">
        <v>11779</v>
      </c>
      <c r="H5490" s="116">
        <v>78.111000000000018</v>
      </c>
      <c r="I5490" s="7"/>
      <c r="L5490" s="112"/>
      <c r="M5490" s="117"/>
      <c r="T5490" s="118"/>
      <c r="AT5490" s="114" t="s">
        <v>176</v>
      </c>
      <c r="AU5490" s="114" t="s">
        <v>82</v>
      </c>
      <c r="AV5490" s="113" t="s">
        <v>82</v>
      </c>
      <c r="AW5490" s="113" t="s">
        <v>30</v>
      </c>
      <c r="AX5490" s="113" t="s">
        <v>73</v>
      </c>
      <c r="AY5490" s="114" t="s">
        <v>165</v>
      </c>
    </row>
    <row r="5491" spans="2:65" s="120" customFormat="1">
      <c r="B5491" s="119"/>
      <c r="D5491" s="102" t="s">
        <v>176</v>
      </c>
      <c r="E5491" s="121" t="s">
        <v>1</v>
      </c>
      <c r="F5491" s="122" t="s">
        <v>181</v>
      </c>
      <c r="H5491" s="123">
        <v>78.111000000000004</v>
      </c>
      <c r="I5491" s="8"/>
      <c r="L5491" s="119"/>
      <c r="M5491" s="124"/>
      <c r="T5491" s="125"/>
      <c r="AT5491" s="121" t="s">
        <v>176</v>
      </c>
      <c r="AU5491" s="121" t="s">
        <v>82</v>
      </c>
      <c r="AV5491" s="120" t="s">
        <v>172</v>
      </c>
      <c r="AW5491" s="120" t="s">
        <v>30</v>
      </c>
      <c r="AX5491" s="120" t="s">
        <v>80</v>
      </c>
      <c r="AY5491" s="121" t="s">
        <v>165</v>
      </c>
    </row>
    <row r="5492" spans="2:65" s="17" customFormat="1" ht="24.2" customHeight="1">
      <c r="B5492" s="16"/>
      <c r="C5492" s="88" t="s">
        <v>2297</v>
      </c>
      <c r="D5492" s="88" t="s">
        <v>168</v>
      </c>
      <c r="E5492" s="89" t="s">
        <v>3825</v>
      </c>
      <c r="F5492" s="90" t="s">
        <v>3826</v>
      </c>
      <c r="G5492" s="91" t="s">
        <v>195</v>
      </c>
      <c r="H5492" s="92">
        <v>1.429</v>
      </c>
      <c r="I5492" s="4"/>
      <c r="J5492" s="94">
        <f>ROUND(I5492*H5492,2)</f>
        <v>0</v>
      </c>
      <c r="K5492" s="95"/>
      <c r="L5492" s="16"/>
      <c r="M5492" s="96" t="s">
        <v>1</v>
      </c>
      <c r="N5492" s="97" t="s">
        <v>38</v>
      </c>
      <c r="P5492" s="98">
        <f>O5492*H5492</f>
        <v>0</v>
      </c>
      <c r="Q5492" s="98">
        <v>0</v>
      </c>
      <c r="R5492" s="98">
        <f>Q5492*H5492</f>
        <v>0</v>
      </c>
      <c r="S5492" s="98">
        <v>0</v>
      </c>
      <c r="T5492" s="99">
        <f>S5492*H5492</f>
        <v>0</v>
      </c>
      <c r="AR5492" s="100" t="s">
        <v>172</v>
      </c>
      <c r="AT5492" s="100" t="s">
        <v>168</v>
      </c>
      <c r="AU5492" s="100" t="s">
        <v>82</v>
      </c>
      <c r="AY5492" s="9" t="s">
        <v>165</v>
      </c>
      <c r="BE5492" s="101">
        <f>IF(N5492="základní",J5492,0)</f>
        <v>0</v>
      </c>
      <c r="BF5492" s="101">
        <f>IF(N5492="snížená",J5492,0)</f>
        <v>0</v>
      </c>
      <c r="BG5492" s="101">
        <f>IF(N5492="zákl. přenesená",J5492,0)</f>
        <v>0</v>
      </c>
      <c r="BH5492" s="101">
        <f>IF(N5492="sníž. přenesená",J5492,0)</f>
        <v>0</v>
      </c>
      <c r="BI5492" s="101">
        <f>IF(N5492="nulová",J5492,0)</f>
        <v>0</v>
      </c>
      <c r="BJ5492" s="9" t="s">
        <v>80</v>
      </c>
      <c r="BK5492" s="101">
        <f>ROUND(I5492*H5492,2)</f>
        <v>0</v>
      </c>
      <c r="BL5492" s="9" t="s">
        <v>172</v>
      </c>
      <c r="BM5492" s="100" t="s">
        <v>3827</v>
      </c>
    </row>
    <row r="5493" spans="2:65" s="17" customFormat="1" ht="29.25">
      <c r="B5493" s="16"/>
      <c r="D5493" s="102" t="s">
        <v>173</v>
      </c>
      <c r="F5493" s="103" t="s">
        <v>3828</v>
      </c>
      <c r="I5493" s="5"/>
      <c r="L5493" s="16"/>
      <c r="M5493" s="104"/>
      <c r="T5493" s="105"/>
      <c r="AT5493" s="9" t="s">
        <v>173</v>
      </c>
      <c r="AU5493" s="9" t="s">
        <v>82</v>
      </c>
    </row>
    <row r="5494" spans="2:65" s="77" customFormat="1" ht="22.9" customHeight="1">
      <c r="B5494" s="76"/>
      <c r="D5494" s="78" t="s">
        <v>72</v>
      </c>
      <c r="E5494" s="86" t="s">
        <v>3829</v>
      </c>
      <c r="F5494" s="86" t="s">
        <v>3830</v>
      </c>
      <c r="I5494" s="3"/>
      <c r="J5494" s="87">
        <f>BK5494</f>
        <v>0</v>
      </c>
      <c r="L5494" s="76"/>
      <c r="M5494" s="81"/>
      <c r="P5494" s="82">
        <f>SUM(P5495:P5506)</f>
        <v>0</v>
      </c>
      <c r="R5494" s="82">
        <f>SUM(R5495:R5506)</f>
        <v>0</v>
      </c>
      <c r="T5494" s="83">
        <f>SUM(T5495:T5506)</f>
        <v>0</v>
      </c>
      <c r="AR5494" s="78" t="s">
        <v>80</v>
      </c>
      <c r="AT5494" s="84" t="s">
        <v>72</v>
      </c>
      <c r="AU5494" s="84" t="s">
        <v>80</v>
      </c>
      <c r="AY5494" s="78" t="s">
        <v>165</v>
      </c>
      <c r="BK5494" s="85">
        <f>SUM(BK5495:BK5506)</f>
        <v>0</v>
      </c>
    </row>
    <row r="5495" spans="2:65" s="17" customFormat="1" ht="33" customHeight="1">
      <c r="B5495" s="16"/>
      <c r="C5495" s="88" t="s">
        <v>3831</v>
      </c>
      <c r="D5495" s="88" t="s">
        <v>168</v>
      </c>
      <c r="E5495" s="89" t="s">
        <v>3832</v>
      </c>
      <c r="F5495" s="90" t="s">
        <v>3833</v>
      </c>
      <c r="G5495" s="91" t="s">
        <v>202</v>
      </c>
      <c r="H5495" s="92">
        <v>969.58</v>
      </c>
      <c r="I5495" s="4"/>
      <c r="J5495" s="94">
        <f>ROUND(I5495*H5495,2)</f>
        <v>0</v>
      </c>
      <c r="K5495" s="95"/>
      <c r="L5495" s="16"/>
      <c r="M5495" s="96" t="s">
        <v>1</v>
      </c>
      <c r="N5495" s="97" t="s">
        <v>38</v>
      </c>
      <c r="P5495" s="98">
        <f>O5495*H5495</f>
        <v>0</v>
      </c>
      <c r="Q5495" s="98">
        <v>0</v>
      </c>
      <c r="R5495" s="98">
        <f>Q5495*H5495</f>
        <v>0</v>
      </c>
      <c r="S5495" s="98">
        <v>0</v>
      </c>
      <c r="T5495" s="99">
        <f>S5495*H5495</f>
        <v>0</v>
      </c>
      <c r="AR5495" s="100" t="s">
        <v>172</v>
      </c>
      <c r="AT5495" s="100" t="s">
        <v>168</v>
      </c>
      <c r="AU5495" s="100" t="s">
        <v>82</v>
      </c>
      <c r="AY5495" s="9" t="s">
        <v>165</v>
      </c>
      <c r="BE5495" s="101">
        <f>IF(N5495="základní",J5495,0)</f>
        <v>0</v>
      </c>
      <c r="BF5495" s="101">
        <f>IF(N5495="snížená",J5495,0)</f>
        <v>0</v>
      </c>
      <c r="BG5495" s="101">
        <f>IF(N5495="zákl. přenesená",J5495,0)</f>
        <v>0</v>
      </c>
      <c r="BH5495" s="101">
        <f>IF(N5495="sníž. přenesená",J5495,0)</f>
        <v>0</v>
      </c>
      <c r="BI5495" s="101">
        <f>IF(N5495="nulová",J5495,0)</f>
        <v>0</v>
      </c>
      <c r="BJ5495" s="9" t="s">
        <v>80</v>
      </c>
      <c r="BK5495" s="101">
        <f>ROUND(I5495*H5495,2)</f>
        <v>0</v>
      </c>
      <c r="BL5495" s="9" t="s">
        <v>172</v>
      </c>
      <c r="BM5495" s="100" t="s">
        <v>3834</v>
      </c>
    </row>
    <row r="5496" spans="2:65" s="17" customFormat="1" ht="19.5">
      <c r="B5496" s="16"/>
      <c r="D5496" s="102" t="s">
        <v>173</v>
      </c>
      <c r="F5496" s="103" t="s">
        <v>3833</v>
      </c>
      <c r="I5496" s="5"/>
      <c r="L5496" s="16"/>
      <c r="M5496" s="104"/>
      <c r="T5496" s="105"/>
      <c r="AT5496" s="9" t="s">
        <v>173</v>
      </c>
      <c r="AU5496" s="9" t="s">
        <v>82</v>
      </c>
    </row>
    <row r="5497" spans="2:65" s="113" customFormat="1">
      <c r="B5497" s="112"/>
      <c r="D5497" s="102" t="s">
        <v>176</v>
      </c>
      <c r="E5497" s="114" t="s">
        <v>1</v>
      </c>
      <c r="F5497" s="115" t="s">
        <v>11486</v>
      </c>
      <c r="H5497" s="116">
        <v>969.58</v>
      </c>
      <c r="I5497" s="7"/>
      <c r="L5497" s="112"/>
      <c r="M5497" s="117"/>
      <c r="T5497" s="118"/>
      <c r="AT5497" s="114" t="s">
        <v>176</v>
      </c>
      <c r="AU5497" s="114" t="s">
        <v>82</v>
      </c>
      <c r="AV5497" s="113" t="s">
        <v>82</v>
      </c>
      <c r="AW5497" s="113" t="s">
        <v>30</v>
      </c>
      <c r="AX5497" s="113" t="s">
        <v>73</v>
      </c>
      <c r="AY5497" s="114" t="s">
        <v>165</v>
      </c>
    </row>
    <row r="5498" spans="2:65" s="120" customFormat="1">
      <c r="B5498" s="119"/>
      <c r="D5498" s="102" t="s">
        <v>176</v>
      </c>
      <c r="E5498" s="121" t="s">
        <v>1</v>
      </c>
      <c r="F5498" s="122" t="s">
        <v>181</v>
      </c>
      <c r="H5498" s="123">
        <v>969.58</v>
      </c>
      <c r="I5498" s="8"/>
      <c r="L5498" s="119"/>
      <c r="M5498" s="124"/>
      <c r="T5498" s="125"/>
      <c r="AT5498" s="121" t="s">
        <v>176</v>
      </c>
      <c r="AU5498" s="121" t="s">
        <v>82</v>
      </c>
      <c r="AV5498" s="120" t="s">
        <v>172</v>
      </c>
      <c r="AW5498" s="120" t="s">
        <v>30</v>
      </c>
      <c r="AX5498" s="120" t="s">
        <v>80</v>
      </c>
      <c r="AY5498" s="121" t="s">
        <v>165</v>
      </c>
    </row>
    <row r="5499" spans="2:65" s="17" customFormat="1" ht="24.2" customHeight="1">
      <c r="B5499" s="16"/>
      <c r="C5499" s="88" t="s">
        <v>2300</v>
      </c>
      <c r="D5499" s="88" t="s">
        <v>168</v>
      </c>
      <c r="E5499" s="89" t="s">
        <v>3835</v>
      </c>
      <c r="F5499" s="90" t="s">
        <v>3836</v>
      </c>
      <c r="G5499" s="91" t="s">
        <v>202</v>
      </c>
      <c r="H5499" s="92">
        <v>138.22999999999999</v>
      </c>
      <c r="I5499" s="4"/>
      <c r="J5499" s="94">
        <f>ROUND(I5499*H5499,2)</f>
        <v>0</v>
      </c>
      <c r="K5499" s="95"/>
      <c r="L5499" s="16"/>
      <c r="M5499" s="96" t="s">
        <v>1</v>
      </c>
      <c r="N5499" s="97" t="s">
        <v>38</v>
      </c>
      <c r="P5499" s="98">
        <f>O5499*H5499</f>
        <v>0</v>
      </c>
      <c r="Q5499" s="98">
        <v>0</v>
      </c>
      <c r="R5499" s="98">
        <f>Q5499*H5499</f>
        <v>0</v>
      </c>
      <c r="S5499" s="98">
        <v>0</v>
      </c>
      <c r="T5499" s="99">
        <f>S5499*H5499</f>
        <v>0</v>
      </c>
      <c r="AR5499" s="100" t="s">
        <v>172</v>
      </c>
      <c r="AT5499" s="100" t="s">
        <v>168</v>
      </c>
      <c r="AU5499" s="100" t="s">
        <v>82</v>
      </c>
      <c r="AY5499" s="9" t="s">
        <v>165</v>
      </c>
      <c r="BE5499" s="101">
        <f>IF(N5499="základní",J5499,0)</f>
        <v>0</v>
      </c>
      <c r="BF5499" s="101">
        <f>IF(N5499="snížená",J5499,0)</f>
        <v>0</v>
      </c>
      <c r="BG5499" s="101">
        <f>IF(N5499="zákl. přenesená",J5499,0)</f>
        <v>0</v>
      </c>
      <c r="BH5499" s="101">
        <f>IF(N5499="sníž. přenesená",J5499,0)</f>
        <v>0</v>
      </c>
      <c r="BI5499" s="101">
        <f>IF(N5499="nulová",J5499,0)</f>
        <v>0</v>
      </c>
      <c r="BJ5499" s="9" t="s">
        <v>80</v>
      </c>
      <c r="BK5499" s="101">
        <f>ROUND(I5499*H5499,2)</f>
        <v>0</v>
      </c>
      <c r="BL5499" s="9" t="s">
        <v>172</v>
      </c>
      <c r="BM5499" s="100" t="s">
        <v>3837</v>
      </c>
    </row>
    <row r="5500" spans="2:65" s="17" customFormat="1">
      <c r="B5500" s="16"/>
      <c r="D5500" s="102" t="s">
        <v>173</v>
      </c>
      <c r="F5500" s="103" t="s">
        <v>3836</v>
      </c>
      <c r="I5500" s="5"/>
      <c r="L5500" s="16"/>
      <c r="M5500" s="104"/>
      <c r="T5500" s="105"/>
      <c r="AT5500" s="9" t="s">
        <v>173</v>
      </c>
      <c r="AU5500" s="9" t="s">
        <v>82</v>
      </c>
    </row>
    <row r="5501" spans="2:65" s="113" customFormat="1">
      <c r="B5501" s="112"/>
      <c r="D5501" s="102" t="s">
        <v>176</v>
      </c>
      <c r="E5501" s="114" t="s">
        <v>1</v>
      </c>
      <c r="F5501" s="115" t="s">
        <v>11780</v>
      </c>
      <c r="H5501" s="116">
        <v>2.88</v>
      </c>
      <c r="I5501" s="7"/>
      <c r="L5501" s="112"/>
      <c r="M5501" s="117"/>
      <c r="T5501" s="118"/>
      <c r="AT5501" s="114" t="s">
        <v>176</v>
      </c>
      <c r="AU5501" s="114" t="s">
        <v>82</v>
      </c>
      <c r="AV5501" s="113" t="s">
        <v>82</v>
      </c>
      <c r="AW5501" s="113" t="s">
        <v>30</v>
      </c>
      <c r="AX5501" s="113" t="s">
        <v>73</v>
      </c>
      <c r="AY5501" s="114" t="s">
        <v>165</v>
      </c>
    </row>
    <row r="5502" spans="2:65" s="113" customFormat="1">
      <c r="B5502" s="112"/>
      <c r="D5502" s="102" t="s">
        <v>176</v>
      </c>
      <c r="E5502" s="114" t="s">
        <v>1</v>
      </c>
      <c r="F5502" s="115" t="s">
        <v>11489</v>
      </c>
      <c r="H5502" s="116">
        <v>57.92</v>
      </c>
      <c r="I5502" s="7"/>
      <c r="L5502" s="112"/>
      <c r="M5502" s="117"/>
      <c r="T5502" s="118"/>
      <c r="AT5502" s="114" t="s">
        <v>176</v>
      </c>
      <c r="AU5502" s="114" t="s">
        <v>82</v>
      </c>
      <c r="AV5502" s="113" t="s">
        <v>80</v>
      </c>
      <c r="AW5502" s="113" t="s">
        <v>30</v>
      </c>
      <c r="AX5502" s="113" t="s">
        <v>73</v>
      </c>
      <c r="AY5502" s="114" t="s">
        <v>165</v>
      </c>
    </row>
    <row r="5503" spans="2:65" s="113" customFormat="1">
      <c r="B5503" s="112"/>
      <c r="D5503" s="102" t="s">
        <v>176</v>
      </c>
      <c r="E5503" s="114" t="s">
        <v>1</v>
      </c>
      <c r="F5503" s="115" t="s">
        <v>11491</v>
      </c>
      <c r="H5503" s="116">
        <v>77.430000000000007</v>
      </c>
      <c r="I5503" s="7"/>
      <c r="L5503" s="112"/>
      <c r="M5503" s="117"/>
      <c r="T5503" s="118"/>
      <c r="AT5503" s="114" t="s">
        <v>176</v>
      </c>
      <c r="AU5503" s="114" t="s">
        <v>82</v>
      </c>
      <c r="AV5503" s="113" t="s">
        <v>82</v>
      </c>
      <c r="AW5503" s="113" t="s">
        <v>30</v>
      </c>
      <c r="AX5503" s="113" t="s">
        <v>73</v>
      </c>
      <c r="AY5503" s="114" t="s">
        <v>165</v>
      </c>
    </row>
    <row r="5504" spans="2:65" s="120" customFormat="1">
      <c r="B5504" s="119"/>
      <c r="D5504" s="102" t="s">
        <v>176</v>
      </c>
      <c r="E5504" s="121" t="s">
        <v>1</v>
      </c>
      <c r="F5504" s="122" t="s">
        <v>181</v>
      </c>
      <c r="H5504" s="123">
        <v>138.22999999999999</v>
      </c>
      <c r="I5504" s="8"/>
      <c r="L5504" s="119"/>
      <c r="M5504" s="124"/>
      <c r="T5504" s="125"/>
      <c r="AT5504" s="121" t="s">
        <v>176</v>
      </c>
      <c r="AU5504" s="121" t="s">
        <v>82</v>
      </c>
      <c r="AV5504" s="120" t="s">
        <v>172</v>
      </c>
      <c r="AW5504" s="120" t="s">
        <v>30</v>
      </c>
      <c r="AX5504" s="120" t="s">
        <v>80</v>
      </c>
      <c r="AY5504" s="121" t="s">
        <v>165</v>
      </c>
    </row>
    <row r="5505" spans="2:65" s="17" customFormat="1" ht="24.2" customHeight="1">
      <c r="B5505" s="16"/>
      <c r="C5505" s="88" t="s">
        <v>3838</v>
      </c>
      <c r="D5505" s="88" t="s">
        <v>168</v>
      </c>
      <c r="E5505" s="89" t="s">
        <v>3839</v>
      </c>
      <c r="F5505" s="90" t="s">
        <v>3840</v>
      </c>
      <c r="G5505" s="91" t="s">
        <v>195</v>
      </c>
      <c r="H5505" s="92">
        <v>9.16</v>
      </c>
      <c r="I5505" s="4"/>
      <c r="J5505" s="94">
        <f>ROUND(I5505*H5505,2)</f>
        <v>0</v>
      </c>
      <c r="K5505" s="95"/>
      <c r="L5505" s="16"/>
      <c r="M5505" s="96" t="s">
        <v>1</v>
      </c>
      <c r="N5505" s="97" t="s">
        <v>38</v>
      </c>
      <c r="P5505" s="98">
        <f>O5505*H5505</f>
        <v>0</v>
      </c>
      <c r="Q5505" s="98">
        <v>0</v>
      </c>
      <c r="R5505" s="98">
        <f>Q5505*H5505</f>
        <v>0</v>
      </c>
      <c r="S5505" s="98">
        <v>0</v>
      </c>
      <c r="T5505" s="99">
        <f>S5505*H5505</f>
        <v>0</v>
      </c>
      <c r="AR5505" s="100" t="s">
        <v>172</v>
      </c>
      <c r="AT5505" s="100" t="s">
        <v>168</v>
      </c>
      <c r="AU5505" s="100" t="s">
        <v>82</v>
      </c>
      <c r="AY5505" s="9" t="s">
        <v>165</v>
      </c>
      <c r="BE5505" s="101">
        <f>IF(N5505="základní",J5505,0)</f>
        <v>0</v>
      </c>
      <c r="BF5505" s="101">
        <f>IF(N5505="snížená",J5505,0)</f>
        <v>0</v>
      </c>
      <c r="BG5505" s="101">
        <f>IF(N5505="zákl. přenesená",J5505,0)</f>
        <v>0</v>
      </c>
      <c r="BH5505" s="101">
        <f>IF(N5505="sníž. přenesená",J5505,0)</f>
        <v>0</v>
      </c>
      <c r="BI5505" s="101">
        <f>IF(N5505="nulová",J5505,0)</f>
        <v>0</v>
      </c>
      <c r="BJ5505" s="9" t="s">
        <v>80</v>
      </c>
      <c r="BK5505" s="101">
        <f>ROUND(I5505*H5505,2)</f>
        <v>0</v>
      </c>
      <c r="BL5505" s="9" t="s">
        <v>172</v>
      </c>
      <c r="BM5505" s="100" t="s">
        <v>3841</v>
      </c>
    </row>
    <row r="5506" spans="2:65" s="17" customFormat="1" ht="29.25">
      <c r="B5506" s="16"/>
      <c r="D5506" s="102" t="s">
        <v>173</v>
      </c>
      <c r="F5506" s="103" t="s">
        <v>3842</v>
      </c>
      <c r="I5506" s="5"/>
      <c r="L5506" s="16"/>
      <c r="M5506" s="104"/>
      <c r="T5506" s="105"/>
      <c r="AT5506" s="9" t="s">
        <v>173</v>
      </c>
      <c r="AU5506" s="9" t="s">
        <v>82</v>
      </c>
    </row>
    <row r="5507" spans="2:65" s="77" customFormat="1" ht="22.9" customHeight="1">
      <c r="B5507" s="76"/>
      <c r="D5507" s="78" t="s">
        <v>72</v>
      </c>
      <c r="E5507" s="86" t="s">
        <v>3843</v>
      </c>
      <c r="F5507" s="86" t="s">
        <v>3844</v>
      </c>
      <c r="I5507" s="3"/>
      <c r="J5507" s="87">
        <f>BK5507</f>
        <v>0</v>
      </c>
      <c r="L5507" s="76"/>
      <c r="M5507" s="81"/>
      <c r="P5507" s="82">
        <f>SUM(P5508:P5632)</f>
        <v>0</v>
      </c>
      <c r="R5507" s="82">
        <f>SUM(R5508:R5632)</f>
        <v>8.8324461999999997</v>
      </c>
      <c r="T5507" s="83">
        <f>SUM(T5508:T5632)</f>
        <v>0</v>
      </c>
      <c r="AR5507" s="78" t="s">
        <v>80</v>
      </c>
      <c r="AT5507" s="84" t="s">
        <v>72</v>
      </c>
      <c r="AU5507" s="84" t="s">
        <v>80</v>
      </c>
      <c r="AY5507" s="78" t="s">
        <v>165</v>
      </c>
      <c r="BK5507" s="85">
        <f>SUM(BK5508:BK5632)</f>
        <v>0</v>
      </c>
    </row>
    <row r="5508" spans="2:65" s="17" customFormat="1" ht="24.2" customHeight="1">
      <c r="B5508" s="16"/>
      <c r="C5508" s="88" t="s">
        <v>2303</v>
      </c>
      <c r="D5508" s="88" t="s">
        <v>168</v>
      </c>
      <c r="E5508" s="89" t="s">
        <v>3845</v>
      </c>
      <c r="F5508" s="90" t="s">
        <v>3846</v>
      </c>
      <c r="G5508" s="91" t="s">
        <v>202</v>
      </c>
      <c r="H5508" s="92">
        <v>186.315</v>
      </c>
      <c r="I5508" s="4"/>
      <c r="J5508" s="94">
        <f>ROUND(I5508*H5508,2)</f>
        <v>0</v>
      </c>
      <c r="K5508" s="95"/>
      <c r="L5508" s="16"/>
      <c r="M5508" s="96" t="s">
        <v>1</v>
      </c>
      <c r="N5508" s="97" t="s">
        <v>38</v>
      </c>
      <c r="P5508" s="98">
        <f>O5508*H5508</f>
        <v>0</v>
      </c>
      <c r="Q5508" s="98">
        <v>5.1999999999999998E-3</v>
      </c>
      <c r="R5508" s="98">
        <f>Q5508*H5508</f>
        <v>0.96883799999999998</v>
      </c>
      <c r="S5508" s="98">
        <v>0</v>
      </c>
      <c r="T5508" s="99">
        <f>S5508*H5508</f>
        <v>0</v>
      </c>
      <c r="AR5508" s="100" t="s">
        <v>172</v>
      </c>
      <c r="AT5508" s="100" t="s">
        <v>168</v>
      </c>
      <c r="AU5508" s="100" t="s">
        <v>82</v>
      </c>
      <c r="AY5508" s="9" t="s">
        <v>165</v>
      </c>
      <c r="BE5508" s="101">
        <f>IF(N5508="základní",J5508,0)</f>
        <v>0</v>
      </c>
      <c r="BF5508" s="101">
        <f>IF(N5508="snížená",J5508,0)</f>
        <v>0</v>
      </c>
      <c r="BG5508" s="101">
        <f>IF(N5508="zákl. přenesená",J5508,0)</f>
        <v>0</v>
      </c>
      <c r="BH5508" s="101">
        <f>IF(N5508="sníž. přenesená",J5508,0)</f>
        <v>0</v>
      </c>
      <c r="BI5508" s="101">
        <f>IF(N5508="nulová",J5508,0)</f>
        <v>0</v>
      </c>
      <c r="BJ5508" s="9" t="s">
        <v>80</v>
      </c>
      <c r="BK5508" s="101">
        <f>ROUND(I5508*H5508,2)</f>
        <v>0</v>
      </c>
      <c r="BL5508" s="9" t="s">
        <v>172</v>
      </c>
      <c r="BM5508" s="100" t="s">
        <v>3847</v>
      </c>
    </row>
    <row r="5509" spans="2:65" s="17" customFormat="1" ht="19.5">
      <c r="B5509" s="16"/>
      <c r="D5509" s="102" t="s">
        <v>173</v>
      </c>
      <c r="F5509" s="103" t="s">
        <v>3848</v>
      </c>
      <c r="I5509" s="5"/>
      <c r="L5509" s="16"/>
      <c r="M5509" s="104"/>
      <c r="T5509" s="105"/>
      <c r="AT5509" s="9" t="s">
        <v>173</v>
      </c>
      <c r="AU5509" s="9" t="s">
        <v>82</v>
      </c>
    </row>
    <row r="5510" spans="2:65" s="107" customFormat="1">
      <c r="B5510" s="106"/>
      <c r="D5510" s="102" t="s">
        <v>176</v>
      </c>
      <c r="E5510" s="108" t="s">
        <v>1</v>
      </c>
      <c r="F5510" s="109" t="s">
        <v>3849</v>
      </c>
      <c r="H5510" s="108" t="s">
        <v>1</v>
      </c>
      <c r="I5510" s="6"/>
      <c r="L5510" s="106"/>
      <c r="M5510" s="110"/>
      <c r="T5510" s="111"/>
      <c r="AT5510" s="108" t="s">
        <v>176</v>
      </c>
      <c r="AU5510" s="108" t="s">
        <v>82</v>
      </c>
      <c r="AV5510" s="107" t="s">
        <v>80</v>
      </c>
      <c r="AW5510" s="107" t="s">
        <v>30</v>
      </c>
      <c r="AX5510" s="107" t="s">
        <v>73</v>
      </c>
      <c r="AY5510" s="108" t="s">
        <v>165</v>
      </c>
    </row>
    <row r="5511" spans="2:65" s="107" customFormat="1">
      <c r="B5511" s="106"/>
      <c r="D5511" s="102" t="s">
        <v>176</v>
      </c>
      <c r="E5511" s="108" t="s">
        <v>1</v>
      </c>
      <c r="F5511" s="109" t="s">
        <v>3850</v>
      </c>
      <c r="H5511" s="108" t="s">
        <v>1</v>
      </c>
      <c r="I5511" s="6"/>
      <c r="L5511" s="106"/>
      <c r="M5511" s="110"/>
      <c r="T5511" s="111"/>
      <c r="AT5511" s="108" t="s">
        <v>176</v>
      </c>
      <c r="AU5511" s="108" t="s">
        <v>82</v>
      </c>
      <c r="AV5511" s="107" t="s">
        <v>80</v>
      </c>
      <c r="AW5511" s="107" t="s">
        <v>30</v>
      </c>
      <c r="AX5511" s="107" t="s">
        <v>73</v>
      </c>
      <c r="AY5511" s="108" t="s">
        <v>165</v>
      </c>
    </row>
    <row r="5512" spans="2:65" s="113" customFormat="1">
      <c r="B5512" s="112"/>
      <c r="D5512" s="102" t="s">
        <v>176</v>
      </c>
      <c r="E5512" s="114" t="s">
        <v>1</v>
      </c>
      <c r="F5512" s="115" t="s">
        <v>3851</v>
      </c>
      <c r="H5512" s="116">
        <v>35.594999999999999</v>
      </c>
      <c r="I5512" s="7"/>
      <c r="L5512" s="112"/>
      <c r="M5512" s="117"/>
      <c r="T5512" s="118"/>
      <c r="AT5512" s="114" t="s">
        <v>176</v>
      </c>
      <c r="AU5512" s="114" t="s">
        <v>82</v>
      </c>
      <c r="AV5512" s="113" t="s">
        <v>82</v>
      </c>
      <c r="AW5512" s="113" t="s">
        <v>30</v>
      </c>
      <c r="AX5512" s="113" t="s">
        <v>73</v>
      </c>
      <c r="AY5512" s="114" t="s">
        <v>165</v>
      </c>
    </row>
    <row r="5513" spans="2:65" s="107" customFormat="1">
      <c r="B5513" s="106"/>
      <c r="D5513" s="102" t="s">
        <v>176</v>
      </c>
      <c r="E5513" s="108" t="s">
        <v>1</v>
      </c>
      <c r="F5513" s="109" t="s">
        <v>3852</v>
      </c>
      <c r="H5513" s="108" t="s">
        <v>1</v>
      </c>
      <c r="I5513" s="6"/>
      <c r="L5513" s="106"/>
      <c r="M5513" s="110"/>
      <c r="T5513" s="111"/>
      <c r="AT5513" s="108" t="s">
        <v>176</v>
      </c>
      <c r="AU5513" s="108" t="s">
        <v>82</v>
      </c>
      <c r="AV5513" s="107" t="s">
        <v>80</v>
      </c>
      <c r="AW5513" s="107" t="s">
        <v>30</v>
      </c>
      <c r="AX5513" s="107" t="s">
        <v>73</v>
      </c>
      <c r="AY5513" s="108" t="s">
        <v>165</v>
      </c>
    </row>
    <row r="5514" spans="2:65" s="113" customFormat="1">
      <c r="B5514" s="112"/>
      <c r="D5514" s="102" t="s">
        <v>176</v>
      </c>
      <c r="E5514" s="114" t="s">
        <v>1</v>
      </c>
      <c r="F5514" s="115" t="s">
        <v>3853</v>
      </c>
      <c r="H5514" s="116">
        <v>26.245000000000001</v>
      </c>
      <c r="I5514" s="7"/>
      <c r="L5514" s="112"/>
      <c r="M5514" s="117"/>
      <c r="T5514" s="118"/>
      <c r="AT5514" s="114" t="s">
        <v>176</v>
      </c>
      <c r="AU5514" s="114" t="s">
        <v>82</v>
      </c>
      <c r="AV5514" s="113" t="s">
        <v>82</v>
      </c>
      <c r="AW5514" s="113" t="s">
        <v>30</v>
      </c>
      <c r="AX5514" s="113" t="s">
        <v>73</v>
      </c>
      <c r="AY5514" s="114" t="s">
        <v>165</v>
      </c>
    </row>
    <row r="5515" spans="2:65" s="107" customFormat="1">
      <c r="B5515" s="106"/>
      <c r="D5515" s="102" t="s">
        <v>176</v>
      </c>
      <c r="E5515" s="108" t="s">
        <v>1</v>
      </c>
      <c r="F5515" s="109" t="s">
        <v>3854</v>
      </c>
      <c r="H5515" s="108" t="s">
        <v>1</v>
      </c>
      <c r="I5515" s="6"/>
      <c r="L5515" s="106"/>
      <c r="M5515" s="110"/>
      <c r="T5515" s="111"/>
      <c r="AT5515" s="108" t="s">
        <v>176</v>
      </c>
      <c r="AU5515" s="108" t="s">
        <v>82</v>
      </c>
      <c r="AV5515" s="107" t="s">
        <v>80</v>
      </c>
      <c r="AW5515" s="107" t="s">
        <v>30</v>
      </c>
      <c r="AX5515" s="107" t="s">
        <v>73</v>
      </c>
      <c r="AY5515" s="108" t="s">
        <v>165</v>
      </c>
    </row>
    <row r="5516" spans="2:65" s="113" customFormat="1">
      <c r="B5516" s="112"/>
      <c r="D5516" s="102" t="s">
        <v>176</v>
      </c>
      <c r="E5516" s="114" t="s">
        <v>1</v>
      </c>
      <c r="F5516" s="115" t="s">
        <v>3855</v>
      </c>
      <c r="H5516" s="116">
        <v>12.888</v>
      </c>
      <c r="I5516" s="7"/>
      <c r="L5516" s="112"/>
      <c r="M5516" s="117"/>
      <c r="T5516" s="118"/>
      <c r="AT5516" s="114" t="s">
        <v>176</v>
      </c>
      <c r="AU5516" s="114" t="s">
        <v>82</v>
      </c>
      <c r="AV5516" s="113" t="s">
        <v>82</v>
      </c>
      <c r="AW5516" s="113" t="s">
        <v>30</v>
      </c>
      <c r="AX5516" s="113" t="s">
        <v>73</v>
      </c>
      <c r="AY5516" s="114" t="s">
        <v>165</v>
      </c>
    </row>
    <row r="5517" spans="2:65" s="113" customFormat="1">
      <c r="B5517" s="112"/>
      <c r="D5517" s="102" t="s">
        <v>176</v>
      </c>
      <c r="E5517" s="114" t="s">
        <v>1</v>
      </c>
      <c r="F5517" s="115" t="s">
        <v>3856</v>
      </c>
      <c r="H5517" s="116">
        <v>18.05</v>
      </c>
      <c r="I5517" s="7"/>
      <c r="L5517" s="112"/>
      <c r="M5517" s="117"/>
      <c r="T5517" s="118"/>
      <c r="AT5517" s="114" t="s">
        <v>176</v>
      </c>
      <c r="AU5517" s="114" t="s">
        <v>82</v>
      </c>
      <c r="AV5517" s="113" t="s">
        <v>82</v>
      </c>
      <c r="AW5517" s="113" t="s">
        <v>30</v>
      </c>
      <c r="AX5517" s="113" t="s">
        <v>73</v>
      </c>
      <c r="AY5517" s="114" t="s">
        <v>165</v>
      </c>
    </row>
    <row r="5518" spans="2:65" s="107" customFormat="1">
      <c r="B5518" s="106"/>
      <c r="D5518" s="102" t="s">
        <v>176</v>
      </c>
      <c r="E5518" s="108" t="s">
        <v>1</v>
      </c>
      <c r="F5518" s="109" t="s">
        <v>3857</v>
      </c>
      <c r="H5518" s="108" t="s">
        <v>1</v>
      </c>
      <c r="I5518" s="6"/>
      <c r="L5518" s="106"/>
      <c r="M5518" s="110"/>
      <c r="T5518" s="111"/>
      <c r="AT5518" s="108" t="s">
        <v>176</v>
      </c>
      <c r="AU5518" s="108" t="s">
        <v>82</v>
      </c>
      <c r="AV5518" s="107" t="s">
        <v>80</v>
      </c>
      <c r="AW5518" s="107" t="s">
        <v>30</v>
      </c>
      <c r="AX5518" s="107" t="s">
        <v>73</v>
      </c>
      <c r="AY5518" s="108" t="s">
        <v>165</v>
      </c>
    </row>
    <row r="5519" spans="2:65" s="113" customFormat="1">
      <c r="B5519" s="112"/>
      <c r="D5519" s="102" t="s">
        <v>176</v>
      </c>
      <c r="E5519" s="114" t="s">
        <v>1</v>
      </c>
      <c r="F5519" s="115" t="s">
        <v>3858</v>
      </c>
      <c r="H5519" s="116">
        <v>54.124000000000002</v>
      </c>
      <c r="I5519" s="7"/>
      <c r="L5519" s="112"/>
      <c r="M5519" s="117"/>
      <c r="T5519" s="118"/>
      <c r="AT5519" s="114" t="s">
        <v>176</v>
      </c>
      <c r="AU5519" s="114" t="s">
        <v>82</v>
      </c>
      <c r="AV5519" s="113" t="s">
        <v>82</v>
      </c>
      <c r="AW5519" s="113" t="s">
        <v>30</v>
      </c>
      <c r="AX5519" s="113" t="s">
        <v>73</v>
      </c>
      <c r="AY5519" s="114" t="s">
        <v>165</v>
      </c>
    </row>
    <row r="5520" spans="2:65" s="107" customFormat="1">
      <c r="B5520" s="106"/>
      <c r="D5520" s="102" t="s">
        <v>176</v>
      </c>
      <c r="E5520" s="108" t="s">
        <v>1</v>
      </c>
      <c r="F5520" s="109" t="s">
        <v>3859</v>
      </c>
      <c r="H5520" s="108" t="s">
        <v>1</v>
      </c>
      <c r="I5520" s="6"/>
      <c r="L5520" s="106"/>
      <c r="M5520" s="110"/>
      <c r="T5520" s="111"/>
      <c r="AT5520" s="108" t="s">
        <v>176</v>
      </c>
      <c r="AU5520" s="108" t="s">
        <v>82</v>
      </c>
      <c r="AV5520" s="107" t="s">
        <v>80</v>
      </c>
      <c r="AW5520" s="107" t="s">
        <v>30</v>
      </c>
      <c r="AX5520" s="107" t="s">
        <v>73</v>
      </c>
      <c r="AY5520" s="108" t="s">
        <v>165</v>
      </c>
    </row>
    <row r="5521" spans="2:65" s="113" customFormat="1">
      <c r="B5521" s="112"/>
      <c r="D5521" s="102" t="s">
        <v>176</v>
      </c>
      <c r="E5521" s="114" t="s">
        <v>1</v>
      </c>
      <c r="F5521" s="115" t="s">
        <v>3860</v>
      </c>
      <c r="H5521" s="116">
        <v>39.412999999999997</v>
      </c>
      <c r="I5521" s="7"/>
      <c r="L5521" s="112"/>
      <c r="M5521" s="117"/>
      <c r="T5521" s="118"/>
      <c r="AT5521" s="114" t="s">
        <v>176</v>
      </c>
      <c r="AU5521" s="114" t="s">
        <v>82</v>
      </c>
      <c r="AV5521" s="113" t="s">
        <v>82</v>
      </c>
      <c r="AW5521" s="113" t="s">
        <v>30</v>
      </c>
      <c r="AX5521" s="113" t="s">
        <v>73</v>
      </c>
      <c r="AY5521" s="114" t="s">
        <v>165</v>
      </c>
    </row>
    <row r="5522" spans="2:65" s="120" customFormat="1">
      <c r="B5522" s="119"/>
      <c r="D5522" s="102" t="s">
        <v>176</v>
      </c>
      <c r="E5522" s="121" t="s">
        <v>1</v>
      </c>
      <c r="F5522" s="122" t="s">
        <v>181</v>
      </c>
      <c r="H5522" s="123">
        <v>186.315</v>
      </c>
      <c r="I5522" s="8"/>
      <c r="L5522" s="119"/>
      <c r="M5522" s="124"/>
      <c r="T5522" s="125"/>
      <c r="AT5522" s="121" t="s">
        <v>176</v>
      </c>
      <c r="AU5522" s="121" t="s">
        <v>82</v>
      </c>
      <c r="AV5522" s="120" t="s">
        <v>172</v>
      </c>
      <c r="AW5522" s="120" t="s">
        <v>30</v>
      </c>
      <c r="AX5522" s="120" t="s">
        <v>80</v>
      </c>
      <c r="AY5522" s="121" t="s">
        <v>165</v>
      </c>
    </row>
    <row r="5523" spans="2:65" s="17" customFormat="1" ht="24.2" customHeight="1">
      <c r="B5523" s="16"/>
      <c r="C5523" s="88" t="s">
        <v>3861</v>
      </c>
      <c r="D5523" s="88" t="s">
        <v>168</v>
      </c>
      <c r="E5523" s="89" t="s">
        <v>3862</v>
      </c>
      <c r="F5523" s="90" t="s">
        <v>3863</v>
      </c>
      <c r="G5523" s="91" t="s">
        <v>202</v>
      </c>
      <c r="H5523" s="92">
        <v>204.947</v>
      </c>
      <c r="I5523" s="4"/>
      <c r="J5523" s="94">
        <f>ROUND(I5523*H5523,2)</f>
        <v>0</v>
      </c>
      <c r="K5523" s="95"/>
      <c r="L5523" s="16"/>
      <c r="M5523" s="96" t="s">
        <v>1</v>
      </c>
      <c r="N5523" s="97" t="s">
        <v>38</v>
      </c>
      <c r="P5523" s="98">
        <f>O5523*H5523</f>
        <v>0</v>
      </c>
      <c r="Q5523" s="98">
        <v>0</v>
      </c>
      <c r="R5523" s="98">
        <f>Q5523*H5523</f>
        <v>0</v>
      </c>
      <c r="S5523" s="98">
        <v>0</v>
      </c>
      <c r="T5523" s="99">
        <f>S5523*H5523</f>
        <v>0</v>
      </c>
      <c r="AR5523" s="100" t="s">
        <v>172</v>
      </c>
      <c r="AT5523" s="100" t="s">
        <v>168</v>
      </c>
      <c r="AU5523" s="100" t="s">
        <v>82</v>
      </c>
      <c r="AY5523" s="9" t="s">
        <v>165</v>
      </c>
      <c r="BE5523" s="101">
        <f>IF(N5523="základní",J5523,0)</f>
        <v>0</v>
      </c>
      <c r="BF5523" s="101">
        <f>IF(N5523="snížená",J5523,0)</f>
        <v>0</v>
      </c>
      <c r="BG5523" s="101">
        <f>IF(N5523="zákl. přenesená",J5523,0)</f>
        <v>0</v>
      </c>
      <c r="BH5523" s="101">
        <f>IF(N5523="sníž. přenesená",J5523,0)</f>
        <v>0</v>
      </c>
      <c r="BI5523" s="101">
        <f>IF(N5523="nulová",J5523,0)</f>
        <v>0</v>
      </c>
      <c r="BJ5523" s="9" t="s">
        <v>80</v>
      </c>
      <c r="BK5523" s="101">
        <f>ROUND(I5523*H5523,2)</f>
        <v>0</v>
      </c>
      <c r="BL5523" s="9" t="s">
        <v>172</v>
      </c>
      <c r="BM5523" s="100" t="s">
        <v>3864</v>
      </c>
    </row>
    <row r="5524" spans="2:65" s="17" customFormat="1">
      <c r="B5524" s="16"/>
      <c r="D5524" s="102" t="s">
        <v>173</v>
      </c>
      <c r="F5524" s="103" t="s">
        <v>3863</v>
      </c>
      <c r="I5524" s="5"/>
      <c r="L5524" s="16"/>
      <c r="M5524" s="104"/>
      <c r="T5524" s="105"/>
      <c r="AT5524" s="9" t="s">
        <v>173</v>
      </c>
      <c r="AU5524" s="9" t="s">
        <v>82</v>
      </c>
    </row>
    <row r="5525" spans="2:65" s="113" customFormat="1">
      <c r="B5525" s="112"/>
      <c r="D5525" s="102" t="s">
        <v>176</v>
      </c>
      <c r="E5525" s="114" t="s">
        <v>1</v>
      </c>
      <c r="F5525" s="115" t="s">
        <v>11782</v>
      </c>
      <c r="H5525" s="116">
        <v>204.94650000000001</v>
      </c>
      <c r="I5525" s="7"/>
      <c r="L5525" s="112"/>
      <c r="M5525" s="117"/>
      <c r="T5525" s="118"/>
      <c r="AT5525" s="114" t="s">
        <v>176</v>
      </c>
      <c r="AU5525" s="114" t="s">
        <v>82</v>
      </c>
      <c r="AV5525" s="113" t="s">
        <v>82</v>
      </c>
      <c r="AW5525" s="113" t="s">
        <v>30</v>
      </c>
      <c r="AX5525" s="113" t="s">
        <v>73</v>
      </c>
      <c r="AY5525" s="114" t="s">
        <v>165</v>
      </c>
    </row>
    <row r="5526" spans="2:65" s="120" customFormat="1">
      <c r="B5526" s="119"/>
      <c r="D5526" s="102" t="s">
        <v>176</v>
      </c>
      <c r="E5526" s="121" t="s">
        <v>1</v>
      </c>
      <c r="F5526" s="122" t="s">
        <v>181</v>
      </c>
      <c r="H5526" s="123">
        <v>204.947</v>
      </c>
      <c r="I5526" s="8"/>
      <c r="L5526" s="119"/>
      <c r="M5526" s="124"/>
      <c r="T5526" s="125"/>
      <c r="AT5526" s="121" t="s">
        <v>176</v>
      </c>
      <c r="AU5526" s="121" t="s">
        <v>82</v>
      </c>
      <c r="AV5526" s="120" t="s">
        <v>172</v>
      </c>
      <c r="AW5526" s="120" t="s">
        <v>30</v>
      </c>
      <c r="AX5526" s="120" t="s">
        <v>80</v>
      </c>
      <c r="AY5526" s="121" t="s">
        <v>165</v>
      </c>
    </row>
    <row r="5527" spans="2:65" s="17" customFormat="1" ht="37.9" customHeight="1">
      <c r="B5527" s="16"/>
      <c r="C5527" s="88" t="s">
        <v>2310</v>
      </c>
      <c r="D5527" s="88" t="s">
        <v>168</v>
      </c>
      <c r="E5527" s="89" t="s">
        <v>3865</v>
      </c>
      <c r="F5527" s="90" t="s">
        <v>3866</v>
      </c>
      <c r="G5527" s="91" t="s">
        <v>202</v>
      </c>
      <c r="H5527" s="92">
        <v>662</v>
      </c>
      <c r="I5527" s="4"/>
      <c r="J5527" s="94">
        <f>ROUND(I5527*H5527,2)</f>
        <v>0</v>
      </c>
      <c r="K5527" s="95"/>
      <c r="L5527" s="16"/>
      <c r="M5527" s="96" t="s">
        <v>1</v>
      </c>
      <c r="N5527" s="97" t="s">
        <v>38</v>
      </c>
      <c r="P5527" s="98">
        <f>O5527*H5527</f>
        <v>0</v>
      </c>
      <c r="Q5527" s="98">
        <v>0</v>
      </c>
      <c r="R5527" s="98">
        <f>Q5527*H5527</f>
        <v>0</v>
      </c>
      <c r="S5527" s="98">
        <v>0</v>
      </c>
      <c r="T5527" s="99">
        <f>S5527*H5527</f>
        <v>0</v>
      </c>
      <c r="AR5527" s="100" t="s">
        <v>172</v>
      </c>
      <c r="AT5527" s="100" t="s">
        <v>168</v>
      </c>
      <c r="AU5527" s="100" t="s">
        <v>82</v>
      </c>
      <c r="AY5527" s="9" t="s">
        <v>165</v>
      </c>
      <c r="BE5527" s="101">
        <f>IF(N5527="základní",J5527,0)</f>
        <v>0</v>
      </c>
      <c r="BF5527" s="101">
        <f>IF(N5527="snížená",J5527,0)</f>
        <v>0</v>
      </c>
      <c r="BG5527" s="101">
        <f>IF(N5527="zákl. přenesená",J5527,0)</f>
        <v>0</v>
      </c>
      <c r="BH5527" s="101">
        <f>IF(N5527="sníž. přenesená",J5527,0)</f>
        <v>0</v>
      </c>
      <c r="BI5527" s="101">
        <f>IF(N5527="nulová",J5527,0)</f>
        <v>0</v>
      </c>
      <c r="BJ5527" s="9" t="s">
        <v>80</v>
      </c>
      <c r="BK5527" s="101">
        <f>ROUND(I5527*H5527,2)</f>
        <v>0</v>
      </c>
      <c r="BL5527" s="9" t="s">
        <v>172</v>
      </c>
      <c r="BM5527" s="100" t="s">
        <v>3867</v>
      </c>
    </row>
    <row r="5528" spans="2:65" s="17" customFormat="1" ht="19.5">
      <c r="B5528" s="16"/>
      <c r="D5528" s="102" t="s">
        <v>173</v>
      </c>
      <c r="F5528" s="103" t="s">
        <v>3866</v>
      </c>
      <c r="I5528" s="5"/>
      <c r="L5528" s="16"/>
      <c r="M5528" s="104"/>
      <c r="T5528" s="105"/>
      <c r="AT5528" s="9" t="s">
        <v>173</v>
      </c>
      <c r="AU5528" s="9" t="s">
        <v>82</v>
      </c>
    </row>
    <row r="5529" spans="2:65" s="107" customFormat="1">
      <c r="B5529" s="106"/>
      <c r="D5529" s="102" t="s">
        <v>176</v>
      </c>
      <c r="E5529" s="108" t="s">
        <v>1</v>
      </c>
      <c r="F5529" s="109" t="s">
        <v>11783</v>
      </c>
      <c r="H5529" s="108"/>
      <c r="I5529" s="6"/>
      <c r="L5529" s="106"/>
      <c r="M5529" s="110"/>
      <c r="T5529" s="111"/>
      <c r="AT5529" s="108" t="s">
        <v>176</v>
      </c>
      <c r="AU5529" s="108" t="s">
        <v>82</v>
      </c>
      <c r="AV5529" s="107" t="s">
        <v>80</v>
      </c>
      <c r="AW5529" s="107" t="s">
        <v>30</v>
      </c>
      <c r="AX5529" s="107" t="s">
        <v>73</v>
      </c>
      <c r="AY5529" s="108" t="s">
        <v>165</v>
      </c>
    </row>
    <row r="5530" spans="2:65" s="113" customFormat="1">
      <c r="B5530" s="112"/>
      <c r="D5530" s="102" t="s">
        <v>176</v>
      </c>
      <c r="E5530" s="114" t="s">
        <v>1</v>
      </c>
      <c r="F5530" s="115" t="s">
        <v>11784</v>
      </c>
      <c r="H5530" s="116">
        <v>568</v>
      </c>
      <c r="I5530" s="7"/>
      <c r="L5530" s="112"/>
      <c r="M5530" s="117"/>
      <c r="T5530" s="118"/>
      <c r="AT5530" s="114" t="s">
        <v>176</v>
      </c>
      <c r="AU5530" s="114" t="s">
        <v>82</v>
      </c>
      <c r="AV5530" s="113" t="s">
        <v>82</v>
      </c>
      <c r="AW5530" s="113" t="s">
        <v>30</v>
      </c>
      <c r="AX5530" s="113" t="s">
        <v>73</v>
      </c>
      <c r="AY5530" s="114" t="s">
        <v>165</v>
      </c>
    </row>
    <row r="5531" spans="2:65" s="113" customFormat="1">
      <c r="B5531" s="112"/>
      <c r="D5531" s="102" t="s">
        <v>176</v>
      </c>
      <c r="E5531" s="114" t="s">
        <v>1</v>
      </c>
      <c r="F5531" s="115" t="s">
        <v>11785</v>
      </c>
      <c r="H5531" s="116">
        <v>94</v>
      </c>
      <c r="I5531" s="7"/>
      <c r="L5531" s="112"/>
      <c r="M5531" s="117"/>
      <c r="T5531" s="118"/>
      <c r="AT5531" s="114" t="s">
        <v>176</v>
      </c>
      <c r="AU5531" s="114" t="s">
        <v>82</v>
      </c>
      <c r="AV5531" s="113" t="s">
        <v>82</v>
      </c>
      <c r="AW5531" s="113" t="s">
        <v>30</v>
      </c>
      <c r="AX5531" s="113" t="s">
        <v>73</v>
      </c>
      <c r="AY5531" s="114" t="s">
        <v>165</v>
      </c>
    </row>
    <row r="5532" spans="2:65" s="120" customFormat="1">
      <c r="B5532" s="119"/>
      <c r="D5532" s="102" t="s">
        <v>176</v>
      </c>
      <c r="E5532" s="121" t="s">
        <v>1</v>
      </c>
      <c r="F5532" s="122" t="s">
        <v>181</v>
      </c>
      <c r="H5532" s="123">
        <v>662</v>
      </c>
      <c r="I5532" s="8"/>
      <c r="L5532" s="119"/>
      <c r="M5532" s="124"/>
      <c r="T5532" s="125"/>
      <c r="AT5532" s="121" t="s">
        <v>176</v>
      </c>
      <c r="AU5532" s="121" t="s">
        <v>82</v>
      </c>
      <c r="AV5532" s="120" t="s">
        <v>172</v>
      </c>
      <c r="AW5532" s="120" t="s">
        <v>30</v>
      </c>
      <c r="AX5532" s="120" t="s">
        <v>80</v>
      </c>
      <c r="AY5532" s="121" t="s">
        <v>165</v>
      </c>
    </row>
    <row r="5533" spans="2:65" s="17" customFormat="1" ht="33" customHeight="1">
      <c r="B5533" s="16"/>
      <c r="C5533" s="88" t="s">
        <v>3868</v>
      </c>
      <c r="D5533" s="88" t="s">
        <v>168</v>
      </c>
      <c r="E5533" s="89" t="s">
        <v>3869</v>
      </c>
      <c r="F5533" s="90" t="s">
        <v>3870</v>
      </c>
      <c r="G5533" s="91" t="s">
        <v>202</v>
      </c>
      <c r="H5533" s="92">
        <v>728.2</v>
      </c>
      <c r="I5533" s="4"/>
      <c r="J5533" s="94">
        <f>ROUND(I5533*H5533,2)</f>
        <v>0</v>
      </c>
      <c r="K5533" s="95"/>
      <c r="L5533" s="16"/>
      <c r="M5533" s="96" t="s">
        <v>1</v>
      </c>
      <c r="N5533" s="97" t="s">
        <v>38</v>
      </c>
      <c r="P5533" s="98">
        <f>O5533*H5533</f>
        <v>0</v>
      </c>
      <c r="Q5533" s="98">
        <v>0</v>
      </c>
      <c r="R5533" s="98">
        <f>Q5533*H5533</f>
        <v>0</v>
      </c>
      <c r="S5533" s="98">
        <v>0</v>
      </c>
      <c r="T5533" s="99">
        <f>S5533*H5533</f>
        <v>0</v>
      </c>
      <c r="AR5533" s="100" t="s">
        <v>172</v>
      </c>
      <c r="AT5533" s="100" t="s">
        <v>168</v>
      </c>
      <c r="AU5533" s="100" t="s">
        <v>82</v>
      </c>
      <c r="AY5533" s="9" t="s">
        <v>165</v>
      </c>
      <c r="BE5533" s="101">
        <f>IF(N5533="základní",J5533,0)</f>
        <v>0</v>
      </c>
      <c r="BF5533" s="101">
        <f>IF(N5533="snížená",J5533,0)</f>
        <v>0</v>
      </c>
      <c r="BG5533" s="101">
        <f>IF(N5533="zákl. přenesená",J5533,0)</f>
        <v>0</v>
      </c>
      <c r="BH5533" s="101">
        <f>IF(N5533="sníž. přenesená",J5533,0)</f>
        <v>0</v>
      </c>
      <c r="BI5533" s="101">
        <f>IF(N5533="nulová",J5533,0)</f>
        <v>0</v>
      </c>
      <c r="BJ5533" s="9" t="s">
        <v>80</v>
      </c>
      <c r="BK5533" s="101">
        <f>ROUND(I5533*H5533,2)</f>
        <v>0</v>
      </c>
      <c r="BL5533" s="9" t="s">
        <v>172</v>
      </c>
      <c r="BM5533" s="100" t="s">
        <v>3871</v>
      </c>
    </row>
    <row r="5534" spans="2:65" s="17" customFormat="1" ht="19.5">
      <c r="B5534" s="16"/>
      <c r="D5534" s="102" t="s">
        <v>173</v>
      </c>
      <c r="F5534" s="103" t="s">
        <v>3870</v>
      </c>
      <c r="I5534" s="5"/>
      <c r="L5534" s="16"/>
      <c r="M5534" s="104"/>
      <c r="T5534" s="105"/>
      <c r="AT5534" s="9" t="s">
        <v>173</v>
      </c>
      <c r="AU5534" s="9" t="s">
        <v>82</v>
      </c>
    </row>
    <row r="5535" spans="2:65" s="113" customFormat="1">
      <c r="B5535" s="112"/>
      <c r="D5535" s="102" t="s">
        <v>176</v>
      </c>
      <c r="E5535" s="114" t="s">
        <v>1</v>
      </c>
      <c r="F5535" s="115" t="s">
        <v>3872</v>
      </c>
      <c r="H5535" s="116">
        <v>728.2</v>
      </c>
      <c r="I5535" s="7"/>
      <c r="L5535" s="112"/>
      <c r="M5535" s="117"/>
      <c r="T5535" s="118"/>
      <c r="AT5535" s="114" t="s">
        <v>176</v>
      </c>
      <c r="AU5535" s="114" t="s">
        <v>82</v>
      </c>
      <c r="AV5535" s="113" t="s">
        <v>82</v>
      </c>
      <c r="AW5535" s="113" t="s">
        <v>30</v>
      </c>
      <c r="AX5535" s="113" t="s">
        <v>73</v>
      </c>
      <c r="AY5535" s="114" t="s">
        <v>165</v>
      </c>
    </row>
    <row r="5536" spans="2:65" s="120" customFormat="1">
      <c r="B5536" s="119"/>
      <c r="D5536" s="102" t="s">
        <v>176</v>
      </c>
      <c r="E5536" s="121" t="s">
        <v>1</v>
      </c>
      <c r="F5536" s="122" t="s">
        <v>181</v>
      </c>
      <c r="H5536" s="123">
        <v>728.2</v>
      </c>
      <c r="I5536" s="8"/>
      <c r="L5536" s="119"/>
      <c r="M5536" s="124"/>
      <c r="T5536" s="125"/>
      <c r="AT5536" s="121" t="s">
        <v>176</v>
      </c>
      <c r="AU5536" s="121" t="s">
        <v>82</v>
      </c>
      <c r="AV5536" s="120" t="s">
        <v>172</v>
      </c>
      <c r="AW5536" s="120" t="s">
        <v>30</v>
      </c>
      <c r="AX5536" s="120" t="s">
        <v>80</v>
      </c>
      <c r="AY5536" s="121" t="s">
        <v>165</v>
      </c>
    </row>
    <row r="5537" spans="2:65" s="17" customFormat="1" ht="37.9" customHeight="1">
      <c r="B5537" s="16"/>
      <c r="C5537" s="88" t="s">
        <v>2313</v>
      </c>
      <c r="D5537" s="88" t="s">
        <v>168</v>
      </c>
      <c r="E5537" s="89" t="s">
        <v>3873</v>
      </c>
      <c r="F5537" s="90" t="s">
        <v>3874</v>
      </c>
      <c r="G5537" s="91" t="s">
        <v>202</v>
      </c>
      <c r="H5537" s="92">
        <v>90</v>
      </c>
      <c r="I5537" s="4"/>
      <c r="J5537" s="94">
        <f>ROUND(I5537*H5537,2)</f>
        <v>0</v>
      </c>
      <c r="K5537" s="95"/>
      <c r="L5537" s="16"/>
      <c r="M5537" s="96" t="s">
        <v>1</v>
      </c>
      <c r="N5537" s="97" t="s">
        <v>38</v>
      </c>
      <c r="P5537" s="98">
        <f>O5537*H5537</f>
        <v>0</v>
      </c>
      <c r="Q5537" s="98">
        <v>0</v>
      </c>
      <c r="R5537" s="98">
        <f>Q5537*H5537</f>
        <v>0</v>
      </c>
      <c r="S5537" s="98">
        <v>0</v>
      </c>
      <c r="T5537" s="99">
        <f>S5537*H5537</f>
        <v>0</v>
      </c>
      <c r="AR5537" s="100" t="s">
        <v>172</v>
      </c>
      <c r="AT5537" s="100" t="s">
        <v>168</v>
      </c>
      <c r="AU5537" s="100" t="s">
        <v>82</v>
      </c>
      <c r="AY5537" s="9" t="s">
        <v>165</v>
      </c>
      <c r="BE5537" s="101">
        <f>IF(N5537="základní",J5537,0)</f>
        <v>0</v>
      </c>
      <c r="BF5537" s="101">
        <f>IF(N5537="snížená",J5537,0)</f>
        <v>0</v>
      </c>
      <c r="BG5537" s="101">
        <f>IF(N5537="zákl. přenesená",J5537,0)</f>
        <v>0</v>
      </c>
      <c r="BH5537" s="101">
        <f>IF(N5537="sníž. přenesená",J5537,0)</f>
        <v>0</v>
      </c>
      <c r="BI5537" s="101">
        <f>IF(N5537="nulová",J5537,0)</f>
        <v>0</v>
      </c>
      <c r="BJ5537" s="9" t="s">
        <v>80</v>
      </c>
      <c r="BK5537" s="101">
        <f>ROUND(I5537*H5537,2)</f>
        <v>0</v>
      </c>
      <c r="BL5537" s="9" t="s">
        <v>172</v>
      </c>
      <c r="BM5537" s="100" t="s">
        <v>3875</v>
      </c>
    </row>
    <row r="5538" spans="2:65" s="17" customFormat="1" ht="19.5">
      <c r="B5538" s="16"/>
      <c r="D5538" s="102" t="s">
        <v>173</v>
      </c>
      <c r="F5538" s="103" t="s">
        <v>3874</v>
      </c>
      <c r="I5538" s="5"/>
      <c r="L5538" s="16"/>
      <c r="M5538" s="104"/>
      <c r="T5538" s="105"/>
      <c r="AT5538" s="9" t="s">
        <v>173</v>
      </c>
      <c r="AU5538" s="9" t="s">
        <v>82</v>
      </c>
    </row>
    <row r="5539" spans="2:65" s="107" customFormat="1">
      <c r="B5539" s="106"/>
      <c r="D5539" s="102" t="s">
        <v>176</v>
      </c>
      <c r="E5539" s="108" t="s">
        <v>1</v>
      </c>
      <c r="F5539" s="109" t="s">
        <v>11786</v>
      </c>
      <c r="H5539" s="108"/>
      <c r="I5539" s="6"/>
      <c r="L5539" s="106"/>
      <c r="M5539" s="110"/>
      <c r="T5539" s="111"/>
      <c r="AT5539" s="108" t="s">
        <v>176</v>
      </c>
      <c r="AU5539" s="108" t="s">
        <v>82</v>
      </c>
      <c r="AV5539" s="107" t="s">
        <v>80</v>
      </c>
      <c r="AW5539" s="107" t="s">
        <v>30</v>
      </c>
      <c r="AX5539" s="107" t="s">
        <v>73</v>
      </c>
      <c r="AY5539" s="108" t="s">
        <v>165</v>
      </c>
    </row>
    <row r="5540" spans="2:65" s="113" customFormat="1">
      <c r="B5540" s="112"/>
      <c r="D5540" s="102" t="s">
        <v>176</v>
      </c>
      <c r="E5540" s="114" t="s">
        <v>1</v>
      </c>
      <c r="F5540" s="115" t="s">
        <v>11787</v>
      </c>
      <c r="H5540" s="116">
        <v>90</v>
      </c>
      <c r="I5540" s="7"/>
      <c r="L5540" s="112"/>
      <c r="M5540" s="117"/>
      <c r="T5540" s="118"/>
      <c r="AT5540" s="114" t="s">
        <v>176</v>
      </c>
      <c r="AU5540" s="114" t="s">
        <v>82</v>
      </c>
      <c r="AV5540" s="113" t="s">
        <v>82</v>
      </c>
      <c r="AW5540" s="113" t="s">
        <v>30</v>
      </c>
      <c r="AX5540" s="113" t="s">
        <v>73</v>
      </c>
      <c r="AY5540" s="114" t="s">
        <v>165</v>
      </c>
    </row>
    <row r="5541" spans="2:65" s="120" customFormat="1">
      <c r="B5541" s="119"/>
      <c r="D5541" s="102" t="s">
        <v>176</v>
      </c>
      <c r="E5541" s="121" t="s">
        <v>1</v>
      </c>
      <c r="F5541" s="122" t="s">
        <v>181</v>
      </c>
      <c r="H5541" s="123">
        <v>90</v>
      </c>
      <c r="I5541" s="8"/>
      <c r="L5541" s="119"/>
      <c r="M5541" s="124"/>
      <c r="T5541" s="125"/>
      <c r="AT5541" s="121" t="s">
        <v>176</v>
      </c>
      <c r="AU5541" s="121" t="s">
        <v>82</v>
      </c>
      <c r="AV5541" s="120" t="s">
        <v>172</v>
      </c>
      <c r="AW5541" s="120" t="s">
        <v>30</v>
      </c>
      <c r="AX5541" s="120" t="s">
        <v>80</v>
      </c>
      <c r="AY5541" s="121" t="s">
        <v>165</v>
      </c>
    </row>
    <row r="5542" spans="2:65" s="17" customFormat="1" ht="24.2" customHeight="1">
      <c r="B5542" s="16"/>
      <c r="C5542" s="88" t="s">
        <v>3876</v>
      </c>
      <c r="D5542" s="88" t="s">
        <v>168</v>
      </c>
      <c r="E5542" s="89" t="s">
        <v>3877</v>
      </c>
      <c r="F5542" s="90" t="s">
        <v>3878</v>
      </c>
      <c r="G5542" s="91" t="s">
        <v>202</v>
      </c>
      <c r="H5542" s="92">
        <v>99</v>
      </c>
      <c r="I5542" s="4"/>
      <c r="J5542" s="94">
        <f>ROUND(I5542*H5542,2)</f>
        <v>0</v>
      </c>
      <c r="K5542" s="95"/>
      <c r="L5542" s="16"/>
      <c r="M5542" s="96" t="s">
        <v>1</v>
      </c>
      <c r="N5542" s="97" t="s">
        <v>38</v>
      </c>
      <c r="P5542" s="98">
        <f>O5542*H5542</f>
        <v>0</v>
      </c>
      <c r="Q5542" s="98">
        <v>0</v>
      </c>
      <c r="R5542" s="98">
        <f>Q5542*H5542</f>
        <v>0</v>
      </c>
      <c r="S5542" s="98">
        <v>0</v>
      </c>
      <c r="T5542" s="99">
        <f>S5542*H5542</f>
        <v>0</v>
      </c>
      <c r="AR5542" s="100" t="s">
        <v>172</v>
      </c>
      <c r="AT5542" s="100" t="s">
        <v>168</v>
      </c>
      <c r="AU5542" s="100" t="s">
        <v>82</v>
      </c>
      <c r="AY5542" s="9" t="s">
        <v>165</v>
      </c>
      <c r="BE5542" s="101">
        <f>IF(N5542="základní",J5542,0)</f>
        <v>0</v>
      </c>
      <c r="BF5542" s="101">
        <f>IF(N5542="snížená",J5542,0)</f>
        <v>0</v>
      </c>
      <c r="BG5542" s="101">
        <f>IF(N5542="zákl. přenesená",J5542,0)</f>
        <v>0</v>
      </c>
      <c r="BH5542" s="101">
        <f>IF(N5542="sníž. přenesená",J5542,0)</f>
        <v>0</v>
      </c>
      <c r="BI5542" s="101">
        <f>IF(N5542="nulová",J5542,0)</f>
        <v>0</v>
      </c>
      <c r="BJ5542" s="9" t="s">
        <v>80</v>
      </c>
      <c r="BK5542" s="101">
        <f>ROUND(I5542*H5542,2)</f>
        <v>0</v>
      </c>
      <c r="BL5542" s="9" t="s">
        <v>172</v>
      </c>
      <c r="BM5542" s="100" t="s">
        <v>3879</v>
      </c>
    </row>
    <row r="5543" spans="2:65" s="17" customFormat="1" ht="19.5">
      <c r="B5543" s="16"/>
      <c r="D5543" s="102" t="s">
        <v>173</v>
      </c>
      <c r="F5543" s="103" t="s">
        <v>3878</v>
      </c>
      <c r="I5543" s="5"/>
      <c r="L5543" s="16"/>
      <c r="M5543" s="104"/>
      <c r="T5543" s="105"/>
      <c r="AT5543" s="9" t="s">
        <v>173</v>
      </c>
      <c r="AU5543" s="9" t="s">
        <v>82</v>
      </c>
    </row>
    <row r="5544" spans="2:65" s="113" customFormat="1">
      <c r="B5544" s="112"/>
      <c r="D5544" s="102" t="s">
        <v>176</v>
      </c>
      <c r="E5544" s="114" t="s">
        <v>1</v>
      </c>
      <c r="F5544" s="115" t="s">
        <v>3880</v>
      </c>
      <c r="H5544" s="116">
        <v>99</v>
      </c>
      <c r="I5544" s="7"/>
      <c r="L5544" s="112"/>
      <c r="M5544" s="117"/>
      <c r="T5544" s="118"/>
      <c r="AT5544" s="114" t="s">
        <v>176</v>
      </c>
      <c r="AU5544" s="114" t="s">
        <v>82</v>
      </c>
      <c r="AV5544" s="113" t="s">
        <v>82</v>
      </c>
      <c r="AW5544" s="113" t="s">
        <v>30</v>
      </c>
      <c r="AX5544" s="113" t="s">
        <v>73</v>
      </c>
      <c r="AY5544" s="114" t="s">
        <v>165</v>
      </c>
    </row>
    <row r="5545" spans="2:65" s="120" customFormat="1">
      <c r="B5545" s="119"/>
      <c r="D5545" s="102" t="s">
        <v>176</v>
      </c>
      <c r="E5545" s="121" t="s">
        <v>1</v>
      </c>
      <c r="F5545" s="122" t="s">
        <v>181</v>
      </c>
      <c r="H5545" s="123">
        <v>99</v>
      </c>
      <c r="I5545" s="8"/>
      <c r="L5545" s="119"/>
      <c r="M5545" s="124"/>
      <c r="T5545" s="125"/>
      <c r="AT5545" s="121" t="s">
        <v>176</v>
      </c>
      <c r="AU5545" s="121" t="s">
        <v>82</v>
      </c>
      <c r="AV5545" s="120" t="s">
        <v>172</v>
      </c>
      <c r="AW5545" s="120" t="s">
        <v>30</v>
      </c>
      <c r="AX5545" s="120" t="s">
        <v>80</v>
      </c>
      <c r="AY5545" s="121" t="s">
        <v>165</v>
      </c>
    </row>
    <row r="5546" spans="2:65" s="17" customFormat="1" ht="24.2" customHeight="1">
      <c r="B5546" s="16"/>
      <c r="C5546" s="88" t="s">
        <v>2317</v>
      </c>
      <c r="D5546" s="88" t="s">
        <v>168</v>
      </c>
      <c r="E5546" s="89" t="s">
        <v>3881</v>
      </c>
      <c r="F5546" s="90" t="s">
        <v>3882</v>
      </c>
      <c r="G5546" s="91" t="s">
        <v>202</v>
      </c>
      <c r="H5546" s="92">
        <v>411.44900000000001</v>
      </c>
      <c r="I5546" s="4"/>
      <c r="J5546" s="94">
        <f>ROUND(I5546*H5546,2)</f>
        <v>0</v>
      </c>
      <c r="K5546" s="95"/>
      <c r="L5546" s="16"/>
      <c r="M5546" s="96" t="s">
        <v>1</v>
      </c>
      <c r="N5546" s="97" t="s">
        <v>38</v>
      </c>
      <c r="P5546" s="98">
        <f>O5546*H5546</f>
        <v>0</v>
      </c>
      <c r="Q5546" s="98">
        <v>0</v>
      </c>
      <c r="R5546" s="98">
        <f>Q5546*H5546</f>
        <v>0</v>
      </c>
      <c r="S5546" s="98">
        <v>0</v>
      </c>
      <c r="T5546" s="99">
        <f>S5546*H5546</f>
        <v>0</v>
      </c>
      <c r="AR5546" s="100" t="s">
        <v>172</v>
      </c>
      <c r="AT5546" s="100" t="s">
        <v>168</v>
      </c>
      <c r="AU5546" s="100" t="s">
        <v>82</v>
      </c>
      <c r="AY5546" s="9" t="s">
        <v>165</v>
      </c>
      <c r="BE5546" s="101">
        <f>IF(N5546="základní",J5546,0)</f>
        <v>0</v>
      </c>
      <c r="BF5546" s="101">
        <f>IF(N5546="snížená",J5546,0)</f>
        <v>0</v>
      </c>
      <c r="BG5546" s="101">
        <f>IF(N5546="zákl. přenesená",J5546,0)</f>
        <v>0</v>
      </c>
      <c r="BH5546" s="101">
        <f>IF(N5546="sníž. přenesená",J5546,0)</f>
        <v>0</v>
      </c>
      <c r="BI5546" s="101">
        <f>IF(N5546="nulová",J5546,0)</f>
        <v>0</v>
      </c>
      <c r="BJ5546" s="9" t="s">
        <v>80</v>
      </c>
      <c r="BK5546" s="101">
        <f>ROUND(I5546*H5546,2)</f>
        <v>0</v>
      </c>
      <c r="BL5546" s="9" t="s">
        <v>172</v>
      </c>
      <c r="BM5546" s="100" t="s">
        <v>3883</v>
      </c>
    </row>
    <row r="5547" spans="2:65" s="17" customFormat="1">
      <c r="B5547" s="16"/>
      <c r="D5547" s="102" t="s">
        <v>173</v>
      </c>
      <c r="F5547" s="103" t="s">
        <v>3882</v>
      </c>
      <c r="I5547" s="5"/>
      <c r="L5547" s="16"/>
      <c r="M5547" s="104"/>
      <c r="T5547" s="105"/>
      <c r="AT5547" s="9" t="s">
        <v>173</v>
      </c>
      <c r="AU5547" s="9" t="s">
        <v>82</v>
      </c>
    </row>
    <row r="5548" spans="2:65" s="107" customFormat="1">
      <c r="B5548" s="106"/>
      <c r="D5548" s="102" t="s">
        <v>176</v>
      </c>
      <c r="E5548" s="108" t="s">
        <v>1</v>
      </c>
      <c r="F5548" s="109" t="s">
        <v>3884</v>
      </c>
      <c r="H5548" s="108" t="s">
        <v>1</v>
      </c>
      <c r="I5548" s="6"/>
      <c r="L5548" s="106"/>
      <c r="M5548" s="110"/>
      <c r="T5548" s="111"/>
      <c r="AT5548" s="108" t="s">
        <v>176</v>
      </c>
      <c r="AU5548" s="108" t="s">
        <v>82</v>
      </c>
      <c r="AV5548" s="107" t="s">
        <v>80</v>
      </c>
      <c r="AW5548" s="107" t="s">
        <v>30</v>
      </c>
      <c r="AX5548" s="107" t="s">
        <v>73</v>
      </c>
      <c r="AY5548" s="108" t="s">
        <v>165</v>
      </c>
    </row>
    <row r="5549" spans="2:65" s="107" customFormat="1">
      <c r="B5549" s="106"/>
      <c r="D5549" s="102" t="s">
        <v>176</v>
      </c>
      <c r="E5549" s="108" t="s">
        <v>1</v>
      </c>
      <c r="F5549" s="109" t="s">
        <v>3885</v>
      </c>
      <c r="H5549" s="108" t="s">
        <v>1</v>
      </c>
      <c r="I5549" s="6"/>
      <c r="L5549" s="106"/>
      <c r="M5549" s="110"/>
      <c r="T5549" s="111"/>
      <c r="AT5549" s="108" t="s">
        <v>176</v>
      </c>
      <c r="AU5549" s="108" t="s">
        <v>82</v>
      </c>
      <c r="AV5549" s="107" t="s">
        <v>80</v>
      </c>
      <c r="AW5549" s="107" t="s">
        <v>30</v>
      </c>
      <c r="AX5549" s="107" t="s">
        <v>73</v>
      </c>
      <c r="AY5549" s="108" t="s">
        <v>165</v>
      </c>
    </row>
    <row r="5550" spans="2:65" s="107" customFormat="1">
      <c r="B5550" s="106"/>
      <c r="D5550" s="102" t="s">
        <v>176</v>
      </c>
      <c r="E5550" s="108" t="s">
        <v>1</v>
      </c>
      <c r="F5550" s="109" t="s">
        <v>3886</v>
      </c>
      <c r="H5550" s="108" t="s">
        <v>1</v>
      </c>
      <c r="I5550" s="6"/>
      <c r="L5550" s="106"/>
      <c r="M5550" s="110"/>
      <c r="T5550" s="111"/>
      <c r="AT5550" s="108" t="s">
        <v>176</v>
      </c>
      <c r="AU5550" s="108" t="s">
        <v>82</v>
      </c>
      <c r="AV5550" s="107" t="s">
        <v>80</v>
      </c>
      <c r="AW5550" s="107" t="s">
        <v>30</v>
      </c>
      <c r="AX5550" s="107" t="s">
        <v>73</v>
      </c>
      <c r="AY5550" s="108" t="s">
        <v>165</v>
      </c>
    </row>
    <row r="5551" spans="2:65" s="113" customFormat="1">
      <c r="B5551" s="112"/>
      <c r="D5551" s="102" t="s">
        <v>176</v>
      </c>
      <c r="E5551" s="114" t="s">
        <v>1</v>
      </c>
      <c r="F5551" s="115" t="s">
        <v>3887</v>
      </c>
      <c r="H5551" s="116">
        <v>32.046999999999997</v>
      </c>
      <c r="I5551" s="7"/>
      <c r="L5551" s="112"/>
      <c r="M5551" s="117"/>
      <c r="T5551" s="118"/>
      <c r="AT5551" s="114" t="s">
        <v>176</v>
      </c>
      <c r="AU5551" s="114" t="s">
        <v>82</v>
      </c>
      <c r="AV5551" s="113" t="s">
        <v>82</v>
      </c>
      <c r="AW5551" s="113" t="s">
        <v>30</v>
      </c>
      <c r="AX5551" s="113" t="s">
        <v>73</v>
      </c>
      <c r="AY5551" s="114" t="s">
        <v>165</v>
      </c>
    </row>
    <row r="5552" spans="2:65" s="107" customFormat="1">
      <c r="B5552" s="106"/>
      <c r="D5552" s="102" t="s">
        <v>176</v>
      </c>
      <c r="E5552" s="108" t="s">
        <v>1</v>
      </c>
      <c r="F5552" s="109" t="s">
        <v>3888</v>
      </c>
      <c r="H5552" s="108" t="s">
        <v>1</v>
      </c>
      <c r="I5552" s="6"/>
      <c r="L5552" s="106"/>
      <c r="M5552" s="110"/>
      <c r="T5552" s="111"/>
      <c r="AT5552" s="108" t="s">
        <v>176</v>
      </c>
      <c r="AU5552" s="108" t="s">
        <v>82</v>
      </c>
      <c r="AV5552" s="107" t="s">
        <v>80</v>
      </c>
      <c r="AW5552" s="107" t="s">
        <v>30</v>
      </c>
      <c r="AX5552" s="107" t="s">
        <v>73</v>
      </c>
      <c r="AY5552" s="108" t="s">
        <v>165</v>
      </c>
    </row>
    <row r="5553" spans="2:65" s="113" customFormat="1">
      <c r="B5553" s="112"/>
      <c r="D5553" s="102" t="s">
        <v>176</v>
      </c>
      <c r="E5553" s="114" t="s">
        <v>1</v>
      </c>
      <c r="F5553" s="115" t="s">
        <v>3889</v>
      </c>
      <c r="H5553" s="116">
        <v>113.738</v>
      </c>
      <c r="I5553" s="7"/>
      <c r="L5553" s="112"/>
      <c r="M5553" s="117"/>
      <c r="T5553" s="118"/>
      <c r="AT5553" s="114" t="s">
        <v>176</v>
      </c>
      <c r="AU5553" s="114" t="s">
        <v>82</v>
      </c>
      <c r="AV5553" s="113" t="s">
        <v>82</v>
      </c>
      <c r="AW5553" s="113" t="s">
        <v>30</v>
      </c>
      <c r="AX5553" s="113" t="s">
        <v>73</v>
      </c>
      <c r="AY5553" s="114" t="s">
        <v>165</v>
      </c>
    </row>
    <row r="5554" spans="2:65" s="107" customFormat="1">
      <c r="B5554" s="106"/>
      <c r="D5554" s="102" t="s">
        <v>176</v>
      </c>
      <c r="E5554" s="108" t="s">
        <v>1</v>
      </c>
      <c r="F5554" s="109" t="s">
        <v>3890</v>
      </c>
      <c r="H5554" s="108" t="s">
        <v>1</v>
      </c>
      <c r="I5554" s="6"/>
      <c r="L5554" s="106"/>
      <c r="M5554" s="110"/>
      <c r="T5554" s="111"/>
      <c r="AT5554" s="108" t="s">
        <v>176</v>
      </c>
      <c r="AU5554" s="108" t="s">
        <v>82</v>
      </c>
      <c r="AV5554" s="107" t="s">
        <v>80</v>
      </c>
      <c r="AW5554" s="107" t="s">
        <v>30</v>
      </c>
      <c r="AX5554" s="107" t="s">
        <v>73</v>
      </c>
      <c r="AY5554" s="108" t="s">
        <v>165</v>
      </c>
    </row>
    <row r="5555" spans="2:65" s="113" customFormat="1">
      <c r="B5555" s="112"/>
      <c r="D5555" s="102" t="s">
        <v>176</v>
      </c>
      <c r="E5555" s="114" t="s">
        <v>1</v>
      </c>
      <c r="F5555" s="115" t="s">
        <v>3891</v>
      </c>
      <c r="H5555" s="116">
        <v>12.536</v>
      </c>
      <c r="I5555" s="7"/>
      <c r="L5555" s="112"/>
      <c r="M5555" s="117"/>
      <c r="T5555" s="118"/>
      <c r="AT5555" s="114" t="s">
        <v>176</v>
      </c>
      <c r="AU5555" s="114" t="s">
        <v>82</v>
      </c>
      <c r="AV5555" s="113" t="s">
        <v>82</v>
      </c>
      <c r="AW5555" s="113" t="s">
        <v>30</v>
      </c>
      <c r="AX5555" s="113" t="s">
        <v>73</v>
      </c>
      <c r="AY5555" s="114" t="s">
        <v>165</v>
      </c>
    </row>
    <row r="5556" spans="2:65" s="107" customFormat="1">
      <c r="B5556" s="106"/>
      <c r="D5556" s="102" t="s">
        <v>176</v>
      </c>
      <c r="E5556" s="108" t="s">
        <v>1</v>
      </c>
      <c r="F5556" s="109" t="s">
        <v>3892</v>
      </c>
      <c r="H5556" s="108" t="s">
        <v>1</v>
      </c>
      <c r="I5556" s="6"/>
      <c r="L5556" s="106"/>
      <c r="M5556" s="110"/>
      <c r="T5556" s="111"/>
      <c r="AT5556" s="108" t="s">
        <v>176</v>
      </c>
      <c r="AU5556" s="108" t="s">
        <v>82</v>
      </c>
      <c r="AV5556" s="107" t="s">
        <v>80</v>
      </c>
      <c r="AW5556" s="107" t="s">
        <v>30</v>
      </c>
      <c r="AX5556" s="107" t="s">
        <v>73</v>
      </c>
      <c r="AY5556" s="108" t="s">
        <v>165</v>
      </c>
    </row>
    <row r="5557" spans="2:65" s="113" customFormat="1" ht="22.5">
      <c r="B5557" s="112"/>
      <c r="D5557" s="102" t="s">
        <v>176</v>
      </c>
      <c r="E5557" s="114" t="s">
        <v>1</v>
      </c>
      <c r="F5557" s="115" t="s">
        <v>3893</v>
      </c>
      <c r="H5557" s="116">
        <v>176.38900000000001</v>
      </c>
      <c r="I5557" s="7"/>
      <c r="L5557" s="112"/>
      <c r="M5557" s="117"/>
      <c r="T5557" s="118"/>
      <c r="AT5557" s="114" t="s">
        <v>176</v>
      </c>
      <c r="AU5557" s="114" t="s">
        <v>82</v>
      </c>
      <c r="AV5557" s="113" t="s">
        <v>82</v>
      </c>
      <c r="AW5557" s="113" t="s">
        <v>30</v>
      </c>
      <c r="AX5557" s="113" t="s">
        <v>73</v>
      </c>
      <c r="AY5557" s="114" t="s">
        <v>165</v>
      </c>
    </row>
    <row r="5558" spans="2:65" s="107" customFormat="1">
      <c r="B5558" s="106"/>
      <c r="D5558" s="102" t="s">
        <v>176</v>
      </c>
      <c r="E5558" s="108" t="s">
        <v>1</v>
      </c>
      <c r="F5558" s="109" t="s">
        <v>3894</v>
      </c>
      <c r="H5558" s="108" t="s">
        <v>1</v>
      </c>
      <c r="I5558" s="6"/>
      <c r="L5558" s="106"/>
      <c r="M5558" s="110"/>
      <c r="T5558" s="111"/>
      <c r="AT5558" s="108" t="s">
        <v>176</v>
      </c>
      <c r="AU5558" s="108" t="s">
        <v>82</v>
      </c>
      <c r="AV5558" s="107" t="s">
        <v>80</v>
      </c>
      <c r="AW5558" s="107" t="s">
        <v>30</v>
      </c>
      <c r="AX5558" s="107" t="s">
        <v>73</v>
      </c>
      <c r="AY5558" s="108" t="s">
        <v>165</v>
      </c>
    </row>
    <row r="5559" spans="2:65" s="113" customFormat="1">
      <c r="B5559" s="112"/>
      <c r="D5559" s="102" t="s">
        <v>176</v>
      </c>
      <c r="E5559" s="114" t="s">
        <v>1</v>
      </c>
      <c r="F5559" s="115" t="s">
        <v>3895</v>
      </c>
      <c r="H5559" s="116">
        <v>27.225999999999999</v>
      </c>
      <c r="I5559" s="7"/>
      <c r="L5559" s="112"/>
      <c r="M5559" s="117"/>
      <c r="T5559" s="118"/>
      <c r="AT5559" s="114" t="s">
        <v>176</v>
      </c>
      <c r="AU5559" s="114" t="s">
        <v>82</v>
      </c>
      <c r="AV5559" s="113" t="s">
        <v>82</v>
      </c>
      <c r="AW5559" s="113" t="s">
        <v>30</v>
      </c>
      <c r="AX5559" s="113" t="s">
        <v>73</v>
      </c>
      <c r="AY5559" s="114" t="s">
        <v>165</v>
      </c>
    </row>
    <row r="5560" spans="2:65" s="107" customFormat="1">
      <c r="B5560" s="106"/>
      <c r="D5560" s="102" t="s">
        <v>176</v>
      </c>
      <c r="E5560" s="108" t="s">
        <v>1</v>
      </c>
      <c r="F5560" s="109" t="s">
        <v>3896</v>
      </c>
      <c r="H5560" s="108" t="s">
        <v>1</v>
      </c>
      <c r="I5560" s="6"/>
      <c r="L5560" s="106"/>
      <c r="M5560" s="110"/>
      <c r="T5560" s="111"/>
      <c r="AT5560" s="108" t="s">
        <v>176</v>
      </c>
      <c r="AU5560" s="108" t="s">
        <v>82</v>
      </c>
      <c r="AV5560" s="107" t="s">
        <v>80</v>
      </c>
      <c r="AW5560" s="107" t="s">
        <v>30</v>
      </c>
      <c r="AX5560" s="107" t="s">
        <v>73</v>
      </c>
      <c r="AY5560" s="108" t="s">
        <v>165</v>
      </c>
    </row>
    <row r="5561" spans="2:65" s="113" customFormat="1">
      <c r="B5561" s="112"/>
      <c r="D5561" s="102" t="s">
        <v>176</v>
      </c>
      <c r="E5561" s="114" t="s">
        <v>1</v>
      </c>
      <c r="F5561" s="115" t="s">
        <v>3897</v>
      </c>
      <c r="H5561" s="116">
        <v>49.512999999999998</v>
      </c>
      <c r="I5561" s="7"/>
      <c r="L5561" s="112"/>
      <c r="M5561" s="117"/>
      <c r="T5561" s="118"/>
      <c r="AT5561" s="114" t="s">
        <v>176</v>
      </c>
      <c r="AU5561" s="114" t="s">
        <v>82</v>
      </c>
      <c r="AV5561" s="113" t="s">
        <v>82</v>
      </c>
      <c r="AW5561" s="113" t="s">
        <v>30</v>
      </c>
      <c r="AX5561" s="113" t="s">
        <v>73</v>
      </c>
      <c r="AY5561" s="114" t="s">
        <v>165</v>
      </c>
    </row>
    <row r="5562" spans="2:65" s="120" customFormat="1">
      <c r="B5562" s="119"/>
      <c r="D5562" s="102" t="s">
        <v>176</v>
      </c>
      <c r="E5562" s="121" t="s">
        <v>1</v>
      </c>
      <c r="F5562" s="122" t="s">
        <v>181</v>
      </c>
      <c r="H5562" s="123">
        <v>411.44900000000001</v>
      </c>
      <c r="I5562" s="8"/>
      <c r="L5562" s="119"/>
      <c r="M5562" s="124"/>
      <c r="T5562" s="125"/>
      <c r="AT5562" s="121" t="s">
        <v>176</v>
      </c>
      <c r="AU5562" s="121" t="s">
        <v>82</v>
      </c>
      <c r="AV5562" s="120" t="s">
        <v>172</v>
      </c>
      <c r="AW5562" s="120" t="s">
        <v>30</v>
      </c>
      <c r="AX5562" s="120" t="s">
        <v>80</v>
      </c>
      <c r="AY5562" s="121" t="s">
        <v>165</v>
      </c>
    </row>
    <row r="5563" spans="2:65" s="17" customFormat="1" ht="24.2" customHeight="1">
      <c r="B5563" s="16"/>
      <c r="C5563" s="88" t="s">
        <v>3898</v>
      </c>
      <c r="D5563" s="88" t="s">
        <v>168</v>
      </c>
      <c r="E5563" s="89" t="s">
        <v>3899</v>
      </c>
      <c r="F5563" s="90" t="s">
        <v>3900</v>
      </c>
      <c r="G5563" s="91" t="s">
        <v>202</v>
      </c>
      <c r="H5563" s="92">
        <v>699.41499999999996</v>
      </c>
      <c r="I5563" s="4"/>
      <c r="J5563" s="94">
        <f>ROUND(I5563*H5563,2)</f>
        <v>0</v>
      </c>
      <c r="K5563" s="95"/>
      <c r="L5563" s="16"/>
      <c r="M5563" s="96" t="s">
        <v>1</v>
      </c>
      <c r="N5563" s="97" t="s">
        <v>38</v>
      </c>
      <c r="P5563" s="98">
        <f>O5563*H5563</f>
        <v>0</v>
      </c>
      <c r="Q5563" s="98">
        <v>0</v>
      </c>
      <c r="R5563" s="98">
        <f>Q5563*H5563</f>
        <v>0</v>
      </c>
      <c r="S5563" s="98">
        <v>0</v>
      </c>
      <c r="T5563" s="99">
        <f>S5563*H5563</f>
        <v>0</v>
      </c>
      <c r="AR5563" s="100" t="s">
        <v>172</v>
      </c>
      <c r="AT5563" s="100" t="s">
        <v>168</v>
      </c>
      <c r="AU5563" s="100" t="s">
        <v>82</v>
      </c>
      <c r="AY5563" s="9" t="s">
        <v>165</v>
      </c>
      <c r="BE5563" s="101">
        <f>IF(N5563="základní",J5563,0)</f>
        <v>0</v>
      </c>
      <c r="BF5563" s="101">
        <f>IF(N5563="snížená",J5563,0)</f>
        <v>0</v>
      </c>
      <c r="BG5563" s="101">
        <f>IF(N5563="zákl. přenesená",J5563,0)</f>
        <v>0</v>
      </c>
      <c r="BH5563" s="101">
        <f>IF(N5563="sníž. přenesená",J5563,0)</f>
        <v>0</v>
      </c>
      <c r="BI5563" s="101">
        <f>IF(N5563="nulová",J5563,0)</f>
        <v>0</v>
      </c>
      <c r="BJ5563" s="9" t="s">
        <v>80</v>
      </c>
      <c r="BK5563" s="101">
        <f>ROUND(I5563*H5563,2)</f>
        <v>0</v>
      </c>
      <c r="BL5563" s="9" t="s">
        <v>172</v>
      </c>
      <c r="BM5563" s="100" t="s">
        <v>3901</v>
      </c>
    </row>
    <row r="5564" spans="2:65" s="17" customFormat="1">
      <c r="B5564" s="16"/>
      <c r="D5564" s="102" t="s">
        <v>173</v>
      </c>
      <c r="F5564" s="103" t="s">
        <v>3900</v>
      </c>
      <c r="I5564" s="5"/>
      <c r="L5564" s="16"/>
      <c r="M5564" s="104"/>
      <c r="T5564" s="105"/>
      <c r="AT5564" s="9" t="s">
        <v>173</v>
      </c>
      <c r="AU5564" s="9" t="s">
        <v>82</v>
      </c>
    </row>
    <row r="5565" spans="2:65" s="107" customFormat="1">
      <c r="B5565" s="106"/>
      <c r="D5565" s="102" t="s">
        <v>176</v>
      </c>
      <c r="E5565" s="108" t="s">
        <v>1</v>
      </c>
      <c r="F5565" s="109" t="s">
        <v>3902</v>
      </c>
      <c r="H5565" s="108" t="s">
        <v>1</v>
      </c>
      <c r="I5565" s="6"/>
      <c r="L5565" s="106"/>
      <c r="M5565" s="110"/>
      <c r="T5565" s="111"/>
      <c r="AT5565" s="108" t="s">
        <v>176</v>
      </c>
      <c r="AU5565" s="108" t="s">
        <v>82</v>
      </c>
      <c r="AV5565" s="107" t="s">
        <v>80</v>
      </c>
      <c r="AW5565" s="107" t="s">
        <v>30</v>
      </c>
      <c r="AX5565" s="107" t="s">
        <v>73</v>
      </c>
      <c r="AY5565" s="108" t="s">
        <v>165</v>
      </c>
    </row>
    <row r="5566" spans="2:65" s="107" customFormat="1">
      <c r="B5566" s="106"/>
      <c r="D5566" s="102" t="s">
        <v>176</v>
      </c>
      <c r="E5566" s="108" t="s">
        <v>1</v>
      </c>
      <c r="F5566" s="109" t="s">
        <v>3903</v>
      </c>
      <c r="H5566" s="108" t="s">
        <v>1</v>
      </c>
      <c r="I5566" s="6"/>
      <c r="L5566" s="106"/>
      <c r="M5566" s="110"/>
      <c r="T5566" s="111"/>
      <c r="AT5566" s="108" t="s">
        <v>176</v>
      </c>
      <c r="AU5566" s="108" t="s">
        <v>82</v>
      </c>
      <c r="AV5566" s="107" t="s">
        <v>80</v>
      </c>
      <c r="AW5566" s="107" t="s">
        <v>30</v>
      </c>
      <c r="AX5566" s="107" t="s">
        <v>73</v>
      </c>
      <c r="AY5566" s="108" t="s">
        <v>165</v>
      </c>
    </row>
    <row r="5567" spans="2:65" s="107" customFormat="1">
      <c r="B5567" s="106"/>
      <c r="D5567" s="102" t="s">
        <v>176</v>
      </c>
      <c r="E5567" s="108" t="s">
        <v>1</v>
      </c>
      <c r="F5567" s="109" t="s">
        <v>3886</v>
      </c>
      <c r="H5567" s="108" t="s">
        <v>1</v>
      </c>
      <c r="I5567" s="6"/>
      <c r="L5567" s="106"/>
      <c r="M5567" s="110"/>
      <c r="T5567" s="111"/>
      <c r="AT5567" s="108" t="s">
        <v>176</v>
      </c>
      <c r="AU5567" s="108" t="s">
        <v>82</v>
      </c>
      <c r="AV5567" s="107" t="s">
        <v>80</v>
      </c>
      <c r="AW5567" s="107" t="s">
        <v>30</v>
      </c>
      <c r="AX5567" s="107" t="s">
        <v>73</v>
      </c>
      <c r="AY5567" s="108" t="s">
        <v>165</v>
      </c>
    </row>
    <row r="5568" spans="2:65" s="113" customFormat="1">
      <c r="B5568" s="112"/>
      <c r="D5568" s="102" t="s">
        <v>176</v>
      </c>
      <c r="E5568" s="114" t="s">
        <v>1</v>
      </c>
      <c r="F5568" s="115" t="s">
        <v>3904</v>
      </c>
      <c r="H5568" s="116">
        <v>33.755000000000003</v>
      </c>
      <c r="I5568" s="7"/>
      <c r="L5568" s="112"/>
      <c r="M5568" s="117"/>
      <c r="T5568" s="118"/>
      <c r="AT5568" s="114" t="s">
        <v>176</v>
      </c>
      <c r="AU5568" s="114" t="s">
        <v>82</v>
      </c>
      <c r="AV5568" s="113" t="s">
        <v>82</v>
      </c>
      <c r="AW5568" s="113" t="s">
        <v>30</v>
      </c>
      <c r="AX5568" s="113" t="s">
        <v>73</v>
      </c>
      <c r="AY5568" s="114" t="s">
        <v>165</v>
      </c>
    </row>
    <row r="5569" spans="2:65" s="107" customFormat="1">
      <c r="B5569" s="106"/>
      <c r="D5569" s="102" t="s">
        <v>176</v>
      </c>
      <c r="E5569" s="108" t="s">
        <v>1</v>
      </c>
      <c r="F5569" s="109" t="s">
        <v>3888</v>
      </c>
      <c r="H5569" s="108" t="s">
        <v>1</v>
      </c>
      <c r="I5569" s="6"/>
      <c r="L5569" s="106"/>
      <c r="M5569" s="110"/>
      <c r="T5569" s="111"/>
      <c r="AT5569" s="108" t="s">
        <v>176</v>
      </c>
      <c r="AU5569" s="108" t="s">
        <v>82</v>
      </c>
      <c r="AV5569" s="107" t="s">
        <v>80</v>
      </c>
      <c r="AW5569" s="107" t="s">
        <v>30</v>
      </c>
      <c r="AX5569" s="107" t="s">
        <v>73</v>
      </c>
      <c r="AY5569" s="108" t="s">
        <v>165</v>
      </c>
    </row>
    <row r="5570" spans="2:65" s="113" customFormat="1">
      <c r="B5570" s="112"/>
      <c r="D5570" s="102" t="s">
        <v>176</v>
      </c>
      <c r="E5570" s="114" t="s">
        <v>1</v>
      </c>
      <c r="F5570" s="115" t="s">
        <v>3905</v>
      </c>
      <c r="H5570" s="116">
        <v>440.79199999999997</v>
      </c>
      <c r="I5570" s="7"/>
      <c r="L5570" s="112"/>
      <c r="M5570" s="117"/>
      <c r="T5570" s="118"/>
      <c r="AT5570" s="114" t="s">
        <v>176</v>
      </c>
      <c r="AU5570" s="114" t="s">
        <v>82</v>
      </c>
      <c r="AV5570" s="113" t="s">
        <v>82</v>
      </c>
      <c r="AW5570" s="113" t="s">
        <v>30</v>
      </c>
      <c r="AX5570" s="113" t="s">
        <v>73</v>
      </c>
      <c r="AY5570" s="114" t="s">
        <v>165</v>
      </c>
    </row>
    <row r="5571" spans="2:65" s="107" customFormat="1">
      <c r="B5571" s="106"/>
      <c r="D5571" s="102" t="s">
        <v>176</v>
      </c>
      <c r="E5571" s="108" t="s">
        <v>1</v>
      </c>
      <c r="F5571" s="109" t="s">
        <v>3890</v>
      </c>
      <c r="H5571" s="108" t="s">
        <v>1</v>
      </c>
      <c r="I5571" s="6"/>
      <c r="L5571" s="106"/>
      <c r="M5571" s="110"/>
      <c r="T5571" s="111"/>
      <c r="AT5571" s="108" t="s">
        <v>176</v>
      </c>
      <c r="AU5571" s="108" t="s">
        <v>82</v>
      </c>
      <c r="AV5571" s="107" t="s">
        <v>80</v>
      </c>
      <c r="AW5571" s="107" t="s">
        <v>30</v>
      </c>
      <c r="AX5571" s="107" t="s">
        <v>73</v>
      </c>
      <c r="AY5571" s="108" t="s">
        <v>165</v>
      </c>
    </row>
    <row r="5572" spans="2:65" s="113" customFormat="1">
      <c r="B5572" s="112"/>
      <c r="D5572" s="102" t="s">
        <v>176</v>
      </c>
      <c r="E5572" s="114" t="s">
        <v>1</v>
      </c>
      <c r="F5572" s="115" t="s">
        <v>3891</v>
      </c>
      <c r="H5572" s="116">
        <v>12.536</v>
      </c>
      <c r="I5572" s="7"/>
      <c r="L5572" s="112"/>
      <c r="M5572" s="117"/>
      <c r="T5572" s="118"/>
      <c r="AT5572" s="114" t="s">
        <v>176</v>
      </c>
      <c r="AU5572" s="114" t="s">
        <v>82</v>
      </c>
      <c r="AV5572" s="113" t="s">
        <v>82</v>
      </c>
      <c r="AW5572" s="113" t="s">
        <v>30</v>
      </c>
      <c r="AX5572" s="113" t="s">
        <v>73</v>
      </c>
      <c r="AY5572" s="114" t="s">
        <v>165</v>
      </c>
    </row>
    <row r="5573" spans="2:65" s="107" customFormat="1">
      <c r="B5573" s="106"/>
      <c r="D5573" s="102" t="s">
        <v>176</v>
      </c>
      <c r="E5573" s="108" t="s">
        <v>1</v>
      </c>
      <c r="F5573" s="109" t="s">
        <v>3892</v>
      </c>
      <c r="H5573" s="108" t="s">
        <v>1</v>
      </c>
      <c r="I5573" s="6"/>
      <c r="L5573" s="106"/>
      <c r="M5573" s="110"/>
      <c r="T5573" s="111"/>
      <c r="AT5573" s="108" t="s">
        <v>176</v>
      </c>
      <c r="AU5573" s="108" t="s">
        <v>82</v>
      </c>
      <c r="AV5573" s="107" t="s">
        <v>80</v>
      </c>
      <c r="AW5573" s="107" t="s">
        <v>30</v>
      </c>
      <c r="AX5573" s="107" t="s">
        <v>73</v>
      </c>
      <c r="AY5573" s="108" t="s">
        <v>165</v>
      </c>
    </row>
    <row r="5574" spans="2:65" s="113" customFormat="1">
      <c r="B5574" s="112"/>
      <c r="D5574" s="102" t="s">
        <v>176</v>
      </c>
      <c r="E5574" s="114" t="s">
        <v>1</v>
      </c>
      <c r="F5574" s="115" t="s">
        <v>3906</v>
      </c>
      <c r="H5574" s="116">
        <v>125.884</v>
      </c>
      <c r="I5574" s="7"/>
      <c r="L5574" s="112"/>
      <c r="M5574" s="117"/>
      <c r="T5574" s="118"/>
      <c r="AT5574" s="114" t="s">
        <v>176</v>
      </c>
      <c r="AU5574" s="114" t="s">
        <v>82</v>
      </c>
      <c r="AV5574" s="113" t="s">
        <v>82</v>
      </c>
      <c r="AW5574" s="113" t="s">
        <v>30</v>
      </c>
      <c r="AX5574" s="113" t="s">
        <v>73</v>
      </c>
      <c r="AY5574" s="114" t="s">
        <v>165</v>
      </c>
    </row>
    <row r="5575" spans="2:65" s="107" customFormat="1">
      <c r="B5575" s="106"/>
      <c r="D5575" s="102" t="s">
        <v>176</v>
      </c>
      <c r="E5575" s="108" t="s">
        <v>1</v>
      </c>
      <c r="F5575" s="109" t="s">
        <v>3894</v>
      </c>
      <c r="H5575" s="108" t="s">
        <v>1</v>
      </c>
      <c r="I5575" s="6"/>
      <c r="L5575" s="106"/>
      <c r="M5575" s="110"/>
      <c r="T5575" s="111"/>
      <c r="AT5575" s="108" t="s">
        <v>176</v>
      </c>
      <c r="AU5575" s="108" t="s">
        <v>82</v>
      </c>
      <c r="AV5575" s="107" t="s">
        <v>80</v>
      </c>
      <c r="AW5575" s="107" t="s">
        <v>30</v>
      </c>
      <c r="AX5575" s="107" t="s">
        <v>73</v>
      </c>
      <c r="AY5575" s="108" t="s">
        <v>165</v>
      </c>
    </row>
    <row r="5576" spans="2:65" s="113" customFormat="1">
      <c r="B5576" s="112"/>
      <c r="D5576" s="102" t="s">
        <v>176</v>
      </c>
      <c r="E5576" s="114" t="s">
        <v>1</v>
      </c>
      <c r="F5576" s="115" t="s">
        <v>3907</v>
      </c>
      <c r="H5576" s="116">
        <v>33.137999999999998</v>
      </c>
      <c r="I5576" s="7"/>
      <c r="L5576" s="112"/>
      <c r="M5576" s="117"/>
      <c r="T5576" s="118"/>
      <c r="AT5576" s="114" t="s">
        <v>176</v>
      </c>
      <c r="AU5576" s="114" t="s">
        <v>82</v>
      </c>
      <c r="AV5576" s="113" t="s">
        <v>82</v>
      </c>
      <c r="AW5576" s="113" t="s">
        <v>30</v>
      </c>
      <c r="AX5576" s="113" t="s">
        <v>73</v>
      </c>
      <c r="AY5576" s="114" t="s">
        <v>165</v>
      </c>
    </row>
    <row r="5577" spans="2:65" s="107" customFormat="1">
      <c r="B5577" s="106"/>
      <c r="D5577" s="102" t="s">
        <v>176</v>
      </c>
      <c r="E5577" s="108" t="s">
        <v>1</v>
      </c>
      <c r="F5577" s="109" t="s">
        <v>3896</v>
      </c>
      <c r="H5577" s="108" t="s">
        <v>1</v>
      </c>
      <c r="I5577" s="6"/>
      <c r="L5577" s="106"/>
      <c r="M5577" s="110"/>
      <c r="T5577" s="111"/>
      <c r="AT5577" s="108" t="s">
        <v>176</v>
      </c>
      <c r="AU5577" s="108" t="s">
        <v>82</v>
      </c>
      <c r="AV5577" s="107" t="s">
        <v>80</v>
      </c>
      <c r="AW5577" s="107" t="s">
        <v>30</v>
      </c>
      <c r="AX5577" s="107" t="s">
        <v>73</v>
      </c>
      <c r="AY5577" s="108" t="s">
        <v>165</v>
      </c>
    </row>
    <row r="5578" spans="2:65" s="113" customFormat="1">
      <c r="B5578" s="112"/>
      <c r="D5578" s="102" t="s">
        <v>176</v>
      </c>
      <c r="E5578" s="114" t="s">
        <v>1</v>
      </c>
      <c r="F5578" s="115" t="s">
        <v>3908</v>
      </c>
      <c r="H5578" s="116">
        <v>48.765999999999998</v>
      </c>
      <c r="I5578" s="7"/>
      <c r="L5578" s="112"/>
      <c r="M5578" s="117"/>
      <c r="T5578" s="118"/>
      <c r="AT5578" s="114" t="s">
        <v>176</v>
      </c>
      <c r="AU5578" s="114" t="s">
        <v>82</v>
      </c>
      <c r="AV5578" s="113" t="s">
        <v>82</v>
      </c>
      <c r="AW5578" s="113" t="s">
        <v>30</v>
      </c>
      <c r="AX5578" s="113" t="s">
        <v>73</v>
      </c>
      <c r="AY5578" s="114" t="s">
        <v>165</v>
      </c>
    </row>
    <row r="5579" spans="2:65" s="107" customFormat="1">
      <c r="B5579" s="106"/>
      <c r="D5579" s="102" t="s">
        <v>176</v>
      </c>
      <c r="E5579" s="108" t="s">
        <v>1</v>
      </c>
      <c r="F5579" s="109" t="s">
        <v>9721</v>
      </c>
      <c r="H5579" s="108" t="s">
        <v>1</v>
      </c>
      <c r="I5579" s="6"/>
      <c r="L5579" s="106"/>
      <c r="M5579" s="110"/>
      <c r="T5579" s="111"/>
      <c r="AT5579" s="108" t="s">
        <v>176</v>
      </c>
      <c r="AU5579" s="108" t="s">
        <v>82</v>
      </c>
      <c r="AV5579" s="107" t="s">
        <v>80</v>
      </c>
      <c r="AW5579" s="107" t="s">
        <v>30</v>
      </c>
      <c r="AX5579" s="107" t="s">
        <v>73</v>
      </c>
      <c r="AY5579" s="108" t="s">
        <v>165</v>
      </c>
    </row>
    <row r="5580" spans="2:65" s="113" customFormat="1">
      <c r="B5580" s="112"/>
      <c r="D5580" s="102" t="s">
        <v>176</v>
      </c>
      <c r="E5580" s="114" t="s">
        <v>1</v>
      </c>
      <c r="F5580" s="115" t="s">
        <v>9722</v>
      </c>
      <c r="H5580" s="116">
        <f>2.33*1.95</f>
        <v>4.5434999999999999</v>
      </c>
      <c r="I5580" s="7"/>
      <c r="L5580" s="112"/>
      <c r="M5580" s="117"/>
      <c r="T5580" s="118"/>
      <c r="AT5580" s="114" t="s">
        <v>176</v>
      </c>
      <c r="AU5580" s="114" t="s">
        <v>82</v>
      </c>
      <c r="AV5580" s="113" t="s">
        <v>82</v>
      </c>
      <c r="AW5580" s="113" t="s">
        <v>30</v>
      </c>
      <c r="AX5580" s="113" t="s">
        <v>73</v>
      </c>
      <c r="AY5580" s="114" t="s">
        <v>165</v>
      </c>
    </row>
    <row r="5581" spans="2:65" s="120" customFormat="1">
      <c r="B5581" s="119"/>
      <c r="D5581" s="102" t="s">
        <v>176</v>
      </c>
      <c r="E5581" s="121" t="s">
        <v>1</v>
      </c>
      <c r="F5581" s="122" t="s">
        <v>181</v>
      </c>
      <c r="H5581" s="123">
        <v>699.41499999999996</v>
      </c>
      <c r="I5581" s="8"/>
      <c r="L5581" s="119"/>
      <c r="M5581" s="124"/>
      <c r="T5581" s="125"/>
      <c r="AT5581" s="121" t="s">
        <v>176</v>
      </c>
      <c r="AU5581" s="121" t="s">
        <v>82</v>
      </c>
      <c r="AV5581" s="120" t="s">
        <v>172</v>
      </c>
      <c r="AW5581" s="120" t="s">
        <v>30</v>
      </c>
      <c r="AX5581" s="120" t="s">
        <v>80</v>
      </c>
      <c r="AY5581" s="121" t="s">
        <v>165</v>
      </c>
    </row>
    <row r="5582" spans="2:65" s="17" customFormat="1" ht="16.5" customHeight="1">
      <c r="B5582" s="16"/>
      <c r="C5582" s="88" t="s">
        <v>2320</v>
      </c>
      <c r="D5582" s="88" t="s">
        <v>168</v>
      </c>
      <c r="E5582" s="89" t="s">
        <v>3909</v>
      </c>
      <c r="F5582" s="90" t="s">
        <v>3910</v>
      </c>
      <c r="G5582" s="91" t="s">
        <v>259</v>
      </c>
      <c r="H5582" s="92">
        <v>3693</v>
      </c>
      <c r="I5582" s="4"/>
      <c r="J5582" s="94">
        <f>ROUND(I5582*H5582,2)</f>
        <v>0</v>
      </c>
      <c r="K5582" s="95"/>
      <c r="L5582" s="16"/>
      <c r="M5582" s="96" t="s">
        <v>1</v>
      </c>
      <c r="N5582" s="97" t="s">
        <v>38</v>
      </c>
      <c r="P5582" s="98">
        <f>O5582*H5582</f>
        <v>0</v>
      </c>
      <c r="Q5582" s="98">
        <v>0</v>
      </c>
      <c r="R5582" s="98">
        <f>Q5582*H5582</f>
        <v>0</v>
      </c>
      <c r="S5582" s="98">
        <v>0</v>
      </c>
      <c r="T5582" s="99">
        <f>S5582*H5582</f>
        <v>0</v>
      </c>
      <c r="AR5582" s="100" t="s">
        <v>172</v>
      </c>
      <c r="AT5582" s="100" t="s">
        <v>168</v>
      </c>
      <c r="AU5582" s="100" t="s">
        <v>82</v>
      </c>
      <c r="AY5582" s="9" t="s">
        <v>165</v>
      </c>
      <c r="BE5582" s="101">
        <f>IF(N5582="základní",J5582,0)</f>
        <v>0</v>
      </c>
      <c r="BF5582" s="101">
        <f>IF(N5582="snížená",J5582,0)</f>
        <v>0</v>
      </c>
      <c r="BG5582" s="101">
        <f>IF(N5582="zákl. přenesená",J5582,0)</f>
        <v>0</v>
      </c>
      <c r="BH5582" s="101">
        <f>IF(N5582="sníž. přenesená",J5582,0)</f>
        <v>0</v>
      </c>
      <c r="BI5582" s="101">
        <f>IF(N5582="nulová",J5582,0)</f>
        <v>0</v>
      </c>
      <c r="BJ5582" s="9" t="s">
        <v>80</v>
      </c>
      <c r="BK5582" s="101">
        <f>ROUND(I5582*H5582,2)</f>
        <v>0</v>
      </c>
      <c r="BL5582" s="9" t="s">
        <v>172</v>
      </c>
      <c r="BM5582" s="100" t="s">
        <v>3911</v>
      </c>
    </row>
    <row r="5583" spans="2:65" s="17" customFormat="1">
      <c r="B5583" s="16"/>
      <c r="D5583" s="102" t="s">
        <v>173</v>
      </c>
      <c r="F5583" s="103" t="s">
        <v>3910</v>
      </c>
      <c r="I5583" s="5"/>
      <c r="L5583" s="16"/>
      <c r="M5583" s="104"/>
      <c r="T5583" s="105"/>
      <c r="AT5583" s="9" t="s">
        <v>173</v>
      </c>
      <c r="AU5583" s="9" t="s">
        <v>82</v>
      </c>
    </row>
    <row r="5584" spans="2:65" s="107" customFormat="1">
      <c r="B5584" s="106"/>
      <c r="D5584" s="102" t="s">
        <v>176</v>
      </c>
      <c r="E5584" s="108" t="s">
        <v>1</v>
      </c>
      <c r="F5584" s="109" t="s">
        <v>3912</v>
      </c>
      <c r="H5584" s="108" t="s">
        <v>1</v>
      </c>
      <c r="I5584" s="6"/>
      <c r="L5584" s="106"/>
      <c r="M5584" s="110"/>
      <c r="T5584" s="111"/>
      <c r="AT5584" s="108" t="s">
        <v>176</v>
      </c>
      <c r="AU5584" s="108" t="s">
        <v>82</v>
      </c>
      <c r="AV5584" s="107" t="s">
        <v>80</v>
      </c>
      <c r="AW5584" s="107" t="s">
        <v>30</v>
      </c>
      <c r="AX5584" s="107" t="s">
        <v>73</v>
      </c>
      <c r="AY5584" s="108" t="s">
        <v>165</v>
      </c>
    </row>
    <row r="5585" spans="2:51" s="107" customFormat="1">
      <c r="B5585" s="106"/>
      <c r="D5585" s="102" t="s">
        <v>176</v>
      </c>
      <c r="E5585" s="108" t="s">
        <v>1</v>
      </c>
      <c r="F5585" s="109" t="s">
        <v>3913</v>
      </c>
      <c r="H5585" s="108" t="s">
        <v>1</v>
      </c>
      <c r="I5585" s="6"/>
      <c r="L5585" s="106"/>
      <c r="M5585" s="110"/>
      <c r="T5585" s="111"/>
      <c r="AT5585" s="108" t="s">
        <v>176</v>
      </c>
      <c r="AU5585" s="108" t="s">
        <v>82</v>
      </c>
      <c r="AV5585" s="107" t="s">
        <v>80</v>
      </c>
      <c r="AW5585" s="107" t="s">
        <v>30</v>
      </c>
      <c r="AX5585" s="107" t="s">
        <v>73</v>
      </c>
      <c r="AY5585" s="108" t="s">
        <v>165</v>
      </c>
    </row>
    <row r="5586" spans="2:51" s="113" customFormat="1">
      <c r="B5586" s="112"/>
      <c r="D5586" s="102" t="s">
        <v>176</v>
      </c>
      <c r="E5586" s="114" t="s">
        <v>1</v>
      </c>
      <c r="F5586" s="115" t="s">
        <v>3914</v>
      </c>
      <c r="H5586" s="116">
        <v>299</v>
      </c>
      <c r="I5586" s="7"/>
      <c r="L5586" s="112"/>
      <c r="M5586" s="117"/>
      <c r="T5586" s="118"/>
      <c r="AT5586" s="114" t="s">
        <v>176</v>
      </c>
      <c r="AU5586" s="114" t="s">
        <v>82</v>
      </c>
      <c r="AV5586" s="113" t="s">
        <v>82</v>
      </c>
      <c r="AW5586" s="113" t="s">
        <v>30</v>
      </c>
      <c r="AX5586" s="113" t="s">
        <v>73</v>
      </c>
      <c r="AY5586" s="114" t="s">
        <v>165</v>
      </c>
    </row>
    <row r="5587" spans="2:51" s="107" customFormat="1">
      <c r="B5587" s="106"/>
      <c r="D5587" s="102" t="s">
        <v>176</v>
      </c>
      <c r="E5587" s="108" t="s">
        <v>1</v>
      </c>
      <c r="F5587" s="109" t="s">
        <v>3915</v>
      </c>
      <c r="H5587" s="108" t="s">
        <v>1</v>
      </c>
      <c r="I5587" s="6"/>
      <c r="L5587" s="106"/>
      <c r="M5587" s="110"/>
      <c r="T5587" s="111"/>
      <c r="AT5587" s="108" t="s">
        <v>176</v>
      </c>
      <c r="AU5587" s="108" t="s">
        <v>82</v>
      </c>
      <c r="AV5587" s="107" t="s">
        <v>80</v>
      </c>
      <c r="AW5587" s="107" t="s">
        <v>30</v>
      </c>
      <c r="AX5587" s="107" t="s">
        <v>73</v>
      </c>
      <c r="AY5587" s="108" t="s">
        <v>165</v>
      </c>
    </row>
    <row r="5588" spans="2:51" s="113" customFormat="1">
      <c r="B5588" s="112"/>
      <c r="D5588" s="102" t="s">
        <v>176</v>
      </c>
      <c r="E5588" s="114" t="s">
        <v>1</v>
      </c>
      <c r="F5588" s="115" t="s">
        <v>3916</v>
      </c>
      <c r="H5588" s="116">
        <v>263</v>
      </c>
      <c r="I5588" s="7"/>
      <c r="L5588" s="112"/>
      <c r="M5588" s="117"/>
      <c r="T5588" s="118"/>
      <c r="AT5588" s="114" t="s">
        <v>176</v>
      </c>
      <c r="AU5588" s="114" t="s">
        <v>82</v>
      </c>
      <c r="AV5588" s="113" t="s">
        <v>82</v>
      </c>
      <c r="AW5588" s="113" t="s">
        <v>30</v>
      </c>
      <c r="AX5588" s="113" t="s">
        <v>73</v>
      </c>
      <c r="AY5588" s="114" t="s">
        <v>165</v>
      </c>
    </row>
    <row r="5589" spans="2:51" s="107" customFormat="1">
      <c r="B5589" s="106"/>
      <c r="D5589" s="102" t="s">
        <v>176</v>
      </c>
      <c r="E5589" s="108" t="s">
        <v>1</v>
      </c>
      <c r="F5589" s="109" t="s">
        <v>3917</v>
      </c>
      <c r="H5589" s="108" t="s">
        <v>1</v>
      </c>
      <c r="I5589" s="6"/>
      <c r="L5589" s="106"/>
      <c r="M5589" s="110"/>
      <c r="T5589" s="111"/>
      <c r="AT5589" s="108" t="s">
        <v>176</v>
      </c>
      <c r="AU5589" s="108" t="s">
        <v>82</v>
      </c>
      <c r="AV5589" s="107" t="s">
        <v>80</v>
      </c>
      <c r="AW5589" s="107" t="s">
        <v>30</v>
      </c>
      <c r="AX5589" s="107" t="s">
        <v>73</v>
      </c>
      <c r="AY5589" s="108" t="s">
        <v>165</v>
      </c>
    </row>
    <row r="5590" spans="2:51" s="113" customFormat="1">
      <c r="B5590" s="112"/>
      <c r="D5590" s="102" t="s">
        <v>176</v>
      </c>
      <c r="E5590" s="114" t="s">
        <v>1</v>
      </c>
      <c r="F5590" s="115" t="s">
        <v>3918</v>
      </c>
      <c r="H5590" s="116">
        <v>141</v>
      </c>
      <c r="I5590" s="7"/>
      <c r="L5590" s="112"/>
      <c r="M5590" s="117"/>
      <c r="T5590" s="118"/>
      <c r="AT5590" s="114" t="s">
        <v>176</v>
      </c>
      <c r="AU5590" s="114" t="s">
        <v>82</v>
      </c>
      <c r="AV5590" s="113" t="s">
        <v>82</v>
      </c>
      <c r="AW5590" s="113" t="s">
        <v>30</v>
      </c>
      <c r="AX5590" s="113" t="s">
        <v>73</v>
      </c>
      <c r="AY5590" s="114" t="s">
        <v>165</v>
      </c>
    </row>
    <row r="5591" spans="2:51" s="107" customFormat="1">
      <c r="B5591" s="106"/>
      <c r="D5591" s="102" t="s">
        <v>176</v>
      </c>
      <c r="E5591" s="108" t="s">
        <v>1</v>
      </c>
      <c r="F5591" s="109" t="s">
        <v>3919</v>
      </c>
      <c r="H5591" s="108" t="s">
        <v>1</v>
      </c>
      <c r="I5591" s="6"/>
      <c r="L5591" s="106"/>
      <c r="M5591" s="110"/>
      <c r="T5591" s="111"/>
      <c r="AT5591" s="108" t="s">
        <v>176</v>
      </c>
      <c r="AU5591" s="108" t="s">
        <v>82</v>
      </c>
      <c r="AV5591" s="107" t="s">
        <v>80</v>
      </c>
      <c r="AW5591" s="107" t="s">
        <v>30</v>
      </c>
      <c r="AX5591" s="107" t="s">
        <v>73</v>
      </c>
      <c r="AY5591" s="108" t="s">
        <v>165</v>
      </c>
    </row>
    <row r="5592" spans="2:51" s="113" customFormat="1">
      <c r="B5592" s="112"/>
      <c r="D5592" s="102" t="s">
        <v>176</v>
      </c>
      <c r="E5592" s="114" t="s">
        <v>1</v>
      </c>
      <c r="F5592" s="115" t="s">
        <v>3920</v>
      </c>
      <c r="H5592" s="116">
        <v>21</v>
      </c>
      <c r="I5592" s="7"/>
      <c r="L5592" s="112"/>
      <c r="M5592" s="117"/>
      <c r="T5592" s="118"/>
      <c r="AT5592" s="114" t="s">
        <v>176</v>
      </c>
      <c r="AU5592" s="114" t="s">
        <v>82</v>
      </c>
      <c r="AV5592" s="113" t="s">
        <v>82</v>
      </c>
      <c r="AW5592" s="113" t="s">
        <v>30</v>
      </c>
      <c r="AX5592" s="113" t="s">
        <v>73</v>
      </c>
      <c r="AY5592" s="114" t="s">
        <v>165</v>
      </c>
    </row>
    <row r="5593" spans="2:51" s="107" customFormat="1">
      <c r="B5593" s="106"/>
      <c r="D5593" s="102" t="s">
        <v>176</v>
      </c>
      <c r="E5593" s="108" t="s">
        <v>1</v>
      </c>
      <c r="F5593" s="109" t="s">
        <v>3921</v>
      </c>
      <c r="H5593" s="108" t="s">
        <v>1</v>
      </c>
      <c r="I5593" s="6"/>
      <c r="L5593" s="106"/>
      <c r="M5593" s="110"/>
      <c r="T5593" s="111"/>
      <c r="AT5593" s="108" t="s">
        <v>176</v>
      </c>
      <c r="AU5593" s="108" t="s">
        <v>82</v>
      </c>
      <c r="AV5593" s="107" t="s">
        <v>80</v>
      </c>
      <c r="AW5593" s="107" t="s">
        <v>30</v>
      </c>
      <c r="AX5593" s="107" t="s">
        <v>73</v>
      </c>
      <c r="AY5593" s="108" t="s">
        <v>165</v>
      </c>
    </row>
    <row r="5594" spans="2:51" s="113" customFormat="1">
      <c r="B5594" s="112"/>
      <c r="D5594" s="102" t="s">
        <v>176</v>
      </c>
      <c r="E5594" s="114" t="s">
        <v>1</v>
      </c>
      <c r="F5594" s="115" t="s">
        <v>3922</v>
      </c>
      <c r="H5594" s="116">
        <v>925</v>
      </c>
      <c r="I5594" s="7"/>
      <c r="L5594" s="112"/>
      <c r="M5594" s="117"/>
      <c r="T5594" s="118"/>
      <c r="AT5594" s="114" t="s">
        <v>176</v>
      </c>
      <c r="AU5594" s="114" t="s">
        <v>82</v>
      </c>
      <c r="AV5594" s="113" t="s">
        <v>82</v>
      </c>
      <c r="AW5594" s="113" t="s">
        <v>30</v>
      </c>
      <c r="AX5594" s="113" t="s">
        <v>73</v>
      </c>
      <c r="AY5594" s="114" t="s">
        <v>165</v>
      </c>
    </row>
    <row r="5595" spans="2:51" s="107" customFormat="1">
      <c r="B5595" s="106"/>
      <c r="D5595" s="102" t="s">
        <v>176</v>
      </c>
      <c r="E5595" s="108" t="s">
        <v>1</v>
      </c>
      <c r="F5595" s="109" t="s">
        <v>3923</v>
      </c>
      <c r="H5595" s="108" t="s">
        <v>1</v>
      </c>
      <c r="I5595" s="6"/>
      <c r="L5595" s="106"/>
      <c r="M5595" s="110"/>
      <c r="T5595" s="111"/>
      <c r="AT5595" s="108" t="s">
        <v>176</v>
      </c>
      <c r="AU5595" s="108" t="s">
        <v>82</v>
      </c>
      <c r="AV5595" s="107" t="s">
        <v>80</v>
      </c>
      <c r="AW5595" s="107" t="s">
        <v>30</v>
      </c>
      <c r="AX5595" s="107" t="s">
        <v>73</v>
      </c>
      <c r="AY5595" s="108" t="s">
        <v>165</v>
      </c>
    </row>
    <row r="5596" spans="2:51" s="113" customFormat="1">
      <c r="B5596" s="112"/>
      <c r="D5596" s="102" t="s">
        <v>176</v>
      </c>
      <c r="E5596" s="114" t="s">
        <v>1</v>
      </c>
      <c r="F5596" s="115" t="s">
        <v>3924</v>
      </c>
      <c r="H5596" s="116">
        <v>1254</v>
      </c>
      <c r="I5596" s="7"/>
      <c r="L5596" s="112"/>
      <c r="M5596" s="117"/>
      <c r="T5596" s="118"/>
      <c r="AT5596" s="114" t="s">
        <v>176</v>
      </c>
      <c r="AU5596" s="114" t="s">
        <v>82</v>
      </c>
      <c r="AV5596" s="113" t="s">
        <v>82</v>
      </c>
      <c r="AW5596" s="113" t="s">
        <v>30</v>
      </c>
      <c r="AX5596" s="113" t="s">
        <v>73</v>
      </c>
      <c r="AY5596" s="114" t="s">
        <v>165</v>
      </c>
    </row>
    <row r="5597" spans="2:51" s="107" customFormat="1">
      <c r="B5597" s="106"/>
      <c r="D5597" s="102" t="s">
        <v>176</v>
      </c>
      <c r="E5597" s="108" t="s">
        <v>1</v>
      </c>
      <c r="F5597" s="109" t="s">
        <v>3925</v>
      </c>
      <c r="H5597" s="108" t="s">
        <v>1</v>
      </c>
      <c r="I5597" s="6"/>
      <c r="L5597" s="106"/>
      <c r="M5597" s="110"/>
      <c r="T5597" s="111"/>
      <c r="AT5597" s="108" t="s">
        <v>176</v>
      </c>
      <c r="AU5597" s="108" t="s">
        <v>82</v>
      </c>
      <c r="AV5597" s="107" t="s">
        <v>80</v>
      </c>
      <c r="AW5597" s="107" t="s">
        <v>30</v>
      </c>
      <c r="AX5597" s="107" t="s">
        <v>73</v>
      </c>
      <c r="AY5597" s="108" t="s">
        <v>165</v>
      </c>
    </row>
    <row r="5598" spans="2:51" s="113" customFormat="1">
      <c r="B5598" s="112"/>
      <c r="D5598" s="102" t="s">
        <v>176</v>
      </c>
      <c r="E5598" s="114" t="s">
        <v>1</v>
      </c>
      <c r="F5598" s="115" t="s">
        <v>3926</v>
      </c>
      <c r="H5598" s="116">
        <v>34</v>
      </c>
      <c r="I5598" s="7"/>
      <c r="L5598" s="112"/>
      <c r="M5598" s="117"/>
      <c r="T5598" s="118"/>
      <c r="AT5598" s="114" t="s">
        <v>176</v>
      </c>
      <c r="AU5598" s="114" t="s">
        <v>82</v>
      </c>
      <c r="AV5598" s="113" t="s">
        <v>82</v>
      </c>
      <c r="AW5598" s="113" t="s">
        <v>30</v>
      </c>
      <c r="AX5598" s="113" t="s">
        <v>73</v>
      </c>
      <c r="AY5598" s="114" t="s">
        <v>165</v>
      </c>
    </row>
    <row r="5599" spans="2:51" s="107" customFormat="1">
      <c r="B5599" s="106"/>
      <c r="D5599" s="102" t="s">
        <v>176</v>
      </c>
      <c r="E5599" s="108" t="s">
        <v>1</v>
      </c>
      <c r="F5599" s="109" t="s">
        <v>3927</v>
      </c>
      <c r="H5599" s="108" t="s">
        <v>1</v>
      </c>
      <c r="I5599" s="6"/>
      <c r="L5599" s="106"/>
      <c r="M5599" s="110"/>
      <c r="T5599" s="111"/>
      <c r="AT5599" s="108" t="s">
        <v>176</v>
      </c>
      <c r="AU5599" s="108" t="s">
        <v>82</v>
      </c>
      <c r="AV5599" s="107" t="s">
        <v>80</v>
      </c>
      <c r="AW5599" s="107" t="s">
        <v>30</v>
      </c>
      <c r="AX5599" s="107" t="s">
        <v>73</v>
      </c>
      <c r="AY5599" s="108" t="s">
        <v>165</v>
      </c>
    </row>
    <row r="5600" spans="2:51" s="113" customFormat="1">
      <c r="B5600" s="112"/>
      <c r="D5600" s="102" t="s">
        <v>176</v>
      </c>
      <c r="E5600" s="114" t="s">
        <v>1</v>
      </c>
      <c r="F5600" s="115" t="s">
        <v>264</v>
      </c>
      <c r="H5600" s="116">
        <v>34</v>
      </c>
      <c r="I5600" s="7"/>
      <c r="L5600" s="112"/>
      <c r="M5600" s="117"/>
      <c r="T5600" s="118"/>
      <c r="AT5600" s="114" t="s">
        <v>176</v>
      </c>
      <c r="AU5600" s="114" t="s">
        <v>82</v>
      </c>
      <c r="AV5600" s="113" t="s">
        <v>82</v>
      </c>
      <c r="AW5600" s="113" t="s">
        <v>30</v>
      </c>
      <c r="AX5600" s="113" t="s">
        <v>73</v>
      </c>
      <c r="AY5600" s="114" t="s">
        <v>165</v>
      </c>
    </row>
    <row r="5601" spans="2:65" s="107" customFormat="1">
      <c r="B5601" s="106"/>
      <c r="D5601" s="102" t="s">
        <v>176</v>
      </c>
      <c r="E5601" s="108" t="s">
        <v>1</v>
      </c>
      <c r="F5601" s="109" t="s">
        <v>3928</v>
      </c>
      <c r="H5601" s="108" t="s">
        <v>1</v>
      </c>
      <c r="I5601" s="6"/>
      <c r="L5601" s="106"/>
      <c r="M5601" s="110"/>
      <c r="T5601" s="111"/>
      <c r="AT5601" s="108" t="s">
        <v>176</v>
      </c>
      <c r="AU5601" s="108" t="s">
        <v>82</v>
      </c>
      <c r="AV5601" s="107" t="s">
        <v>80</v>
      </c>
      <c r="AW5601" s="107" t="s">
        <v>30</v>
      </c>
      <c r="AX5601" s="107" t="s">
        <v>73</v>
      </c>
      <c r="AY5601" s="108" t="s">
        <v>165</v>
      </c>
    </row>
    <row r="5602" spans="2:65" s="113" customFormat="1">
      <c r="B5602" s="112"/>
      <c r="D5602" s="102" t="s">
        <v>176</v>
      </c>
      <c r="E5602" s="114" t="s">
        <v>1</v>
      </c>
      <c r="F5602" s="115" t="s">
        <v>3929</v>
      </c>
      <c r="H5602" s="116">
        <v>294</v>
      </c>
      <c r="I5602" s="7"/>
      <c r="L5602" s="112"/>
      <c r="M5602" s="117"/>
      <c r="T5602" s="118"/>
      <c r="AT5602" s="114" t="s">
        <v>176</v>
      </c>
      <c r="AU5602" s="114" t="s">
        <v>82</v>
      </c>
      <c r="AV5602" s="113" t="s">
        <v>82</v>
      </c>
      <c r="AW5602" s="113" t="s">
        <v>30</v>
      </c>
      <c r="AX5602" s="113" t="s">
        <v>73</v>
      </c>
      <c r="AY5602" s="114" t="s">
        <v>165</v>
      </c>
    </row>
    <row r="5603" spans="2:65" s="107" customFormat="1">
      <c r="B5603" s="106"/>
      <c r="D5603" s="102" t="s">
        <v>176</v>
      </c>
      <c r="E5603" s="108" t="s">
        <v>1</v>
      </c>
      <c r="F5603" s="109" t="s">
        <v>3930</v>
      </c>
      <c r="H5603" s="108" t="s">
        <v>1</v>
      </c>
      <c r="I5603" s="6"/>
      <c r="L5603" s="106"/>
      <c r="M5603" s="110"/>
      <c r="T5603" s="111"/>
      <c r="AT5603" s="108" t="s">
        <v>176</v>
      </c>
      <c r="AU5603" s="108" t="s">
        <v>82</v>
      </c>
      <c r="AV5603" s="107" t="s">
        <v>80</v>
      </c>
      <c r="AW5603" s="107" t="s">
        <v>30</v>
      </c>
      <c r="AX5603" s="107" t="s">
        <v>73</v>
      </c>
      <c r="AY5603" s="108" t="s">
        <v>165</v>
      </c>
    </row>
    <row r="5604" spans="2:65" s="113" customFormat="1">
      <c r="B5604" s="112"/>
      <c r="D5604" s="102" t="s">
        <v>176</v>
      </c>
      <c r="E5604" s="114" t="s">
        <v>1</v>
      </c>
      <c r="F5604" s="115" t="s">
        <v>3931</v>
      </c>
      <c r="H5604" s="116">
        <v>428</v>
      </c>
      <c r="I5604" s="7"/>
      <c r="L5604" s="112"/>
      <c r="M5604" s="117"/>
      <c r="T5604" s="118"/>
      <c r="AT5604" s="114" t="s">
        <v>176</v>
      </c>
      <c r="AU5604" s="114" t="s">
        <v>82</v>
      </c>
      <c r="AV5604" s="113" t="s">
        <v>82</v>
      </c>
      <c r="AW5604" s="113" t="s">
        <v>30</v>
      </c>
      <c r="AX5604" s="113" t="s">
        <v>73</v>
      </c>
      <c r="AY5604" s="114" t="s">
        <v>165</v>
      </c>
    </row>
    <row r="5605" spans="2:65" s="120" customFormat="1">
      <c r="B5605" s="119"/>
      <c r="D5605" s="102" t="s">
        <v>176</v>
      </c>
      <c r="E5605" s="121" t="s">
        <v>1</v>
      </c>
      <c r="F5605" s="122" t="s">
        <v>181</v>
      </c>
      <c r="H5605" s="123">
        <v>3693</v>
      </c>
      <c r="I5605" s="8"/>
      <c r="L5605" s="119"/>
      <c r="M5605" s="124"/>
      <c r="T5605" s="125"/>
      <c r="AT5605" s="121" t="s">
        <v>176</v>
      </c>
      <c r="AU5605" s="121" t="s">
        <v>82</v>
      </c>
      <c r="AV5605" s="120" t="s">
        <v>172</v>
      </c>
      <c r="AW5605" s="120" t="s">
        <v>30</v>
      </c>
      <c r="AX5605" s="120" t="s">
        <v>80</v>
      </c>
      <c r="AY5605" s="121" t="s">
        <v>165</v>
      </c>
    </row>
    <row r="5606" spans="2:65" s="17" customFormat="1" ht="37.9" customHeight="1">
      <c r="B5606" s="16"/>
      <c r="C5606" s="88" t="s">
        <v>3932</v>
      </c>
      <c r="D5606" s="88" t="s">
        <v>168</v>
      </c>
      <c r="E5606" s="89" t="s">
        <v>3933</v>
      </c>
      <c r="F5606" s="90" t="s">
        <v>9713</v>
      </c>
      <c r="G5606" s="91" t="s">
        <v>3934</v>
      </c>
      <c r="H5606" s="92">
        <v>1</v>
      </c>
      <c r="I5606" s="93">
        <f>'Keramický obklad_specifikace'!E5</f>
        <v>0</v>
      </c>
      <c r="J5606" s="94">
        <f>ROUND(I5606*H5606,2)</f>
        <v>0</v>
      </c>
      <c r="K5606" s="95"/>
      <c r="L5606" s="2355" t="s">
        <v>9715</v>
      </c>
      <c r="M5606" s="96" t="s">
        <v>1</v>
      </c>
      <c r="N5606" s="97" t="s">
        <v>38</v>
      </c>
      <c r="P5606" s="98">
        <f>O5606*H5606</f>
        <v>0</v>
      </c>
      <c r="Q5606" s="98">
        <v>0</v>
      </c>
      <c r="R5606" s="98">
        <f>Q5606*H5606</f>
        <v>0</v>
      </c>
      <c r="S5606" s="98">
        <v>0</v>
      </c>
      <c r="T5606" s="99">
        <f>S5606*H5606</f>
        <v>0</v>
      </c>
      <c r="AR5606" s="100" t="s">
        <v>172</v>
      </c>
      <c r="AT5606" s="100" t="s">
        <v>168</v>
      </c>
      <c r="AU5606" s="100" t="s">
        <v>82</v>
      </c>
      <c r="AY5606" s="9" t="s">
        <v>165</v>
      </c>
      <c r="BE5606" s="101">
        <f>IF(N5606="základní",J5606,0)</f>
        <v>0</v>
      </c>
      <c r="BF5606" s="101">
        <f>IF(N5606="snížená",J5606,0)</f>
        <v>0</v>
      </c>
      <c r="BG5606" s="101">
        <f>IF(N5606="zákl. přenesená",J5606,0)</f>
        <v>0</v>
      </c>
      <c r="BH5606" s="101">
        <f>IF(N5606="sníž. přenesená",J5606,0)</f>
        <v>0</v>
      </c>
      <c r="BI5606" s="101">
        <f>IF(N5606="nulová",J5606,0)</f>
        <v>0</v>
      </c>
      <c r="BJ5606" s="9" t="s">
        <v>80</v>
      </c>
      <c r="BK5606" s="101">
        <f>ROUND(I5606*H5606,2)</f>
        <v>0</v>
      </c>
      <c r="BL5606" s="9" t="s">
        <v>172</v>
      </c>
      <c r="BM5606" s="100" t="s">
        <v>3935</v>
      </c>
    </row>
    <row r="5607" spans="2:65" s="17" customFormat="1" ht="19.5">
      <c r="B5607" s="16"/>
      <c r="D5607" s="102" t="s">
        <v>173</v>
      </c>
      <c r="F5607" s="103" t="s">
        <v>9714</v>
      </c>
      <c r="I5607" s="5"/>
      <c r="L5607" s="16"/>
      <c r="M5607" s="104"/>
      <c r="T5607" s="105"/>
      <c r="AT5607" s="9" t="s">
        <v>173</v>
      </c>
      <c r="AU5607" s="9" t="s">
        <v>82</v>
      </c>
    </row>
    <row r="5608" spans="2:65" s="107" customFormat="1">
      <c r="B5608" s="106"/>
      <c r="D5608" s="102" t="s">
        <v>176</v>
      </c>
      <c r="E5608" s="108" t="s">
        <v>1</v>
      </c>
      <c r="F5608" s="109" t="s">
        <v>11788</v>
      </c>
      <c r="H5608" s="108"/>
      <c r="I5608" s="6"/>
      <c r="L5608" s="106"/>
      <c r="M5608" s="110"/>
      <c r="T5608" s="111"/>
      <c r="AT5608" s="108" t="s">
        <v>176</v>
      </c>
      <c r="AU5608" s="108" t="s">
        <v>82</v>
      </c>
      <c r="AV5608" s="107" t="s">
        <v>80</v>
      </c>
      <c r="AW5608" s="107" t="s">
        <v>30</v>
      </c>
      <c r="AX5608" s="107" t="s">
        <v>73</v>
      </c>
      <c r="AY5608" s="108" t="s">
        <v>165</v>
      </c>
    </row>
    <row r="5609" spans="2:65" s="113" customFormat="1">
      <c r="B5609" s="112"/>
      <c r="D5609" s="102" t="s">
        <v>176</v>
      </c>
      <c r="E5609" s="114" t="s">
        <v>1</v>
      </c>
      <c r="F5609" s="109" t="s">
        <v>11789</v>
      </c>
      <c r="H5609" s="116"/>
      <c r="I5609" s="7"/>
      <c r="L5609" s="112"/>
      <c r="M5609" s="117"/>
      <c r="T5609" s="118"/>
      <c r="AT5609" s="114" t="s">
        <v>176</v>
      </c>
      <c r="AU5609" s="114" t="s">
        <v>82</v>
      </c>
      <c r="AV5609" s="113" t="s">
        <v>82</v>
      </c>
      <c r="AW5609" s="113" t="s">
        <v>30</v>
      </c>
      <c r="AX5609" s="113" t="s">
        <v>73</v>
      </c>
      <c r="AY5609" s="114" t="s">
        <v>165</v>
      </c>
    </row>
    <row r="5610" spans="2:65" s="107" customFormat="1">
      <c r="B5610" s="106"/>
      <c r="D5610" s="102" t="s">
        <v>176</v>
      </c>
      <c r="E5610" s="108" t="s">
        <v>1</v>
      </c>
      <c r="F5610" s="109" t="s">
        <v>11790</v>
      </c>
      <c r="H5610" s="108"/>
      <c r="I5610" s="6"/>
      <c r="L5610" s="106"/>
      <c r="M5610" s="110"/>
      <c r="T5610" s="111"/>
      <c r="AT5610" s="108" t="s">
        <v>176</v>
      </c>
      <c r="AU5610" s="108" t="s">
        <v>82</v>
      </c>
      <c r="AV5610" s="107" t="s">
        <v>80</v>
      </c>
      <c r="AW5610" s="107" t="s">
        <v>30</v>
      </c>
      <c r="AX5610" s="107" t="s">
        <v>73</v>
      </c>
      <c r="AY5610" s="108" t="s">
        <v>165</v>
      </c>
    </row>
    <row r="5611" spans="2:65" s="113" customFormat="1">
      <c r="B5611" s="112"/>
      <c r="D5611" s="102" t="s">
        <v>176</v>
      </c>
      <c r="E5611" s="114" t="s">
        <v>1</v>
      </c>
      <c r="F5611" s="109" t="s">
        <v>11791</v>
      </c>
      <c r="H5611" s="116"/>
      <c r="I5611" s="7"/>
      <c r="L5611" s="112"/>
      <c r="M5611" s="117"/>
      <c r="T5611" s="118"/>
      <c r="AT5611" s="114" t="s">
        <v>176</v>
      </c>
      <c r="AU5611" s="114" t="s">
        <v>82</v>
      </c>
      <c r="AV5611" s="113" t="s">
        <v>82</v>
      </c>
      <c r="AW5611" s="113" t="s">
        <v>30</v>
      </c>
      <c r="AX5611" s="113" t="s">
        <v>73</v>
      </c>
      <c r="AY5611" s="114" t="s">
        <v>165</v>
      </c>
    </row>
    <row r="5612" spans="2:65" s="107" customFormat="1">
      <c r="B5612" s="106"/>
      <c r="D5612" s="102" t="s">
        <v>176</v>
      </c>
      <c r="E5612" s="108" t="s">
        <v>1</v>
      </c>
      <c r="F5612" s="109" t="s">
        <v>11792</v>
      </c>
      <c r="H5612" s="108"/>
      <c r="I5612" s="6"/>
      <c r="L5612" s="106"/>
      <c r="M5612" s="110"/>
      <c r="T5612" s="111"/>
      <c r="AT5612" s="108" t="s">
        <v>176</v>
      </c>
      <c r="AU5612" s="108" t="s">
        <v>82</v>
      </c>
      <c r="AV5612" s="107" t="s">
        <v>80</v>
      </c>
      <c r="AW5612" s="107" t="s">
        <v>30</v>
      </c>
      <c r="AX5612" s="107" t="s">
        <v>73</v>
      </c>
      <c r="AY5612" s="108" t="s">
        <v>165</v>
      </c>
    </row>
    <row r="5613" spans="2:65" s="113" customFormat="1">
      <c r="B5613" s="112"/>
      <c r="D5613" s="102" t="s">
        <v>176</v>
      </c>
      <c r="E5613" s="114" t="s">
        <v>1</v>
      </c>
      <c r="F5613" s="109" t="s">
        <v>11793</v>
      </c>
      <c r="H5613" s="116"/>
      <c r="I5613" s="7"/>
      <c r="L5613" s="112"/>
      <c r="M5613" s="117"/>
      <c r="T5613" s="118"/>
      <c r="AT5613" s="114" t="s">
        <v>176</v>
      </c>
      <c r="AU5613" s="114" t="s">
        <v>82</v>
      </c>
      <c r="AV5613" s="113" t="s">
        <v>82</v>
      </c>
      <c r="AW5613" s="113" t="s">
        <v>30</v>
      </c>
      <c r="AX5613" s="113" t="s">
        <v>73</v>
      </c>
      <c r="AY5613" s="114" t="s">
        <v>165</v>
      </c>
    </row>
    <row r="5614" spans="2:65" s="17" customFormat="1" ht="24.2" customHeight="1">
      <c r="B5614" s="16"/>
      <c r="C5614" s="88" t="s">
        <v>2332</v>
      </c>
      <c r="D5614" s="88" t="s">
        <v>168</v>
      </c>
      <c r="E5614" s="89" t="s">
        <v>3936</v>
      </c>
      <c r="F5614" s="90" t="s">
        <v>3937</v>
      </c>
      <c r="G5614" s="91" t="s">
        <v>202</v>
      </c>
      <c r="H5614" s="92">
        <v>1604.818</v>
      </c>
      <c r="I5614" s="4"/>
      <c r="J5614" s="94">
        <f>ROUND(I5614*H5614,2)</f>
        <v>0</v>
      </c>
      <c r="K5614" s="95"/>
      <c r="L5614" s="16"/>
      <c r="M5614" s="96" t="s">
        <v>1</v>
      </c>
      <c r="N5614" s="97" t="s">
        <v>38</v>
      </c>
      <c r="P5614" s="98">
        <f>O5614*H5614</f>
        <v>0</v>
      </c>
      <c r="Q5614" s="98">
        <v>4.8999999999999998E-3</v>
      </c>
      <c r="R5614" s="98">
        <f>Q5614*H5614</f>
        <v>7.8636081999999998</v>
      </c>
      <c r="S5614" s="98">
        <v>0</v>
      </c>
      <c r="T5614" s="99">
        <f>S5614*H5614</f>
        <v>0</v>
      </c>
      <c r="AR5614" s="100" t="s">
        <v>172</v>
      </c>
      <c r="AT5614" s="100" t="s">
        <v>168</v>
      </c>
      <c r="AU5614" s="100" t="s">
        <v>82</v>
      </c>
      <c r="AY5614" s="9" t="s">
        <v>165</v>
      </c>
      <c r="BE5614" s="101">
        <f>IF(N5614="základní",J5614,0)</f>
        <v>0</v>
      </c>
      <c r="BF5614" s="101">
        <f>IF(N5614="snížená",J5614,0)</f>
        <v>0</v>
      </c>
      <c r="BG5614" s="101">
        <f>IF(N5614="zákl. přenesená",J5614,0)</f>
        <v>0</v>
      </c>
      <c r="BH5614" s="101">
        <f>IF(N5614="sníž. přenesená",J5614,0)</f>
        <v>0</v>
      </c>
      <c r="BI5614" s="101">
        <f>IF(N5614="nulová",J5614,0)</f>
        <v>0</v>
      </c>
      <c r="BJ5614" s="9" t="s">
        <v>80</v>
      </c>
      <c r="BK5614" s="101">
        <f>ROUND(I5614*H5614,2)</f>
        <v>0</v>
      </c>
      <c r="BL5614" s="9" t="s">
        <v>172</v>
      </c>
      <c r="BM5614" s="100" t="s">
        <v>3938</v>
      </c>
    </row>
    <row r="5615" spans="2:65" s="17" customFormat="1" ht="19.5">
      <c r="B5615" s="16"/>
      <c r="D5615" s="102" t="s">
        <v>173</v>
      </c>
      <c r="F5615" s="103" t="s">
        <v>3939</v>
      </c>
      <c r="I5615" s="5"/>
      <c r="L5615" s="16"/>
      <c r="M5615" s="104"/>
      <c r="T5615" s="105"/>
      <c r="AT5615" s="9" t="s">
        <v>173</v>
      </c>
      <c r="AU5615" s="9" t="s">
        <v>82</v>
      </c>
    </row>
    <row r="5616" spans="2:65" s="107" customFormat="1">
      <c r="B5616" s="106"/>
      <c r="D5616" s="102" t="s">
        <v>176</v>
      </c>
      <c r="E5616" s="108" t="s">
        <v>1</v>
      </c>
      <c r="F5616" s="109" t="s">
        <v>11794</v>
      </c>
      <c r="H5616" s="108"/>
      <c r="I5616" s="6"/>
      <c r="L5616" s="106"/>
      <c r="M5616" s="110"/>
      <c r="T5616" s="111"/>
      <c r="AT5616" s="108" t="s">
        <v>176</v>
      </c>
      <c r="AU5616" s="108" t="s">
        <v>82</v>
      </c>
      <c r="AV5616" s="107" t="s">
        <v>80</v>
      </c>
      <c r="AW5616" s="107" t="s">
        <v>30</v>
      </c>
      <c r="AX5616" s="107" t="s">
        <v>73</v>
      </c>
      <c r="AY5616" s="108" t="s">
        <v>165</v>
      </c>
    </row>
    <row r="5617" spans="2:65" s="113" customFormat="1">
      <c r="B5617" s="112"/>
      <c r="D5617" s="102" t="s">
        <v>176</v>
      </c>
      <c r="E5617" s="114" t="s">
        <v>1</v>
      </c>
      <c r="F5617" s="115" t="s">
        <v>11795</v>
      </c>
      <c r="H5617" s="116">
        <v>2908.768</v>
      </c>
      <c r="I5617" s="7"/>
      <c r="L5617" s="112"/>
      <c r="M5617" s="117"/>
      <c r="T5617" s="118"/>
      <c r="AT5617" s="114" t="s">
        <v>176</v>
      </c>
      <c r="AU5617" s="114" t="s">
        <v>82</v>
      </c>
      <c r="AV5617" s="113" t="s">
        <v>80</v>
      </c>
      <c r="AW5617" s="113" t="s">
        <v>30</v>
      </c>
      <c r="AX5617" s="113" t="s">
        <v>73</v>
      </c>
      <c r="AY5617" s="114" t="s">
        <v>165</v>
      </c>
    </row>
    <row r="5618" spans="2:65" s="107" customFormat="1">
      <c r="B5618" s="106"/>
      <c r="D5618" s="102" t="s">
        <v>176</v>
      </c>
      <c r="E5618" s="108" t="s">
        <v>1</v>
      </c>
      <c r="F5618" s="109" t="s">
        <v>11796</v>
      </c>
      <c r="H5618" s="108"/>
      <c r="I5618" s="6"/>
      <c r="L5618" s="106"/>
      <c r="M5618" s="110"/>
      <c r="T5618" s="111"/>
      <c r="AT5618" s="108" t="s">
        <v>176</v>
      </c>
      <c r="AU5618" s="108" t="s">
        <v>82</v>
      </c>
      <c r="AV5618" s="107" t="s">
        <v>82</v>
      </c>
      <c r="AW5618" s="107" t="s">
        <v>30</v>
      </c>
      <c r="AX5618" s="107" t="s">
        <v>73</v>
      </c>
      <c r="AY5618" s="108" t="s">
        <v>165</v>
      </c>
    </row>
    <row r="5619" spans="2:65" s="113" customFormat="1">
      <c r="B5619" s="112"/>
      <c r="D5619" s="102" t="s">
        <v>176</v>
      </c>
      <c r="E5619" s="114" t="s">
        <v>1</v>
      </c>
      <c r="F5619" s="115" t="s">
        <v>11797</v>
      </c>
      <c r="H5619" s="116">
        <v>-752</v>
      </c>
      <c r="I5619" s="7"/>
      <c r="L5619" s="112"/>
      <c r="M5619" s="117"/>
      <c r="T5619" s="118"/>
      <c r="AT5619" s="114" t="s">
        <v>176</v>
      </c>
      <c r="AU5619" s="114" t="s">
        <v>82</v>
      </c>
      <c r="AV5619" s="113" t="s">
        <v>80</v>
      </c>
      <c r="AW5619" s="113" t="s">
        <v>30</v>
      </c>
      <c r="AX5619" s="113" t="s">
        <v>73</v>
      </c>
      <c r="AY5619" s="114" t="s">
        <v>165</v>
      </c>
    </row>
    <row r="5620" spans="2:65" s="107" customFormat="1">
      <c r="B5620" s="106"/>
      <c r="D5620" s="102" t="s">
        <v>176</v>
      </c>
      <c r="E5620" s="108" t="s">
        <v>1</v>
      </c>
      <c r="F5620" s="109" t="s">
        <v>11798</v>
      </c>
      <c r="H5620" s="108"/>
      <c r="I5620" s="6"/>
      <c r="L5620" s="106"/>
      <c r="M5620" s="110"/>
      <c r="T5620" s="111"/>
      <c r="AT5620" s="108" t="s">
        <v>176</v>
      </c>
      <c r="AU5620" s="108" t="s">
        <v>82</v>
      </c>
      <c r="AV5620" s="107" t="s">
        <v>82</v>
      </c>
      <c r="AW5620" s="107" t="s">
        <v>30</v>
      </c>
      <c r="AX5620" s="107" t="s">
        <v>73</v>
      </c>
      <c r="AY5620" s="108" t="s">
        <v>165</v>
      </c>
    </row>
    <row r="5621" spans="2:65" s="113" customFormat="1">
      <c r="B5621" s="112"/>
      <c r="D5621" s="102" t="s">
        <v>176</v>
      </c>
      <c r="E5621" s="114" t="s">
        <v>1</v>
      </c>
      <c r="F5621" s="115" t="s">
        <v>10929</v>
      </c>
      <c r="H5621" s="116">
        <v>-126.063</v>
      </c>
      <c r="I5621" s="7"/>
      <c r="L5621" s="112"/>
      <c r="M5621" s="117"/>
      <c r="T5621" s="118"/>
      <c r="AT5621" s="114" t="s">
        <v>176</v>
      </c>
      <c r="AU5621" s="114" t="s">
        <v>82</v>
      </c>
      <c r="AV5621" s="113" t="s">
        <v>80</v>
      </c>
      <c r="AW5621" s="113" t="s">
        <v>30</v>
      </c>
      <c r="AX5621" s="113" t="s">
        <v>73</v>
      </c>
      <c r="AY5621" s="114" t="s">
        <v>165</v>
      </c>
    </row>
    <row r="5622" spans="2:65" s="107" customFormat="1">
      <c r="B5622" s="106"/>
      <c r="D5622" s="102" t="s">
        <v>176</v>
      </c>
      <c r="E5622" s="108" t="s">
        <v>1</v>
      </c>
      <c r="F5622" s="109" t="s">
        <v>11799</v>
      </c>
      <c r="H5622" s="108"/>
      <c r="I5622" s="6"/>
      <c r="L5622" s="106"/>
      <c r="M5622" s="110"/>
      <c r="T5622" s="111"/>
      <c r="AT5622" s="108" t="s">
        <v>176</v>
      </c>
      <c r="AU5622" s="108" t="s">
        <v>82</v>
      </c>
      <c r="AV5622" s="107" t="s">
        <v>82</v>
      </c>
      <c r="AW5622" s="107" t="s">
        <v>30</v>
      </c>
      <c r="AX5622" s="107" t="s">
        <v>73</v>
      </c>
      <c r="AY5622" s="108" t="s">
        <v>165</v>
      </c>
    </row>
    <row r="5623" spans="2:65" s="113" customFormat="1">
      <c r="B5623" s="112"/>
      <c r="D5623" s="102" t="s">
        <v>176</v>
      </c>
      <c r="E5623" s="114" t="s">
        <v>1</v>
      </c>
      <c r="F5623" s="115" t="s">
        <v>11800</v>
      </c>
      <c r="H5623" s="116">
        <v>-226.98</v>
      </c>
      <c r="I5623" s="7"/>
      <c r="L5623" s="112"/>
      <c r="M5623" s="117"/>
      <c r="T5623" s="118"/>
      <c r="AT5623" s="114" t="s">
        <v>176</v>
      </c>
      <c r="AU5623" s="114" t="s">
        <v>82</v>
      </c>
      <c r="AV5623" s="113" t="s">
        <v>80</v>
      </c>
      <c r="AW5623" s="113" t="s">
        <v>30</v>
      </c>
      <c r="AX5623" s="113" t="s">
        <v>73</v>
      </c>
      <c r="AY5623" s="114" t="s">
        <v>165</v>
      </c>
    </row>
    <row r="5624" spans="2:65" s="107" customFormat="1">
      <c r="B5624" s="106"/>
      <c r="D5624" s="102" t="s">
        <v>176</v>
      </c>
      <c r="E5624" s="108" t="s">
        <v>1</v>
      </c>
      <c r="F5624" s="109" t="s">
        <v>11801</v>
      </c>
      <c r="H5624" s="108"/>
      <c r="I5624" s="6"/>
      <c r="L5624" s="106"/>
      <c r="M5624" s="110"/>
      <c r="T5624" s="111"/>
      <c r="AT5624" s="108" t="s">
        <v>176</v>
      </c>
      <c r="AU5624" s="108" t="s">
        <v>82</v>
      </c>
      <c r="AV5624" s="107" t="s">
        <v>82</v>
      </c>
      <c r="AW5624" s="107" t="s">
        <v>30</v>
      </c>
      <c r="AX5624" s="107" t="s">
        <v>73</v>
      </c>
      <c r="AY5624" s="108" t="s">
        <v>165</v>
      </c>
    </row>
    <row r="5625" spans="2:65" s="113" customFormat="1">
      <c r="B5625" s="112"/>
      <c r="D5625" s="102" t="s">
        <v>176</v>
      </c>
      <c r="E5625" s="114" t="s">
        <v>1</v>
      </c>
      <c r="F5625" s="115" t="s">
        <v>10933</v>
      </c>
      <c r="H5625" s="116">
        <v>-198.90700000000001</v>
      </c>
      <c r="I5625" s="7"/>
      <c r="L5625" s="112"/>
      <c r="M5625" s="117"/>
      <c r="T5625" s="118"/>
      <c r="AT5625" s="114" t="s">
        <v>176</v>
      </c>
      <c r="AU5625" s="114" t="s">
        <v>82</v>
      </c>
      <c r="AV5625" s="113" t="s">
        <v>80</v>
      </c>
      <c r="AW5625" s="113" t="s">
        <v>30</v>
      </c>
      <c r="AX5625" s="113" t="s">
        <v>73</v>
      </c>
      <c r="AY5625" s="114" t="s">
        <v>165</v>
      </c>
    </row>
    <row r="5626" spans="2:65" s="120" customFormat="1">
      <c r="B5626" s="119"/>
      <c r="D5626" s="102" t="s">
        <v>176</v>
      </c>
      <c r="E5626" s="121" t="s">
        <v>1</v>
      </c>
      <c r="F5626" s="122" t="s">
        <v>181</v>
      </c>
      <c r="H5626" s="123">
        <v>1604.818</v>
      </c>
      <c r="I5626" s="8"/>
      <c r="L5626" s="119"/>
      <c r="M5626" s="124"/>
      <c r="T5626" s="125"/>
      <c r="AT5626" s="121" t="s">
        <v>176</v>
      </c>
      <c r="AU5626" s="121" t="s">
        <v>82</v>
      </c>
      <c r="AV5626" s="120" t="s">
        <v>172</v>
      </c>
      <c r="AW5626" s="120" t="s">
        <v>30</v>
      </c>
      <c r="AX5626" s="120" t="s">
        <v>80</v>
      </c>
      <c r="AY5626" s="121" t="s">
        <v>165</v>
      </c>
    </row>
    <row r="5627" spans="2:65" s="17" customFormat="1" ht="16.5" customHeight="1">
      <c r="B5627" s="16"/>
      <c r="C5627" s="88" t="s">
        <v>3940</v>
      </c>
      <c r="D5627" s="88" t="s">
        <v>168</v>
      </c>
      <c r="E5627" s="89" t="s">
        <v>3941</v>
      </c>
      <c r="F5627" s="90" t="s">
        <v>3942</v>
      </c>
      <c r="G5627" s="91" t="s">
        <v>202</v>
      </c>
      <c r="H5627" s="92">
        <v>1765.299</v>
      </c>
      <c r="I5627" s="4"/>
      <c r="J5627" s="94">
        <f>ROUND(I5627*H5627,2)</f>
        <v>0</v>
      </c>
      <c r="K5627" s="95"/>
      <c r="L5627" s="16"/>
      <c r="M5627" s="96" t="s">
        <v>1</v>
      </c>
      <c r="N5627" s="97" t="s">
        <v>38</v>
      </c>
      <c r="P5627" s="98">
        <f>O5627*H5627</f>
        <v>0</v>
      </c>
      <c r="Q5627" s="98">
        <v>0</v>
      </c>
      <c r="R5627" s="98">
        <f>Q5627*H5627</f>
        <v>0</v>
      </c>
      <c r="S5627" s="98">
        <v>0</v>
      </c>
      <c r="T5627" s="99">
        <f>S5627*H5627</f>
        <v>0</v>
      </c>
      <c r="AR5627" s="100" t="s">
        <v>172</v>
      </c>
      <c r="AT5627" s="100" t="s">
        <v>168</v>
      </c>
      <c r="AU5627" s="100" t="s">
        <v>82</v>
      </c>
      <c r="AY5627" s="9" t="s">
        <v>165</v>
      </c>
      <c r="BE5627" s="101">
        <f>IF(N5627="základní",J5627,0)</f>
        <v>0</v>
      </c>
      <c r="BF5627" s="101">
        <f>IF(N5627="snížená",J5627,0)</f>
        <v>0</v>
      </c>
      <c r="BG5627" s="101">
        <f>IF(N5627="zákl. přenesená",J5627,0)</f>
        <v>0</v>
      </c>
      <c r="BH5627" s="101">
        <f>IF(N5627="sníž. přenesená",J5627,0)</f>
        <v>0</v>
      </c>
      <c r="BI5627" s="101">
        <f>IF(N5627="nulová",J5627,0)</f>
        <v>0</v>
      </c>
      <c r="BJ5627" s="9" t="s">
        <v>80</v>
      </c>
      <c r="BK5627" s="101">
        <f>ROUND(I5627*H5627,2)</f>
        <v>0</v>
      </c>
      <c r="BL5627" s="9" t="s">
        <v>172</v>
      </c>
      <c r="BM5627" s="100" t="s">
        <v>3943</v>
      </c>
    </row>
    <row r="5628" spans="2:65" s="17" customFormat="1">
      <c r="B5628" s="16"/>
      <c r="D5628" s="102" t="s">
        <v>173</v>
      </c>
      <c r="F5628" s="103" t="s">
        <v>3942</v>
      </c>
      <c r="I5628" s="5"/>
      <c r="L5628" s="16"/>
      <c r="M5628" s="104"/>
      <c r="T5628" s="105"/>
      <c r="AT5628" s="9" t="s">
        <v>173</v>
      </c>
      <c r="AU5628" s="9" t="s">
        <v>82</v>
      </c>
    </row>
    <row r="5629" spans="2:65" s="113" customFormat="1">
      <c r="B5629" s="112"/>
      <c r="D5629" s="102" t="s">
        <v>176</v>
      </c>
      <c r="E5629" s="114" t="s">
        <v>1</v>
      </c>
      <c r="F5629" s="115" t="s">
        <v>11802</v>
      </c>
      <c r="H5629" s="116">
        <v>1765.299</v>
      </c>
      <c r="I5629" s="7"/>
      <c r="L5629" s="112"/>
      <c r="M5629" s="117"/>
      <c r="T5629" s="118"/>
      <c r="AT5629" s="114" t="s">
        <v>176</v>
      </c>
      <c r="AU5629" s="114" t="s">
        <v>82</v>
      </c>
      <c r="AV5629" s="113" t="s">
        <v>82</v>
      </c>
      <c r="AW5629" s="113" t="s">
        <v>30</v>
      </c>
      <c r="AX5629" s="113" t="s">
        <v>73</v>
      </c>
      <c r="AY5629" s="114" t="s">
        <v>165</v>
      </c>
    </row>
    <row r="5630" spans="2:65" s="120" customFormat="1">
      <c r="B5630" s="119"/>
      <c r="D5630" s="102" t="s">
        <v>176</v>
      </c>
      <c r="E5630" s="121" t="s">
        <v>1</v>
      </c>
      <c r="F5630" s="122" t="s">
        <v>181</v>
      </c>
      <c r="H5630" s="123">
        <v>1765.299</v>
      </c>
      <c r="I5630" s="8"/>
      <c r="L5630" s="119"/>
      <c r="M5630" s="124"/>
      <c r="T5630" s="125"/>
      <c r="AT5630" s="121" t="s">
        <v>176</v>
      </c>
      <c r="AU5630" s="121" t="s">
        <v>82</v>
      </c>
      <c r="AV5630" s="120" t="s">
        <v>172</v>
      </c>
      <c r="AW5630" s="120" t="s">
        <v>30</v>
      </c>
      <c r="AX5630" s="120" t="s">
        <v>80</v>
      </c>
      <c r="AY5630" s="121" t="s">
        <v>165</v>
      </c>
    </row>
    <row r="5631" spans="2:65" s="17" customFormat="1" ht="24.2" customHeight="1">
      <c r="B5631" s="16"/>
      <c r="C5631" s="88" t="s">
        <v>2335</v>
      </c>
      <c r="D5631" s="88" t="s">
        <v>168</v>
      </c>
      <c r="E5631" s="89" t="s">
        <v>3944</v>
      </c>
      <c r="F5631" s="90" t="s">
        <v>3945</v>
      </c>
      <c r="G5631" s="91" t="s">
        <v>195</v>
      </c>
      <c r="H5631" s="92">
        <v>112.756</v>
      </c>
      <c r="I5631" s="4"/>
      <c r="J5631" s="94">
        <f>ROUND(I5631*H5631,2)</f>
        <v>0</v>
      </c>
      <c r="K5631" s="95"/>
      <c r="L5631" s="16"/>
      <c r="M5631" s="96" t="s">
        <v>1</v>
      </c>
      <c r="N5631" s="97" t="s">
        <v>38</v>
      </c>
      <c r="P5631" s="98">
        <f>O5631*H5631</f>
        <v>0</v>
      </c>
      <c r="Q5631" s="98">
        <v>0</v>
      </c>
      <c r="R5631" s="98">
        <f>Q5631*H5631</f>
        <v>0</v>
      </c>
      <c r="S5631" s="98">
        <v>0</v>
      </c>
      <c r="T5631" s="99">
        <f>S5631*H5631</f>
        <v>0</v>
      </c>
      <c r="AR5631" s="100" t="s">
        <v>172</v>
      </c>
      <c r="AT5631" s="100" t="s">
        <v>168</v>
      </c>
      <c r="AU5631" s="100" t="s">
        <v>82</v>
      </c>
      <c r="AY5631" s="9" t="s">
        <v>165</v>
      </c>
      <c r="BE5631" s="101">
        <f>IF(N5631="základní",J5631,0)</f>
        <v>0</v>
      </c>
      <c r="BF5631" s="101">
        <f>IF(N5631="snížená",J5631,0)</f>
        <v>0</v>
      </c>
      <c r="BG5631" s="101">
        <f>IF(N5631="zákl. přenesená",J5631,0)</f>
        <v>0</v>
      </c>
      <c r="BH5631" s="101">
        <f>IF(N5631="sníž. přenesená",J5631,0)</f>
        <v>0</v>
      </c>
      <c r="BI5631" s="101">
        <f>IF(N5631="nulová",J5631,0)</f>
        <v>0</v>
      </c>
      <c r="BJ5631" s="9" t="s">
        <v>80</v>
      </c>
      <c r="BK5631" s="101">
        <f>ROUND(I5631*H5631,2)</f>
        <v>0</v>
      </c>
      <c r="BL5631" s="9" t="s">
        <v>172</v>
      </c>
      <c r="BM5631" s="100" t="s">
        <v>3946</v>
      </c>
    </row>
    <row r="5632" spans="2:65" s="17" customFormat="1" ht="29.25">
      <c r="B5632" s="16"/>
      <c r="D5632" s="102" t="s">
        <v>173</v>
      </c>
      <c r="F5632" s="103" t="s">
        <v>3947</v>
      </c>
      <c r="I5632" s="5"/>
      <c r="L5632" s="16"/>
      <c r="M5632" s="104"/>
      <c r="T5632" s="105"/>
      <c r="AT5632" s="9" t="s">
        <v>173</v>
      </c>
      <c r="AU5632" s="9" t="s">
        <v>82</v>
      </c>
    </row>
    <row r="5633" spans="2:65" s="77" customFormat="1" ht="22.9" customHeight="1">
      <c r="B5633" s="76"/>
      <c r="D5633" s="78" t="s">
        <v>72</v>
      </c>
      <c r="E5633" s="86" t="s">
        <v>3948</v>
      </c>
      <c r="F5633" s="86" t="s">
        <v>3949</v>
      </c>
      <c r="I5633" s="3"/>
      <c r="J5633" s="87">
        <f>BK5633</f>
        <v>0</v>
      </c>
      <c r="L5633" s="76"/>
      <c r="M5633" s="81"/>
      <c r="P5633" s="82">
        <f>SUM(P5634:P5641)</f>
        <v>0</v>
      </c>
      <c r="R5633" s="82">
        <f>SUM(R5634:R5641)</f>
        <v>3.4370625000000002E-4</v>
      </c>
      <c r="T5633" s="83">
        <f>SUM(T5634:T5641)</f>
        <v>0</v>
      </c>
      <c r="AR5633" s="78" t="s">
        <v>80</v>
      </c>
      <c r="AT5633" s="84" t="s">
        <v>72</v>
      </c>
      <c r="AU5633" s="84" t="s">
        <v>80</v>
      </c>
      <c r="AY5633" s="78" t="s">
        <v>165</v>
      </c>
      <c r="BK5633" s="85">
        <f>SUM(BK5634:BK5641)</f>
        <v>0</v>
      </c>
    </row>
    <row r="5634" spans="2:65" s="17" customFormat="1" ht="24.2" customHeight="1">
      <c r="B5634" s="16"/>
      <c r="C5634" s="88" t="s">
        <v>3950</v>
      </c>
      <c r="D5634" s="88" t="s">
        <v>168</v>
      </c>
      <c r="E5634" s="89" t="s">
        <v>3951</v>
      </c>
      <c r="F5634" s="90" t="s">
        <v>3952</v>
      </c>
      <c r="G5634" s="91" t="s">
        <v>202</v>
      </c>
      <c r="H5634" s="92">
        <v>2.391</v>
      </c>
      <c r="I5634" s="4"/>
      <c r="J5634" s="94">
        <f>ROUND(I5634*H5634,2)</f>
        <v>0</v>
      </c>
      <c r="K5634" s="95"/>
      <c r="L5634" s="16"/>
      <c r="M5634" s="96" t="s">
        <v>1</v>
      </c>
      <c r="N5634" s="97" t="s">
        <v>38</v>
      </c>
      <c r="P5634" s="98">
        <f>O5634*H5634</f>
        <v>0</v>
      </c>
      <c r="Q5634" s="98">
        <v>1.4375E-4</v>
      </c>
      <c r="R5634" s="98">
        <f>Q5634*H5634</f>
        <v>3.4370625000000002E-4</v>
      </c>
      <c r="S5634" s="98">
        <v>0</v>
      </c>
      <c r="T5634" s="99">
        <f>S5634*H5634</f>
        <v>0</v>
      </c>
      <c r="AR5634" s="100" t="s">
        <v>172</v>
      </c>
      <c r="AT5634" s="100" t="s">
        <v>168</v>
      </c>
      <c r="AU5634" s="100" t="s">
        <v>82</v>
      </c>
      <c r="AY5634" s="9" t="s">
        <v>165</v>
      </c>
      <c r="BE5634" s="101">
        <f>IF(N5634="základní",J5634,0)</f>
        <v>0</v>
      </c>
      <c r="BF5634" s="101">
        <f>IF(N5634="snížená",J5634,0)</f>
        <v>0</v>
      </c>
      <c r="BG5634" s="101">
        <f>IF(N5634="zákl. přenesená",J5634,0)</f>
        <v>0</v>
      </c>
      <c r="BH5634" s="101">
        <f>IF(N5634="sníž. přenesená",J5634,0)</f>
        <v>0</v>
      </c>
      <c r="BI5634" s="101">
        <f>IF(N5634="nulová",J5634,0)</f>
        <v>0</v>
      </c>
      <c r="BJ5634" s="9" t="s">
        <v>80</v>
      </c>
      <c r="BK5634" s="101">
        <f>ROUND(I5634*H5634,2)</f>
        <v>0</v>
      </c>
      <c r="BL5634" s="9" t="s">
        <v>172</v>
      </c>
      <c r="BM5634" s="100" t="s">
        <v>3953</v>
      </c>
    </row>
    <row r="5635" spans="2:65" s="17" customFormat="1" ht="19.5">
      <c r="B5635" s="16"/>
      <c r="D5635" s="102" t="s">
        <v>173</v>
      </c>
      <c r="F5635" s="103" t="s">
        <v>3954</v>
      </c>
      <c r="I5635" s="5"/>
      <c r="L5635" s="16"/>
      <c r="M5635" s="104"/>
      <c r="T5635" s="105"/>
      <c r="AT5635" s="9" t="s">
        <v>173</v>
      </c>
      <c r="AU5635" s="9" t="s">
        <v>82</v>
      </c>
    </row>
    <row r="5636" spans="2:65" s="107" customFormat="1">
      <c r="B5636" s="106"/>
      <c r="D5636" s="102" t="s">
        <v>176</v>
      </c>
      <c r="E5636" s="108" t="s">
        <v>1</v>
      </c>
      <c r="F5636" s="109" t="s">
        <v>3955</v>
      </c>
      <c r="H5636" s="108" t="s">
        <v>1</v>
      </c>
      <c r="I5636" s="6"/>
      <c r="L5636" s="106"/>
      <c r="M5636" s="110"/>
      <c r="T5636" s="111"/>
      <c r="AT5636" s="108" t="s">
        <v>176</v>
      </c>
      <c r="AU5636" s="108" t="s">
        <v>82</v>
      </c>
      <c r="AV5636" s="107" t="s">
        <v>80</v>
      </c>
      <c r="AW5636" s="107" t="s">
        <v>30</v>
      </c>
      <c r="AX5636" s="107" t="s">
        <v>73</v>
      </c>
      <c r="AY5636" s="108" t="s">
        <v>165</v>
      </c>
    </row>
    <row r="5637" spans="2:65" s="107" customFormat="1">
      <c r="B5637" s="106"/>
      <c r="D5637" s="102" t="s">
        <v>176</v>
      </c>
      <c r="E5637" s="108" t="s">
        <v>1</v>
      </c>
      <c r="F5637" s="109" t="s">
        <v>3956</v>
      </c>
      <c r="H5637" s="108" t="s">
        <v>1</v>
      </c>
      <c r="I5637" s="6"/>
      <c r="L5637" s="106"/>
      <c r="M5637" s="110"/>
      <c r="T5637" s="111"/>
      <c r="AT5637" s="108" t="s">
        <v>176</v>
      </c>
      <c r="AU5637" s="108" t="s">
        <v>82</v>
      </c>
      <c r="AV5637" s="107" t="s">
        <v>80</v>
      </c>
      <c r="AW5637" s="107" t="s">
        <v>30</v>
      </c>
      <c r="AX5637" s="107" t="s">
        <v>73</v>
      </c>
      <c r="AY5637" s="108" t="s">
        <v>165</v>
      </c>
    </row>
    <row r="5638" spans="2:65" s="113" customFormat="1">
      <c r="B5638" s="112"/>
      <c r="D5638" s="102" t="s">
        <v>176</v>
      </c>
      <c r="E5638" s="114" t="s">
        <v>1</v>
      </c>
      <c r="F5638" s="115" t="s">
        <v>3957</v>
      </c>
      <c r="H5638" s="116">
        <v>2.391</v>
      </c>
      <c r="I5638" s="7"/>
      <c r="L5638" s="112"/>
      <c r="M5638" s="117"/>
      <c r="T5638" s="118"/>
      <c r="AT5638" s="114" t="s">
        <v>176</v>
      </c>
      <c r="AU5638" s="114" t="s">
        <v>82</v>
      </c>
      <c r="AV5638" s="113" t="s">
        <v>82</v>
      </c>
      <c r="AW5638" s="113" t="s">
        <v>30</v>
      </c>
      <c r="AX5638" s="113" t="s">
        <v>73</v>
      </c>
      <c r="AY5638" s="114" t="s">
        <v>165</v>
      </c>
    </row>
    <row r="5639" spans="2:65" s="120" customFormat="1">
      <c r="B5639" s="119"/>
      <c r="D5639" s="102" t="s">
        <v>176</v>
      </c>
      <c r="E5639" s="121" t="s">
        <v>1</v>
      </c>
      <c r="F5639" s="122" t="s">
        <v>181</v>
      </c>
      <c r="H5639" s="123">
        <v>2.391</v>
      </c>
      <c r="I5639" s="8"/>
      <c r="L5639" s="119"/>
      <c r="M5639" s="124"/>
      <c r="T5639" s="125"/>
      <c r="AT5639" s="121" t="s">
        <v>176</v>
      </c>
      <c r="AU5639" s="121" t="s">
        <v>82</v>
      </c>
      <c r="AV5639" s="120" t="s">
        <v>172</v>
      </c>
      <c r="AW5639" s="120" t="s">
        <v>30</v>
      </c>
      <c r="AX5639" s="120" t="s">
        <v>80</v>
      </c>
      <c r="AY5639" s="121" t="s">
        <v>165</v>
      </c>
    </row>
    <row r="5640" spans="2:65" s="17" customFormat="1" ht="24.2" customHeight="1">
      <c r="B5640" s="16"/>
      <c r="C5640" s="88" t="s">
        <v>2342</v>
      </c>
      <c r="D5640" s="88" t="s">
        <v>168</v>
      </c>
      <c r="E5640" s="89" t="s">
        <v>3958</v>
      </c>
      <c r="F5640" s="90" t="s">
        <v>3959</v>
      </c>
      <c r="G5640" s="91" t="s">
        <v>202</v>
      </c>
      <c r="H5640" s="92">
        <v>142.41</v>
      </c>
      <c r="I5640" s="4"/>
      <c r="J5640" s="94">
        <f>ROUND(I5640*H5640,2)</f>
        <v>0</v>
      </c>
      <c r="K5640" s="95"/>
      <c r="L5640" s="16"/>
      <c r="M5640" s="96" t="s">
        <v>1</v>
      </c>
      <c r="N5640" s="97" t="s">
        <v>38</v>
      </c>
      <c r="P5640" s="98">
        <f>O5640*H5640</f>
        <v>0</v>
      </c>
      <c r="Q5640" s="98">
        <v>0</v>
      </c>
      <c r="R5640" s="98">
        <f>Q5640*H5640</f>
        <v>0</v>
      </c>
      <c r="S5640" s="98">
        <v>0</v>
      </c>
      <c r="T5640" s="99">
        <f>S5640*H5640</f>
        <v>0</v>
      </c>
      <c r="AR5640" s="100" t="s">
        <v>172</v>
      </c>
      <c r="AT5640" s="100" t="s">
        <v>168</v>
      </c>
      <c r="AU5640" s="100" t="s">
        <v>82</v>
      </c>
      <c r="AY5640" s="9" t="s">
        <v>165</v>
      </c>
      <c r="BE5640" s="101">
        <f>IF(N5640="základní",J5640,0)</f>
        <v>0</v>
      </c>
      <c r="BF5640" s="101">
        <f>IF(N5640="snížená",J5640,0)</f>
        <v>0</v>
      </c>
      <c r="BG5640" s="101">
        <f>IF(N5640="zákl. přenesená",J5640,0)</f>
        <v>0</v>
      </c>
      <c r="BH5640" s="101">
        <f>IF(N5640="sníž. přenesená",J5640,0)</f>
        <v>0</v>
      </c>
      <c r="BI5640" s="101">
        <f>IF(N5640="nulová",J5640,0)</f>
        <v>0</v>
      </c>
      <c r="BJ5640" s="9" t="s">
        <v>80</v>
      </c>
      <c r="BK5640" s="101">
        <f>ROUND(I5640*H5640,2)</f>
        <v>0</v>
      </c>
      <c r="BL5640" s="9" t="s">
        <v>172</v>
      </c>
      <c r="BM5640" s="100" t="s">
        <v>3960</v>
      </c>
    </row>
    <row r="5641" spans="2:65" s="17" customFormat="1" ht="19.5">
      <c r="B5641" s="16"/>
      <c r="D5641" s="102" t="s">
        <v>173</v>
      </c>
      <c r="F5641" s="103" t="s">
        <v>3959</v>
      </c>
      <c r="I5641" s="5"/>
      <c r="L5641" s="16"/>
      <c r="M5641" s="104"/>
      <c r="T5641" s="105"/>
      <c r="AT5641" s="9" t="s">
        <v>173</v>
      </c>
      <c r="AU5641" s="9" t="s">
        <v>82</v>
      </c>
    </row>
    <row r="5642" spans="2:65" s="107" customFormat="1">
      <c r="B5642" s="106"/>
      <c r="D5642" s="102" t="s">
        <v>176</v>
      </c>
      <c r="E5642" s="108" t="s">
        <v>1</v>
      </c>
      <c r="F5642" s="109" t="s">
        <v>11803</v>
      </c>
      <c r="H5642" s="108"/>
      <c r="I5642" s="6"/>
      <c r="L5642" s="106"/>
      <c r="M5642" s="110"/>
      <c r="T5642" s="111"/>
      <c r="AT5642" s="108" t="s">
        <v>176</v>
      </c>
      <c r="AU5642" s="108" t="s">
        <v>82</v>
      </c>
      <c r="AV5642" s="107" t="s">
        <v>80</v>
      </c>
      <c r="AW5642" s="107" t="s">
        <v>30</v>
      </c>
      <c r="AX5642" s="107" t="s">
        <v>73</v>
      </c>
      <c r="AY5642" s="108" t="s">
        <v>165</v>
      </c>
    </row>
    <row r="5643" spans="2:65" s="113" customFormat="1">
      <c r="B5643" s="112"/>
      <c r="D5643" s="102" t="s">
        <v>176</v>
      </c>
      <c r="E5643" s="114" t="s">
        <v>1</v>
      </c>
      <c r="F5643" s="115" t="s">
        <v>11804</v>
      </c>
      <c r="H5643" s="116">
        <v>142.41</v>
      </c>
      <c r="I5643" s="7"/>
      <c r="L5643" s="112"/>
      <c r="M5643" s="117"/>
      <c r="T5643" s="118"/>
      <c r="AT5643" s="114" t="s">
        <v>176</v>
      </c>
      <c r="AU5643" s="114" t="s">
        <v>82</v>
      </c>
      <c r="AV5643" s="113" t="s">
        <v>82</v>
      </c>
      <c r="AW5643" s="113" t="s">
        <v>30</v>
      </c>
      <c r="AX5643" s="113" t="s">
        <v>73</v>
      </c>
      <c r="AY5643" s="114" t="s">
        <v>165</v>
      </c>
    </row>
    <row r="5644" spans="2:65" s="120" customFormat="1">
      <c r="B5644" s="119"/>
      <c r="D5644" s="102" t="s">
        <v>176</v>
      </c>
      <c r="E5644" s="121" t="s">
        <v>1</v>
      </c>
      <c r="F5644" s="122" t="s">
        <v>181</v>
      </c>
      <c r="H5644" s="123">
        <v>142.41</v>
      </c>
      <c r="I5644" s="8"/>
      <c r="L5644" s="119"/>
      <c r="M5644" s="124"/>
      <c r="T5644" s="125"/>
      <c r="AT5644" s="121" t="s">
        <v>176</v>
      </c>
      <c r="AU5644" s="121" t="s">
        <v>82</v>
      </c>
      <c r="AV5644" s="120" t="s">
        <v>172</v>
      </c>
      <c r="AW5644" s="120" t="s">
        <v>30</v>
      </c>
      <c r="AX5644" s="120" t="s">
        <v>80</v>
      </c>
      <c r="AY5644" s="121" t="s">
        <v>165</v>
      </c>
    </row>
    <row r="5645" spans="2:65" s="77" customFormat="1" ht="22.9" customHeight="1">
      <c r="B5645" s="76"/>
      <c r="D5645" s="78" t="s">
        <v>72</v>
      </c>
      <c r="E5645" s="86" t="s">
        <v>3961</v>
      </c>
      <c r="F5645" s="86" t="s">
        <v>3962</v>
      </c>
      <c r="I5645" s="3"/>
      <c r="J5645" s="87">
        <f>BK5645</f>
        <v>0</v>
      </c>
      <c r="L5645" s="76"/>
      <c r="M5645" s="81"/>
      <c r="P5645" s="82">
        <f>SUM(P5646:P5667)</f>
        <v>0</v>
      </c>
      <c r="R5645" s="82">
        <f>SUM(R5646:R5667)</f>
        <v>3.8857334903999998</v>
      </c>
      <c r="T5645" s="83">
        <f>SUM(T5646:T5667)</f>
        <v>0</v>
      </c>
      <c r="AR5645" s="78" t="s">
        <v>80</v>
      </c>
      <c r="AT5645" s="84" t="s">
        <v>72</v>
      </c>
      <c r="AU5645" s="84" t="s">
        <v>80</v>
      </c>
      <c r="AY5645" s="78" t="s">
        <v>165</v>
      </c>
      <c r="BK5645" s="85">
        <f>SUM(BK5646:BK5667)</f>
        <v>0</v>
      </c>
    </row>
    <row r="5646" spans="2:65" s="17" customFormat="1" ht="24.2" customHeight="1">
      <c r="B5646" s="16"/>
      <c r="C5646" s="88" t="s">
        <v>3963</v>
      </c>
      <c r="D5646" s="88" t="s">
        <v>168</v>
      </c>
      <c r="E5646" s="89" t="s">
        <v>3964</v>
      </c>
      <c r="F5646" s="90" t="s">
        <v>3965</v>
      </c>
      <c r="G5646" s="91" t="s">
        <v>202</v>
      </c>
      <c r="H5646" s="92">
        <v>8476.7309999999998</v>
      </c>
      <c r="I5646" s="4"/>
      <c r="J5646" s="94">
        <f>ROUND(I5646*H5646,2)</f>
        <v>0</v>
      </c>
      <c r="K5646" s="95"/>
      <c r="L5646" s="16"/>
      <c r="M5646" s="96" t="s">
        <v>1</v>
      </c>
      <c r="N5646" s="97" t="s">
        <v>38</v>
      </c>
      <c r="P5646" s="98">
        <f>O5646*H5646</f>
        <v>0</v>
      </c>
      <c r="Q5646" s="98">
        <v>2.0000000000000001E-4</v>
      </c>
      <c r="R5646" s="98">
        <f>Q5646*H5646</f>
        <v>1.6953462000000001</v>
      </c>
      <c r="S5646" s="98">
        <v>0</v>
      </c>
      <c r="T5646" s="99">
        <f>S5646*H5646</f>
        <v>0</v>
      </c>
      <c r="AR5646" s="100" t="s">
        <v>172</v>
      </c>
      <c r="AT5646" s="100" t="s">
        <v>168</v>
      </c>
      <c r="AU5646" s="100" t="s">
        <v>82</v>
      </c>
      <c r="AY5646" s="9" t="s">
        <v>165</v>
      </c>
      <c r="BE5646" s="101">
        <f>IF(N5646="základní",J5646,0)</f>
        <v>0</v>
      </c>
      <c r="BF5646" s="101">
        <f>IF(N5646="snížená",J5646,0)</f>
        <v>0</v>
      </c>
      <c r="BG5646" s="101">
        <f>IF(N5646="zákl. přenesená",J5646,0)</f>
        <v>0</v>
      </c>
      <c r="BH5646" s="101">
        <f>IF(N5646="sníž. přenesená",J5646,0)</f>
        <v>0</v>
      </c>
      <c r="BI5646" s="101">
        <f>IF(N5646="nulová",J5646,0)</f>
        <v>0</v>
      </c>
      <c r="BJ5646" s="9" t="s">
        <v>80</v>
      </c>
      <c r="BK5646" s="101">
        <f>ROUND(I5646*H5646,2)</f>
        <v>0</v>
      </c>
      <c r="BL5646" s="9" t="s">
        <v>172</v>
      </c>
      <c r="BM5646" s="100" t="s">
        <v>3966</v>
      </c>
    </row>
    <row r="5647" spans="2:65" s="17" customFormat="1" ht="19.5">
      <c r="B5647" s="16"/>
      <c r="D5647" s="102" t="s">
        <v>173</v>
      </c>
      <c r="F5647" s="103" t="s">
        <v>3967</v>
      </c>
      <c r="I5647" s="5"/>
      <c r="L5647" s="16"/>
      <c r="M5647" s="104"/>
      <c r="T5647" s="105"/>
      <c r="AT5647" s="9" t="s">
        <v>173</v>
      </c>
      <c r="AU5647" s="9" t="s">
        <v>82</v>
      </c>
    </row>
    <row r="5648" spans="2:65" s="107" customFormat="1">
      <c r="B5648" s="106"/>
      <c r="D5648" s="102" t="s">
        <v>176</v>
      </c>
      <c r="E5648" s="108" t="s">
        <v>1</v>
      </c>
      <c r="F5648" s="109" t="s">
        <v>11805</v>
      </c>
      <c r="H5648" s="108"/>
      <c r="I5648" s="6"/>
      <c r="L5648" s="106"/>
      <c r="M5648" s="110"/>
      <c r="T5648" s="111"/>
      <c r="AT5648" s="108" t="s">
        <v>176</v>
      </c>
      <c r="AU5648" s="108" t="s">
        <v>82</v>
      </c>
      <c r="AV5648" s="107" t="s">
        <v>80</v>
      </c>
      <c r="AW5648" s="107" t="s">
        <v>30</v>
      </c>
      <c r="AX5648" s="107" t="s">
        <v>73</v>
      </c>
      <c r="AY5648" s="108" t="s">
        <v>165</v>
      </c>
    </row>
    <row r="5649" spans="2:51" s="113" customFormat="1">
      <c r="B5649" s="112"/>
      <c r="D5649" s="102" t="s">
        <v>176</v>
      </c>
      <c r="E5649" s="114" t="s">
        <v>1</v>
      </c>
      <c r="F5649" s="115" t="s">
        <v>11806</v>
      </c>
      <c r="H5649" s="116">
        <v>62.68</v>
      </c>
      <c r="I5649" s="7"/>
      <c r="L5649" s="112"/>
      <c r="M5649" s="117"/>
      <c r="T5649" s="118"/>
      <c r="AT5649" s="114" t="s">
        <v>176</v>
      </c>
      <c r="AU5649" s="114" t="s">
        <v>82</v>
      </c>
      <c r="AV5649" s="113" t="s">
        <v>82</v>
      </c>
      <c r="AW5649" s="113" t="s">
        <v>30</v>
      </c>
      <c r="AX5649" s="113" t="s">
        <v>73</v>
      </c>
      <c r="AY5649" s="114" t="s">
        <v>165</v>
      </c>
    </row>
    <row r="5650" spans="2:51" s="113" customFormat="1">
      <c r="B5650" s="112"/>
      <c r="D5650" s="102" t="s">
        <v>176</v>
      </c>
      <c r="E5650" s="114" t="s">
        <v>1</v>
      </c>
      <c r="F5650" s="115" t="s">
        <v>11807</v>
      </c>
      <c r="H5650" s="116">
        <v>22.44</v>
      </c>
      <c r="I5650" s="7"/>
      <c r="L5650" s="112"/>
      <c r="M5650" s="117"/>
      <c r="T5650" s="118"/>
      <c r="AT5650" s="114" t="s">
        <v>176</v>
      </c>
      <c r="AU5650" s="114" t="s">
        <v>82</v>
      </c>
      <c r="AV5650" s="113" t="s">
        <v>82</v>
      </c>
      <c r="AW5650" s="113" t="s">
        <v>30</v>
      </c>
      <c r="AX5650" s="113" t="s">
        <v>73</v>
      </c>
      <c r="AY5650" s="114" t="s">
        <v>165</v>
      </c>
    </row>
    <row r="5651" spans="2:51" s="107" customFormat="1">
      <c r="B5651" s="106"/>
      <c r="D5651" s="102" t="s">
        <v>176</v>
      </c>
      <c r="E5651" s="108" t="s">
        <v>1</v>
      </c>
      <c r="F5651" s="109" t="s">
        <v>11808</v>
      </c>
      <c r="H5651" s="108"/>
      <c r="I5651" s="6"/>
      <c r="L5651" s="106"/>
      <c r="M5651" s="110"/>
      <c r="T5651" s="111"/>
      <c r="AT5651" s="108" t="s">
        <v>176</v>
      </c>
      <c r="AU5651" s="108" t="s">
        <v>82</v>
      </c>
      <c r="AV5651" s="107" t="s">
        <v>82</v>
      </c>
      <c r="AW5651" s="107" t="s">
        <v>30</v>
      </c>
      <c r="AX5651" s="107" t="s">
        <v>73</v>
      </c>
      <c r="AY5651" s="108" t="s">
        <v>165</v>
      </c>
    </row>
    <row r="5652" spans="2:51" s="113" customFormat="1">
      <c r="B5652" s="112"/>
      <c r="D5652" s="102" t="s">
        <v>176</v>
      </c>
      <c r="E5652" s="114" t="s">
        <v>1</v>
      </c>
      <c r="F5652" s="115" t="s">
        <v>11809</v>
      </c>
      <c r="H5652" s="116">
        <v>629.09500000000003</v>
      </c>
      <c r="I5652" s="7"/>
      <c r="L5652" s="112"/>
      <c r="M5652" s="117"/>
      <c r="T5652" s="118"/>
      <c r="AT5652" s="114" t="s">
        <v>176</v>
      </c>
      <c r="AU5652" s="114" t="s">
        <v>82</v>
      </c>
      <c r="AV5652" s="113" t="s">
        <v>82</v>
      </c>
      <c r="AW5652" s="113" t="s">
        <v>30</v>
      </c>
      <c r="AX5652" s="113" t="s">
        <v>73</v>
      </c>
      <c r="AY5652" s="114" t="s">
        <v>165</v>
      </c>
    </row>
    <row r="5653" spans="2:51" s="107" customFormat="1">
      <c r="B5653" s="106"/>
      <c r="D5653" s="102" t="s">
        <v>176</v>
      </c>
      <c r="E5653" s="108" t="s">
        <v>1</v>
      </c>
      <c r="F5653" s="109" t="s">
        <v>11810</v>
      </c>
      <c r="H5653" s="108"/>
      <c r="I5653" s="6"/>
      <c r="L5653" s="106"/>
      <c r="M5653" s="110"/>
      <c r="T5653" s="111"/>
      <c r="AT5653" s="108" t="s">
        <v>176</v>
      </c>
      <c r="AU5653" s="108" t="s">
        <v>82</v>
      </c>
      <c r="AV5653" s="107" t="s">
        <v>82</v>
      </c>
      <c r="AW5653" s="107" t="s">
        <v>30</v>
      </c>
      <c r="AX5653" s="107" t="s">
        <v>73</v>
      </c>
      <c r="AY5653" s="108" t="s">
        <v>165</v>
      </c>
    </row>
    <row r="5654" spans="2:51" s="113" customFormat="1">
      <c r="B5654" s="112"/>
      <c r="D5654" s="102" t="s">
        <v>176</v>
      </c>
      <c r="E5654" s="114" t="s">
        <v>1</v>
      </c>
      <c r="F5654" s="115" t="s">
        <v>11811</v>
      </c>
      <c r="H5654" s="116">
        <v>1409.3589999999999</v>
      </c>
      <c r="I5654" s="7"/>
      <c r="L5654" s="112"/>
      <c r="M5654" s="117"/>
      <c r="T5654" s="118"/>
      <c r="AT5654" s="114" t="s">
        <v>176</v>
      </c>
      <c r="AU5654" s="114" t="s">
        <v>82</v>
      </c>
      <c r="AV5654" s="113" t="s">
        <v>82</v>
      </c>
      <c r="AW5654" s="113" t="s">
        <v>30</v>
      </c>
      <c r="AX5654" s="113" t="s">
        <v>73</v>
      </c>
      <c r="AY5654" s="114" t="s">
        <v>165</v>
      </c>
    </row>
    <row r="5655" spans="2:51" s="107" customFormat="1">
      <c r="B5655" s="106"/>
      <c r="D5655" s="102" t="s">
        <v>176</v>
      </c>
      <c r="E5655" s="108" t="s">
        <v>1</v>
      </c>
      <c r="F5655" s="109" t="s">
        <v>11812</v>
      </c>
      <c r="H5655" s="108"/>
      <c r="I5655" s="6"/>
      <c r="L5655" s="106"/>
      <c r="M5655" s="110"/>
      <c r="T5655" s="111"/>
      <c r="AT5655" s="108" t="s">
        <v>176</v>
      </c>
      <c r="AU5655" s="108" t="s">
        <v>82</v>
      </c>
      <c r="AV5655" s="107" t="s">
        <v>82</v>
      </c>
      <c r="AW5655" s="107" t="s">
        <v>30</v>
      </c>
      <c r="AX5655" s="107" t="s">
        <v>73</v>
      </c>
      <c r="AY5655" s="108" t="s">
        <v>165</v>
      </c>
    </row>
    <row r="5656" spans="2:51" s="113" customFormat="1">
      <c r="B5656" s="112"/>
      <c r="D5656" s="102" t="s">
        <v>176</v>
      </c>
      <c r="E5656" s="114" t="s">
        <v>1</v>
      </c>
      <c r="F5656" s="115" t="s">
        <v>11813</v>
      </c>
      <c r="H5656" s="116">
        <v>31.28</v>
      </c>
      <c r="I5656" s="7"/>
      <c r="L5656" s="112"/>
      <c r="M5656" s="117"/>
      <c r="T5656" s="118"/>
      <c r="AT5656" s="114" t="s">
        <v>176</v>
      </c>
      <c r="AU5656" s="114" t="s">
        <v>82</v>
      </c>
      <c r="AV5656" s="113" t="s">
        <v>82</v>
      </c>
      <c r="AW5656" s="113" t="s">
        <v>30</v>
      </c>
      <c r="AX5656" s="113" t="s">
        <v>73</v>
      </c>
      <c r="AY5656" s="114" t="s">
        <v>165</v>
      </c>
    </row>
    <row r="5657" spans="2:51" s="107" customFormat="1">
      <c r="B5657" s="106"/>
      <c r="D5657" s="102" t="s">
        <v>176</v>
      </c>
      <c r="E5657" s="108" t="s">
        <v>1</v>
      </c>
      <c r="F5657" s="109" t="s">
        <v>11814</v>
      </c>
      <c r="H5657" s="108"/>
      <c r="I5657" s="6"/>
      <c r="L5657" s="106"/>
      <c r="M5657" s="110"/>
      <c r="T5657" s="111"/>
      <c r="AT5657" s="108" t="s">
        <v>176</v>
      </c>
      <c r="AU5657" s="108" t="s">
        <v>82</v>
      </c>
      <c r="AV5657" s="107" t="s">
        <v>82</v>
      </c>
      <c r="AW5657" s="107" t="s">
        <v>30</v>
      </c>
      <c r="AX5657" s="107" t="s">
        <v>73</v>
      </c>
      <c r="AY5657" s="108" t="s">
        <v>165</v>
      </c>
    </row>
    <row r="5658" spans="2:51" s="113" customFormat="1">
      <c r="B5658" s="112"/>
      <c r="D5658" s="102" t="s">
        <v>176</v>
      </c>
      <c r="E5658" s="114" t="s">
        <v>1</v>
      </c>
      <c r="F5658" s="115" t="s">
        <v>11815</v>
      </c>
      <c r="H5658" s="116">
        <v>400.00400000000002</v>
      </c>
      <c r="I5658" s="7"/>
      <c r="L5658" s="112"/>
      <c r="M5658" s="117"/>
      <c r="T5658" s="118"/>
      <c r="AT5658" s="114" t="s">
        <v>176</v>
      </c>
      <c r="AU5658" s="114" t="s">
        <v>82</v>
      </c>
      <c r="AV5658" s="113" t="s">
        <v>82</v>
      </c>
      <c r="AW5658" s="113" t="s">
        <v>30</v>
      </c>
      <c r="AX5658" s="113" t="s">
        <v>73</v>
      </c>
      <c r="AY5658" s="114" t="s">
        <v>165</v>
      </c>
    </row>
    <row r="5659" spans="2:51" s="107" customFormat="1">
      <c r="B5659" s="106"/>
      <c r="D5659" s="102" t="s">
        <v>176</v>
      </c>
      <c r="E5659" s="108" t="s">
        <v>1</v>
      </c>
      <c r="F5659" s="109" t="s">
        <v>11816</v>
      </c>
      <c r="H5659" s="108"/>
      <c r="I5659" s="6"/>
      <c r="L5659" s="106"/>
      <c r="M5659" s="110"/>
      <c r="T5659" s="111"/>
      <c r="AT5659" s="108" t="s">
        <v>176</v>
      </c>
      <c r="AU5659" s="108" t="s">
        <v>82</v>
      </c>
      <c r="AV5659" s="107" t="s">
        <v>82</v>
      </c>
      <c r="AW5659" s="107" t="s">
        <v>30</v>
      </c>
      <c r="AX5659" s="107" t="s">
        <v>73</v>
      </c>
      <c r="AY5659" s="108" t="s">
        <v>165</v>
      </c>
    </row>
    <row r="5660" spans="2:51" s="113" customFormat="1">
      <c r="B5660" s="112"/>
      <c r="D5660" s="102" t="s">
        <v>176</v>
      </c>
      <c r="E5660" s="114" t="s">
        <v>1</v>
      </c>
      <c r="F5660" s="115" t="s">
        <v>11817</v>
      </c>
      <c r="H5660" s="116">
        <v>1443.2650000000001</v>
      </c>
      <c r="I5660" s="7"/>
      <c r="L5660" s="112"/>
      <c r="M5660" s="117"/>
      <c r="T5660" s="118"/>
      <c r="AT5660" s="114" t="s">
        <v>176</v>
      </c>
      <c r="AU5660" s="114" t="s">
        <v>82</v>
      </c>
      <c r="AV5660" s="113" t="s">
        <v>82</v>
      </c>
      <c r="AW5660" s="113" t="s">
        <v>30</v>
      </c>
      <c r="AX5660" s="113" t="s">
        <v>73</v>
      </c>
      <c r="AY5660" s="114" t="s">
        <v>165</v>
      </c>
    </row>
    <row r="5661" spans="2:51" s="113" customFormat="1">
      <c r="B5661" s="112"/>
      <c r="D5661" s="102" t="s">
        <v>176</v>
      </c>
      <c r="E5661" s="114" t="s">
        <v>1</v>
      </c>
      <c r="F5661" s="115" t="s">
        <v>11818</v>
      </c>
      <c r="H5661" s="116">
        <v>4442.2820000000002</v>
      </c>
      <c r="I5661" s="7"/>
      <c r="L5661" s="112"/>
      <c r="M5661" s="117"/>
      <c r="T5661" s="118"/>
      <c r="AT5661" s="114" t="s">
        <v>176</v>
      </c>
      <c r="AU5661" s="114" t="s">
        <v>82</v>
      </c>
      <c r="AV5661" s="113" t="s">
        <v>82</v>
      </c>
      <c r="AW5661" s="113" t="s">
        <v>30</v>
      </c>
      <c r="AX5661" s="113" t="s">
        <v>73</v>
      </c>
      <c r="AY5661" s="114" t="s">
        <v>165</v>
      </c>
    </row>
    <row r="5662" spans="2:51" s="107" customFormat="1">
      <c r="B5662" s="106"/>
      <c r="D5662" s="102" t="s">
        <v>176</v>
      </c>
      <c r="E5662" s="108" t="s">
        <v>1</v>
      </c>
      <c r="F5662" s="109" t="s">
        <v>11819</v>
      </c>
      <c r="H5662" s="108"/>
      <c r="I5662" s="6"/>
      <c r="L5662" s="106"/>
      <c r="M5662" s="110"/>
      <c r="T5662" s="111"/>
      <c r="AT5662" s="108" t="s">
        <v>176</v>
      </c>
      <c r="AU5662" s="108" t="s">
        <v>82</v>
      </c>
      <c r="AV5662" s="107" t="s">
        <v>82</v>
      </c>
      <c r="AW5662" s="107" t="s">
        <v>30</v>
      </c>
      <c r="AX5662" s="107" t="s">
        <v>73</v>
      </c>
      <c r="AY5662" s="108" t="s">
        <v>165</v>
      </c>
    </row>
    <row r="5663" spans="2:51" s="113" customFormat="1">
      <c r="B5663" s="112"/>
      <c r="D5663" s="102" t="s">
        <v>176</v>
      </c>
      <c r="E5663" s="114" t="s">
        <v>1</v>
      </c>
      <c r="F5663" s="115" t="s">
        <v>11820</v>
      </c>
      <c r="H5663" s="116">
        <v>28.206</v>
      </c>
      <c r="I5663" s="7"/>
      <c r="L5663" s="112"/>
      <c r="M5663" s="117"/>
      <c r="T5663" s="118"/>
      <c r="AT5663" s="114" t="s">
        <v>176</v>
      </c>
      <c r="AU5663" s="114" t="s">
        <v>82</v>
      </c>
      <c r="AV5663" s="113" t="s">
        <v>82</v>
      </c>
      <c r="AW5663" s="113" t="s">
        <v>30</v>
      </c>
      <c r="AX5663" s="113" t="s">
        <v>73</v>
      </c>
      <c r="AY5663" s="114" t="s">
        <v>165</v>
      </c>
    </row>
    <row r="5664" spans="2:51" s="113" customFormat="1">
      <c r="B5664" s="112"/>
      <c r="D5664" s="102" t="s">
        <v>176</v>
      </c>
      <c r="E5664" s="114" t="s">
        <v>1</v>
      </c>
      <c r="F5664" s="115" t="s">
        <v>11821</v>
      </c>
      <c r="H5664" s="116">
        <v>8.1199999999999992</v>
      </c>
      <c r="I5664" s="7"/>
      <c r="L5664" s="112"/>
      <c r="M5664" s="117"/>
      <c r="T5664" s="118"/>
      <c r="AT5664" s="114" t="s">
        <v>176</v>
      </c>
      <c r="AU5664" s="114" t="s">
        <v>82</v>
      </c>
      <c r="AV5664" s="113" t="s">
        <v>82</v>
      </c>
      <c r="AW5664" s="113" t="s">
        <v>30</v>
      </c>
      <c r="AX5664" s="113" t="s">
        <v>73</v>
      </c>
      <c r="AY5664" s="114" t="s">
        <v>165</v>
      </c>
    </row>
    <row r="5665" spans="2:65" s="120" customFormat="1">
      <c r="B5665" s="119"/>
      <c r="D5665" s="102" t="s">
        <v>176</v>
      </c>
      <c r="E5665" s="121" t="s">
        <v>1</v>
      </c>
      <c r="F5665" s="122" t="s">
        <v>181</v>
      </c>
      <c r="H5665" s="123">
        <v>8476.7309999999998</v>
      </c>
      <c r="I5665" s="8"/>
      <c r="L5665" s="119"/>
      <c r="M5665" s="124"/>
      <c r="T5665" s="125"/>
      <c r="AT5665" s="121" t="s">
        <v>176</v>
      </c>
      <c r="AU5665" s="121" t="s">
        <v>82</v>
      </c>
      <c r="AV5665" s="120" t="s">
        <v>172</v>
      </c>
      <c r="AW5665" s="120" t="s">
        <v>30</v>
      </c>
      <c r="AX5665" s="120" t="s">
        <v>80</v>
      </c>
      <c r="AY5665" s="121" t="s">
        <v>165</v>
      </c>
    </row>
    <row r="5666" spans="2:65" s="17" customFormat="1" ht="33" customHeight="1">
      <c r="B5666" s="16"/>
      <c r="C5666" s="88" t="s">
        <v>2347</v>
      </c>
      <c r="D5666" s="88" t="s">
        <v>168</v>
      </c>
      <c r="E5666" s="89" t="s">
        <v>3968</v>
      </c>
      <c r="F5666" s="90" t="s">
        <v>3969</v>
      </c>
      <c r="G5666" s="91" t="s">
        <v>202</v>
      </c>
      <c r="H5666" s="92">
        <v>8476.7309999999998</v>
      </c>
      <c r="I5666" s="4"/>
      <c r="J5666" s="94">
        <f>ROUND(I5666*H5666,2)</f>
        <v>0</v>
      </c>
      <c r="K5666" s="95"/>
      <c r="L5666" s="16"/>
      <c r="M5666" s="96" t="s">
        <v>1</v>
      </c>
      <c r="N5666" s="97" t="s">
        <v>38</v>
      </c>
      <c r="P5666" s="98">
        <f>O5666*H5666</f>
        <v>0</v>
      </c>
      <c r="Q5666" s="98">
        <v>2.5839999999999999E-4</v>
      </c>
      <c r="R5666" s="98">
        <f>Q5666*H5666</f>
        <v>2.1903872903999999</v>
      </c>
      <c r="S5666" s="98">
        <v>0</v>
      </c>
      <c r="T5666" s="99">
        <f>S5666*H5666</f>
        <v>0</v>
      </c>
      <c r="AR5666" s="100" t="s">
        <v>172</v>
      </c>
      <c r="AT5666" s="100" t="s">
        <v>168</v>
      </c>
      <c r="AU5666" s="100" t="s">
        <v>82</v>
      </c>
      <c r="AY5666" s="9" t="s">
        <v>165</v>
      </c>
      <c r="BE5666" s="101">
        <f>IF(N5666="základní",J5666,0)</f>
        <v>0</v>
      </c>
      <c r="BF5666" s="101">
        <f>IF(N5666="snížená",J5666,0)</f>
        <v>0</v>
      </c>
      <c r="BG5666" s="101">
        <f>IF(N5666="zákl. přenesená",J5666,0)</f>
        <v>0</v>
      </c>
      <c r="BH5666" s="101">
        <f>IF(N5666="sníž. přenesená",J5666,0)</f>
        <v>0</v>
      </c>
      <c r="BI5666" s="101">
        <f>IF(N5666="nulová",J5666,0)</f>
        <v>0</v>
      </c>
      <c r="BJ5666" s="9" t="s">
        <v>80</v>
      </c>
      <c r="BK5666" s="101">
        <f>ROUND(I5666*H5666,2)</f>
        <v>0</v>
      </c>
      <c r="BL5666" s="9" t="s">
        <v>172</v>
      </c>
      <c r="BM5666" s="100" t="s">
        <v>3970</v>
      </c>
    </row>
    <row r="5667" spans="2:65" s="17" customFormat="1" ht="29.25">
      <c r="B5667" s="16"/>
      <c r="D5667" s="102" t="s">
        <v>173</v>
      </c>
      <c r="F5667" s="103" t="s">
        <v>3971</v>
      </c>
      <c r="L5667" s="16"/>
      <c r="M5667" s="104"/>
      <c r="T5667" s="105"/>
      <c r="AT5667" s="9" t="s">
        <v>173</v>
      </c>
      <c r="AU5667" s="9" t="s">
        <v>82</v>
      </c>
    </row>
    <row r="5668" spans="2:65" s="113" customFormat="1">
      <c r="B5668" s="112"/>
      <c r="D5668" s="102" t="s">
        <v>176</v>
      </c>
      <c r="E5668" s="114" t="s">
        <v>1</v>
      </c>
      <c r="F5668" s="115" t="s">
        <v>11822</v>
      </c>
      <c r="H5668" s="116">
        <v>8476.7309999999998</v>
      </c>
      <c r="I5668" s="7"/>
      <c r="L5668" s="112"/>
      <c r="M5668" s="117"/>
      <c r="T5668" s="118"/>
      <c r="AT5668" s="114" t="s">
        <v>176</v>
      </c>
      <c r="AU5668" s="114" t="s">
        <v>82</v>
      </c>
      <c r="AV5668" s="113" t="s">
        <v>82</v>
      </c>
      <c r="AW5668" s="113" t="s">
        <v>30</v>
      </c>
      <c r="AX5668" s="113" t="s">
        <v>73</v>
      </c>
      <c r="AY5668" s="114" t="s">
        <v>165</v>
      </c>
    </row>
    <row r="5669" spans="2:65" s="120" customFormat="1">
      <c r="B5669" s="119"/>
      <c r="D5669" s="102" t="s">
        <v>176</v>
      </c>
      <c r="E5669" s="121" t="s">
        <v>1</v>
      </c>
      <c r="F5669" s="122" t="s">
        <v>181</v>
      </c>
      <c r="H5669" s="123">
        <v>8476.7309999999998</v>
      </c>
      <c r="I5669" s="8"/>
      <c r="L5669" s="119"/>
      <c r="M5669" s="124"/>
      <c r="T5669" s="125"/>
      <c r="AT5669" s="121" t="s">
        <v>176</v>
      </c>
      <c r="AU5669" s="121" t="s">
        <v>82</v>
      </c>
      <c r="AV5669" s="120" t="s">
        <v>172</v>
      </c>
      <c r="AW5669" s="120" t="s">
        <v>30</v>
      </c>
      <c r="AX5669" s="120" t="s">
        <v>80</v>
      </c>
      <c r="AY5669" s="121" t="s">
        <v>165</v>
      </c>
    </row>
    <row r="5670" spans="2:65" s="77" customFormat="1" ht="22.9" customHeight="1">
      <c r="B5670" s="76"/>
      <c r="D5670" s="78" t="s">
        <v>72</v>
      </c>
      <c r="E5670" s="86" t="s">
        <v>3972</v>
      </c>
      <c r="F5670" s="86" t="s">
        <v>3973</v>
      </c>
      <c r="J5670" s="87">
        <f>BK5670</f>
        <v>0</v>
      </c>
      <c r="L5670" s="76"/>
      <c r="M5670" s="81"/>
      <c r="P5670" s="82">
        <f>SUM(P5671:P5672)</f>
        <v>0</v>
      </c>
      <c r="R5670" s="82">
        <f>SUM(R5671:R5672)</f>
        <v>0</v>
      </c>
      <c r="T5670" s="83">
        <f>SUM(T5671:T5672)</f>
        <v>0</v>
      </c>
      <c r="AR5670" s="78" t="s">
        <v>80</v>
      </c>
      <c r="AT5670" s="84" t="s">
        <v>72</v>
      </c>
      <c r="AU5670" s="84" t="s">
        <v>80</v>
      </c>
      <c r="AY5670" s="78" t="s">
        <v>165</v>
      </c>
      <c r="BK5670" s="85">
        <f>SUM(BK5671:BK5672)</f>
        <v>0</v>
      </c>
    </row>
    <row r="5671" spans="2:65" s="17" customFormat="1" ht="24.2" customHeight="1">
      <c r="B5671" s="16"/>
      <c r="C5671" s="88" t="s">
        <v>3974</v>
      </c>
      <c r="D5671" s="88" t="s">
        <v>168</v>
      </c>
      <c r="E5671" s="89" t="s">
        <v>3975</v>
      </c>
      <c r="F5671" s="90" t="s">
        <v>3976</v>
      </c>
      <c r="G5671" s="91" t="s">
        <v>3934</v>
      </c>
      <c r="H5671" s="92">
        <v>1</v>
      </c>
      <c r="I5671" s="93">
        <f>'K-Rekapitulace'!C20</f>
        <v>0</v>
      </c>
      <c r="J5671" s="94">
        <f>ROUND(I5671*H5671,2)</f>
        <v>0</v>
      </c>
      <c r="K5671" s="95"/>
      <c r="L5671" s="2301" t="s">
        <v>9248</v>
      </c>
      <c r="M5671" s="96" t="s">
        <v>1</v>
      </c>
      <c r="N5671" s="97" t="s">
        <v>38</v>
      </c>
      <c r="P5671" s="98">
        <f>O5671*H5671</f>
        <v>0</v>
      </c>
      <c r="Q5671" s="98">
        <v>0</v>
      </c>
      <c r="R5671" s="98">
        <f>Q5671*H5671</f>
        <v>0</v>
      </c>
      <c r="S5671" s="98">
        <v>0</v>
      </c>
      <c r="T5671" s="99">
        <f>S5671*H5671</f>
        <v>0</v>
      </c>
      <c r="AR5671" s="100" t="s">
        <v>172</v>
      </c>
      <c r="AT5671" s="100" t="s">
        <v>168</v>
      </c>
      <c r="AU5671" s="100" t="s">
        <v>82</v>
      </c>
      <c r="AY5671" s="9" t="s">
        <v>165</v>
      </c>
      <c r="BE5671" s="101">
        <f>IF(N5671="základní",J5671,0)</f>
        <v>0</v>
      </c>
      <c r="BF5671" s="101">
        <f>IF(N5671="snížená",J5671,0)</f>
        <v>0</v>
      </c>
      <c r="BG5671" s="101">
        <f>IF(N5671="zákl. přenesená",J5671,0)</f>
        <v>0</v>
      </c>
      <c r="BH5671" s="101">
        <f>IF(N5671="sníž. přenesená",J5671,0)</f>
        <v>0</v>
      </c>
      <c r="BI5671" s="101">
        <f>IF(N5671="nulová",J5671,0)</f>
        <v>0</v>
      </c>
      <c r="BJ5671" s="9" t="s">
        <v>80</v>
      </c>
      <c r="BK5671" s="101">
        <f>ROUND(I5671*H5671,2)</f>
        <v>0</v>
      </c>
      <c r="BL5671" s="9" t="s">
        <v>172</v>
      </c>
      <c r="BM5671" s="100" t="s">
        <v>3977</v>
      </c>
    </row>
    <row r="5672" spans="2:65" s="17" customFormat="1">
      <c r="B5672" s="16"/>
      <c r="D5672" s="102" t="s">
        <v>173</v>
      </c>
      <c r="F5672" s="103" t="s">
        <v>3976</v>
      </c>
      <c r="L5672" s="2299"/>
      <c r="M5672" s="104"/>
      <c r="T5672" s="105"/>
      <c r="AT5672" s="9" t="s">
        <v>173</v>
      </c>
      <c r="AU5672" s="9" t="s">
        <v>82</v>
      </c>
    </row>
    <row r="5673" spans="2:65" s="77" customFormat="1" ht="22.9" customHeight="1">
      <c r="B5673" s="76"/>
      <c r="D5673" s="78" t="s">
        <v>72</v>
      </c>
      <c r="E5673" s="86" t="s">
        <v>3978</v>
      </c>
      <c r="F5673" s="86" t="s">
        <v>3979</v>
      </c>
      <c r="J5673" s="87">
        <f>BK5673</f>
        <v>0</v>
      </c>
      <c r="L5673" s="2300"/>
      <c r="M5673" s="81"/>
      <c r="P5673" s="82">
        <f>SUM(P5674:P5675)</f>
        <v>0</v>
      </c>
      <c r="R5673" s="82">
        <f>SUM(R5674:R5675)</f>
        <v>0</v>
      </c>
      <c r="T5673" s="83">
        <f>SUM(T5674:T5675)</f>
        <v>0</v>
      </c>
      <c r="AR5673" s="78" t="s">
        <v>80</v>
      </c>
      <c r="AT5673" s="84" t="s">
        <v>72</v>
      </c>
      <c r="AU5673" s="84" t="s">
        <v>80</v>
      </c>
      <c r="AY5673" s="78" t="s">
        <v>165</v>
      </c>
      <c r="BK5673" s="85">
        <f>SUM(BK5674:BK5675)</f>
        <v>0</v>
      </c>
    </row>
    <row r="5674" spans="2:65" s="17" customFormat="1" ht="24.2" customHeight="1">
      <c r="B5674" s="16"/>
      <c r="C5674" s="88" t="s">
        <v>2351</v>
      </c>
      <c r="D5674" s="88" t="s">
        <v>168</v>
      </c>
      <c r="E5674" s="89" t="s">
        <v>3980</v>
      </c>
      <c r="F5674" s="90" t="s">
        <v>3981</v>
      </c>
      <c r="G5674" s="91" t="s">
        <v>3934</v>
      </c>
      <c r="H5674" s="92">
        <v>1</v>
      </c>
      <c r="I5674" s="93">
        <f>'S-Rekapitulace'!F12</f>
        <v>0</v>
      </c>
      <c r="J5674" s="94">
        <f>ROUND(I5674*H5674,2)</f>
        <v>0</v>
      </c>
      <c r="K5674" s="95"/>
      <c r="L5674" s="2302" t="s">
        <v>9486</v>
      </c>
      <c r="M5674" s="96" t="s">
        <v>1</v>
      </c>
      <c r="N5674" s="97" t="s">
        <v>38</v>
      </c>
      <c r="P5674" s="98">
        <f>O5674*H5674</f>
        <v>0</v>
      </c>
      <c r="Q5674" s="98">
        <v>0</v>
      </c>
      <c r="R5674" s="98">
        <f>Q5674*H5674</f>
        <v>0</v>
      </c>
      <c r="S5674" s="98">
        <v>0</v>
      </c>
      <c r="T5674" s="99">
        <f>S5674*H5674</f>
        <v>0</v>
      </c>
      <c r="AR5674" s="100" t="s">
        <v>172</v>
      </c>
      <c r="AT5674" s="100" t="s">
        <v>168</v>
      </c>
      <c r="AU5674" s="100" t="s">
        <v>82</v>
      </c>
      <c r="AY5674" s="9" t="s">
        <v>165</v>
      </c>
      <c r="BE5674" s="101">
        <f>IF(N5674="základní",J5674,0)</f>
        <v>0</v>
      </c>
      <c r="BF5674" s="101">
        <f>IF(N5674="snížená",J5674,0)</f>
        <v>0</v>
      </c>
      <c r="BG5674" s="101">
        <f>IF(N5674="zákl. přenesená",J5674,0)</f>
        <v>0</v>
      </c>
      <c r="BH5674" s="101">
        <f>IF(N5674="sníž. přenesená",J5674,0)</f>
        <v>0</v>
      </c>
      <c r="BI5674" s="101">
        <f>IF(N5674="nulová",J5674,0)</f>
        <v>0</v>
      </c>
      <c r="BJ5674" s="9" t="s">
        <v>80</v>
      </c>
      <c r="BK5674" s="101">
        <f>ROUND(I5674*H5674,2)</f>
        <v>0</v>
      </c>
      <c r="BL5674" s="9" t="s">
        <v>172</v>
      </c>
      <c r="BM5674" s="100" t="s">
        <v>3982</v>
      </c>
    </row>
    <row r="5675" spans="2:65" s="17" customFormat="1">
      <c r="B5675" s="16"/>
      <c r="D5675" s="102" t="s">
        <v>173</v>
      </c>
      <c r="F5675" s="103" t="s">
        <v>3981</v>
      </c>
      <c r="L5675" s="2299"/>
      <c r="M5675" s="104"/>
      <c r="T5675" s="105"/>
      <c r="AT5675" s="9" t="s">
        <v>173</v>
      </c>
      <c r="AU5675" s="9" t="s">
        <v>82</v>
      </c>
    </row>
    <row r="5676" spans="2:65" s="77" customFormat="1" ht="22.9" customHeight="1">
      <c r="B5676" s="76"/>
      <c r="D5676" s="78" t="s">
        <v>72</v>
      </c>
      <c r="E5676" s="86" t="s">
        <v>3983</v>
      </c>
      <c r="F5676" s="86" t="s">
        <v>3984</v>
      </c>
      <c r="J5676" s="87">
        <f>BK5676</f>
        <v>0</v>
      </c>
      <c r="L5676" s="2300"/>
      <c r="M5676" s="81"/>
      <c r="P5676" s="82">
        <f>SUM(P5677:P5716)</f>
        <v>0</v>
      </c>
      <c r="R5676" s="82">
        <f>SUM(R5677:R5716)</f>
        <v>0</v>
      </c>
      <c r="T5676" s="83">
        <f>SUM(T5677:T5716)</f>
        <v>0</v>
      </c>
      <c r="AR5676" s="78" t="s">
        <v>80</v>
      </c>
      <c r="AT5676" s="84" t="s">
        <v>72</v>
      </c>
      <c r="AU5676" s="84" t="s">
        <v>80</v>
      </c>
      <c r="AY5676" s="78" t="s">
        <v>165</v>
      </c>
      <c r="BK5676" s="85">
        <f>SUM(BK5677:BK5716)</f>
        <v>0</v>
      </c>
    </row>
    <row r="5677" spans="2:65" s="17" customFormat="1" ht="24.2" customHeight="1">
      <c r="B5677" s="16"/>
      <c r="C5677" s="88" t="s">
        <v>3985</v>
      </c>
      <c r="D5677" s="88" t="s">
        <v>168</v>
      </c>
      <c r="E5677" s="89" t="s">
        <v>3986</v>
      </c>
      <c r="F5677" s="90" t="s">
        <v>3987</v>
      </c>
      <c r="G5677" s="91" t="s">
        <v>3934</v>
      </c>
      <c r="H5677" s="92">
        <v>1</v>
      </c>
      <c r="I5677" s="93">
        <f>'01-Rekapitulace'!B17</f>
        <v>0</v>
      </c>
      <c r="J5677" s="94">
        <f>ROUND(I5677*H5677,2)</f>
        <v>0</v>
      </c>
      <c r="K5677" s="95"/>
      <c r="L5677" s="2303" t="s">
        <v>8201</v>
      </c>
      <c r="M5677" s="96" t="s">
        <v>1</v>
      </c>
      <c r="N5677" s="97" t="s">
        <v>38</v>
      </c>
      <c r="P5677" s="98">
        <f>O5677*H5677</f>
        <v>0</v>
      </c>
      <c r="Q5677" s="98">
        <v>0</v>
      </c>
      <c r="R5677" s="98">
        <f>Q5677*H5677</f>
        <v>0</v>
      </c>
      <c r="S5677" s="98">
        <v>0</v>
      </c>
      <c r="T5677" s="99">
        <f>S5677*H5677</f>
        <v>0</v>
      </c>
      <c r="AR5677" s="100" t="s">
        <v>172</v>
      </c>
      <c r="AT5677" s="100" t="s">
        <v>168</v>
      </c>
      <c r="AU5677" s="100" t="s">
        <v>82</v>
      </c>
      <c r="AY5677" s="9" t="s">
        <v>165</v>
      </c>
      <c r="BE5677" s="101">
        <f>IF(N5677="základní",J5677,0)</f>
        <v>0</v>
      </c>
      <c r="BF5677" s="101">
        <f>IF(N5677="snížená",J5677,0)</f>
        <v>0</v>
      </c>
      <c r="BG5677" s="101">
        <f>IF(N5677="zákl. přenesená",J5677,0)</f>
        <v>0</v>
      </c>
      <c r="BH5677" s="101">
        <f>IF(N5677="sníž. přenesená",J5677,0)</f>
        <v>0</v>
      </c>
      <c r="BI5677" s="101">
        <f>IF(N5677="nulová",J5677,0)</f>
        <v>0</v>
      </c>
      <c r="BJ5677" s="9" t="s">
        <v>80</v>
      </c>
      <c r="BK5677" s="101">
        <f>ROUND(I5677*H5677,2)</f>
        <v>0</v>
      </c>
      <c r="BL5677" s="9" t="s">
        <v>172</v>
      </c>
      <c r="BM5677" s="100" t="s">
        <v>3988</v>
      </c>
    </row>
    <row r="5678" spans="2:65" s="17" customFormat="1" ht="19.5">
      <c r="B5678" s="16"/>
      <c r="D5678" s="102" t="s">
        <v>173</v>
      </c>
      <c r="F5678" s="103" t="s">
        <v>3987</v>
      </c>
      <c r="L5678" s="2299"/>
      <c r="M5678" s="104"/>
      <c r="T5678" s="105"/>
      <c r="AT5678" s="9" t="s">
        <v>173</v>
      </c>
      <c r="AU5678" s="9" t="s">
        <v>82</v>
      </c>
    </row>
    <row r="5679" spans="2:65" s="17" customFormat="1" ht="24.2" customHeight="1">
      <c r="B5679" s="16"/>
      <c r="C5679" s="88" t="s">
        <v>2357</v>
      </c>
      <c r="D5679" s="88" t="s">
        <v>168</v>
      </c>
      <c r="E5679" s="89" t="s">
        <v>3989</v>
      </c>
      <c r="F5679" s="90" t="s">
        <v>3990</v>
      </c>
      <c r="G5679" s="91" t="s">
        <v>3934</v>
      </c>
      <c r="H5679" s="92">
        <v>1</v>
      </c>
      <c r="I5679" s="93">
        <f>'02-Rekapitulace'!D21</f>
        <v>0</v>
      </c>
      <c r="J5679" s="94">
        <f>ROUND(I5679*H5679,2)</f>
        <v>0</v>
      </c>
      <c r="K5679" s="95"/>
      <c r="L5679" s="2304" t="s">
        <v>8202</v>
      </c>
      <c r="M5679" s="96" t="s">
        <v>1</v>
      </c>
      <c r="N5679" s="97" t="s">
        <v>38</v>
      </c>
      <c r="P5679" s="98">
        <f>O5679*H5679</f>
        <v>0</v>
      </c>
      <c r="Q5679" s="98">
        <v>0</v>
      </c>
      <c r="R5679" s="98">
        <f>Q5679*H5679</f>
        <v>0</v>
      </c>
      <c r="S5679" s="98">
        <v>0</v>
      </c>
      <c r="T5679" s="99">
        <f>S5679*H5679</f>
        <v>0</v>
      </c>
      <c r="AR5679" s="100" t="s">
        <v>172</v>
      </c>
      <c r="AT5679" s="100" t="s">
        <v>168</v>
      </c>
      <c r="AU5679" s="100" t="s">
        <v>82</v>
      </c>
      <c r="AY5679" s="9" t="s">
        <v>165</v>
      </c>
      <c r="BE5679" s="101">
        <f>IF(N5679="základní",J5679,0)</f>
        <v>0</v>
      </c>
      <c r="BF5679" s="101">
        <f>IF(N5679="snížená",J5679,0)</f>
        <v>0</v>
      </c>
      <c r="BG5679" s="101">
        <f>IF(N5679="zákl. přenesená",J5679,0)</f>
        <v>0</v>
      </c>
      <c r="BH5679" s="101">
        <f>IF(N5679="sníž. přenesená",J5679,0)</f>
        <v>0</v>
      </c>
      <c r="BI5679" s="101">
        <f>IF(N5679="nulová",J5679,0)</f>
        <v>0</v>
      </c>
      <c r="BJ5679" s="9" t="s">
        <v>80</v>
      </c>
      <c r="BK5679" s="101">
        <f>ROUND(I5679*H5679,2)</f>
        <v>0</v>
      </c>
      <c r="BL5679" s="9" t="s">
        <v>172</v>
      </c>
      <c r="BM5679" s="100" t="s">
        <v>3991</v>
      </c>
    </row>
    <row r="5680" spans="2:65" s="17" customFormat="1" ht="19.5">
      <c r="B5680" s="16"/>
      <c r="D5680" s="102" t="s">
        <v>173</v>
      </c>
      <c r="F5680" s="103" t="s">
        <v>3990</v>
      </c>
      <c r="L5680" s="2299"/>
      <c r="M5680" s="104"/>
      <c r="T5680" s="105"/>
      <c r="AT5680" s="9" t="s">
        <v>173</v>
      </c>
      <c r="AU5680" s="9" t="s">
        <v>82</v>
      </c>
    </row>
    <row r="5681" spans="2:65" s="17" customFormat="1" ht="24.2" customHeight="1">
      <c r="B5681" s="16"/>
      <c r="C5681" s="88" t="s">
        <v>3992</v>
      </c>
      <c r="D5681" s="88" t="s">
        <v>168</v>
      </c>
      <c r="E5681" s="89" t="s">
        <v>3993</v>
      </c>
      <c r="F5681" s="90" t="s">
        <v>3994</v>
      </c>
      <c r="G5681" s="91" t="s">
        <v>3934</v>
      </c>
      <c r="H5681" s="92">
        <v>1</v>
      </c>
      <c r="I5681" s="93">
        <f>'03-Venkovní elektro'!G59</f>
        <v>0</v>
      </c>
      <c r="J5681" s="94">
        <f>ROUND(I5681*H5681,2)</f>
        <v>0</v>
      </c>
      <c r="K5681" s="95"/>
      <c r="L5681" s="2305" t="s">
        <v>8203</v>
      </c>
      <c r="M5681" s="96" t="s">
        <v>1</v>
      </c>
      <c r="N5681" s="97" t="s">
        <v>38</v>
      </c>
      <c r="P5681" s="98">
        <f>O5681*H5681</f>
        <v>0</v>
      </c>
      <c r="Q5681" s="98">
        <v>0</v>
      </c>
      <c r="R5681" s="98">
        <f>Q5681*H5681</f>
        <v>0</v>
      </c>
      <c r="S5681" s="98">
        <v>0</v>
      </c>
      <c r="T5681" s="99">
        <f>S5681*H5681</f>
        <v>0</v>
      </c>
      <c r="AR5681" s="100" t="s">
        <v>172</v>
      </c>
      <c r="AT5681" s="100" t="s">
        <v>168</v>
      </c>
      <c r="AU5681" s="100" t="s">
        <v>82</v>
      </c>
      <c r="AY5681" s="9" t="s">
        <v>165</v>
      </c>
      <c r="BE5681" s="101">
        <f>IF(N5681="základní",J5681,0)</f>
        <v>0</v>
      </c>
      <c r="BF5681" s="101">
        <f>IF(N5681="snížená",J5681,0)</f>
        <v>0</v>
      </c>
      <c r="BG5681" s="101">
        <f>IF(N5681="zákl. přenesená",J5681,0)</f>
        <v>0</v>
      </c>
      <c r="BH5681" s="101">
        <f>IF(N5681="sníž. přenesená",J5681,0)</f>
        <v>0</v>
      </c>
      <c r="BI5681" s="101">
        <f>IF(N5681="nulová",J5681,0)</f>
        <v>0</v>
      </c>
      <c r="BJ5681" s="9" t="s">
        <v>80</v>
      </c>
      <c r="BK5681" s="101">
        <f>ROUND(I5681*H5681,2)</f>
        <v>0</v>
      </c>
      <c r="BL5681" s="9" t="s">
        <v>172</v>
      </c>
      <c r="BM5681" s="100" t="s">
        <v>3995</v>
      </c>
    </row>
    <row r="5682" spans="2:65" s="17" customFormat="1" ht="19.5">
      <c r="B5682" s="16"/>
      <c r="D5682" s="102" t="s">
        <v>173</v>
      </c>
      <c r="F5682" s="103" t="s">
        <v>3994</v>
      </c>
      <c r="L5682" s="2299"/>
      <c r="M5682" s="104"/>
      <c r="T5682" s="105"/>
      <c r="AT5682" s="9" t="s">
        <v>173</v>
      </c>
      <c r="AU5682" s="9" t="s">
        <v>82</v>
      </c>
    </row>
    <row r="5683" spans="2:65" s="17" customFormat="1" ht="24.2" customHeight="1">
      <c r="B5683" s="16"/>
      <c r="C5683" s="88" t="s">
        <v>2362</v>
      </c>
      <c r="D5683" s="88" t="s">
        <v>168</v>
      </c>
      <c r="E5683" s="89" t="s">
        <v>3996</v>
      </c>
      <c r="F5683" s="90" t="s">
        <v>3997</v>
      </c>
      <c r="G5683" s="91" t="s">
        <v>3934</v>
      </c>
      <c r="H5683" s="92">
        <v>1</v>
      </c>
      <c r="I5683" s="93">
        <f>'04-Venkovní osvětlení'!G81</f>
        <v>0</v>
      </c>
      <c r="J5683" s="94">
        <f>ROUND(I5683*H5683,2)</f>
        <v>0</v>
      </c>
      <c r="K5683" s="95"/>
      <c r="L5683" s="2306" t="s">
        <v>8204</v>
      </c>
      <c r="M5683" s="96" t="s">
        <v>1</v>
      </c>
      <c r="N5683" s="97" t="s">
        <v>38</v>
      </c>
      <c r="P5683" s="98">
        <f>O5683*H5683</f>
        <v>0</v>
      </c>
      <c r="Q5683" s="98">
        <v>0</v>
      </c>
      <c r="R5683" s="98">
        <f>Q5683*H5683</f>
        <v>0</v>
      </c>
      <c r="S5683" s="98">
        <v>0</v>
      </c>
      <c r="T5683" s="99">
        <f>S5683*H5683</f>
        <v>0</v>
      </c>
      <c r="AR5683" s="100" t="s">
        <v>172</v>
      </c>
      <c r="AT5683" s="100" t="s">
        <v>168</v>
      </c>
      <c r="AU5683" s="100" t="s">
        <v>82</v>
      </c>
      <c r="AY5683" s="9" t="s">
        <v>165</v>
      </c>
      <c r="BE5683" s="101">
        <f>IF(N5683="základní",J5683,0)</f>
        <v>0</v>
      </c>
      <c r="BF5683" s="101">
        <f>IF(N5683="snížená",J5683,0)</f>
        <v>0</v>
      </c>
      <c r="BG5683" s="101">
        <f>IF(N5683="zákl. přenesená",J5683,0)</f>
        <v>0</v>
      </c>
      <c r="BH5683" s="101">
        <f>IF(N5683="sníž. přenesená",J5683,0)</f>
        <v>0</v>
      </c>
      <c r="BI5683" s="101">
        <f>IF(N5683="nulová",J5683,0)</f>
        <v>0</v>
      </c>
      <c r="BJ5683" s="9" t="s">
        <v>80</v>
      </c>
      <c r="BK5683" s="101">
        <f>ROUND(I5683*H5683,2)</f>
        <v>0</v>
      </c>
      <c r="BL5683" s="9" t="s">
        <v>172</v>
      </c>
      <c r="BM5683" s="100" t="s">
        <v>3998</v>
      </c>
    </row>
    <row r="5684" spans="2:65" s="17" customFormat="1">
      <c r="B5684" s="16"/>
      <c r="D5684" s="102" t="s">
        <v>173</v>
      </c>
      <c r="F5684" s="103" t="s">
        <v>3997</v>
      </c>
      <c r="L5684" s="2299"/>
      <c r="M5684" s="104"/>
      <c r="T5684" s="105"/>
      <c r="AT5684" s="9" t="s">
        <v>173</v>
      </c>
      <c r="AU5684" s="9" t="s">
        <v>82</v>
      </c>
    </row>
    <row r="5685" spans="2:65" s="17" customFormat="1" ht="24.2" customHeight="1">
      <c r="B5685" s="16"/>
      <c r="C5685" s="88" t="s">
        <v>3999</v>
      </c>
      <c r="D5685" s="88" t="s">
        <v>168</v>
      </c>
      <c r="E5685" s="89" t="s">
        <v>4000</v>
      </c>
      <c r="F5685" s="90" t="s">
        <v>4001</v>
      </c>
      <c r="G5685" s="91" t="s">
        <v>3934</v>
      </c>
      <c r="H5685" s="92">
        <v>1</v>
      </c>
      <c r="I5685" s="93">
        <f>'05-REKAPITULACE'!F7</f>
        <v>0</v>
      </c>
      <c r="J5685" s="94">
        <f>ROUND(I5685*H5685,2)</f>
        <v>0</v>
      </c>
      <c r="K5685" s="95"/>
      <c r="L5685" s="2307" t="s">
        <v>8205</v>
      </c>
      <c r="M5685" s="96" t="s">
        <v>1</v>
      </c>
      <c r="N5685" s="97" t="s">
        <v>38</v>
      </c>
      <c r="P5685" s="98">
        <f>O5685*H5685</f>
        <v>0</v>
      </c>
      <c r="Q5685" s="98">
        <v>0</v>
      </c>
      <c r="R5685" s="98">
        <f>Q5685*H5685</f>
        <v>0</v>
      </c>
      <c r="S5685" s="98">
        <v>0</v>
      </c>
      <c r="T5685" s="99">
        <f>S5685*H5685</f>
        <v>0</v>
      </c>
      <c r="AR5685" s="100" t="s">
        <v>172</v>
      </c>
      <c r="AT5685" s="100" t="s">
        <v>168</v>
      </c>
      <c r="AU5685" s="100" t="s">
        <v>82</v>
      </c>
      <c r="AY5685" s="9" t="s">
        <v>165</v>
      </c>
      <c r="BE5685" s="101">
        <f>IF(N5685="základní",J5685,0)</f>
        <v>0</v>
      </c>
      <c r="BF5685" s="101">
        <f>IF(N5685="snížená",J5685,0)</f>
        <v>0</v>
      </c>
      <c r="BG5685" s="101">
        <f>IF(N5685="zákl. přenesená",J5685,0)</f>
        <v>0</v>
      </c>
      <c r="BH5685" s="101">
        <f>IF(N5685="sníž. přenesená",J5685,0)</f>
        <v>0</v>
      </c>
      <c r="BI5685" s="101">
        <f>IF(N5685="nulová",J5685,0)</f>
        <v>0</v>
      </c>
      <c r="BJ5685" s="9" t="s">
        <v>80</v>
      </c>
      <c r="BK5685" s="101">
        <f>ROUND(I5685*H5685,2)</f>
        <v>0</v>
      </c>
      <c r="BL5685" s="9" t="s">
        <v>172</v>
      </c>
      <c r="BM5685" s="100" t="s">
        <v>4002</v>
      </c>
    </row>
    <row r="5686" spans="2:65" s="17" customFormat="1">
      <c r="B5686" s="16"/>
      <c r="D5686" s="102" t="s">
        <v>173</v>
      </c>
      <c r="F5686" s="103" t="s">
        <v>4001</v>
      </c>
      <c r="L5686" s="2299"/>
      <c r="M5686" s="104"/>
      <c r="T5686" s="105"/>
      <c r="AT5686" s="9" t="s">
        <v>173</v>
      </c>
      <c r="AU5686" s="9" t="s">
        <v>82</v>
      </c>
    </row>
    <row r="5687" spans="2:65" s="17" customFormat="1" ht="21.75" customHeight="1">
      <c r="B5687" s="16"/>
      <c r="C5687" s="88" t="s">
        <v>2366</v>
      </c>
      <c r="D5687" s="88" t="s">
        <v>168</v>
      </c>
      <c r="E5687" s="89" t="s">
        <v>4003</v>
      </c>
      <c r="F5687" s="90" t="s">
        <v>4004</v>
      </c>
      <c r="G5687" s="91" t="s">
        <v>3934</v>
      </c>
      <c r="H5687" s="92">
        <v>1</v>
      </c>
      <c r="I5687" s="93">
        <f>'06-D.1.4.5 hromosvod'!G76</f>
        <v>0</v>
      </c>
      <c r="J5687" s="94">
        <f>ROUND(I5687*H5687,2)</f>
        <v>0</v>
      </c>
      <c r="K5687" s="95"/>
      <c r="L5687" s="2308" t="s">
        <v>8206</v>
      </c>
      <c r="M5687" s="96" t="s">
        <v>1</v>
      </c>
      <c r="N5687" s="97" t="s">
        <v>38</v>
      </c>
      <c r="P5687" s="98">
        <f>O5687*H5687</f>
        <v>0</v>
      </c>
      <c r="Q5687" s="98">
        <v>0</v>
      </c>
      <c r="R5687" s="98">
        <f>Q5687*H5687</f>
        <v>0</v>
      </c>
      <c r="S5687" s="98">
        <v>0</v>
      </c>
      <c r="T5687" s="99">
        <f>S5687*H5687</f>
        <v>0</v>
      </c>
      <c r="AR5687" s="100" t="s">
        <v>172</v>
      </c>
      <c r="AT5687" s="100" t="s">
        <v>168</v>
      </c>
      <c r="AU5687" s="100" t="s">
        <v>82</v>
      </c>
      <c r="AY5687" s="9" t="s">
        <v>165</v>
      </c>
      <c r="BE5687" s="101">
        <f>IF(N5687="základní",J5687,0)</f>
        <v>0</v>
      </c>
      <c r="BF5687" s="101">
        <f>IF(N5687="snížená",J5687,0)</f>
        <v>0</v>
      </c>
      <c r="BG5687" s="101">
        <f>IF(N5687="zákl. přenesená",J5687,0)</f>
        <v>0</v>
      </c>
      <c r="BH5687" s="101">
        <f>IF(N5687="sníž. přenesená",J5687,0)</f>
        <v>0</v>
      </c>
      <c r="BI5687" s="101">
        <f>IF(N5687="nulová",J5687,0)</f>
        <v>0</v>
      </c>
      <c r="BJ5687" s="9" t="s">
        <v>80</v>
      </c>
      <c r="BK5687" s="101">
        <f>ROUND(I5687*H5687,2)</f>
        <v>0</v>
      </c>
      <c r="BL5687" s="9" t="s">
        <v>172</v>
      </c>
      <c r="BM5687" s="100" t="s">
        <v>4005</v>
      </c>
    </row>
    <row r="5688" spans="2:65" s="17" customFormat="1">
      <c r="B5688" s="16"/>
      <c r="D5688" s="102" t="s">
        <v>173</v>
      </c>
      <c r="F5688" s="103" t="s">
        <v>4004</v>
      </c>
      <c r="L5688" s="2299"/>
      <c r="M5688" s="104"/>
      <c r="T5688" s="105"/>
      <c r="AT5688" s="9" t="s">
        <v>173</v>
      </c>
      <c r="AU5688" s="9" t="s">
        <v>82</v>
      </c>
    </row>
    <row r="5689" spans="2:65" s="17" customFormat="1" ht="24.2" customHeight="1">
      <c r="B5689" s="16"/>
      <c r="C5689" s="88" t="s">
        <v>4006</v>
      </c>
      <c r="D5689" s="88" t="s">
        <v>168</v>
      </c>
      <c r="E5689" s="89" t="s">
        <v>4007</v>
      </c>
      <c r="F5689" s="90" t="s">
        <v>4008</v>
      </c>
      <c r="G5689" s="91" t="s">
        <v>3934</v>
      </c>
      <c r="H5689" s="92">
        <v>1</v>
      </c>
      <c r="I5689" s="93">
        <f>'07-D.1.4.7 EK Litvínov'!J184</f>
        <v>0</v>
      </c>
      <c r="J5689" s="94">
        <f>ROUND(I5689*H5689,2)</f>
        <v>0</v>
      </c>
      <c r="K5689" s="95"/>
      <c r="L5689" s="2309" t="s">
        <v>8207</v>
      </c>
      <c r="M5689" s="96" t="s">
        <v>1</v>
      </c>
      <c r="N5689" s="97" t="s">
        <v>38</v>
      </c>
      <c r="P5689" s="98">
        <f>O5689*H5689</f>
        <v>0</v>
      </c>
      <c r="Q5689" s="98">
        <v>0</v>
      </c>
      <c r="R5689" s="98">
        <f>Q5689*H5689</f>
        <v>0</v>
      </c>
      <c r="S5689" s="98">
        <v>0</v>
      </c>
      <c r="T5689" s="99">
        <f>S5689*H5689</f>
        <v>0</v>
      </c>
      <c r="AR5689" s="100" t="s">
        <v>172</v>
      </c>
      <c r="AT5689" s="100" t="s">
        <v>168</v>
      </c>
      <c r="AU5689" s="100" t="s">
        <v>82</v>
      </c>
      <c r="AY5689" s="9" t="s">
        <v>165</v>
      </c>
      <c r="BE5689" s="101">
        <f>IF(N5689="základní",J5689,0)</f>
        <v>0</v>
      </c>
      <c r="BF5689" s="101">
        <f>IF(N5689="snížená",J5689,0)</f>
        <v>0</v>
      </c>
      <c r="BG5689" s="101">
        <f>IF(N5689="zákl. přenesená",J5689,0)</f>
        <v>0</v>
      </c>
      <c r="BH5689" s="101">
        <f>IF(N5689="sníž. přenesená",J5689,0)</f>
        <v>0</v>
      </c>
      <c r="BI5689" s="101">
        <f>IF(N5689="nulová",J5689,0)</f>
        <v>0</v>
      </c>
      <c r="BJ5689" s="9" t="s">
        <v>80</v>
      </c>
      <c r="BK5689" s="101">
        <f>ROUND(I5689*H5689,2)</f>
        <v>0</v>
      </c>
      <c r="BL5689" s="9" t="s">
        <v>172</v>
      </c>
      <c r="BM5689" s="100" t="s">
        <v>4009</v>
      </c>
    </row>
    <row r="5690" spans="2:65" s="17" customFormat="1" ht="19.5">
      <c r="B5690" s="16"/>
      <c r="D5690" s="102" t="s">
        <v>173</v>
      </c>
      <c r="F5690" s="103" t="s">
        <v>4008</v>
      </c>
      <c r="L5690" s="2299"/>
      <c r="M5690" s="104"/>
      <c r="T5690" s="105"/>
      <c r="AT5690" s="9" t="s">
        <v>173</v>
      </c>
      <c r="AU5690" s="9" t="s">
        <v>82</v>
      </c>
    </row>
    <row r="5691" spans="2:65" s="17" customFormat="1" ht="24.2" customHeight="1">
      <c r="B5691" s="16"/>
      <c r="C5691" s="88" t="s">
        <v>2371</v>
      </c>
      <c r="D5691" s="88" t="s">
        <v>168</v>
      </c>
      <c r="E5691" s="89" t="s">
        <v>4010</v>
      </c>
      <c r="F5691" s="90" t="s">
        <v>4011</v>
      </c>
      <c r="G5691" s="91" t="s">
        <v>3934</v>
      </c>
      <c r="H5691" s="92">
        <v>1</v>
      </c>
      <c r="I5691" s="93">
        <f>'08-D.1.4.6 EPS+ERo Litvínov'!J141</f>
        <v>0</v>
      </c>
      <c r="J5691" s="94">
        <f>ROUND(I5691*H5691,2)</f>
        <v>0</v>
      </c>
      <c r="K5691" s="95"/>
      <c r="L5691" s="2310" t="s">
        <v>8208</v>
      </c>
      <c r="M5691" s="96" t="s">
        <v>1</v>
      </c>
      <c r="N5691" s="97" t="s">
        <v>38</v>
      </c>
      <c r="P5691" s="98">
        <f>O5691*H5691</f>
        <v>0</v>
      </c>
      <c r="Q5691" s="98">
        <v>0</v>
      </c>
      <c r="R5691" s="98">
        <f>Q5691*H5691</f>
        <v>0</v>
      </c>
      <c r="S5691" s="98">
        <v>0</v>
      </c>
      <c r="T5691" s="99">
        <f>S5691*H5691</f>
        <v>0</v>
      </c>
      <c r="AR5691" s="100" t="s">
        <v>172</v>
      </c>
      <c r="AT5691" s="100" t="s">
        <v>168</v>
      </c>
      <c r="AU5691" s="100" t="s">
        <v>82</v>
      </c>
      <c r="AY5691" s="9" t="s">
        <v>165</v>
      </c>
      <c r="BE5691" s="101">
        <f>IF(N5691="základní",J5691,0)</f>
        <v>0</v>
      </c>
      <c r="BF5691" s="101">
        <f>IF(N5691="snížená",J5691,0)</f>
        <v>0</v>
      </c>
      <c r="BG5691" s="101">
        <f>IF(N5691="zákl. přenesená",J5691,0)</f>
        <v>0</v>
      </c>
      <c r="BH5691" s="101">
        <f>IF(N5691="sníž. přenesená",J5691,0)</f>
        <v>0</v>
      </c>
      <c r="BI5691" s="101">
        <f>IF(N5691="nulová",J5691,0)</f>
        <v>0</v>
      </c>
      <c r="BJ5691" s="9" t="s">
        <v>80</v>
      </c>
      <c r="BK5691" s="101">
        <f>ROUND(I5691*H5691,2)</f>
        <v>0</v>
      </c>
      <c r="BL5691" s="9" t="s">
        <v>172</v>
      </c>
      <c r="BM5691" s="100" t="s">
        <v>4012</v>
      </c>
    </row>
    <row r="5692" spans="2:65" s="17" customFormat="1">
      <c r="B5692" s="16"/>
      <c r="D5692" s="102" t="s">
        <v>173</v>
      </c>
      <c r="F5692" s="103" t="s">
        <v>4011</v>
      </c>
      <c r="L5692" s="2299"/>
      <c r="M5692" s="104"/>
      <c r="T5692" s="105"/>
      <c r="AT5692" s="9" t="s">
        <v>173</v>
      </c>
      <c r="AU5692" s="9" t="s">
        <v>82</v>
      </c>
    </row>
    <row r="5693" spans="2:65" s="17" customFormat="1" ht="21.75" customHeight="1">
      <c r="B5693" s="16"/>
      <c r="C5693" s="88" t="s">
        <v>4013</v>
      </c>
      <c r="D5693" s="88" t="s">
        <v>168</v>
      </c>
      <c r="E5693" s="89" t="s">
        <v>4014</v>
      </c>
      <c r="F5693" s="90" t="s">
        <v>4015</v>
      </c>
      <c r="G5693" s="91" t="s">
        <v>3934</v>
      </c>
      <c r="H5693" s="92">
        <v>1</v>
      </c>
      <c r="I5693" s="93">
        <f>'09-Stavba rekapitulace'!I21:J21</f>
        <v>0</v>
      </c>
      <c r="J5693" s="94">
        <f>ROUND(I5693*H5693,2)</f>
        <v>0</v>
      </c>
      <c r="K5693" s="95"/>
      <c r="L5693" s="2311" t="s">
        <v>8209</v>
      </c>
      <c r="M5693" s="96" t="s">
        <v>1</v>
      </c>
      <c r="N5693" s="97" t="s">
        <v>38</v>
      </c>
      <c r="P5693" s="98">
        <f>O5693*H5693</f>
        <v>0</v>
      </c>
      <c r="Q5693" s="98">
        <v>0</v>
      </c>
      <c r="R5693" s="98">
        <f>Q5693*H5693</f>
        <v>0</v>
      </c>
      <c r="S5693" s="98">
        <v>0</v>
      </c>
      <c r="T5693" s="99">
        <f>S5693*H5693</f>
        <v>0</v>
      </c>
      <c r="AR5693" s="100" t="s">
        <v>172</v>
      </c>
      <c r="AT5693" s="100" t="s">
        <v>168</v>
      </c>
      <c r="AU5693" s="100" t="s">
        <v>82</v>
      </c>
      <c r="AY5693" s="9" t="s">
        <v>165</v>
      </c>
      <c r="BE5693" s="101">
        <f>IF(N5693="základní",J5693,0)</f>
        <v>0</v>
      </c>
      <c r="BF5693" s="101">
        <f>IF(N5693="snížená",J5693,0)</f>
        <v>0</v>
      </c>
      <c r="BG5693" s="101">
        <f>IF(N5693="zákl. přenesená",J5693,0)</f>
        <v>0</v>
      </c>
      <c r="BH5693" s="101">
        <f>IF(N5693="sníž. přenesená",J5693,0)</f>
        <v>0</v>
      </c>
      <c r="BI5693" s="101">
        <f>IF(N5693="nulová",J5693,0)</f>
        <v>0</v>
      </c>
      <c r="BJ5693" s="9" t="s">
        <v>80</v>
      </c>
      <c r="BK5693" s="101">
        <f>ROUND(I5693*H5693,2)</f>
        <v>0</v>
      </c>
      <c r="BL5693" s="9" t="s">
        <v>172</v>
      </c>
      <c r="BM5693" s="100" t="s">
        <v>4016</v>
      </c>
    </row>
    <row r="5694" spans="2:65" s="17" customFormat="1">
      <c r="B5694" s="16"/>
      <c r="D5694" s="102" t="s">
        <v>173</v>
      </c>
      <c r="F5694" s="103" t="s">
        <v>4015</v>
      </c>
      <c r="L5694" s="2299"/>
      <c r="M5694" s="104"/>
      <c r="T5694" s="105"/>
      <c r="AT5694" s="9" t="s">
        <v>173</v>
      </c>
      <c r="AU5694" s="9" t="s">
        <v>82</v>
      </c>
    </row>
    <row r="5695" spans="2:65" s="17" customFormat="1" ht="21.75" customHeight="1">
      <c r="B5695" s="16"/>
      <c r="C5695" s="88" t="s">
        <v>2374</v>
      </c>
      <c r="D5695" s="88" t="s">
        <v>168</v>
      </c>
      <c r="E5695" s="89" t="s">
        <v>4017</v>
      </c>
      <c r="F5695" s="90" t="s">
        <v>4018</v>
      </c>
      <c r="G5695" s="91" t="s">
        <v>3934</v>
      </c>
      <c r="H5695" s="92">
        <v>1</v>
      </c>
      <c r="I5695" s="93">
        <f>'10-MaR'!I14</f>
        <v>0</v>
      </c>
      <c r="J5695" s="94">
        <f>ROUND(I5695*H5695,2)</f>
        <v>0</v>
      </c>
      <c r="K5695" s="95"/>
      <c r="L5695" s="2312" t="s">
        <v>8210</v>
      </c>
      <c r="M5695" s="96" t="s">
        <v>1</v>
      </c>
      <c r="N5695" s="97" t="s">
        <v>38</v>
      </c>
      <c r="P5695" s="98">
        <f>O5695*H5695</f>
        <v>0</v>
      </c>
      <c r="Q5695" s="98">
        <v>0</v>
      </c>
      <c r="R5695" s="98">
        <f>Q5695*H5695</f>
        <v>0</v>
      </c>
      <c r="S5695" s="98">
        <v>0</v>
      </c>
      <c r="T5695" s="99">
        <f>S5695*H5695</f>
        <v>0</v>
      </c>
      <c r="AR5695" s="100" t="s">
        <v>172</v>
      </c>
      <c r="AT5695" s="100" t="s">
        <v>168</v>
      </c>
      <c r="AU5695" s="100" t="s">
        <v>82</v>
      </c>
      <c r="AY5695" s="9" t="s">
        <v>165</v>
      </c>
      <c r="BE5695" s="101">
        <f>IF(N5695="základní",J5695,0)</f>
        <v>0</v>
      </c>
      <c r="BF5695" s="101">
        <f>IF(N5695="snížená",J5695,0)</f>
        <v>0</v>
      </c>
      <c r="BG5695" s="101">
        <f>IF(N5695="zákl. přenesená",J5695,0)</f>
        <v>0</v>
      </c>
      <c r="BH5695" s="101">
        <f>IF(N5695="sníž. přenesená",J5695,0)</f>
        <v>0</v>
      </c>
      <c r="BI5695" s="101">
        <f>IF(N5695="nulová",J5695,0)</f>
        <v>0</v>
      </c>
      <c r="BJ5695" s="9" t="s">
        <v>80</v>
      </c>
      <c r="BK5695" s="101">
        <f>ROUND(I5695*H5695,2)</f>
        <v>0</v>
      </c>
      <c r="BL5695" s="9" t="s">
        <v>172</v>
      </c>
      <c r="BM5695" s="100" t="s">
        <v>4019</v>
      </c>
    </row>
    <row r="5696" spans="2:65" s="17" customFormat="1">
      <c r="B5696" s="16"/>
      <c r="D5696" s="102" t="s">
        <v>173</v>
      </c>
      <c r="F5696" s="103" t="s">
        <v>4018</v>
      </c>
      <c r="L5696" s="2299"/>
      <c r="M5696" s="104"/>
      <c r="T5696" s="105"/>
      <c r="AT5696" s="9" t="s">
        <v>173</v>
      </c>
      <c r="AU5696" s="9" t="s">
        <v>82</v>
      </c>
    </row>
    <row r="5697" spans="2:65" s="17" customFormat="1" ht="21.75" customHeight="1">
      <c r="B5697" s="16"/>
      <c r="C5697" s="88" t="s">
        <v>4020</v>
      </c>
      <c r="D5697" s="88" t="s">
        <v>168</v>
      </c>
      <c r="E5697" s="89" t="s">
        <v>4021</v>
      </c>
      <c r="F5697" s="90" t="s">
        <v>4022</v>
      </c>
      <c r="G5697" s="91" t="s">
        <v>3934</v>
      </c>
      <c r="H5697" s="92">
        <v>1</v>
      </c>
      <c r="I5697" s="93">
        <f>'11-VZT'!K1101</f>
        <v>0</v>
      </c>
      <c r="J5697" s="94">
        <f>ROUND(I5697*H5697,2)</f>
        <v>0</v>
      </c>
      <c r="K5697" s="95"/>
      <c r="L5697" s="2313" t="s">
        <v>8211</v>
      </c>
      <c r="M5697" s="96" t="s">
        <v>1</v>
      </c>
      <c r="N5697" s="97" t="s">
        <v>38</v>
      </c>
      <c r="P5697" s="98">
        <f>O5697*H5697</f>
        <v>0</v>
      </c>
      <c r="Q5697" s="98">
        <v>0</v>
      </c>
      <c r="R5697" s="98">
        <f>Q5697*H5697</f>
        <v>0</v>
      </c>
      <c r="S5697" s="98">
        <v>0</v>
      </c>
      <c r="T5697" s="99">
        <f>S5697*H5697</f>
        <v>0</v>
      </c>
      <c r="AR5697" s="100" t="s">
        <v>172</v>
      </c>
      <c r="AT5697" s="100" t="s">
        <v>168</v>
      </c>
      <c r="AU5697" s="100" t="s">
        <v>82</v>
      </c>
      <c r="AY5697" s="9" t="s">
        <v>165</v>
      </c>
      <c r="BE5697" s="101">
        <f>IF(N5697="základní",J5697,0)</f>
        <v>0</v>
      </c>
      <c r="BF5697" s="101">
        <f>IF(N5697="snížená",J5697,0)</f>
        <v>0</v>
      </c>
      <c r="BG5697" s="101">
        <f>IF(N5697="zákl. přenesená",J5697,0)</f>
        <v>0</v>
      </c>
      <c r="BH5697" s="101">
        <f>IF(N5697="sníž. přenesená",J5697,0)</f>
        <v>0</v>
      </c>
      <c r="BI5697" s="101">
        <f>IF(N5697="nulová",J5697,0)</f>
        <v>0</v>
      </c>
      <c r="BJ5697" s="9" t="s">
        <v>80</v>
      </c>
      <c r="BK5697" s="101">
        <f>ROUND(I5697*H5697,2)</f>
        <v>0</v>
      </c>
      <c r="BL5697" s="9" t="s">
        <v>172</v>
      </c>
      <c r="BM5697" s="100" t="s">
        <v>4023</v>
      </c>
    </row>
    <row r="5698" spans="2:65" s="17" customFormat="1">
      <c r="B5698" s="16"/>
      <c r="D5698" s="102" t="s">
        <v>173</v>
      </c>
      <c r="F5698" s="103" t="s">
        <v>4022</v>
      </c>
      <c r="L5698" s="2299"/>
      <c r="M5698" s="104"/>
      <c r="T5698" s="105"/>
      <c r="AT5698" s="9" t="s">
        <v>173</v>
      </c>
      <c r="AU5698" s="9" t="s">
        <v>82</v>
      </c>
    </row>
    <row r="5699" spans="2:65" s="17" customFormat="1" ht="16.5" customHeight="1">
      <c r="B5699" s="16"/>
      <c r="C5699" s="88" t="s">
        <v>2378</v>
      </c>
      <c r="D5699" s="88" t="s">
        <v>168</v>
      </c>
      <c r="E5699" s="89" t="s">
        <v>4024</v>
      </c>
      <c r="F5699" s="90" t="s">
        <v>4025</v>
      </c>
      <c r="G5699" s="91" t="s">
        <v>3934</v>
      </c>
      <c r="H5699" s="92">
        <v>1</v>
      </c>
      <c r="I5699" s="93">
        <f>'12-Chlazení'!K107</f>
        <v>0</v>
      </c>
      <c r="J5699" s="94">
        <f>ROUND(I5699*H5699,2)</f>
        <v>0</v>
      </c>
      <c r="K5699" s="95"/>
      <c r="L5699" s="2314" t="s">
        <v>8212</v>
      </c>
      <c r="M5699" s="96" t="s">
        <v>1</v>
      </c>
      <c r="N5699" s="97" t="s">
        <v>38</v>
      </c>
      <c r="P5699" s="98">
        <f>O5699*H5699</f>
        <v>0</v>
      </c>
      <c r="Q5699" s="98">
        <v>0</v>
      </c>
      <c r="R5699" s="98">
        <f>Q5699*H5699</f>
        <v>0</v>
      </c>
      <c r="S5699" s="98">
        <v>0</v>
      </c>
      <c r="T5699" s="99">
        <f>S5699*H5699</f>
        <v>0</v>
      </c>
      <c r="AR5699" s="100" t="s">
        <v>172</v>
      </c>
      <c r="AT5699" s="100" t="s">
        <v>168</v>
      </c>
      <c r="AU5699" s="100" t="s">
        <v>82</v>
      </c>
      <c r="AY5699" s="9" t="s">
        <v>165</v>
      </c>
      <c r="BE5699" s="101">
        <f>IF(N5699="základní",J5699,0)</f>
        <v>0</v>
      </c>
      <c r="BF5699" s="101">
        <f>IF(N5699="snížená",J5699,0)</f>
        <v>0</v>
      </c>
      <c r="BG5699" s="101">
        <f>IF(N5699="zákl. přenesená",J5699,0)</f>
        <v>0</v>
      </c>
      <c r="BH5699" s="101">
        <f>IF(N5699="sníž. přenesená",J5699,0)</f>
        <v>0</v>
      </c>
      <c r="BI5699" s="101">
        <f>IF(N5699="nulová",J5699,0)</f>
        <v>0</v>
      </c>
      <c r="BJ5699" s="9" t="s">
        <v>80</v>
      </c>
      <c r="BK5699" s="101">
        <f>ROUND(I5699*H5699,2)</f>
        <v>0</v>
      </c>
      <c r="BL5699" s="9" t="s">
        <v>172</v>
      </c>
      <c r="BM5699" s="100" t="s">
        <v>4026</v>
      </c>
    </row>
    <row r="5700" spans="2:65" s="17" customFormat="1">
      <c r="B5700" s="16"/>
      <c r="D5700" s="102" t="s">
        <v>173</v>
      </c>
      <c r="F5700" s="103" t="s">
        <v>4025</v>
      </c>
      <c r="L5700" s="2299"/>
      <c r="M5700" s="104"/>
      <c r="T5700" s="105"/>
      <c r="AT5700" s="9" t="s">
        <v>173</v>
      </c>
      <c r="AU5700" s="9" t="s">
        <v>82</v>
      </c>
    </row>
    <row r="5701" spans="2:65" s="17" customFormat="1" ht="21.75" customHeight="1">
      <c r="B5701" s="16"/>
      <c r="C5701" s="88" t="s">
        <v>4027</v>
      </c>
      <c r="D5701" s="88" t="s">
        <v>168</v>
      </c>
      <c r="E5701" s="89" t="s">
        <v>4028</v>
      </c>
      <c r="F5701" s="90" t="s">
        <v>4029</v>
      </c>
      <c r="G5701" s="91" t="s">
        <v>3934</v>
      </c>
      <c r="H5701" s="92">
        <v>1</v>
      </c>
      <c r="I5701" s="93">
        <f>'13-ústřed. vytápění'!K274</f>
        <v>0</v>
      </c>
      <c r="J5701" s="94">
        <f>ROUND(I5701*H5701,2)</f>
        <v>0</v>
      </c>
      <c r="K5701" s="95"/>
      <c r="L5701" s="2315" t="s">
        <v>8213</v>
      </c>
      <c r="M5701" s="96" t="s">
        <v>1</v>
      </c>
      <c r="N5701" s="97" t="s">
        <v>38</v>
      </c>
      <c r="P5701" s="98">
        <f>O5701*H5701</f>
        <v>0</v>
      </c>
      <c r="Q5701" s="98">
        <v>0</v>
      </c>
      <c r="R5701" s="98">
        <f>Q5701*H5701</f>
        <v>0</v>
      </c>
      <c r="S5701" s="98">
        <v>0</v>
      </c>
      <c r="T5701" s="99">
        <f>S5701*H5701</f>
        <v>0</v>
      </c>
      <c r="AR5701" s="100" t="s">
        <v>172</v>
      </c>
      <c r="AT5701" s="100" t="s">
        <v>168</v>
      </c>
      <c r="AU5701" s="100" t="s">
        <v>82</v>
      </c>
      <c r="AY5701" s="9" t="s">
        <v>165</v>
      </c>
      <c r="BE5701" s="101">
        <f>IF(N5701="základní",J5701,0)</f>
        <v>0</v>
      </c>
      <c r="BF5701" s="101">
        <f>IF(N5701="snížená",J5701,0)</f>
        <v>0</v>
      </c>
      <c r="BG5701" s="101">
        <f>IF(N5701="zákl. přenesená",J5701,0)</f>
        <v>0</v>
      </c>
      <c r="BH5701" s="101">
        <f>IF(N5701="sníž. přenesená",J5701,0)</f>
        <v>0</v>
      </c>
      <c r="BI5701" s="101">
        <f>IF(N5701="nulová",J5701,0)</f>
        <v>0</v>
      </c>
      <c r="BJ5701" s="9" t="s">
        <v>80</v>
      </c>
      <c r="BK5701" s="101">
        <f>ROUND(I5701*H5701,2)</f>
        <v>0</v>
      </c>
      <c r="BL5701" s="9" t="s">
        <v>172</v>
      </c>
      <c r="BM5701" s="100" t="s">
        <v>4030</v>
      </c>
    </row>
    <row r="5702" spans="2:65" s="17" customFormat="1">
      <c r="B5702" s="16"/>
      <c r="D5702" s="102" t="s">
        <v>173</v>
      </c>
      <c r="F5702" s="103" t="s">
        <v>4029</v>
      </c>
      <c r="L5702" s="2299"/>
      <c r="M5702" s="104"/>
      <c r="T5702" s="105"/>
      <c r="AT5702" s="9" t="s">
        <v>173</v>
      </c>
      <c r="AU5702" s="9" t="s">
        <v>82</v>
      </c>
    </row>
    <row r="5703" spans="2:65" s="17" customFormat="1" ht="24.2" customHeight="1">
      <c r="B5703" s="16"/>
      <c r="C5703" s="88" t="s">
        <v>2381</v>
      </c>
      <c r="D5703" s="88" t="s">
        <v>168</v>
      </c>
      <c r="E5703" s="89" t="s">
        <v>4031</v>
      </c>
      <c r="F5703" s="90" t="s">
        <v>4032</v>
      </c>
      <c r="G5703" s="91" t="s">
        <v>3934</v>
      </c>
      <c r="H5703" s="92">
        <v>1</v>
      </c>
      <c r="I5703" s="93">
        <f>'14-SOZ'!K36</f>
        <v>0</v>
      </c>
      <c r="J5703" s="94">
        <f>ROUND(I5703*H5703,2)</f>
        <v>0</v>
      </c>
      <c r="K5703" s="95"/>
      <c r="L5703" s="2316" t="s">
        <v>8214</v>
      </c>
      <c r="M5703" s="96" t="s">
        <v>1</v>
      </c>
      <c r="N5703" s="97" t="s">
        <v>38</v>
      </c>
      <c r="P5703" s="98">
        <f>O5703*H5703</f>
        <v>0</v>
      </c>
      <c r="Q5703" s="98">
        <v>0</v>
      </c>
      <c r="R5703" s="98">
        <f>Q5703*H5703</f>
        <v>0</v>
      </c>
      <c r="S5703" s="98">
        <v>0</v>
      </c>
      <c r="T5703" s="99">
        <f>S5703*H5703</f>
        <v>0</v>
      </c>
      <c r="AR5703" s="100" t="s">
        <v>172</v>
      </c>
      <c r="AT5703" s="100" t="s">
        <v>168</v>
      </c>
      <c r="AU5703" s="100" t="s">
        <v>82</v>
      </c>
      <c r="AY5703" s="9" t="s">
        <v>165</v>
      </c>
      <c r="BE5703" s="101">
        <f>IF(N5703="základní",J5703,0)</f>
        <v>0</v>
      </c>
      <c r="BF5703" s="101">
        <f>IF(N5703="snížená",J5703,0)</f>
        <v>0</v>
      </c>
      <c r="BG5703" s="101">
        <f>IF(N5703="zákl. přenesená",J5703,0)</f>
        <v>0</v>
      </c>
      <c r="BH5703" s="101">
        <f>IF(N5703="sníž. přenesená",J5703,0)</f>
        <v>0</v>
      </c>
      <c r="BI5703" s="101">
        <f>IF(N5703="nulová",J5703,0)</f>
        <v>0</v>
      </c>
      <c r="BJ5703" s="9" t="s">
        <v>80</v>
      </c>
      <c r="BK5703" s="101">
        <f>ROUND(I5703*H5703,2)</f>
        <v>0</v>
      </c>
      <c r="BL5703" s="9" t="s">
        <v>172</v>
      </c>
      <c r="BM5703" s="100" t="s">
        <v>4033</v>
      </c>
    </row>
    <row r="5704" spans="2:65" s="17" customFormat="1" ht="19.5">
      <c r="B5704" s="16"/>
      <c r="D5704" s="102" t="s">
        <v>173</v>
      </c>
      <c r="F5704" s="103" t="s">
        <v>4032</v>
      </c>
      <c r="L5704" s="2299"/>
      <c r="M5704" s="104"/>
      <c r="T5704" s="105"/>
      <c r="AT5704" s="9" t="s">
        <v>173</v>
      </c>
      <c r="AU5704" s="9" t="s">
        <v>82</v>
      </c>
    </row>
    <row r="5705" spans="2:65" s="17" customFormat="1" ht="21.75" customHeight="1">
      <c r="B5705" s="16"/>
      <c r="C5705" s="88" t="s">
        <v>4034</v>
      </c>
      <c r="D5705" s="88" t="s">
        <v>168</v>
      </c>
      <c r="E5705" s="89" t="s">
        <v>4035</v>
      </c>
      <c r="F5705" s="90" t="s">
        <v>4036</v>
      </c>
      <c r="G5705" s="91" t="s">
        <v>3934</v>
      </c>
      <c r="H5705" s="92">
        <v>1</v>
      </c>
      <c r="I5705" s="93">
        <f>'15-zti'!F208</f>
        <v>0</v>
      </c>
      <c r="J5705" s="94">
        <f>ROUND(I5705*H5705,2)</f>
        <v>0</v>
      </c>
      <c r="K5705" s="95"/>
      <c r="L5705" s="2317" t="s">
        <v>8215</v>
      </c>
      <c r="M5705" s="96" t="s">
        <v>1</v>
      </c>
      <c r="N5705" s="97" t="s">
        <v>38</v>
      </c>
      <c r="P5705" s="98">
        <f>O5705*H5705</f>
        <v>0</v>
      </c>
      <c r="Q5705" s="98">
        <v>0</v>
      </c>
      <c r="R5705" s="98">
        <f>Q5705*H5705</f>
        <v>0</v>
      </c>
      <c r="S5705" s="98">
        <v>0</v>
      </c>
      <c r="T5705" s="99">
        <f>S5705*H5705</f>
        <v>0</v>
      </c>
      <c r="AR5705" s="100" t="s">
        <v>172</v>
      </c>
      <c r="AT5705" s="100" t="s">
        <v>168</v>
      </c>
      <c r="AU5705" s="100" t="s">
        <v>82</v>
      </c>
      <c r="AY5705" s="9" t="s">
        <v>165</v>
      </c>
      <c r="BE5705" s="101">
        <f>IF(N5705="základní",J5705,0)</f>
        <v>0</v>
      </c>
      <c r="BF5705" s="101">
        <f>IF(N5705="snížená",J5705,0)</f>
        <v>0</v>
      </c>
      <c r="BG5705" s="101">
        <f>IF(N5705="zákl. přenesená",J5705,0)</f>
        <v>0</v>
      </c>
      <c r="BH5705" s="101">
        <f>IF(N5705="sníž. přenesená",J5705,0)</f>
        <v>0</v>
      </c>
      <c r="BI5705" s="101">
        <f>IF(N5705="nulová",J5705,0)</f>
        <v>0</v>
      </c>
      <c r="BJ5705" s="9" t="s">
        <v>80</v>
      </c>
      <c r="BK5705" s="101">
        <f>ROUND(I5705*H5705,2)</f>
        <v>0</v>
      </c>
      <c r="BL5705" s="9" t="s">
        <v>172</v>
      </c>
      <c r="BM5705" s="100" t="s">
        <v>4037</v>
      </c>
    </row>
    <row r="5706" spans="2:65" s="17" customFormat="1">
      <c r="B5706" s="16"/>
      <c r="D5706" s="102" t="s">
        <v>173</v>
      </c>
      <c r="F5706" s="103" t="s">
        <v>4036</v>
      </c>
      <c r="L5706" s="2299"/>
      <c r="M5706" s="104"/>
      <c r="T5706" s="105"/>
      <c r="AT5706" s="9" t="s">
        <v>173</v>
      </c>
      <c r="AU5706" s="9" t="s">
        <v>82</v>
      </c>
    </row>
    <row r="5707" spans="2:65" s="17" customFormat="1" ht="21.75" customHeight="1">
      <c r="B5707" s="16"/>
      <c r="C5707" s="88" t="s">
        <v>2385</v>
      </c>
      <c r="D5707" s="88" t="s">
        <v>168</v>
      </c>
      <c r="E5707" s="89" t="s">
        <v>4038</v>
      </c>
      <c r="F5707" s="90" t="s">
        <v>4039</v>
      </c>
      <c r="G5707" s="91" t="s">
        <v>3934</v>
      </c>
      <c r="H5707" s="92">
        <v>1</v>
      </c>
      <c r="I5707" s="93">
        <f>'16-Rekapitulace'!D16</f>
        <v>0</v>
      </c>
      <c r="J5707" s="94">
        <f>ROUND(I5707*H5707,2)</f>
        <v>0</v>
      </c>
      <c r="K5707" s="95"/>
      <c r="L5707" s="2318" t="s">
        <v>8216</v>
      </c>
      <c r="M5707" s="96" t="s">
        <v>1</v>
      </c>
      <c r="N5707" s="97" t="s">
        <v>38</v>
      </c>
      <c r="P5707" s="98">
        <f>O5707*H5707</f>
        <v>0</v>
      </c>
      <c r="Q5707" s="98">
        <v>0</v>
      </c>
      <c r="R5707" s="98">
        <f>Q5707*H5707</f>
        <v>0</v>
      </c>
      <c r="S5707" s="98">
        <v>0</v>
      </c>
      <c r="T5707" s="99">
        <f>S5707*H5707</f>
        <v>0</v>
      </c>
      <c r="AR5707" s="100" t="s">
        <v>172</v>
      </c>
      <c r="AT5707" s="100" t="s">
        <v>168</v>
      </c>
      <c r="AU5707" s="100" t="s">
        <v>82</v>
      </c>
      <c r="AY5707" s="9" t="s">
        <v>165</v>
      </c>
      <c r="BE5707" s="101">
        <f>IF(N5707="základní",J5707,0)</f>
        <v>0</v>
      </c>
      <c r="BF5707" s="101">
        <f>IF(N5707="snížená",J5707,0)</f>
        <v>0</v>
      </c>
      <c r="BG5707" s="101">
        <f>IF(N5707="zákl. přenesená",J5707,0)</f>
        <v>0</v>
      </c>
      <c r="BH5707" s="101">
        <f>IF(N5707="sníž. přenesená",J5707,0)</f>
        <v>0</v>
      </c>
      <c r="BI5707" s="101">
        <f>IF(N5707="nulová",J5707,0)</f>
        <v>0</v>
      </c>
      <c r="BJ5707" s="9" t="s">
        <v>80</v>
      </c>
      <c r="BK5707" s="101">
        <f>ROUND(I5707*H5707,2)</f>
        <v>0</v>
      </c>
      <c r="BL5707" s="9" t="s">
        <v>172</v>
      </c>
      <c r="BM5707" s="100" t="s">
        <v>4040</v>
      </c>
    </row>
    <row r="5708" spans="2:65" s="17" customFormat="1">
      <c r="B5708" s="16"/>
      <c r="D5708" s="102" t="s">
        <v>173</v>
      </c>
      <c r="F5708" s="103" t="s">
        <v>4039</v>
      </c>
      <c r="L5708" s="2299"/>
      <c r="M5708" s="104"/>
      <c r="T5708" s="105"/>
      <c r="AT5708" s="9" t="s">
        <v>173</v>
      </c>
      <c r="AU5708" s="9" t="s">
        <v>82</v>
      </c>
    </row>
    <row r="5709" spans="2:65" s="17" customFormat="1" ht="21.75" customHeight="1">
      <c r="B5709" s="16"/>
      <c r="C5709" s="88" t="s">
        <v>4041</v>
      </c>
      <c r="D5709" s="88" t="s">
        <v>168</v>
      </c>
      <c r="E5709" s="89" t="s">
        <v>4042</v>
      </c>
      <c r="F5709" s="90" t="s">
        <v>4043</v>
      </c>
      <c r="G5709" s="91" t="s">
        <v>3934</v>
      </c>
      <c r="H5709" s="92">
        <v>1</v>
      </c>
      <c r="I5709" s="93">
        <f>'17-Gastro'!M218</f>
        <v>0</v>
      </c>
      <c r="J5709" s="94">
        <f>ROUND(I5709*H5709,2)</f>
        <v>0</v>
      </c>
      <c r="K5709" s="95"/>
      <c r="L5709" s="2319" t="s">
        <v>8217</v>
      </c>
      <c r="M5709" s="96" t="s">
        <v>1</v>
      </c>
      <c r="N5709" s="97" t="s">
        <v>38</v>
      </c>
      <c r="P5709" s="98">
        <f>O5709*H5709</f>
        <v>0</v>
      </c>
      <c r="Q5709" s="98">
        <v>0</v>
      </c>
      <c r="R5709" s="98">
        <f>Q5709*H5709</f>
        <v>0</v>
      </c>
      <c r="S5709" s="98">
        <v>0</v>
      </c>
      <c r="T5709" s="99">
        <f>S5709*H5709</f>
        <v>0</v>
      </c>
      <c r="AR5709" s="100" t="s">
        <v>172</v>
      </c>
      <c r="AT5709" s="100" t="s">
        <v>168</v>
      </c>
      <c r="AU5709" s="100" t="s">
        <v>82</v>
      </c>
      <c r="AY5709" s="9" t="s">
        <v>165</v>
      </c>
      <c r="BE5709" s="101">
        <f>IF(N5709="základní",J5709,0)</f>
        <v>0</v>
      </c>
      <c r="BF5709" s="101">
        <f>IF(N5709="snížená",J5709,0)</f>
        <v>0</v>
      </c>
      <c r="BG5709" s="101">
        <f>IF(N5709="zákl. přenesená",J5709,0)</f>
        <v>0</v>
      </c>
      <c r="BH5709" s="101">
        <f>IF(N5709="sníž. přenesená",J5709,0)</f>
        <v>0</v>
      </c>
      <c r="BI5709" s="101">
        <f>IF(N5709="nulová",J5709,0)</f>
        <v>0</v>
      </c>
      <c r="BJ5709" s="9" t="s">
        <v>80</v>
      </c>
      <c r="BK5709" s="101">
        <f>ROUND(I5709*H5709,2)</f>
        <v>0</v>
      </c>
      <c r="BL5709" s="9" t="s">
        <v>172</v>
      </c>
      <c r="BM5709" s="100" t="s">
        <v>4044</v>
      </c>
    </row>
    <row r="5710" spans="2:65" s="17" customFormat="1">
      <c r="B5710" s="16"/>
      <c r="D5710" s="102" t="s">
        <v>173</v>
      </c>
      <c r="F5710" s="103" t="s">
        <v>4043</v>
      </c>
      <c r="L5710" s="2299"/>
      <c r="M5710" s="104"/>
      <c r="T5710" s="105"/>
      <c r="AT5710" s="9" t="s">
        <v>173</v>
      </c>
      <c r="AU5710" s="9" t="s">
        <v>82</v>
      </c>
    </row>
    <row r="5711" spans="2:65" s="17" customFormat="1" ht="16.5" customHeight="1">
      <c r="B5711" s="16"/>
      <c r="C5711" s="88" t="s">
        <v>2388</v>
      </c>
      <c r="D5711" s="88" t="s">
        <v>168</v>
      </c>
      <c r="E5711" s="89" t="s">
        <v>4045</v>
      </c>
      <c r="F5711" s="90" t="s">
        <v>4046</v>
      </c>
      <c r="G5711" s="91" t="s">
        <v>3934</v>
      </c>
      <c r="H5711" s="92">
        <v>1</v>
      </c>
      <c r="I5711" s="93">
        <f>'18-Rekapitulace '!G50</f>
        <v>0</v>
      </c>
      <c r="J5711" s="94">
        <f>ROUND(I5711*H5711,2)</f>
        <v>0</v>
      </c>
      <c r="K5711" s="95"/>
      <c r="L5711" s="2320" t="s">
        <v>8218</v>
      </c>
      <c r="M5711" s="96" t="s">
        <v>1</v>
      </c>
      <c r="N5711" s="97" t="s">
        <v>38</v>
      </c>
      <c r="P5711" s="98">
        <f>O5711*H5711</f>
        <v>0</v>
      </c>
      <c r="Q5711" s="98">
        <v>0</v>
      </c>
      <c r="R5711" s="98">
        <f>Q5711*H5711</f>
        <v>0</v>
      </c>
      <c r="S5711" s="98">
        <v>0</v>
      </c>
      <c r="T5711" s="99">
        <f>S5711*H5711</f>
        <v>0</v>
      </c>
      <c r="AR5711" s="100" t="s">
        <v>172</v>
      </c>
      <c r="AT5711" s="100" t="s">
        <v>168</v>
      </c>
      <c r="AU5711" s="100" t="s">
        <v>82</v>
      </c>
      <c r="AY5711" s="9" t="s">
        <v>165</v>
      </c>
      <c r="BE5711" s="101">
        <f>IF(N5711="základní",J5711,0)</f>
        <v>0</v>
      </c>
      <c r="BF5711" s="101">
        <f>IF(N5711="snížená",J5711,0)</f>
        <v>0</v>
      </c>
      <c r="BG5711" s="101">
        <f>IF(N5711="zákl. přenesená",J5711,0)</f>
        <v>0</v>
      </c>
      <c r="BH5711" s="101">
        <f>IF(N5711="sníž. přenesená",J5711,0)</f>
        <v>0</v>
      </c>
      <c r="BI5711" s="101">
        <f>IF(N5711="nulová",J5711,0)</f>
        <v>0</v>
      </c>
      <c r="BJ5711" s="9" t="s">
        <v>80</v>
      </c>
      <c r="BK5711" s="101">
        <f>ROUND(I5711*H5711,2)</f>
        <v>0</v>
      </c>
      <c r="BL5711" s="9" t="s">
        <v>172</v>
      </c>
      <c r="BM5711" s="100" t="s">
        <v>4047</v>
      </c>
    </row>
    <row r="5712" spans="2:65" s="17" customFormat="1">
      <c r="B5712" s="16"/>
      <c r="D5712" s="102" t="s">
        <v>173</v>
      </c>
      <c r="F5712" s="103" t="s">
        <v>4046</v>
      </c>
      <c r="L5712" s="2299"/>
      <c r="M5712" s="104"/>
      <c r="T5712" s="105"/>
      <c r="AT5712" s="9" t="s">
        <v>173</v>
      </c>
      <c r="AU5712" s="9" t="s">
        <v>82</v>
      </c>
    </row>
    <row r="5713" spans="2:65" s="17" customFormat="1" ht="24.2" customHeight="1">
      <c r="B5713" s="16"/>
      <c r="C5713" s="88" t="s">
        <v>4048</v>
      </c>
      <c r="D5713" s="88" t="s">
        <v>168</v>
      </c>
      <c r="E5713" s="89" t="s">
        <v>4049</v>
      </c>
      <c r="F5713" s="90" t="s">
        <v>4050</v>
      </c>
      <c r="G5713" s="91" t="s">
        <v>3934</v>
      </c>
      <c r="H5713" s="92">
        <v>1</v>
      </c>
      <c r="I5713" s="93">
        <f>'19-Platební odbavovací systém'!G190</f>
        <v>0</v>
      </c>
      <c r="J5713" s="94">
        <f>ROUND(I5713*H5713,2)</f>
        <v>0</v>
      </c>
      <c r="K5713" s="95"/>
      <c r="L5713" s="2321" t="s">
        <v>8383</v>
      </c>
      <c r="M5713" s="96" t="s">
        <v>1</v>
      </c>
      <c r="N5713" s="97" t="s">
        <v>38</v>
      </c>
      <c r="P5713" s="98">
        <f>O5713*H5713</f>
        <v>0</v>
      </c>
      <c r="Q5713" s="98">
        <v>0</v>
      </c>
      <c r="R5713" s="98">
        <f>Q5713*H5713</f>
        <v>0</v>
      </c>
      <c r="S5713" s="98">
        <v>0</v>
      </c>
      <c r="T5713" s="99">
        <f>S5713*H5713</f>
        <v>0</v>
      </c>
      <c r="AR5713" s="100" t="s">
        <v>172</v>
      </c>
      <c r="AT5713" s="100" t="s">
        <v>168</v>
      </c>
      <c r="AU5713" s="100" t="s">
        <v>82</v>
      </c>
      <c r="AY5713" s="9" t="s">
        <v>165</v>
      </c>
      <c r="BE5713" s="101">
        <f>IF(N5713="základní",J5713,0)</f>
        <v>0</v>
      </c>
      <c r="BF5713" s="101">
        <f>IF(N5713="snížená",J5713,0)</f>
        <v>0</v>
      </c>
      <c r="BG5713" s="101">
        <f>IF(N5713="zákl. přenesená",J5713,0)</f>
        <v>0</v>
      </c>
      <c r="BH5713" s="101">
        <f>IF(N5713="sníž. přenesená",J5713,0)</f>
        <v>0</v>
      </c>
      <c r="BI5713" s="101">
        <f>IF(N5713="nulová",J5713,0)</f>
        <v>0</v>
      </c>
      <c r="BJ5713" s="9" t="s">
        <v>80</v>
      </c>
      <c r="BK5713" s="101">
        <f>ROUND(I5713*H5713,2)</f>
        <v>0</v>
      </c>
      <c r="BL5713" s="9" t="s">
        <v>172</v>
      </c>
      <c r="BM5713" s="100" t="s">
        <v>4051</v>
      </c>
    </row>
    <row r="5714" spans="2:65" s="17" customFormat="1">
      <c r="B5714" s="16"/>
      <c r="D5714" s="102" t="s">
        <v>173</v>
      </c>
      <c r="F5714" s="103" t="s">
        <v>4050</v>
      </c>
      <c r="L5714" s="2299"/>
      <c r="M5714" s="104"/>
      <c r="T5714" s="105"/>
      <c r="AT5714" s="9" t="s">
        <v>173</v>
      </c>
      <c r="AU5714" s="9" t="s">
        <v>82</v>
      </c>
    </row>
    <row r="5715" spans="2:65" s="17" customFormat="1" ht="24.2" customHeight="1">
      <c r="B5715" s="16"/>
      <c r="C5715" s="88" t="s">
        <v>2393</v>
      </c>
      <c r="D5715" s="88" t="s">
        <v>168</v>
      </c>
      <c r="E5715" s="89" t="s">
        <v>4052</v>
      </c>
      <c r="F5715" s="90" t="s">
        <v>4053</v>
      </c>
      <c r="G5715" s="91" t="s">
        <v>3934</v>
      </c>
      <c r="H5715" s="92">
        <v>1</v>
      </c>
      <c r="I5715" s="93">
        <f>'20-Rekapitulace'!G12</f>
        <v>0</v>
      </c>
      <c r="J5715" s="94">
        <f>ROUND(I5715*H5715,2)</f>
        <v>0</v>
      </c>
      <c r="K5715" s="95"/>
      <c r="L5715" s="2322" t="s">
        <v>8629</v>
      </c>
      <c r="M5715" s="96" t="s">
        <v>1</v>
      </c>
      <c r="N5715" s="97" t="s">
        <v>38</v>
      </c>
      <c r="P5715" s="98">
        <f>O5715*H5715</f>
        <v>0</v>
      </c>
      <c r="Q5715" s="98">
        <v>0</v>
      </c>
      <c r="R5715" s="98">
        <f>Q5715*H5715</f>
        <v>0</v>
      </c>
      <c r="S5715" s="98">
        <v>0</v>
      </c>
      <c r="T5715" s="99">
        <f>S5715*H5715</f>
        <v>0</v>
      </c>
      <c r="AR5715" s="100" t="s">
        <v>172</v>
      </c>
      <c r="AT5715" s="100" t="s">
        <v>168</v>
      </c>
      <c r="AU5715" s="100" t="s">
        <v>82</v>
      </c>
      <c r="AY5715" s="9" t="s">
        <v>165</v>
      </c>
      <c r="BE5715" s="101">
        <f>IF(N5715="základní",J5715,0)</f>
        <v>0</v>
      </c>
      <c r="BF5715" s="101">
        <f>IF(N5715="snížená",J5715,0)</f>
        <v>0</v>
      </c>
      <c r="BG5715" s="101">
        <f>IF(N5715="zákl. přenesená",J5715,0)</f>
        <v>0</v>
      </c>
      <c r="BH5715" s="101">
        <f>IF(N5715="sníž. přenesená",J5715,0)</f>
        <v>0</v>
      </c>
      <c r="BI5715" s="101">
        <f>IF(N5715="nulová",J5715,0)</f>
        <v>0</v>
      </c>
      <c r="BJ5715" s="9" t="s">
        <v>80</v>
      </c>
      <c r="BK5715" s="101">
        <f>ROUND(I5715*H5715,2)</f>
        <v>0</v>
      </c>
      <c r="BL5715" s="9" t="s">
        <v>172</v>
      </c>
      <c r="BM5715" s="100" t="s">
        <v>4054</v>
      </c>
    </row>
    <row r="5716" spans="2:65" s="17" customFormat="1" ht="19.5">
      <c r="B5716" s="16"/>
      <c r="D5716" s="102" t="s">
        <v>173</v>
      </c>
      <c r="F5716" s="103" t="s">
        <v>4053</v>
      </c>
      <c r="L5716" s="16"/>
      <c r="M5716" s="104"/>
      <c r="T5716" s="105"/>
      <c r="AT5716" s="9" t="s">
        <v>173</v>
      </c>
      <c r="AU5716" s="9" t="s">
        <v>82</v>
      </c>
    </row>
    <row r="5717" spans="2:65" s="77" customFormat="1" ht="25.9" customHeight="1">
      <c r="B5717" s="76"/>
      <c r="D5717" s="78" t="s">
        <v>72</v>
      </c>
      <c r="E5717" s="79" t="s">
        <v>4055</v>
      </c>
      <c r="F5717" s="79" t="s">
        <v>4056</v>
      </c>
      <c r="J5717" s="80">
        <f>BK5717</f>
        <v>0</v>
      </c>
      <c r="L5717" s="76"/>
      <c r="M5717" s="81"/>
      <c r="P5717" s="82">
        <f>P5718+P5729+P5736+P5743+P5754+P5767</f>
        <v>0</v>
      </c>
      <c r="R5717" s="82">
        <f>R5718+R5729+R5736+R5743+R5754+R5767</f>
        <v>0</v>
      </c>
      <c r="T5717" s="83">
        <f>T5718+T5729+T5736+T5743+T5754+T5767</f>
        <v>0</v>
      </c>
      <c r="AR5717" s="78" t="s">
        <v>80</v>
      </c>
      <c r="AT5717" s="84" t="s">
        <v>72</v>
      </c>
      <c r="AU5717" s="84" t="s">
        <v>73</v>
      </c>
      <c r="AY5717" s="78" t="s">
        <v>165</v>
      </c>
      <c r="BK5717" s="85">
        <f>BK5718+BK5729+BK5736+BK5743+BK5754+BK5767</f>
        <v>0</v>
      </c>
    </row>
    <row r="5718" spans="2:65" s="77" customFormat="1" ht="22.9" customHeight="1">
      <c r="B5718" s="76"/>
      <c r="D5718" s="78" t="s">
        <v>72</v>
      </c>
      <c r="E5718" s="86" t="s">
        <v>4057</v>
      </c>
      <c r="F5718" s="86" t="s">
        <v>4058</v>
      </c>
      <c r="J5718" s="87">
        <f>BK5718</f>
        <v>0</v>
      </c>
      <c r="L5718" s="76"/>
      <c r="M5718" s="81"/>
      <c r="P5718" s="82">
        <f>SUM(P5719:P5728)</f>
        <v>0</v>
      </c>
      <c r="R5718" s="82">
        <f>SUM(R5719:R5728)</f>
        <v>0</v>
      </c>
      <c r="T5718" s="83">
        <f>SUM(T5719:T5728)</f>
        <v>0</v>
      </c>
      <c r="AR5718" s="78" t="s">
        <v>80</v>
      </c>
      <c r="AT5718" s="84" t="s">
        <v>72</v>
      </c>
      <c r="AU5718" s="84" t="s">
        <v>80</v>
      </c>
      <c r="AY5718" s="78" t="s">
        <v>165</v>
      </c>
      <c r="BK5718" s="85">
        <f>SUM(BK5719:BK5728)</f>
        <v>0</v>
      </c>
    </row>
    <row r="5719" spans="2:65" s="17" customFormat="1" ht="16.5" customHeight="1">
      <c r="B5719" s="16"/>
      <c r="C5719" s="88" t="s">
        <v>4059</v>
      </c>
      <c r="D5719" s="88" t="s">
        <v>168</v>
      </c>
      <c r="E5719" s="89" t="s">
        <v>4060</v>
      </c>
      <c r="F5719" s="90" t="s">
        <v>4061</v>
      </c>
      <c r="G5719" s="91" t="s">
        <v>4062</v>
      </c>
      <c r="H5719" s="92">
        <v>1</v>
      </c>
      <c r="I5719" s="4"/>
      <c r="J5719" s="94">
        <f>ROUND(I5719*H5719,2)</f>
        <v>0</v>
      </c>
      <c r="K5719" s="95"/>
      <c r="L5719" s="16"/>
      <c r="M5719" s="96" t="s">
        <v>1</v>
      </c>
      <c r="N5719" s="97" t="s">
        <v>38</v>
      </c>
      <c r="P5719" s="98">
        <f>O5719*H5719</f>
        <v>0</v>
      </c>
      <c r="Q5719" s="98">
        <v>0</v>
      </c>
      <c r="R5719" s="98">
        <f>Q5719*H5719</f>
        <v>0</v>
      </c>
      <c r="S5719" s="98">
        <v>0</v>
      </c>
      <c r="T5719" s="99">
        <f>S5719*H5719</f>
        <v>0</v>
      </c>
      <c r="AR5719" s="100" t="s">
        <v>172</v>
      </c>
      <c r="AT5719" s="100" t="s">
        <v>168</v>
      </c>
      <c r="AU5719" s="100" t="s">
        <v>82</v>
      </c>
      <c r="AY5719" s="9" t="s">
        <v>165</v>
      </c>
      <c r="BE5719" s="101">
        <f>IF(N5719="základní",J5719,0)</f>
        <v>0</v>
      </c>
      <c r="BF5719" s="101">
        <f>IF(N5719="snížená",J5719,0)</f>
        <v>0</v>
      </c>
      <c r="BG5719" s="101">
        <f>IF(N5719="zákl. přenesená",J5719,0)</f>
        <v>0</v>
      </c>
      <c r="BH5719" s="101">
        <f>IF(N5719="sníž. přenesená",J5719,0)</f>
        <v>0</v>
      </c>
      <c r="BI5719" s="101">
        <f>IF(N5719="nulová",J5719,0)</f>
        <v>0</v>
      </c>
      <c r="BJ5719" s="9" t="s">
        <v>80</v>
      </c>
      <c r="BK5719" s="101">
        <f>ROUND(I5719*H5719,2)</f>
        <v>0</v>
      </c>
      <c r="BL5719" s="9" t="s">
        <v>172</v>
      </c>
      <c r="BM5719" s="100" t="s">
        <v>4063</v>
      </c>
    </row>
    <row r="5720" spans="2:65" s="17" customFormat="1">
      <c r="B5720" s="16"/>
      <c r="D5720" s="102" t="s">
        <v>173</v>
      </c>
      <c r="F5720" s="103" t="s">
        <v>4061</v>
      </c>
      <c r="I5720" s="5"/>
      <c r="L5720" s="16"/>
      <c r="M5720" s="104"/>
      <c r="T5720" s="105"/>
      <c r="AT5720" s="9" t="s">
        <v>173</v>
      </c>
      <c r="AU5720" s="9" t="s">
        <v>82</v>
      </c>
    </row>
    <row r="5721" spans="2:65" s="17" customFormat="1" ht="16.5" customHeight="1">
      <c r="B5721" s="16"/>
      <c r="C5721" s="88" t="s">
        <v>2396</v>
      </c>
      <c r="D5721" s="88" t="s">
        <v>168</v>
      </c>
      <c r="E5721" s="89" t="s">
        <v>4064</v>
      </c>
      <c r="F5721" s="90" t="s">
        <v>4065</v>
      </c>
      <c r="G5721" s="91" t="s">
        <v>4062</v>
      </c>
      <c r="H5721" s="92">
        <v>1</v>
      </c>
      <c r="I5721" s="4"/>
      <c r="J5721" s="94">
        <f>ROUND(I5721*H5721,2)</f>
        <v>0</v>
      </c>
      <c r="K5721" s="95"/>
      <c r="L5721" s="16"/>
      <c r="M5721" s="96" t="s">
        <v>1</v>
      </c>
      <c r="N5721" s="97" t="s">
        <v>38</v>
      </c>
      <c r="P5721" s="98">
        <f>O5721*H5721</f>
        <v>0</v>
      </c>
      <c r="Q5721" s="98">
        <v>0</v>
      </c>
      <c r="R5721" s="98">
        <f>Q5721*H5721</f>
        <v>0</v>
      </c>
      <c r="S5721" s="98">
        <v>0</v>
      </c>
      <c r="T5721" s="99">
        <f>S5721*H5721</f>
        <v>0</v>
      </c>
      <c r="AR5721" s="100" t="s">
        <v>172</v>
      </c>
      <c r="AT5721" s="100" t="s">
        <v>168</v>
      </c>
      <c r="AU5721" s="100" t="s">
        <v>82</v>
      </c>
      <c r="AY5721" s="9" t="s">
        <v>165</v>
      </c>
      <c r="BE5721" s="101">
        <f>IF(N5721="základní",J5721,0)</f>
        <v>0</v>
      </c>
      <c r="BF5721" s="101">
        <f>IF(N5721="snížená",J5721,0)</f>
        <v>0</v>
      </c>
      <c r="BG5721" s="101">
        <f>IF(N5721="zákl. přenesená",J5721,0)</f>
        <v>0</v>
      </c>
      <c r="BH5721" s="101">
        <f>IF(N5721="sníž. přenesená",J5721,0)</f>
        <v>0</v>
      </c>
      <c r="BI5721" s="101">
        <f>IF(N5721="nulová",J5721,0)</f>
        <v>0</v>
      </c>
      <c r="BJ5721" s="9" t="s">
        <v>80</v>
      </c>
      <c r="BK5721" s="101">
        <f>ROUND(I5721*H5721,2)</f>
        <v>0</v>
      </c>
      <c r="BL5721" s="9" t="s">
        <v>172</v>
      </c>
      <c r="BM5721" s="100" t="s">
        <v>4066</v>
      </c>
    </row>
    <row r="5722" spans="2:65" s="17" customFormat="1">
      <c r="B5722" s="16"/>
      <c r="D5722" s="102" t="s">
        <v>173</v>
      </c>
      <c r="F5722" s="103" t="s">
        <v>4065</v>
      </c>
      <c r="I5722" s="5"/>
      <c r="L5722" s="16"/>
      <c r="M5722" s="104"/>
      <c r="T5722" s="105"/>
      <c r="AT5722" s="9" t="s">
        <v>173</v>
      </c>
      <c r="AU5722" s="9" t="s">
        <v>82</v>
      </c>
    </row>
    <row r="5723" spans="2:65" s="17" customFormat="1" ht="16.5" customHeight="1">
      <c r="B5723" s="16"/>
      <c r="C5723" s="88" t="s">
        <v>4067</v>
      </c>
      <c r="D5723" s="88" t="s">
        <v>168</v>
      </c>
      <c r="E5723" s="89" t="s">
        <v>4068</v>
      </c>
      <c r="F5723" s="90" t="s">
        <v>4069</v>
      </c>
      <c r="G5723" s="91" t="s">
        <v>4062</v>
      </c>
      <c r="H5723" s="92">
        <v>1</v>
      </c>
      <c r="I5723" s="4"/>
      <c r="J5723" s="94">
        <f>ROUND(I5723*H5723,2)</f>
        <v>0</v>
      </c>
      <c r="K5723" s="95"/>
      <c r="L5723" s="16"/>
      <c r="M5723" s="96" t="s">
        <v>1</v>
      </c>
      <c r="N5723" s="97" t="s">
        <v>38</v>
      </c>
      <c r="P5723" s="98">
        <f>O5723*H5723</f>
        <v>0</v>
      </c>
      <c r="Q5723" s="98">
        <v>0</v>
      </c>
      <c r="R5723" s="98">
        <f>Q5723*H5723</f>
        <v>0</v>
      </c>
      <c r="S5723" s="98">
        <v>0</v>
      </c>
      <c r="T5723" s="99">
        <f>S5723*H5723</f>
        <v>0</v>
      </c>
      <c r="AR5723" s="100" t="s">
        <v>172</v>
      </c>
      <c r="AT5723" s="100" t="s">
        <v>168</v>
      </c>
      <c r="AU5723" s="100" t="s">
        <v>82</v>
      </c>
      <c r="AY5723" s="9" t="s">
        <v>165</v>
      </c>
      <c r="BE5723" s="101">
        <f>IF(N5723="základní",J5723,0)</f>
        <v>0</v>
      </c>
      <c r="BF5723" s="101">
        <f>IF(N5723="snížená",J5723,0)</f>
        <v>0</v>
      </c>
      <c r="BG5723" s="101">
        <f>IF(N5723="zákl. přenesená",J5723,0)</f>
        <v>0</v>
      </c>
      <c r="BH5723" s="101">
        <f>IF(N5723="sníž. přenesená",J5723,0)</f>
        <v>0</v>
      </c>
      <c r="BI5723" s="101">
        <f>IF(N5723="nulová",J5723,0)</f>
        <v>0</v>
      </c>
      <c r="BJ5723" s="9" t="s">
        <v>80</v>
      </c>
      <c r="BK5723" s="101">
        <f>ROUND(I5723*H5723,2)</f>
        <v>0</v>
      </c>
      <c r="BL5723" s="9" t="s">
        <v>172</v>
      </c>
      <c r="BM5723" s="100" t="s">
        <v>4070</v>
      </c>
    </row>
    <row r="5724" spans="2:65" s="17" customFormat="1">
      <c r="B5724" s="16"/>
      <c r="D5724" s="102" t="s">
        <v>173</v>
      </c>
      <c r="F5724" s="103" t="s">
        <v>4069</v>
      </c>
      <c r="I5724" s="5"/>
      <c r="L5724" s="16"/>
      <c r="M5724" s="104"/>
      <c r="T5724" s="105"/>
      <c r="AT5724" s="9" t="s">
        <v>173</v>
      </c>
      <c r="AU5724" s="9" t="s">
        <v>82</v>
      </c>
    </row>
    <row r="5725" spans="2:65" s="17" customFormat="1" ht="16.5" customHeight="1">
      <c r="B5725" s="16"/>
      <c r="C5725" s="88" t="s">
        <v>2401</v>
      </c>
      <c r="D5725" s="88" t="s">
        <v>168</v>
      </c>
      <c r="E5725" s="89" t="s">
        <v>4071</v>
      </c>
      <c r="F5725" s="90" t="s">
        <v>4072</v>
      </c>
      <c r="G5725" s="91" t="s">
        <v>4062</v>
      </c>
      <c r="H5725" s="92">
        <v>1</v>
      </c>
      <c r="I5725" s="4"/>
      <c r="J5725" s="94">
        <f>ROUND(I5725*H5725,2)</f>
        <v>0</v>
      </c>
      <c r="K5725" s="95"/>
      <c r="L5725" s="16"/>
      <c r="M5725" s="96" t="s">
        <v>1</v>
      </c>
      <c r="N5725" s="97" t="s">
        <v>38</v>
      </c>
      <c r="P5725" s="98">
        <f>O5725*H5725</f>
        <v>0</v>
      </c>
      <c r="Q5725" s="98">
        <v>0</v>
      </c>
      <c r="R5725" s="98">
        <f>Q5725*H5725</f>
        <v>0</v>
      </c>
      <c r="S5725" s="98">
        <v>0</v>
      </c>
      <c r="T5725" s="99">
        <f>S5725*H5725</f>
        <v>0</v>
      </c>
      <c r="AR5725" s="100" t="s">
        <v>172</v>
      </c>
      <c r="AT5725" s="100" t="s">
        <v>168</v>
      </c>
      <c r="AU5725" s="100" t="s">
        <v>82</v>
      </c>
      <c r="AY5725" s="9" t="s">
        <v>165</v>
      </c>
      <c r="BE5725" s="101">
        <f>IF(N5725="základní",J5725,0)</f>
        <v>0</v>
      </c>
      <c r="BF5725" s="101">
        <f>IF(N5725="snížená",J5725,0)</f>
        <v>0</v>
      </c>
      <c r="BG5725" s="101">
        <f>IF(N5725="zákl. přenesená",J5725,0)</f>
        <v>0</v>
      </c>
      <c r="BH5725" s="101">
        <f>IF(N5725="sníž. přenesená",J5725,0)</f>
        <v>0</v>
      </c>
      <c r="BI5725" s="101">
        <f>IF(N5725="nulová",J5725,0)</f>
        <v>0</v>
      </c>
      <c r="BJ5725" s="9" t="s">
        <v>80</v>
      </c>
      <c r="BK5725" s="101">
        <f>ROUND(I5725*H5725,2)</f>
        <v>0</v>
      </c>
      <c r="BL5725" s="9" t="s">
        <v>172</v>
      </c>
      <c r="BM5725" s="100" t="s">
        <v>4073</v>
      </c>
    </row>
    <row r="5726" spans="2:65" s="17" customFormat="1">
      <c r="B5726" s="16"/>
      <c r="D5726" s="102" t="s">
        <v>173</v>
      </c>
      <c r="F5726" s="103" t="s">
        <v>4072</v>
      </c>
      <c r="I5726" s="5"/>
      <c r="L5726" s="16"/>
      <c r="M5726" s="104"/>
      <c r="T5726" s="105"/>
      <c r="AT5726" s="9" t="s">
        <v>173</v>
      </c>
      <c r="AU5726" s="9" t="s">
        <v>82</v>
      </c>
    </row>
    <row r="5727" spans="2:65" s="17" customFormat="1" ht="16.5" customHeight="1">
      <c r="B5727" s="16"/>
      <c r="C5727" s="88" t="s">
        <v>4074</v>
      </c>
      <c r="D5727" s="88" t="s">
        <v>168</v>
      </c>
      <c r="E5727" s="89" t="s">
        <v>4075</v>
      </c>
      <c r="F5727" s="90" t="s">
        <v>4076</v>
      </c>
      <c r="G5727" s="91" t="s">
        <v>4062</v>
      </c>
      <c r="H5727" s="92">
        <v>1</v>
      </c>
      <c r="I5727" s="4"/>
      <c r="J5727" s="94">
        <f>ROUND(I5727*H5727,2)</f>
        <v>0</v>
      </c>
      <c r="K5727" s="95"/>
      <c r="L5727" s="16"/>
      <c r="M5727" s="96" t="s">
        <v>1</v>
      </c>
      <c r="N5727" s="97" t="s">
        <v>38</v>
      </c>
      <c r="P5727" s="98">
        <f>O5727*H5727</f>
        <v>0</v>
      </c>
      <c r="Q5727" s="98">
        <v>0</v>
      </c>
      <c r="R5727" s="98">
        <f>Q5727*H5727</f>
        <v>0</v>
      </c>
      <c r="S5727" s="98">
        <v>0</v>
      </c>
      <c r="T5727" s="99">
        <f>S5727*H5727</f>
        <v>0</v>
      </c>
      <c r="AR5727" s="100" t="s">
        <v>172</v>
      </c>
      <c r="AT5727" s="100" t="s">
        <v>168</v>
      </c>
      <c r="AU5727" s="100" t="s">
        <v>82</v>
      </c>
      <c r="AY5727" s="9" t="s">
        <v>165</v>
      </c>
      <c r="BE5727" s="101">
        <f>IF(N5727="základní",J5727,0)</f>
        <v>0</v>
      </c>
      <c r="BF5727" s="101">
        <f>IF(N5727="snížená",J5727,0)</f>
        <v>0</v>
      </c>
      <c r="BG5727" s="101">
        <f>IF(N5727="zákl. přenesená",J5727,0)</f>
        <v>0</v>
      </c>
      <c r="BH5727" s="101">
        <f>IF(N5727="sníž. přenesená",J5727,0)</f>
        <v>0</v>
      </c>
      <c r="BI5727" s="101">
        <f>IF(N5727="nulová",J5727,0)</f>
        <v>0</v>
      </c>
      <c r="BJ5727" s="9" t="s">
        <v>80</v>
      </c>
      <c r="BK5727" s="101">
        <f>ROUND(I5727*H5727,2)</f>
        <v>0</v>
      </c>
      <c r="BL5727" s="9" t="s">
        <v>172</v>
      </c>
      <c r="BM5727" s="100" t="s">
        <v>4077</v>
      </c>
    </row>
    <row r="5728" spans="2:65" s="17" customFormat="1">
      <c r="B5728" s="16"/>
      <c r="D5728" s="102" t="s">
        <v>173</v>
      </c>
      <c r="F5728" s="103" t="s">
        <v>4076</v>
      </c>
      <c r="I5728" s="5"/>
      <c r="L5728" s="16"/>
      <c r="M5728" s="104"/>
      <c r="T5728" s="105"/>
      <c r="AT5728" s="9" t="s">
        <v>173</v>
      </c>
      <c r="AU5728" s="9" t="s">
        <v>82</v>
      </c>
    </row>
    <row r="5729" spans="2:65" s="77" customFormat="1" ht="22.9" customHeight="1">
      <c r="B5729" s="76"/>
      <c r="D5729" s="78" t="s">
        <v>72</v>
      </c>
      <c r="E5729" s="86" t="s">
        <v>4078</v>
      </c>
      <c r="F5729" s="86" t="s">
        <v>4079</v>
      </c>
      <c r="I5729" s="3"/>
      <c r="J5729" s="87">
        <f>BK5729</f>
        <v>0</v>
      </c>
      <c r="L5729" s="76"/>
      <c r="M5729" s="81"/>
      <c r="P5729" s="82">
        <f>SUM(P5730:P5735)</f>
        <v>0</v>
      </c>
      <c r="R5729" s="82">
        <f>SUM(R5730:R5735)</f>
        <v>0</v>
      </c>
      <c r="T5729" s="83">
        <f>SUM(T5730:T5735)</f>
        <v>0</v>
      </c>
      <c r="AR5729" s="78" t="s">
        <v>80</v>
      </c>
      <c r="AT5729" s="84" t="s">
        <v>72</v>
      </c>
      <c r="AU5729" s="84" t="s">
        <v>80</v>
      </c>
      <c r="AY5729" s="78" t="s">
        <v>165</v>
      </c>
      <c r="BK5729" s="85">
        <f>SUM(BK5730:BK5735)</f>
        <v>0</v>
      </c>
    </row>
    <row r="5730" spans="2:65" s="17" customFormat="1" ht="24.2" customHeight="1">
      <c r="B5730" s="16"/>
      <c r="C5730" s="88" t="s">
        <v>2404</v>
      </c>
      <c r="D5730" s="88" t="s">
        <v>168</v>
      </c>
      <c r="E5730" s="89" t="s">
        <v>4080</v>
      </c>
      <c r="F5730" s="90" t="s">
        <v>4081</v>
      </c>
      <c r="G5730" s="91" t="s">
        <v>4062</v>
      </c>
      <c r="H5730" s="92">
        <v>1</v>
      </c>
      <c r="I5730" s="4"/>
      <c r="J5730" s="94">
        <f>ROUND(I5730*H5730,2)</f>
        <v>0</v>
      </c>
      <c r="K5730" s="95"/>
      <c r="L5730" s="16"/>
      <c r="M5730" s="96" t="s">
        <v>1</v>
      </c>
      <c r="N5730" s="97" t="s">
        <v>38</v>
      </c>
      <c r="P5730" s="98">
        <f>O5730*H5730</f>
        <v>0</v>
      </c>
      <c r="Q5730" s="98">
        <v>0</v>
      </c>
      <c r="R5730" s="98">
        <f>Q5730*H5730</f>
        <v>0</v>
      </c>
      <c r="S5730" s="98">
        <v>0</v>
      </c>
      <c r="T5730" s="99">
        <f>S5730*H5730</f>
        <v>0</v>
      </c>
      <c r="AR5730" s="100" t="s">
        <v>172</v>
      </c>
      <c r="AT5730" s="100" t="s">
        <v>168</v>
      </c>
      <c r="AU5730" s="100" t="s">
        <v>82</v>
      </c>
      <c r="AY5730" s="9" t="s">
        <v>165</v>
      </c>
      <c r="BE5730" s="101">
        <f>IF(N5730="základní",J5730,0)</f>
        <v>0</v>
      </c>
      <c r="BF5730" s="101">
        <f>IF(N5730="snížená",J5730,0)</f>
        <v>0</v>
      </c>
      <c r="BG5730" s="101">
        <f>IF(N5730="zákl. přenesená",J5730,0)</f>
        <v>0</v>
      </c>
      <c r="BH5730" s="101">
        <f>IF(N5730="sníž. přenesená",J5730,0)</f>
        <v>0</v>
      </c>
      <c r="BI5730" s="101">
        <f>IF(N5730="nulová",J5730,0)</f>
        <v>0</v>
      </c>
      <c r="BJ5730" s="9" t="s">
        <v>80</v>
      </c>
      <c r="BK5730" s="101">
        <f>ROUND(I5730*H5730,2)</f>
        <v>0</v>
      </c>
      <c r="BL5730" s="9" t="s">
        <v>172</v>
      </c>
      <c r="BM5730" s="100" t="s">
        <v>4082</v>
      </c>
    </row>
    <row r="5731" spans="2:65" s="17" customFormat="1" ht="19.5">
      <c r="B5731" s="16"/>
      <c r="D5731" s="102" t="s">
        <v>173</v>
      </c>
      <c r="F5731" s="103" t="s">
        <v>4081</v>
      </c>
      <c r="I5731" s="5"/>
      <c r="L5731" s="16"/>
      <c r="M5731" s="104"/>
      <c r="T5731" s="105"/>
      <c r="AT5731" s="9" t="s">
        <v>173</v>
      </c>
      <c r="AU5731" s="9" t="s">
        <v>82</v>
      </c>
    </row>
    <row r="5732" spans="2:65" s="17" customFormat="1" ht="62.65" customHeight="1">
      <c r="B5732" s="16"/>
      <c r="C5732" s="88" t="s">
        <v>4083</v>
      </c>
      <c r="D5732" s="88" t="s">
        <v>168</v>
      </c>
      <c r="E5732" s="89" t="s">
        <v>4084</v>
      </c>
      <c r="F5732" s="90" t="s">
        <v>4085</v>
      </c>
      <c r="G5732" s="91" t="s">
        <v>4062</v>
      </c>
      <c r="H5732" s="92">
        <v>1</v>
      </c>
      <c r="I5732" s="4"/>
      <c r="J5732" s="94">
        <f>ROUND(I5732*H5732,2)</f>
        <v>0</v>
      </c>
      <c r="K5732" s="95"/>
      <c r="L5732" s="16"/>
      <c r="M5732" s="96" t="s">
        <v>1</v>
      </c>
      <c r="N5732" s="97" t="s">
        <v>38</v>
      </c>
      <c r="P5732" s="98">
        <f>O5732*H5732</f>
        <v>0</v>
      </c>
      <c r="Q5732" s="98">
        <v>0</v>
      </c>
      <c r="R5732" s="98">
        <f>Q5732*H5732</f>
        <v>0</v>
      </c>
      <c r="S5732" s="98">
        <v>0</v>
      </c>
      <c r="T5732" s="99">
        <f>S5732*H5732</f>
        <v>0</v>
      </c>
      <c r="AR5732" s="100" t="s">
        <v>172</v>
      </c>
      <c r="AT5732" s="100" t="s">
        <v>168</v>
      </c>
      <c r="AU5732" s="100" t="s">
        <v>82</v>
      </c>
      <c r="AY5732" s="9" t="s">
        <v>165</v>
      </c>
      <c r="BE5732" s="101">
        <f>IF(N5732="základní",J5732,0)</f>
        <v>0</v>
      </c>
      <c r="BF5732" s="101">
        <f>IF(N5732="snížená",J5732,0)</f>
        <v>0</v>
      </c>
      <c r="BG5732" s="101">
        <f>IF(N5732="zákl. přenesená",J5732,0)</f>
        <v>0</v>
      </c>
      <c r="BH5732" s="101">
        <f>IF(N5732="sníž. přenesená",J5732,0)</f>
        <v>0</v>
      </c>
      <c r="BI5732" s="101">
        <f>IF(N5732="nulová",J5732,0)</f>
        <v>0</v>
      </c>
      <c r="BJ5732" s="9" t="s">
        <v>80</v>
      </c>
      <c r="BK5732" s="101">
        <f>ROUND(I5732*H5732,2)</f>
        <v>0</v>
      </c>
      <c r="BL5732" s="9" t="s">
        <v>172</v>
      </c>
      <c r="BM5732" s="100" t="s">
        <v>4086</v>
      </c>
    </row>
    <row r="5733" spans="2:65" s="17" customFormat="1" ht="39">
      <c r="B5733" s="16"/>
      <c r="D5733" s="102" t="s">
        <v>173</v>
      </c>
      <c r="F5733" s="103" t="s">
        <v>4085</v>
      </c>
      <c r="I5733" s="5"/>
      <c r="L5733" s="16"/>
      <c r="M5733" s="104"/>
      <c r="T5733" s="105"/>
      <c r="AT5733" s="9" t="s">
        <v>173</v>
      </c>
      <c r="AU5733" s="9" t="s">
        <v>82</v>
      </c>
    </row>
    <row r="5734" spans="2:65" s="17" customFormat="1" ht="16.5" customHeight="1">
      <c r="B5734" s="16"/>
      <c r="C5734" s="88" t="s">
        <v>2408</v>
      </c>
      <c r="D5734" s="88" t="s">
        <v>168</v>
      </c>
      <c r="E5734" s="89" t="s">
        <v>4087</v>
      </c>
      <c r="F5734" s="90" t="s">
        <v>4088</v>
      </c>
      <c r="G5734" s="91" t="s">
        <v>4062</v>
      </c>
      <c r="H5734" s="92">
        <v>1</v>
      </c>
      <c r="I5734" s="4"/>
      <c r="J5734" s="94">
        <f>ROUND(I5734*H5734,2)</f>
        <v>0</v>
      </c>
      <c r="K5734" s="95"/>
      <c r="L5734" s="16"/>
      <c r="M5734" s="96" t="s">
        <v>1</v>
      </c>
      <c r="N5734" s="97" t="s">
        <v>38</v>
      </c>
      <c r="P5734" s="98">
        <f>O5734*H5734</f>
        <v>0</v>
      </c>
      <c r="Q5734" s="98">
        <v>0</v>
      </c>
      <c r="R5734" s="98">
        <f>Q5734*H5734</f>
        <v>0</v>
      </c>
      <c r="S5734" s="98">
        <v>0</v>
      </c>
      <c r="T5734" s="99">
        <f>S5734*H5734</f>
        <v>0</v>
      </c>
      <c r="AR5734" s="100" t="s">
        <v>172</v>
      </c>
      <c r="AT5734" s="100" t="s">
        <v>168</v>
      </c>
      <c r="AU5734" s="100" t="s">
        <v>82</v>
      </c>
      <c r="AY5734" s="9" t="s">
        <v>165</v>
      </c>
      <c r="BE5734" s="101">
        <f>IF(N5734="základní",J5734,0)</f>
        <v>0</v>
      </c>
      <c r="BF5734" s="101">
        <f>IF(N5734="snížená",J5734,0)</f>
        <v>0</v>
      </c>
      <c r="BG5734" s="101">
        <f>IF(N5734="zákl. přenesená",J5734,0)</f>
        <v>0</v>
      </c>
      <c r="BH5734" s="101">
        <f>IF(N5734="sníž. přenesená",J5734,0)</f>
        <v>0</v>
      </c>
      <c r="BI5734" s="101">
        <f>IF(N5734="nulová",J5734,0)</f>
        <v>0</v>
      </c>
      <c r="BJ5734" s="9" t="s">
        <v>80</v>
      </c>
      <c r="BK5734" s="101">
        <f>ROUND(I5734*H5734,2)</f>
        <v>0</v>
      </c>
      <c r="BL5734" s="9" t="s">
        <v>172</v>
      </c>
      <c r="BM5734" s="100" t="s">
        <v>4089</v>
      </c>
    </row>
    <row r="5735" spans="2:65" s="17" customFormat="1">
      <c r="B5735" s="16"/>
      <c r="D5735" s="102" t="s">
        <v>173</v>
      </c>
      <c r="F5735" s="103" t="s">
        <v>4088</v>
      </c>
      <c r="I5735" s="5"/>
      <c r="L5735" s="16"/>
      <c r="M5735" s="104"/>
      <c r="T5735" s="105"/>
      <c r="AT5735" s="9" t="s">
        <v>173</v>
      </c>
      <c r="AU5735" s="9" t="s">
        <v>82</v>
      </c>
    </row>
    <row r="5736" spans="2:65" s="77" customFormat="1" ht="22.9" customHeight="1">
      <c r="B5736" s="76"/>
      <c r="D5736" s="78" t="s">
        <v>72</v>
      </c>
      <c r="E5736" s="86" t="s">
        <v>4090</v>
      </c>
      <c r="F5736" s="86" t="s">
        <v>4091</v>
      </c>
      <c r="I5736" s="3"/>
      <c r="J5736" s="87">
        <f>BK5736</f>
        <v>0</v>
      </c>
      <c r="L5736" s="76"/>
      <c r="M5736" s="81"/>
      <c r="P5736" s="82">
        <f>SUM(P5737:P5742)</f>
        <v>0</v>
      </c>
      <c r="R5736" s="82">
        <f>SUM(R5737:R5742)</f>
        <v>0</v>
      </c>
      <c r="T5736" s="83">
        <f>SUM(T5737:T5742)</f>
        <v>0</v>
      </c>
      <c r="AR5736" s="78" t="s">
        <v>80</v>
      </c>
      <c r="AT5736" s="84" t="s">
        <v>72</v>
      </c>
      <c r="AU5736" s="84" t="s">
        <v>80</v>
      </c>
      <c r="AY5736" s="78" t="s">
        <v>165</v>
      </c>
      <c r="BK5736" s="85">
        <f>SUM(BK5737:BK5742)</f>
        <v>0</v>
      </c>
    </row>
    <row r="5737" spans="2:65" s="17" customFormat="1" ht="16.5" customHeight="1">
      <c r="B5737" s="16"/>
      <c r="C5737" s="88" t="s">
        <v>4092</v>
      </c>
      <c r="D5737" s="88" t="s">
        <v>168</v>
      </c>
      <c r="E5737" s="89" t="s">
        <v>4093</v>
      </c>
      <c r="F5737" s="90" t="s">
        <v>4094</v>
      </c>
      <c r="G5737" s="91" t="s">
        <v>4062</v>
      </c>
      <c r="H5737" s="92">
        <v>1</v>
      </c>
      <c r="I5737" s="4"/>
      <c r="J5737" s="94">
        <f>ROUND(I5737*H5737,2)</f>
        <v>0</v>
      </c>
      <c r="K5737" s="95"/>
      <c r="L5737" s="16"/>
      <c r="M5737" s="96" t="s">
        <v>1</v>
      </c>
      <c r="N5737" s="97" t="s">
        <v>38</v>
      </c>
      <c r="P5737" s="98">
        <f>O5737*H5737</f>
        <v>0</v>
      </c>
      <c r="Q5737" s="98">
        <v>0</v>
      </c>
      <c r="R5737" s="98">
        <f>Q5737*H5737</f>
        <v>0</v>
      </c>
      <c r="S5737" s="98">
        <v>0</v>
      </c>
      <c r="T5737" s="99">
        <f>S5737*H5737</f>
        <v>0</v>
      </c>
      <c r="AR5737" s="100" t="s">
        <v>172</v>
      </c>
      <c r="AT5737" s="100" t="s">
        <v>168</v>
      </c>
      <c r="AU5737" s="100" t="s">
        <v>82</v>
      </c>
      <c r="AY5737" s="9" t="s">
        <v>165</v>
      </c>
      <c r="BE5737" s="101">
        <f>IF(N5737="základní",J5737,0)</f>
        <v>0</v>
      </c>
      <c r="BF5737" s="101">
        <f>IF(N5737="snížená",J5737,0)</f>
        <v>0</v>
      </c>
      <c r="BG5737" s="101">
        <f>IF(N5737="zákl. přenesená",J5737,0)</f>
        <v>0</v>
      </c>
      <c r="BH5737" s="101">
        <f>IF(N5737="sníž. přenesená",J5737,0)</f>
        <v>0</v>
      </c>
      <c r="BI5737" s="101">
        <f>IF(N5737="nulová",J5737,0)</f>
        <v>0</v>
      </c>
      <c r="BJ5737" s="9" t="s">
        <v>80</v>
      </c>
      <c r="BK5737" s="101">
        <f>ROUND(I5737*H5737,2)</f>
        <v>0</v>
      </c>
      <c r="BL5737" s="9" t="s">
        <v>172</v>
      </c>
      <c r="BM5737" s="100" t="s">
        <v>4095</v>
      </c>
    </row>
    <row r="5738" spans="2:65" s="17" customFormat="1">
      <c r="B5738" s="16"/>
      <c r="D5738" s="102" t="s">
        <v>173</v>
      </c>
      <c r="F5738" s="103" t="s">
        <v>4094</v>
      </c>
      <c r="I5738" s="5"/>
      <c r="L5738" s="16"/>
      <c r="M5738" s="104"/>
      <c r="T5738" s="105"/>
      <c r="AT5738" s="9" t="s">
        <v>173</v>
      </c>
      <c r="AU5738" s="9" t="s">
        <v>82</v>
      </c>
    </row>
    <row r="5739" spans="2:65" s="17" customFormat="1" ht="37.9" customHeight="1">
      <c r="B5739" s="16"/>
      <c r="C5739" s="88" t="s">
        <v>2412</v>
      </c>
      <c r="D5739" s="88" t="s">
        <v>168</v>
      </c>
      <c r="E5739" s="89" t="s">
        <v>4096</v>
      </c>
      <c r="F5739" s="90" t="s">
        <v>4097</v>
      </c>
      <c r="G5739" s="91" t="s">
        <v>4062</v>
      </c>
      <c r="H5739" s="92">
        <v>1</v>
      </c>
      <c r="I5739" s="4"/>
      <c r="J5739" s="94">
        <f>ROUND(I5739*H5739,2)</f>
        <v>0</v>
      </c>
      <c r="K5739" s="95"/>
      <c r="L5739" s="16"/>
      <c r="M5739" s="96" t="s">
        <v>1</v>
      </c>
      <c r="N5739" s="97" t="s">
        <v>38</v>
      </c>
      <c r="P5739" s="98">
        <f>O5739*H5739</f>
        <v>0</v>
      </c>
      <c r="Q5739" s="98">
        <v>0</v>
      </c>
      <c r="R5739" s="98">
        <f>Q5739*H5739</f>
        <v>0</v>
      </c>
      <c r="S5739" s="98">
        <v>0</v>
      </c>
      <c r="T5739" s="99">
        <f>S5739*H5739</f>
        <v>0</v>
      </c>
      <c r="AR5739" s="100" t="s">
        <v>172</v>
      </c>
      <c r="AT5739" s="100" t="s">
        <v>168</v>
      </c>
      <c r="AU5739" s="100" t="s">
        <v>82</v>
      </c>
      <c r="AY5739" s="9" t="s">
        <v>165</v>
      </c>
      <c r="BE5739" s="101">
        <f>IF(N5739="základní",J5739,0)</f>
        <v>0</v>
      </c>
      <c r="BF5739" s="101">
        <f>IF(N5739="snížená",J5739,0)</f>
        <v>0</v>
      </c>
      <c r="BG5739" s="101">
        <f>IF(N5739="zákl. přenesená",J5739,0)</f>
        <v>0</v>
      </c>
      <c r="BH5739" s="101">
        <f>IF(N5739="sníž. přenesená",J5739,0)</f>
        <v>0</v>
      </c>
      <c r="BI5739" s="101">
        <f>IF(N5739="nulová",J5739,0)</f>
        <v>0</v>
      </c>
      <c r="BJ5739" s="9" t="s">
        <v>80</v>
      </c>
      <c r="BK5739" s="101">
        <f>ROUND(I5739*H5739,2)</f>
        <v>0</v>
      </c>
      <c r="BL5739" s="9" t="s">
        <v>172</v>
      </c>
      <c r="BM5739" s="100" t="s">
        <v>4098</v>
      </c>
    </row>
    <row r="5740" spans="2:65" s="17" customFormat="1" ht="29.25">
      <c r="B5740" s="16"/>
      <c r="D5740" s="102" t="s">
        <v>173</v>
      </c>
      <c r="F5740" s="103" t="s">
        <v>4097</v>
      </c>
      <c r="I5740" s="5"/>
      <c r="L5740" s="16"/>
      <c r="M5740" s="104"/>
      <c r="T5740" s="105"/>
      <c r="AT5740" s="9" t="s">
        <v>173</v>
      </c>
      <c r="AU5740" s="9" t="s">
        <v>82</v>
      </c>
    </row>
    <row r="5741" spans="2:65" s="17" customFormat="1" ht="33" customHeight="1">
      <c r="B5741" s="16"/>
      <c r="C5741" s="88" t="s">
        <v>4099</v>
      </c>
      <c r="D5741" s="88" t="s">
        <v>168</v>
      </c>
      <c r="E5741" s="89" t="s">
        <v>4100</v>
      </c>
      <c r="F5741" s="90" t="s">
        <v>4101</v>
      </c>
      <c r="G5741" s="91" t="s">
        <v>4062</v>
      </c>
      <c r="H5741" s="92">
        <v>1</v>
      </c>
      <c r="I5741" s="4"/>
      <c r="J5741" s="94">
        <f>ROUND(I5741*H5741,2)</f>
        <v>0</v>
      </c>
      <c r="K5741" s="95"/>
      <c r="L5741" s="16"/>
      <c r="M5741" s="96" t="s">
        <v>1</v>
      </c>
      <c r="N5741" s="97" t="s">
        <v>38</v>
      </c>
      <c r="P5741" s="98">
        <f>O5741*H5741</f>
        <v>0</v>
      </c>
      <c r="Q5741" s="98">
        <v>0</v>
      </c>
      <c r="R5741" s="98">
        <f>Q5741*H5741</f>
        <v>0</v>
      </c>
      <c r="S5741" s="98">
        <v>0</v>
      </c>
      <c r="T5741" s="99">
        <f>S5741*H5741</f>
        <v>0</v>
      </c>
      <c r="AR5741" s="100" t="s">
        <v>172</v>
      </c>
      <c r="AT5741" s="100" t="s">
        <v>168</v>
      </c>
      <c r="AU5741" s="100" t="s">
        <v>82</v>
      </c>
      <c r="AY5741" s="9" t="s">
        <v>165</v>
      </c>
      <c r="BE5741" s="101">
        <f>IF(N5741="základní",J5741,0)</f>
        <v>0</v>
      </c>
      <c r="BF5741" s="101">
        <f>IF(N5741="snížená",J5741,0)</f>
        <v>0</v>
      </c>
      <c r="BG5741" s="101">
        <f>IF(N5741="zákl. přenesená",J5741,0)</f>
        <v>0</v>
      </c>
      <c r="BH5741" s="101">
        <f>IF(N5741="sníž. přenesená",J5741,0)</f>
        <v>0</v>
      </c>
      <c r="BI5741" s="101">
        <f>IF(N5741="nulová",J5741,0)</f>
        <v>0</v>
      </c>
      <c r="BJ5741" s="9" t="s">
        <v>80</v>
      </c>
      <c r="BK5741" s="101">
        <f>ROUND(I5741*H5741,2)</f>
        <v>0</v>
      </c>
      <c r="BL5741" s="9" t="s">
        <v>172</v>
      </c>
      <c r="BM5741" s="100" t="s">
        <v>4102</v>
      </c>
    </row>
    <row r="5742" spans="2:65" s="17" customFormat="1" ht="19.5">
      <c r="B5742" s="16"/>
      <c r="D5742" s="102" t="s">
        <v>173</v>
      </c>
      <c r="F5742" s="103" t="s">
        <v>4101</v>
      </c>
      <c r="I5742" s="5"/>
      <c r="L5742" s="16"/>
      <c r="M5742" s="104"/>
      <c r="T5742" s="105"/>
      <c r="AT5742" s="9" t="s">
        <v>173</v>
      </c>
      <c r="AU5742" s="9" t="s">
        <v>82</v>
      </c>
    </row>
    <row r="5743" spans="2:65" s="77" customFormat="1" ht="22.9" customHeight="1">
      <c r="B5743" s="76"/>
      <c r="D5743" s="78" t="s">
        <v>72</v>
      </c>
      <c r="E5743" s="86" t="s">
        <v>4103</v>
      </c>
      <c r="F5743" s="86" t="s">
        <v>4104</v>
      </c>
      <c r="I5743" s="3"/>
      <c r="J5743" s="87">
        <f>BK5743</f>
        <v>0</v>
      </c>
      <c r="L5743" s="76"/>
      <c r="M5743" s="81"/>
      <c r="P5743" s="82">
        <f>SUM(P5744:P5749)</f>
        <v>0</v>
      </c>
      <c r="R5743" s="82">
        <f>SUM(R5744:R5749)</f>
        <v>0</v>
      </c>
      <c r="T5743" s="83">
        <f>SUM(T5744:T5749)</f>
        <v>0</v>
      </c>
      <c r="AR5743" s="78" t="s">
        <v>80</v>
      </c>
      <c r="AT5743" s="84" t="s">
        <v>72</v>
      </c>
      <c r="AU5743" s="84" t="s">
        <v>80</v>
      </c>
      <c r="AY5743" s="78" t="s">
        <v>165</v>
      </c>
      <c r="BK5743" s="85">
        <f>SUM(BK5744:BK5752)</f>
        <v>0</v>
      </c>
    </row>
    <row r="5744" spans="2:65" s="17" customFormat="1" ht="16.5" customHeight="1">
      <c r="B5744" s="16"/>
      <c r="C5744" s="88" t="s">
        <v>2421</v>
      </c>
      <c r="D5744" s="88" t="s">
        <v>168</v>
      </c>
      <c r="E5744" s="89" t="s">
        <v>4105</v>
      </c>
      <c r="F5744" s="90" t="s">
        <v>4106</v>
      </c>
      <c r="G5744" s="91" t="s">
        <v>4062</v>
      </c>
      <c r="H5744" s="92">
        <v>1</v>
      </c>
      <c r="I5744" s="4"/>
      <c r="J5744" s="94">
        <f>ROUND(I5744*H5744,2)</f>
        <v>0</v>
      </c>
      <c r="K5744" s="95"/>
      <c r="L5744" s="16"/>
      <c r="M5744" s="96" t="s">
        <v>1</v>
      </c>
      <c r="N5744" s="97" t="s">
        <v>38</v>
      </c>
      <c r="P5744" s="98">
        <f>O5744*H5744</f>
        <v>0</v>
      </c>
      <c r="Q5744" s="98">
        <v>0</v>
      </c>
      <c r="R5744" s="98">
        <f>Q5744*H5744</f>
        <v>0</v>
      </c>
      <c r="S5744" s="98">
        <v>0</v>
      </c>
      <c r="T5744" s="99">
        <f>S5744*H5744</f>
        <v>0</v>
      </c>
      <c r="AR5744" s="100" t="s">
        <v>172</v>
      </c>
      <c r="AT5744" s="100" t="s">
        <v>168</v>
      </c>
      <c r="AU5744" s="100" t="s">
        <v>82</v>
      </c>
      <c r="AY5744" s="9" t="s">
        <v>165</v>
      </c>
      <c r="BE5744" s="101">
        <f>IF(N5744="základní",J5744,0)</f>
        <v>0</v>
      </c>
      <c r="BF5744" s="101">
        <f>IF(N5744="snížená",J5744,0)</f>
        <v>0</v>
      </c>
      <c r="BG5744" s="101">
        <f>IF(N5744="zákl. přenesená",J5744,0)</f>
        <v>0</v>
      </c>
      <c r="BH5744" s="101">
        <f>IF(N5744="sníž. přenesená",J5744,0)</f>
        <v>0</v>
      </c>
      <c r="BI5744" s="101">
        <f>IF(N5744="nulová",J5744,0)</f>
        <v>0</v>
      </c>
      <c r="BJ5744" s="9" t="s">
        <v>80</v>
      </c>
      <c r="BK5744" s="101">
        <f>ROUND(I5744*H5744,2)</f>
        <v>0</v>
      </c>
      <c r="BL5744" s="9" t="s">
        <v>172</v>
      </c>
      <c r="BM5744" s="100" t="s">
        <v>4107</v>
      </c>
    </row>
    <row r="5745" spans="2:65" s="17" customFormat="1">
      <c r="B5745" s="16"/>
      <c r="D5745" s="102" t="s">
        <v>173</v>
      </c>
      <c r="F5745" s="103" t="s">
        <v>4106</v>
      </c>
      <c r="I5745" s="5"/>
      <c r="L5745" s="16"/>
      <c r="M5745" s="104"/>
      <c r="T5745" s="105"/>
      <c r="AT5745" s="9" t="s">
        <v>173</v>
      </c>
      <c r="AU5745" s="9" t="s">
        <v>82</v>
      </c>
    </row>
    <row r="5746" spans="2:65" s="17" customFormat="1" ht="24.2" customHeight="1">
      <c r="B5746" s="16"/>
      <c r="C5746" s="88" t="s">
        <v>4108</v>
      </c>
      <c r="D5746" s="88" t="s">
        <v>168</v>
      </c>
      <c r="E5746" s="89" t="s">
        <v>4109</v>
      </c>
      <c r="F5746" s="90" t="s">
        <v>4110</v>
      </c>
      <c r="G5746" s="91" t="s">
        <v>4062</v>
      </c>
      <c r="H5746" s="92">
        <v>1</v>
      </c>
      <c r="I5746" s="4"/>
      <c r="J5746" s="94">
        <f>ROUND(I5746*H5746,2)</f>
        <v>0</v>
      </c>
      <c r="K5746" s="95"/>
      <c r="L5746" s="16"/>
      <c r="M5746" s="96" t="s">
        <v>1</v>
      </c>
      <c r="N5746" s="97" t="s">
        <v>38</v>
      </c>
      <c r="P5746" s="98">
        <f>O5746*H5746</f>
        <v>0</v>
      </c>
      <c r="Q5746" s="98">
        <v>0</v>
      </c>
      <c r="R5746" s="98">
        <f>Q5746*H5746</f>
        <v>0</v>
      </c>
      <c r="S5746" s="98">
        <v>0</v>
      </c>
      <c r="T5746" s="99">
        <f>S5746*H5746</f>
        <v>0</v>
      </c>
      <c r="AR5746" s="100" t="s">
        <v>172</v>
      </c>
      <c r="AT5746" s="100" t="s">
        <v>168</v>
      </c>
      <c r="AU5746" s="100" t="s">
        <v>82</v>
      </c>
      <c r="AY5746" s="9" t="s">
        <v>165</v>
      </c>
      <c r="BE5746" s="101">
        <f>IF(N5746="základní",J5746,0)</f>
        <v>0</v>
      </c>
      <c r="BF5746" s="101">
        <f>IF(N5746="snížená",J5746,0)</f>
        <v>0</v>
      </c>
      <c r="BG5746" s="101">
        <f>IF(N5746="zákl. přenesená",J5746,0)</f>
        <v>0</v>
      </c>
      <c r="BH5746" s="101">
        <f>IF(N5746="sníž. přenesená",J5746,0)</f>
        <v>0</v>
      </c>
      <c r="BI5746" s="101">
        <f>IF(N5746="nulová",J5746,0)</f>
        <v>0</v>
      </c>
      <c r="BJ5746" s="9" t="s">
        <v>80</v>
      </c>
      <c r="BK5746" s="101">
        <f>ROUND(I5746*H5746,2)</f>
        <v>0</v>
      </c>
      <c r="BL5746" s="9" t="s">
        <v>172</v>
      </c>
      <c r="BM5746" s="100" t="s">
        <v>4111</v>
      </c>
    </row>
    <row r="5747" spans="2:65" s="17" customFormat="1" ht="19.5">
      <c r="B5747" s="16"/>
      <c r="D5747" s="102" t="s">
        <v>173</v>
      </c>
      <c r="F5747" s="103" t="s">
        <v>4110</v>
      </c>
      <c r="I5747" s="5"/>
      <c r="L5747" s="16"/>
      <c r="M5747" s="104"/>
      <c r="T5747" s="105"/>
      <c r="AT5747" s="9" t="s">
        <v>173</v>
      </c>
      <c r="AU5747" s="9" t="s">
        <v>82</v>
      </c>
    </row>
    <row r="5748" spans="2:65" s="17" customFormat="1" ht="24.2" customHeight="1">
      <c r="B5748" s="16"/>
      <c r="C5748" s="88" t="s">
        <v>2427</v>
      </c>
      <c r="D5748" s="88" t="s">
        <v>168</v>
      </c>
      <c r="E5748" s="89" t="s">
        <v>4112</v>
      </c>
      <c r="F5748" s="90" t="s">
        <v>9719</v>
      </c>
      <c r="G5748" s="91" t="s">
        <v>4062</v>
      </c>
      <c r="H5748" s="92">
        <v>1</v>
      </c>
      <c r="I5748" s="4"/>
      <c r="J5748" s="94">
        <f>ROUND(I5748*H5748,2)</f>
        <v>0</v>
      </c>
      <c r="K5748" s="95"/>
      <c r="L5748" s="16"/>
      <c r="M5748" s="96" t="s">
        <v>1</v>
      </c>
      <c r="N5748" s="97" t="s">
        <v>38</v>
      </c>
      <c r="P5748" s="98">
        <f>O5748*H5748</f>
        <v>0</v>
      </c>
      <c r="Q5748" s="98">
        <v>0</v>
      </c>
      <c r="R5748" s="98">
        <f>Q5748*H5748</f>
        <v>0</v>
      </c>
      <c r="S5748" s="98">
        <v>0</v>
      </c>
      <c r="T5748" s="99">
        <f>S5748*H5748</f>
        <v>0</v>
      </c>
      <c r="AR5748" s="100" t="s">
        <v>172</v>
      </c>
      <c r="AT5748" s="100" t="s">
        <v>168</v>
      </c>
      <c r="AU5748" s="100" t="s">
        <v>82</v>
      </c>
      <c r="AY5748" s="9" t="s">
        <v>165</v>
      </c>
      <c r="BE5748" s="101">
        <f>IF(N5748="základní",J5748,0)</f>
        <v>0</v>
      </c>
      <c r="BF5748" s="101">
        <f>IF(N5748="snížená",J5748,0)</f>
        <v>0</v>
      </c>
      <c r="BG5748" s="101">
        <f>IF(N5748="zákl. přenesená",J5748,0)</f>
        <v>0</v>
      </c>
      <c r="BH5748" s="101">
        <f>IF(N5748="sníž. přenesená",J5748,0)</f>
        <v>0</v>
      </c>
      <c r="BI5748" s="101">
        <f>IF(N5748="nulová",J5748,0)</f>
        <v>0</v>
      </c>
      <c r="BJ5748" s="9" t="s">
        <v>80</v>
      </c>
      <c r="BK5748" s="101">
        <f>ROUND(I5748*H5748,2)</f>
        <v>0</v>
      </c>
      <c r="BL5748" s="9" t="s">
        <v>172</v>
      </c>
      <c r="BM5748" s="100" t="s">
        <v>4113</v>
      </c>
    </row>
    <row r="5749" spans="2:65" s="17" customFormat="1">
      <c r="B5749" s="16"/>
      <c r="D5749" s="102" t="s">
        <v>173</v>
      </c>
      <c r="F5749" s="103" t="s">
        <v>9719</v>
      </c>
      <c r="I5749" s="5"/>
      <c r="L5749" s="16"/>
      <c r="M5749" s="104"/>
      <c r="T5749" s="105"/>
      <c r="AT5749" s="9" t="s">
        <v>173</v>
      </c>
      <c r="AU5749" s="9" t="s">
        <v>82</v>
      </c>
    </row>
    <row r="5750" spans="2:65" s="17" customFormat="1" ht="24.2" customHeight="1">
      <c r="B5750" s="16"/>
      <c r="C5750" s="88">
        <v>818</v>
      </c>
      <c r="D5750" s="88" t="s">
        <v>168</v>
      </c>
      <c r="E5750" s="89" t="s">
        <v>4143</v>
      </c>
      <c r="F5750" s="90" t="s">
        <v>4144</v>
      </c>
      <c r="G5750" s="91" t="s">
        <v>4062</v>
      </c>
      <c r="H5750" s="92">
        <v>1</v>
      </c>
      <c r="I5750" s="4"/>
      <c r="J5750" s="94">
        <f>ROUND(I5750*H5750,2)</f>
        <v>0</v>
      </c>
      <c r="K5750" s="95"/>
      <c r="L5750" s="16"/>
      <c r="M5750" s="96" t="s">
        <v>1</v>
      </c>
      <c r="N5750" s="97" t="s">
        <v>38</v>
      </c>
      <c r="P5750" s="98">
        <f>O5750*H5750</f>
        <v>0</v>
      </c>
      <c r="Q5750" s="98">
        <v>0</v>
      </c>
      <c r="R5750" s="98">
        <f>Q5750*H5750</f>
        <v>0</v>
      </c>
      <c r="S5750" s="98">
        <v>0</v>
      </c>
      <c r="T5750" s="99">
        <f>S5750*H5750</f>
        <v>0</v>
      </c>
      <c r="AR5750" s="100" t="s">
        <v>172</v>
      </c>
      <c r="AT5750" s="100" t="s">
        <v>168</v>
      </c>
      <c r="AU5750" s="100" t="s">
        <v>82</v>
      </c>
      <c r="AY5750" s="9" t="s">
        <v>165</v>
      </c>
      <c r="BE5750" s="101">
        <f>IF(N5750="základní",J5750,0)</f>
        <v>0</v>
      </c>
      <c r="BF5750" s="101">
        <f>IF(N5750="snížená",J5750,0)</f>
        <v>0</v>
      </c>
      <c r="BG5750" s="101">
        <f>IF(N5750="zákl. přenesená",J5750,0)</f>
        <v>0</v>
      </c>
      <c r="BH5750" s="101">
        <f>IF(N5750="sníž. přenesená",J5750,0)</f>
        <v>0</v>
      </c>
      <c r="BI5750" s="101">
        <f>IF(N5750="nulová",J5750,0)</f>
        <v>0</v>
      </c>
      <c r="BJ5750" s="9" t="s">
        <v>80</v>
      </c>
      <c r="BK5750" s="101">
        <f>ROUND(I5750*H5750,2)</f>
        <v>0</v>
      </c>
      <c r="BL5750" s="9" t="s">
        <v>172</v>
      </c>
      <c r="BM5750" s="100" t="s">
        <v>4113</v>
      </c>
    </row>
    <row r="5751" spans="2:65" s="17" customFormat="1">
      <c r="B5751" s="16"/>
      <c r="D5751" s="102" t="s">
        <v>173</v>
      </c>
      <c r="F5751" s="103" t="s">
        <v>4144</v>
      </c>
      <c r="I5751" s="5"/>
      <c r="L5751" s="16"/>
      <c r="M5751" s="104"/>
      <c r="T5751" s="105"/>
      <c r="AT5751" s="9" t="s">
        <v>173</v>
      </c>
      <c r="AU5751" s="9" t="s">
        <v>82</v>
      </c>
    </row>
    <row r="5752" spans="2:65" s="17" customFormat="1" ht="24.2" customHeight="1">
      <c r="B5752" s="16"/>
      <c r="C5752" s="88">
        <v>819</v>
      </c>
      <c r="D5752" s="88" t="s">
        <v>168</v>
      </c>
      <c r="E5752" s="89" t="s">
        <v>4145</v>
      </c>
      <c r="F5752" s="90" t="s">
        <v>4146</v>
      </c>
      <c r="G5752" s="91" t="s">
        <v>4062</v>
      </c>
      <c r="H5752" s="92">
        <v>1</v>
      </c>
      <c r="I5752" s="4"/>
      <c r="J5752" s="94">
        <f>ROUND(I5752*H5752,2)</f>
        <v>0</v>
      </c>
      <c r="K5752" s="95"/>
      <c r="L5752" s="16"/>
      <c r="M5752" s="96" t="s">
        <v>1</v>
      </c>
      <c r="N5752" s="97" t="s">
        <v>38</v>
      </c>
      <c r="P5752" s="98">
        <f>O5752*H5752</f>
        <v>0</v>
      </c>
      <c r="Q5752" s="98">
        <v>0</v>
      </c>
      <c r="R5752" s="98">
        <f>Q5752*H5752</f>
        <v>0</v>
      </c>
      <c r="S5752" s="98">
        <v>0</v>
      </c>
      <c r="T5752" s="99">
        <f>S5752*H5752</f>
        <v>0</v>
      </c>
      <c r="AR5752" s="100" t="s">
        <v>172</v>
      </c>
      <c r="AT5752" s="100" t="s">
        <v>168</v>
      </c>
      <c r="AU5752" s="100" t="s">
        <v>82</v>
      </c>
      <c r="AY5752" s="9" t="s">
        <v>165</v>
      </c>
      <c r="BE5752" s="101">
        <f>IF(N5752="základní",J5752,0)</f>
        <v>0</v>
      </c>
      <c r="BF5752" s="101">
        <f>IF(N5752="snížená",J5752,0)</f>
        <v>0</v>
      </c>
      <c r="BG5752" s="101">
        <f>IF(N5752="zákl. přenesená",J5752,0)</f>
        <v>0</v>
      </c>
      <c r="BH5752" s="101">
        <f>IF(N5752="sníž. přenesená",J5752,0)</f>
        <v>0</v>
      </c>
      <c r="BI5752" s="101">
        <f>IF(N5752="nulová",J5752,0)</f>
        <v>0</v>
      </c>
      <c r="BJ5752" s="9" t="s">
        <v>80</v>
      </c>
      <c r="BK5752" s="101">
        <f>ROUND(I5752*H5752,2)</f>
        <v>0</v>
      </c>
      <c r="BL5752" s="9" t="s">
        <v>172</v>
      </c>
      <c r="BM5752" s="100" t="s">
        <v>4113</v>
      </c>
    </row>
    <row r="5753" spans="2:65" s="17" customFormat="1">
      <c r="B5753" s="16"/>
      <c r="D5753" s="102" t="s">
        <v>173</v>
      </c>
      <c r="F5753" s="103" t="s">
        <v>4146</v>
      </c>
      <c r="I5753" s="5"/>
      <c r="L5753" s="16"/>
      <c r="M5753" s="104"/>
      <c r="T5753" s="105"/>
      <c r="AT5753" s="9" t="s">
        <v>173</v>
      </c>
      <c r="AU5753" s="9" t="s">
        <v>82</v>
      </c>
    </row>
    <row r="5754" spans="2:65" s="77" customFormat="1" ht="22.9" customHeight="1">
      <c r="B5754" s="76"/>
      <c r="D5754" s="78" t="s">
        <v>72</v>
      </c>
      <c r="E5754" s="86" t="s">
        <v>4114</v>
      </c>
      <c r="F5754" s="86" t="s">
        <v>4115</v>
      </c>
      <c r="I5754" s="3"/>
      <c r="J5754" s="87">
        <f>BK5754</f>
        <v>0</v>
      </c>
      <c r="L5754" s="76"/>
      <c r="M5754" s="81"/>
      <c r="P5754" s="82">
        <f>SUM(P5755:P5766)</f>
        <v>0</v>
      </c>
      <c r="R5754" s="82">
        <f>SUM(R5755:R5766)</f>
        <v>0</v>
      </c>
      <c r="T5754" s="83">
        <f>SUM(T5755:T5766)</f>
        <v>0</v>
      </c>
      <c r="AR5754" s="78" t="s">
        <v>80</v>
      </c>
      <c r="AT5754" s="84" t="s">
        <v>72</v>
      </c>
      <c r="AU5754" s="84" t="s">
        <v>80</v>
      </c>
      <c r="AY5754" s="78" t="s">
        <v>165</v>
      </c>
      <c r="BK5754" s="85">
        <f>SUM(BK5755:BK5766)</f>
        <v>0</v>
      </c>
    </row>
    <row r="5755" spans="2:65" s="17" customFormat="1" ht="24.2" customHeight="1">
      <c r="B5755" s="16"/>
      <c r="C5755" s="88">
        <v>820</v>
      </c>
      <c r="D5755" s="88" t="s">
        <v>168</v>
      </c>
      <c r="E5755" s="89" t="s">
        <v>4116</v>
      </c>
      <c r="F5755" s="90" t="s">
        <v>4117</v>
      </c>
      <c r="G5755" s="91" t="s">
        <v>4062</v>
      </c>
      <c r="H5755" s="92">
        <v>1</v>
      </c>
      <c r="I5755" s="4"/>
      <c r="J5755" s="94">
        <f>ROUND(I5755*H5755,2)</f>
        <v>0</v>
      </c>
      <c r="K5755" s="95"/>
      <c r="L5755" s="16"/>
      <c r="M5755" s="96" t="s">
        <v>1</v>
      </c>
      <c r="N5755" s="97" t="s">
        <v>38</v>
      </c>
      <c r="P5755" s="98">
        <f>O5755*H5755</f>
        <v>0</v>
      </c>
      <c r="Q5755" s="98">
        <v>0</v>
      </c>
      <c r="R5755" s="98">
        <f>Q5755*H5755</f>
        <v>0</v>
      </c>
      <c r="S5755" s="98">
        <v>0</v>
      </c>
      <c r="T5755" s="99">
        <f>S5755*H5755</f>
        <v>0</v>
      </c>
      <c r="AR5755" s="100" t="s">
        <v>172</v>
      </c>
      <c r="AT5755" s="100" t="s">
        <v>168</v>
      </c>
      <c r="AU5755" s="100" t="s">
        <v>82</v>
      </c>
      <c r="AY5755" s="9" t="s">
        <v>165</v>
      </c>
      <c r="BE5755" s="101">
        <f>IF(N5755="základní",J5755,0)</f>
        <v>0</v>
      </c>
      <c r="BF5755" s="101">
        <f>IF(N5755="snížená",J5755,0)</f>
        <v>0</v>
      </c>
      <c r="BG5755" s="101">
        <f>IF(N5755="zákl. přenesená",J5755,0)</f>
        <v>0</v>
      </c>
      <c r="BH5755" s="101">
        <f>IF(N5755="sníž. přenesená",J5755,0)</f>
        <v>0</v>
      </c>
      <c r="BI5755" s="101">
        <f>IF(N5755="nulová",J5755,0)</f>
        <v>0</v>
      </c>
      <c r="BJ5755" s="9" t="s">
        <v>80</v>
      </c>
      <c r="BK5755" s="101">
        <f>ROUND(I5755*H5755,2)</f>
        <v>0</v>
      </c>
      <c r="BL5755" s="9" t="s">
        <v>172</v>
      </c>
      <c r="BM5755" s="100" t="s">
        <v>4118</v>
      </c>
    </row>
    <row r="5756" spans="2:65" s="17" customFormat="1" ht="19.5">
      <c r="B5756" s="16"/>
      <c r="D5756" s="102" t="s">
        <v>173</v>
      </c>
      <c r="F5756" s="103" t="s">
        <v>4117</v>
      </c>
      <c r="I5756" s="5"/>
      <c r="L5756" s="16"/>
      <c r="M5756" s="104"/>
      <c r="T5756" s="105"/>
      <c r="AT5756" s="9" t="s">
        <v>173</v>
      </c>
      <c r="AU5756" s="9" t="s">
        <v>82</v>
      </c>
    </row>
    <row r="5757" spans="2:65" s="17" customFormat="1" ht="16.5" customHeight="1">
      <c r="B5757" s="16"/>
      <c r="C5757" s="88">
        <v>821</v>
      </c>
      <c r="D5757" s="88" t="s">
        <v>168</v>
      </c>
      <c r="E5757" s="89" t="s">
        <v>4119</v>
      </c>
      <c r="F5757" s="90" t="s">
        <v>4120</v>
      </c>
      <c r="G5757" s="91" t="s">
        <v>4062</v>
      </c>
      <c r="H5757" s="92">
        <v>1</v>
      </c>
      <c r="I5757" s="4"/>
      <c r="J5757" s="94">
        <f>ROUND(I5757*H5757,2)</f>
        <v>0</v>
      </c>
      <c r="K5757" s="95"/>
      <c r="L5757" s="16"/>
      <c r="M5757" s="96" t="s">
        <v>1</v>
      </c>
      <c r="N5757" s="97" t="s">
        <v>38</v>
      </c>
      <c r="P5757" s="98">
        <f>O5757*H5757</f>
        <v>0</v>
      </c>
      <c r="Q5757" s="98">
        <v>0</v>
      </c>
      <c r="R5757" s="98">
        <f>Q5757*H5757</f>
        <v>0</v>
      </c>
      <c r="S5757" s="98">
        <v>0</v>
      </c>
      <c r="T5757" s="99">
        <f>S5757*H5757</f>
        <v>0</v>
      </c>
      <c r="AR5757" s="100" t="s">
        <v>172</v>
      </c>
      <c r="AT5757" s="100" t="s">
        <v>168</v>
      </c>
      <c r="AU5757" s="100" t="s">
        <v>82</v>
      </c>
      <c r="AY5757" s="9" t="s">
        <v>165</v>
      </c>
      <c r="BE5757" s="101">
        <f>IF(N5757="základní",J5757,0)</f>
        <v>0</v>
      </c>
      <c r="BF5757" s="101">
        <f>IF(N5757="snížená",J5757,0)</f>
        <v>0</v>
      </c>
      <c r="BG5757" s="101">
        <f>IF(N5757="zákl. přenesená",J5757,0)</f>
        <v>0</v>
      </c>
      <c r="BH5757" s="101">
        <f>IF(N5757="sníž. přenesená",J5757,0)</f>
        <v>0</v>
      </c>
      <c r="BI5757" s="101">
        <f>IF(N5757="nulová",J5757,0)</f>
        <v>0</v>
      </c>
      <c r="BJ5757" s="9" t="s">
        <v>80</v>
      </c>
      <c r="BK5757" s="101">
        <f>ROUND(I5757*H5757,2)</f>
        <v>0</v>
      </c>
      <c r="BL5757" s="9" t="s">
        <v>172</v>
      </c>
      <c r="BM5757" s="100" t="s">
        <v>4121</v>
      </c>
    </row>
    <row r="5758" spans="2:65" s="17" customFormat="1">
      <c r="B5758" s="16"/>
      <c r="D5758" s="102" t="s">
        <v>173</v>
      </c>
      <c r="F5758" s="103" t="s">
        <v>4120</v>
      </c>
      <c r="I5758" s="5"/>
      <c r="L5758" s="16"/>
      <c r="M5758" s="104"/>
      <c r="T5758" s="105"/>
      <c r="AT5758" s="9" t="s">
        <v>173</v>
      </c>
      <c r="AU5758" s="9" t="s">
        <v>82</v>
      </c>
    </row>
    <row r="5759" spans="2:65" s="17" customFormat="1" ht="21.75" customHeight="1">
      <c r="B5759" s="16"/>
      <c r="C5759" s="88">
        <v>822</v>
      </c>
      <c r="D5759" s="88" t="s">
        <v>168</v>
      </c>
      <c r="E5759" s="89" t="s">
        <v>4122</v>
      </c>
      <c r="F5759" s="90" t="s">
        <v>4123</v>
      </c>
      <c r="G5759" s="91" t="s">
        <v>4062</v>
      </c>
      <c r="H5759" s="92">
        <v>1</v>
      </c>
      <c r="I5759" s="4"/>
      <c r="J5759" s="94">
        <f>ROUND(I5759*H5759,2)</f>
        <v>0</v>
      </c>
      <c r="K5759" s="95"/>
      <c r="L5759" s="16"/>
      <c r="M5759" s="96" t="s">
        <v>1</v>
      </c>
      <c r="N5759" s="97" t="s">
        <v>38</v>
      </c>
      <c r="P5759" s="98">
        <f>O5759*H5759</f>
        <v>0</v>
      </c>
      <c r="Q5759" s="98">
        <v>0</v>
      </c>
      <c r="R5759" s="98">
        <f>Q5759*H5759</f>
        <v>0</v>
      </c>
      <c r="S5759" s="98">
        <v>0</v>
      </c>
      <c r="T5759" s="99">
        <f>S5759*H5759</f>
        <v>0</v>
      </c>
      <c r="AR5759" s="100" t="s">
        <v>172</v>
      </c>
      <c r="AT5759" s="100" t="s">
        <v>168</v>
      </c>
      <c r="AU5759" s="100" t="s">
        <v>82</v>
      </c>
      <c r="AY5759" s="9" t="s">
        <v>165</v>
      </c>
      <c r="BE5759" s="101">
        <f>IF(N5759="základní",J5759,0)</f>
        <v>0</v>
      </c>
      <c r="BF5759" s="101">
        <f>IF(N5759="snížená",J5759,0)</f>
        <v>0</v>
      </c>
      <c r="BG5759" s="101">
        <f>IF(N5759="zákl. přenesená",J5759,0)</f>
        <v>0</v>
      </c>
      <c r="BH5759" s="101">
        <f>IF(N5759="sníž. přenesená",J5759,0)</f>
        <v>0</v>
      </c>
      <c r="BI5759" s="101">
        <f>IF(N5759="nulová",J5759,0)</f>
        <v>0</v>
      </c>
      <c r="BJ5759" s="9" t="s">
        <v>80</v>
      </c>
      <c r="BK5759" s="101">
        <f>ROUND(I5759*H5759,2)</f>
        <v>0</v>
      </c>
      <c r="BL5759" s="9" t="s">
        <v>172</v>
      </c>
      <c r="BM5759" s="100" t="s">
        <v>4124</v>
      </c>
    </row>
    <row r="5760" spans="2:65" s="17" customFormat="1">
      <c r="B5760" s="16"/>
      <c r="D5760" s="102" t="s">
        <v>173</v>
      </c>
      <c r="F5760" s="103" t="s">
        <v>4123</v>
      </c>
      <c r="I5760" s="5"/>
      <c r="L5760" s="16"/>
      <c r="M5760" s="104"/>
      <c r="T5760" s="105"/>
      <c r="AT5760" s="9" t="s">
        <v>173</v>
      </c>
      <c r="AU5760" s="9" t="s">
        <v>82</v>
      </c>
    </row>
    <row r="5761" spans="2:65" s="17" customFormat="1" ht="24.2" customHeight="1">
      <c r="B5761" s="16"/>
      <c r="C5761" s="88">
        <v>823</v>
      </c>
      <c r="D5761" s="88" t="s">
        <v>168</v>
      </c>
      <c r="E5761" s="89" t="s">
        <v>4125</v>
      </c>
      <c r="F5761" s="90" t="s">
        <v>4126</v>
      </c>
      <c r="G5761" s="91" t="s">
        <v>4062</v>
      </c>
      <c r="H5761" s="92">
        <v>1</v>
      </c>
      <c r="I5761" s="4"/>
      <c r="J5761" s="94">
        <f>ROUND(I5761*H5761,2)</f>
        <v>0</v>
      </c>
      <c r="K5761" s="95"/>
      <c r="L5761" s="16"/>
      <c r="M5761" s="96" t="s">
        <v>1</v>
      </c>
      <c r="N5761" s="97" t="s">
        <v>38</v>
      </c>
      <c r="P5761" s="98">
        <f>O5761*H5761</f>
        <v>0</v>
      </c>
      <c r="Q5761" s="98">
        <v>0</v>
      </c>
      <c r="R5761" s="98">
        <f>Q5761*H5761</f>
        <v>0</v>
      </c>
      <c r="S5761" s="98">
        <v>0</v>
      </c>
      <c r="T5761" s="99">
        <f>S5761*H5761</f>
        <v>0</v>
      </c>
      <c r="AR5761" s="100" t="s">
        <v>172</v>
      </c>
      <c r="AT5761" s="100" t="s">
        <v>168</v>
      </c>
      <c r="AU5761" s="100" t="s">
        <v>82</v>
      </c>
      <c r="AY5761" s="9" t="s">
        <v>165</v>
      </c>
      <c r="BE5761" s="101">
        <f>IF(N5761="základní",J5761,0)</f>
        <v>0</v>
      </c>
      <c r="BF5761" s="101">
        <f>IF(N5761="snížená",J5761,0)</f>
        <v>0</v>
      </c>
      <c r="BG5761" s="101">
        <f>IF(N5761="zákl. přenesená",J5761,0)</f>
        <v>0</v>
      </c>
      <c r="BH5761" s="101">
        <f>IF(N5761="sníž. přenesená",J5761,0)</f>
        <v>0</v>
      </c>
      <c r="BI5761" s="101">
        <f>IF(N5761="nulová",J5761,0)</f>
        <v>0</v>
      </c>
      <c r="BJ5761" s="9" t="s">
        <v>80</v>
      </c>
      <c r="BK5761" s="101">
        <f>ROUND(I5761*H5761,2)</f>
        <v>0</v>
      </c>
      <c r="BL5761" s="9" t="s">
        <v>172</v>
      </c>
      <c r="BM5761" s="100" t="s">
        <v>4127</v>
      </c>
    </row>
    <row r="5762" spans="2:65" s="17" customFormat="1" ht="19.5">
      <c r="B5762" s="16"/>
      <c r="D5762" s="102" t="s">
        <v>173</v>
      </c>
      <c r="F5762" s="103" t="s">
        <v>4126</v>
      </c>
      <c r="I5762" s="5"/>
      <c r="L5762" s="16"/>
      <c r="M5762" s="104"/>
      <c r="T5762" s="105"/>
      <c r="AT5762" s="9" t="s">
        <v>173</v>
      </c>
      <c r="AU5762" s="9" t="s">
        <v>82</v>
      </c>
    </row>
    <row r="5763" spans="2:65" s="17" customFormat="1" ht="21.75" customHeight="1">
      <c r="B5763" s="16"/>
      <c r="C5763" s="88">
        <v>824</v>
      </c>
      <c r="D5763" s="88" t="s">
        <v>168</v>
      </c>
      <c r="E5763" s="89" t="s">
        <v>4128</v>
      </c>
      <c r="F5763" s="90" t="s">
        <v>4129</v>
      </c>
      <c r="G5763" s="91" t="s">
        <v>4062</v>
      </c>
      <c r="H5763" s="92">
        <v>1</v>
      </c>
      <c r="I5763" s="4"/>
      <c r="J5763" s="94">
        <f>ROUND(I5763*H5763,2)</f>
        <v>0</v>
      </c>
      <c r="K5763" s="95"/>
      <c r="L5763" s="16"/>
      <c r="M5763" s="96" t="s">
        <v>1</v>
      </c>
      <c r="N5763" s="97" t="s">
        <v>38</v>
      </c>
      <c r="P5763" s="98">
        <f>O5763*H5763</f>
        <v>0</v>
      </c>
      <c r="Q5763" s="98">
        <v>0</v>
      </c>
      <c r="R5763" s="98">
        <f>Q5763*H5763</f>
        <v>0</v>
      </c>
      <c r="S5763" s="98">
        <v>0</v>
      </c>
      <c r="T5763" s="99">
        <f>S5763*H5763</f>
        <v>0</v>
      </c>
      <c r="AR5763" s="100" t="s">
        <v>172</v>
      </c>
      <c r="AT5763" s="100" t="s">
        <v>168</v>
      </c>
      <c r="AU5763" s="100" t="s">
        <v>82</v>
      </c>
      <c r="AY5763" s="9" t="s">
        <v>165</v>
      </c>
      <c r="BE5763" s="101">
        <f>IF(N5763="základní",J5763,0)</f>
        <v>0</v>
      </c>
      <c r="BF5763" s="101">
        <f>IF(N5763="snížená",J5763,0)</f>
        <v>0</v>
      </c>
      <c r="BG5763" s="101">
        <f>IF(N5763="zákl. přenesená",J5763,0)</f>
        <v>0</v>
      </c>
      <c r="BH5763" s="101">
        <f>IF(N5763="sníž. přenesená",J5763,0)</f>
        <v>0</v>
      </c>
      <c r="BI5763" s="101">
        <f>IF(N5763="nulová",J5763,0)</f>
        <v>0</v>
      </c>
      <c r="BJ5763" s="9" t="s">
        <v>80</v>
      </c>
      <c r="BK5763" s="101">
        <f>ROUND(I5763*H5763,2)</f>
        <v>0</v>
      </c>
      <c r="BL5763" s="9" t="s">
        <v>172</v>
      </c>
      <c r="BM5763" s="100" t="s">
        <v>4130</v>
      </c>
    </row>
    <row r="5764" spans="2:65" s="17" customFormat="1">
      <c r="B5764" s="16"/>
      <c r="D5764" s="102" t="s">
        <v>173</v>
      </c>
      <c r="F5764" s="103" t="s">
        <v>4129</v>
      </c>
      <c r="I5764" s="5"/>
      <c r="L5764" s="16"/>
      <c r="M5764" s="104"/>
      <c r="T5764" s="105"/>
      <c r="AT5764" s="9" t="s">
        <v>173</v>
      </c>
      <c r="AU5764" s="9" t="s">
        <v>82</v>
      </c>
    </row>
    <row r="5765" spans="2:65" s="17" customFormat="1" ht="21.75" customHeight="1">
      <c r="B5765" s="16"/>
      <c r="C5765" s="88">
        <v>825</v>
      </c>
      <c r="D5765" s="88" t="s">
        <v>168</v>
      </c>
      <c r="E5765" s="89" t="s">
        <v>4131</v>
      </c>
      <c r="F5765" s="90" t="s">
        <v>4132</v>
      </c>
      <c r="G5765" s="91" t="s">
        <v>4062</v>
      </c>
      <c r="H5765" s="92">
        <v>1</v>
      </c>
      <c r="I5765" s="4"/>
      <c r="J5765" s="94">
        <f>ROUND(I5765*H5765,2)</f>
        <v>0</v>
      </c>
      <c r="K5765" s="95"/>
      <c r="L5765" s="16"/>
      <c r="M5765" s="96" t="s">
        <v>1</v>
      </c>
      <c r="N5765" s="97" t="s">
        <v>38</v>
      </c>
      <c r="P5765" s="98">
        <f>O5765*H5765</f>
        <v>0</v>
      </c>
      <c r="Q5765" s="98">
        <v>0</v>
      </c>
      <c r="R5765" s="98">
        <f>Q5765*H5765</f>
        <v>0</v>
      </c>
      <c r="S5765" s="98">
        <v>0</v>
      </c>
      <c r="T5765" s="99">
        <f>S5765*H5765</f>
        <v>0</v>
      </c>
      <c r="AR5765" s="100" t="s">
        <v>172</v>
      </c>
      <c r="AT5765" s="100" t="s">
        <v>168</v>
      </c>
      <c r="AU5765" s="100" t="s">
        <v>82</v>
      </c>
      <c r="AY5765" s="9" t="s">
        <v>165</v>
      </c>
      <c r="BE5765" s="101">
        <f>IF(N5765="základní",J5765,0)</f>
        <v>0</v>
      </c>
      <c r="BF5765" s="101">
        <f>IF(N5765="snížená",J5765,0)</f>
        <v>0</v>
      </c>
      <c r="BG5765" s="101">
        <f>IF(N5765="zákl. přenesená",J5765,0)</f>
        <v>0</v>
      </c>
      <c r="BH5765" s="101">
        <f>IF(N5765="sníž. přenesená",J5765,0)</f>
        <v>0</v>
      </c>
      <c r="BI5765" s="101">
        <f>IF(N5765="nulová",J5765,0)</f>
        <v>0</v>
      </c>
      <c r="BJ5765" s="9" t="s">
        <v>80</v>
      </c>
      <c r="BK5765" s="101">
        <f>ROUND(I5765*H5765,2)</f>
        <v>0</v>
      </c>
      <c r="BL5765" s="9" t="s">
        <v>172</v>
      </c>
      <c r="BM5765" s="100" t="s">
        <v>4133</v>
      </c>
    </row>
    <row r="5766" spans="2:65" s="17" customFormat="1">
      <c r="B5766" s="16"/>
      <c r="D5766" s="102" t="s">
        <v>173</v>
      </c>
      <c r="F5766" s="103" t="s">
        <v>4132</v>
      </c>
      <c r="I5766" s="5"/>
      <c r="L5766" s="16"/>
      <c r="M5766" s="104"/>
      <c r="T5766" s="105"/>
      <c r="AT5766" s="9" t="s">
        <v>173</v>
      </c>
      <c r="AU5766" s="9" t="s">
        <v>82</v>
      </c>
    </row>
    <row r="5767" spans="2:65" s="77" customFormat="1" ht="22.9" customHeight="1">
      <c r="B5767" s="76"/>
      <c r="D5767" s="78" t="s">
        <v>72</v>
      </c>
      <c r="E5767" s="86" t="s">
        <v>4134</v>
      </c>
      <c r="F5767" s="86" t="s">
        <v>4135</v>
      </c>
      <c r="I5767" s="3"/>
      <c r="J5767" s="87">
        <f>BK5767</f>
        <v>0</v>
      </c>
      <c r="L5767" s="76"/>
      <c r="M5767" s="81"/>
      <c r="P5767" s="82">
        <f>SUM(P5768:P5771)</f>
        <v>0</v>
      </c>
      <c r="R5767" s="82">
        <f>SUM(R5768:R5771)</f>
        <v>0</v>
      </c>
      <c r="T5767" s="83">
        <f>SUM(T5768:T5771)</f>
        <v>0</v>
      </c>
      <c r="AR5767" s="78" t="s">
        <v>80</v>
      </c>
      <c r="AT5767" s="84" t="s">
        <v>72</v>
      </c>
      <c r="AU5767" s="84" t="s">
        <v>80</v>
      </c>
      <c r="AY5767" s="78" t="s">
        <v>165</v>
      </c>
      <c r="BK5767" s="85">
        <f>SUM(BK5768:BK5771)</f>
        <v>0</v>
      </c>
    </row>
    <row r="5768" spans="2:65" s="17" customFormat="1" ht="24.2" customHeight="1">
      <c r="B5768" s="16"/>
      <c r="C5768" s="88">
        <v>826</v>
      </c>
      <c r="D5768" s="88" t="s">
        <v>168</v>
      </c>
      <c r="E5768" s="89" t="s">
        <v>4136</v>
      </c>
      <c r="F5768" s="90" t="s">
        <v>4137</v>
      </c>
      <c r="G5768" s="91" t="s">
        <v>4062</v>
      </c>
      <c r="H5768" s="92">
        <v>1</v>
      </c>
      <c r="I5768" s="4"/>
      <c r="J5768" s="94">
        <f>ROUND(I5768*H5768,2)</f>
        <v>0</v>
      </c>
      <c r="K5768" s="95"/>
      <c r="L5768" s="16"/>
      <c r="M5768" s="96" t="s">
        <v>1</v>
      </c>
      <c r="N5768" s="97" t="s">
        <v>38</v>
      </c>
      <c r="P5768" s="98">
        <f>O5768*H5768</f>
        <v>0</v>
      </c>
      <c r="Q5768" s="98">
        <v>0</v>
      </c>
      <c r="R5768" s="98">
        <f>Q5768*H5768</f>
        <v>0</v>
      </c>
      <c r="S5768" s="98">
        <v>0</v>
      </c>
      <c r="T5768" s="99">
        <f>S5768*H5768</f>
        <v>0</v>
      </c>
      <c r="AR5768" s="100" t="s">
        <v>172</v>
      </c>
      <c r="AT5768" s="100" t="s">
        <v>168</v>
      </c>
      <c r="AU5768" s="100" t="s">
        <v>82</v>
      </c>
      <c r="AY5768" s="9" t="s">
        <v>165</v>
      </c>
      <c r="BE5768" s="101">
        <f>IF(N5768="základní",J5768,0)</f>
        <v>0</v>
      </c>
      <c r="BF5768" s="101">
        <f>IF(N5768="snížená",J5768,0)</f>
        <v>0</v>
      </c>
      <c r="BG5768" s="101">
        <f>IF(N5768="zákl. přenesená",J5768,0)</f>
        <v>0</v>
      </c>
      <c r="BH5768" s="101">
        <f>IF(N5768="sníž. přenesená",J5768,0)</f>
        <v>0</v>
      </c>
      <c r="BI5768" s="101">
        <f>IF(N5768="nulová",J5768,0)</f>
        <v>0</v>
      </c>
      <c r="BJ5768" s="9" t="s">
        <v>80</v>
      </c>
      <c r="BK5768" s="101">
        <f>ROUND(I5768*H5768,2)</f>
        <v>0</v>
      </c>
      <c r="BL5768" s="9" t="s">
        <v>172</v>
      </c>
      <c r="BM5768" s="100" t="s">
        <v>4138</v>
      </c>
    </row>
    <row r="5769" spans="2:65" s="17" customFormat="1" ht="19.5">
      <c r="B5769" s="16"/>
      <c r="D5769" s="102" t="s">
        <v>173</v>
      </c>
      <c r="F5769" s="103" t="s">
        <v>4137</v>
      </c>
      <c r="I5769" s="5"/>
      <c r="L5769" s="16"/>
      <c r="M5769" s="104"/>
      <c r="T5769" s="105"/>
      <c r="AT5769" s="9" t="s">
        <v>173</v>
      </c>
      <c r="AU5769" s="9" t="s">
        <v>82</v>
      </c>
    </row>
    <row r="5770" spans="2:65" s="17" customFormat="1" ht="24.2" customHeight="1">
      <c r="B5770" s="16"/>
      <c r="C5770" s="88">
        <v>827</v>
      </c>
      <c r="D5770" s="88" t="s">
        <v>168</v>
      </c>
      <c r="E5770" s="89" t="s">
        <v>4139</v>
      </c>
      <c r="F5770" s="90" t="s">
        <v>4140</v>
      </c>
      <c r="G5770" s="91" t="s">
        <v>4062</v>
      </c>
      <c r="H5770" s="92">
        <v>1</v>
      </c>
      <c r="I5770" s="4"/>
      <c r="J5770" s="94">
        <f>ROUND(I5770*H5770,2)</f>
        <v>0</v>
      </c>
      <c r="K5770" s="95"/>
      <c r="L5770" s="16"/>
      <c r="M5770" s="96" t="s">
        <v>1</v>
      </c>
      <c r="N5770" s="97" t="s">
        <v>38</v>
      </c>
      <c r="P5770" s="98">
        <f>O5770*H5770</f>
        <v>0</v>
      </c>
      <c r="Q5770" s="98">
        <v>0</v>
      </c>
      <c r="R5770" s="98">
        <f>Q5770*H5770</f>
        <v>0</v>
      </c>
      <c r="S5770" s="98">
        <v>0</v>
      </c>
      <c r="T5770" s="99">
        <f>S5770*H5770</f>
        <v>0</v>
      </c>
      <c r="AR5770" s="100" t="s">
        <v>172</v>
      </c>
      <c r="AT5770" s="100" t="s">
        <v>168</v>
      </c>
      <c r="AU5770" s="100" t="s">
        <v>82</v>
      </c>
      <c r="AY5770" s="9" t="s">
        <v>165</v>
      </c>
      <c r="BE5770" s="101">
        <f>IF(N5770="základní",J5770,0)</f>
        <v>0</v>
      </c>
      <c r="BF5770" s="101">
        <f>IF(N5770="snížená",J5770,0)</f>
        <v>0</v>
      </c>
      <c r="BG5770" s="101">
        <f>IF(N5770="zákl. přenesená",J5770,0)</f>
        <v>0</v>
      </c>
      <c r="BH5770" s="101">
        <f>IF(N5770="sníž. přenesená",J5770,0)</f>
        <v>0</v>
      </c>
      <c r="BI5770" s="101">
        <f>IF(N5770="nulová",J5770,0)</f>
        <v>0</v>
      </c>
      <c r="BJ5770" s="9" t="s">
        <v>80</v>
      </c>
      <c r="BK5770" s="101">
        <f>ROUND(I5770*H5770,2)</f>
        <v>0</v>
      </c>
      <c r="BL5770" s="9" t="s">
        <v>172</v>
      </c>
      <c r="BM5770" s="100" t="s">
        <v>4141</v>
      </c>
    </row>
    <row r="5771" spans="2:65" s="17" customFormat="1">
      <c r="B5771" s="16"/>
      <c r="D5771" s="102" t="s">
        <v>173</v>
      </c>
      <c r="F5771" s="103" t="s">
        <v>4140</v>
      </c>
      <c r="L5771" s="16"/>
      <c r="M5771" s="126"/>
      <c r="N5771" s="127"/>
      <c r="O5771" s="127"/>
      <c r="P5771" s="127"/>
      <c r="Q5771" s="127"/>
      <c r="R5771" s="127"/>
      <c r="S5771" s="127"/>
      <c r="T5771" s="128"/>
      <c r="AT5771" s="9" t="s">
        <v>173</v>
      </c>
      <c r="AU5771" s="9" t="s">
        <v>82</v>
      </c>
    </row>
    <row r="5772" spans="2:65" s="17" customFormat="1" ht="6.95" customHeight="1">
      <c r="B5772" s="44"/>
      <c r="C5772" s="45"/>
      <c r="D5772" s="45"/>
      <c r="E5772" s="45"/>
      <c r="F5772" s="45"/>
      <c r="G5772" s="45"/>
      <c r="H5772" s="45"/>
      <c r="I5772" s="45"/>
      <c r="J5772" s="45"/>
      <c r="K5772" s="45"/>
      <c r="L5772" s="16"/>
    </row>
  </sheetData>
  <sheetProtection algorithmName="SHA-512" hashValue="Uhr/ESvbNSGkHW47PJOos/NHcnNb8OrH1YoaRjXpxojrcdkYy0LnIrhRQkl6qwIaS/gtVG8tCA/x+3qJJ/9qdA==" saltValue="/N8EQYzLwQXePzwkvRpKsA==" spinCount="100000" sheet="1"/>
  <autoFilter ref="C175:K5771"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5677" location="'01-Rekapitulace'!A1" display="'01-Rekapitulace'!A1" xr:uid="{36447B6F-CBBE-4E19-A02C-2B48AFE831F6}"/>
    <hyperlink ref="L5679" location="'02-Rekapitulace'!A1" display="'02-Rekapitulace'!A1" xr:uid="{E30DBF9C-4F43-4317-8931-435652D46FFA}"/>
    <hyperlink ref="L5681" location="'03-Venkovní elektro'!A1" display="'03-Venkovní elektro'!A1" xr:uid="{830CEE8B-B117-4EC9-9F88-710EDFCE7385}"/>
    <hyperlink ref="L5683" location="'04-Venkovní osvětlení'!A1" display="'04-Venkovní osvětlení'!A1" xr:uid="{56717191-AEC9-47F4-843A-348113204057}"/>
    <hyperlink ref="L5685" location="'05-REKAPITULACE'!A1" display="'05-REKAPITULACE'!A1" xr:uid="{0129391C-89F8-45EE-8C3E-E1E939E43FE3}"/>
    <hyperlink ref="L5687" location="'06-D.1.4.5 hromosvod'!A1" display="'06-D.1.4.5 hromosvod'!A1" xr:uid="{E9B4223F-A495-4A00-95C9-C578E822E81F}"/>
    <hyperlink ref="L5689" location="'07-D.1.4.7 EK Litvínov'!A1" display="'07-D.1.4.7 EK Litvínov'!A1" xr:uid="{02E8F9FF-2F5E-4137-BABA-061AEF12BEC5}"/>
    <hyperlink ref="L5691" location="'08-D.1.4.6 EPS+ERo Litvínov'!A1" display="'08-D.1.4.6 EPS+ERo Litvínov'!A1" xr:uid="{7E3C1E60-9274-4A99-B868-FDE34977D3CF}"/>
    <hyperlink ref="L5693" location="'09-Stavba rekapitulace'!A1" display="'09-Stavba rekapitulace'!A1" xr:uid="{C9678A98-08C2-4F88-BBD3-48D0C673A34A}"/>
    <hyperlink ref="L5695" location="'10-MaR'!A1" display="'10-MaR'!A1" xr:uid="{087B3660-765D-4A0A-B096-378A2DA8EA1C}"/>
    <hyperlink ref="L5697" location="'11-VZT'!A1" display="'11-VZT'!A1" xr:uid="{7F82D98B-E9F5-481A-A093-2280EFB7F93B}"/>
    <hyperlink ref="L5699" location="'12-Chlazení'!A1" display="'12-Chlazení'!A1" xr:uid="{5DA6C115-6AB1-4558-BD7F-0B4284758027}"/>
    <hyperlink ref="L5701" location="'13-ústřed. vytápění'!A1" display="'13-ústřed. vytápění'!A1" xr:uid="{10E366A4-F7C6-4D5F-ABB4-ABD2E1A86D2C}"/>
    <hyperlink ref="L5703" location="'14-SOZ'!A1" display="'14-SOZ'!A1" xr:uid="{8E5EF909-3715-4C5F-A728-E27320350A48}"/>
    <hyperlink ref="L5705" location="'15-zti'!A1" display="'15-zti'!A1" xr:uid="{90926B46-52F4-4074-B459-0363B8264341}"/>
    <hyperlink ref="L5707" location="'16-Rekapitulace'!A1" display="'16-Rekapitulace'!A1" xr:uid="{EE043B7D-256F-4BF5-A57A-DBAFA57B4B3A}"/>
    <hyperlink ref="L5709" location="'17-Gastro'!A1" display="'17-Gastro'!A1" xr:uid="{FB780B37-F308-4E32-8FD9-133BFA335909}"/>
    <hyperlink ref="L5711" location="'18-Rekapitulace '!A1" display="'18-Rekapitulace '!A1" xr:uid="{F7B85395-4AE0-4BAC-8716-5789E8D092EF}"/>
    <hyperlink ref="L5713" location="'19-Platební odbavovací systém'!A1" display="'19-Platební odbavovací systém'!A1" xr:uid="{2D59EB4D-0DE3-496F-B6EC-7C866D54BC5E}"/>
    <hyperlink ref="L5715" location="'20-Rekapitulace'!A1" display="'20-Rekapitulace'!A1" xr:uid="{6BF77DB8-8173-4178-BD0D-40099E8CEEA6}"/>
    <hyperlink ref="L5674" location="'S-Rekapitulace'!A1" display="'S-Rekapitulace'!A1" xr:uid="{039B10BF-C482-41EF-B5A6-841615BAEEF6}"/>
    <hyperlink ref="L5671" location="'K-Kryci list'!A1" display="'K-Kryci list'!A1" xr:uid="{89808F80-5E6B-421F-B840-D98F390B96B7}"/>
    <hyperlink ref="L5606"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4148</v>
      </c>
    </row>
    <row r="5" spans="1:3" ht="13.5" thickBot="1"/>
    <row r="6" spans="1:3" ht="39" thickTop="1" thickBot="1">
      <c r="A6" s="175" t="s">
        <v>4149</v>
      </c>
      <c r="B6" s="176"/>
      <c r="C6" s="177"/>
    </row>
    <row r="7" spans="1:3" ht="13.5" thickTop="1"/>
    <row r="8" spans="1:3" ht="26.25">
      <c r="A8" s="173" t="s">
        <v>4150</v>
      </c>
    </row>
    <row r="9" spans="1:3" ht="13.5" thickBot="1"/>
    <row r="10" spans="1:3" ht="15" customHeight="1" thickTop="1" thickBot="1">
      <c r="A10" s="178" t="s">
        <v>4151</v>
      </c>
      <c r="B10" s="179" t="s">
        <v>4152</v>
      </c>
      <c r="C10" s="180" t="s">
        <v>4153</v>
      </c>
    </row>
    <row r="11" spans="1:3" ht="15" customHeight="1" thickTop="1">
      <c r="A11" s="181" t="s">
        <v>4154</v>
      </c>
      <c r="B11" s="182">
        <f>'01-Litvínov plavecký bazén -RA'!I105</f>
        <v>0</v>
      </c>
      <c r="C11" s="182">
        <f t="shared" ref="C11:C16" si="0">B11*1.21</f>
        <v>0</v>
      </c>
    </row>
    <row r="12" spans="1:3" ht="15" customHeight="1">
      <c r="A12" s="183" t="s">
        <v>4155</v>
      </c>
      <c r="B12" s="184">
        <f>'01-Litvínov rekreační bazén -RB'!I106</f>
        <v>0</v>
      </c>
      <c r="C12" s="184">
        <f t="shared" si="0"/>
        <v>0</v>
      </c>
    </row>
    <row r="13" spans="1:3" ht="15" customHeight="1">
      <c r="A13" s="183" t="s">
        <v>4156</v>
      </c>
      <c r="B13" s="184">
        <f>'01-Litvínov brouzdaliště -RC'!I106</f>
        <v>0</v>
      </c>
      <c r="C13" s="184">
        <f t="shared" si="0"/>
        <v>0</v>
      </c>
    </row>
    <row r="14" spans="1:3" ht="15" customHeight="1">
      <c r="A14" s="183" t="s">
        <v>4157</v>
      </c>
      <c r="B14" s="184">
        <f>'01-Litvínov vířivka -RD'!I106</f>
        <v>0</v>
      </c>
      <c r="C14" s="184">
        <f t="shared" si="0"/>
        <v>0</v>
      </c>
    </row>
    <row r="15" spans="1:3" ht="15" customHeight="1">
      <c r="A15" s="183" t="s">
        <v>4158</v>
      </c>
      <c r="B15" s="184">
        <f>'01-Litvínov vířivka wellness-RE'!I106</f>
        <v>0</v>
      </c>
      <c r="C15" s="184">
        <f t="shared" si="0"/>
        <v>0</v>
      </c>
    </row>
    <row r="16" spans="1:3" ht="15" customHeight="1" thickBot="1">
      <c r="A16" s="185" t="s">
        <v>4159</v>
      </c>
      <c r="B16" s="186">
        <f>'01-Litvínov RO1, RO2'!I33</f>
        <v>0</v>
      </c>
      <c r="C16" s="184">
        <f t="shared" si="0"/>
        <v>0</v>
      </c>
    </row>
    <row r="17" spans="1:3" ht="19.5" thickTop="1" thickBot="1">
      <c r="A17" s="187" t="s">
        <v>4160</v>
      </c>
      <c r="B17" s="188">
        <f>SUM(B11:B16)</f>
        <v>0</v>
      </c>
      <c r="C17" s="189"/>
    </row>
    <row r="18" spans="1:3" ht="19.5" thickTop="1" thickBot="1">
      <c r="A18" s="190" t="s">
        <v>4161</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45" activePane="bottomLeft" state="frozen"/>
      <selection activeCell="B40" sqref="B40"/>
      <selection pane="bottomLeft" activeCell="B65" sqref="B65"/>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4162</v>
      </c>
      <c r="B1" s="193" t="s">
        <v>4148</v>
      </c>
      <c r="C1" s="194" t="s">
        <v>4163</v>
      </c>
      <c r="D1" s="195" t="s">
        <v>4164</v>
      </c>
      <c r="E1" s="2473" t="s">
        <v>4165</v>
      </c>
      <c r="F1" s="2473"/>
      <c r="G1" s="2474" t="s">
        <v>4166</v>
      </c>
      <c r="H1" s="2475"/>
      <c r="I1" s="196" t="s">
        <v>4167</v>
      </c>
    </row>
    <row r="2" spans="1:9" s="203" customFormat="1" ht="24" customHeight="1">
      <c r="A2" s="198"/>
      <c r="B2" s="199" t="s">
        <v>4168</v>
      </c>
      <c r="C2" s="200"/>
      <c r="D2" s="201"/>
      <c r="E2" s="196" t="s">
        <v>4169</v>
      </c>
      <c r="F2" s="196" t="s">
        <v>4170</v>
      </c>
      <c r="G2" s="196" t="s">
        <v>4169</v>
      </c>
      <c r="H2" s="202" t="s">
        <v>4170</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4171</v>
      </c>
      <c r="C4" s="211"/>
      <c r="D4" s="212"/>
      <c r="E4" s="213"/>
      <c r="F4" s="211"/>
      <c r="G4" s="211"/>
      <c r="H4" s="209"/>
      <c r="I4" s="214"/>
    </row>
    <row r="5" spans="1:9">
      <c r="A5" s="215"/>
      <c r="B5" s="216" t="s">
        <v>4172</v>
      </c>
      <c r="C5" s="215"/>
      <c r="D5" s="217"/>
      <c r="E5" s="218"/>
      <c r="F5" s="218"/>
      <c r="G5" s="218"/>
      <c r="H5" s="219"/>
      <c r="I5" s="218"/>
    </row>
    <row r="6" spans="1:9">
      <c r="A6" s="215"/>
      <c r="B6" s="220" t="s">
        <v>4173</v>
      </c>
      <c r="C6" s="215"/>
      <c r="D6" s="217"/>
      <c r="E6" s="218"/>
      <c r="F6" s="218"/>
      <c r="G6" s="218"/>
      <c r="H6" s="219"/>
      <c r="I6" s="218"/>
    </row>
    <row r="7" spans="1:9">
      <c r="A7" s="215">
        <v>1</v>
      </c>
      <c r="B7" s="221" t="s">
        <v>4174</v>
      </c>
      <c r="C7" s="215" t="s">
        <v>2462</v>
      </c>
      <c r="D7" s="217">
        <v>3</v>
      </c>
      <c r="E7" s="222"/>
      <c r="F7" s="222"/>
      <c r="G7" s="218">
        <f>D7*E7</f>
        <v>0</v>
      </c>
      <c r="H7" s="219">
        <f>D7*F7</f>
        <v>0</v>
      </c>
      <c r="I7" s="218">
        <f t="shared" ref="I7:I18" si="0">SUM(H7,G7)</f>
        <v>0</v>
      </c>
    </row>
    <row r="8" spans="1:9">
      <c r="A8" s="215">
        <v>2</v>
      </c>
      <c r="B8" s="223" t="s">
        <v>4175</v>
      </c>
      <c r="C8" s="215" t="s">
        <v>2462</v>
      </c>
      <c r="D8" s="217">
        <v>3</v>
      </c>
      <c r="E8" s="222"/>
      <c r="F8" s="222"/>
      <c r="G8" s="218">
        <f t="shared" ref="G8:G71" si="1">D8*E8</f>
        <v>0</v>
      </c>
      <c r="H8" s="219">
        <f t="shared" ref="H8:H71" si="2">D8*F8</f>
        <v>0</v>
      </c>
      <c r="I8" s="218">
        <f t="shared" si="0"/>
        <v>0</v>
      </c>
    </row>
    <row r="9" spans="1:9">
      <c r="A9" s="215">
        <v>3</v>
      </c>
      <c r="B9" s="224" t="s">
        <v>4176</v>
      </c>
      <c r="C9" s="215" t="s">
        <v>2462</v>
      </c>
      <c r="D9" s="217">
        <v>1</v>
      </c>
      <c r="E9" s="222"/>
      <c r="F9" s="222"/>
      <c r="G9" s="218">
        <f t="shared" si="1"/>
        <v>0</v>
      </c>
      <c r="H9" s="219">
        <f t="shared" si="2"/>
        <v>0</v>
      </c>
      <c r="I9" s="218">
        <f t="shared" si="0"/>
        <v>0</v>
      </c>
    </row>
    <row r="10" spans="1:9">
      <c r="A10" s="215">
        <v>4</v>
      </c>
      <c r="B10" s="224" t="s">
        <v>4177</v>
      </c>
      <c r="C10" s="215" t="s">
        <v>2462</v>
      </c>
      <c r="D10" s="217">
        <v>1</v>
      </c>
      <c r="E10" s="222"/>
      <c r="F10" s="222"/>
      <c r="G10" s="218">
        <f t="shared" si="1"/>
        <v>0</v>
      </c>
      <c r="H10" s="219">
        <f t="shared" si="2"/>
        <v>0</v>
      </c>
      <c r="I10" s="218">
        <f t="shared" si="0"/>
        <v>0</v>
      </c>
    </row>
    <row r="11" spans="1:9">
      <c r="A11" s="215">
        <v>5</v>
      </c>
      <c r="B11" s="224" t="s">
        <v>4178</v>
      </c>
      <c r="C11" s="215" t="s">
        <v>2462</v>
      </c>
      <c r="D11" s="217">
        <v>1</v>
      </c>
      <c r="E11" s="222"/>
      <c r="F11" s="222"/>
      <c r="G11" s="218">
        <f t="shared" si="1"/>
        <v>0</v>
      </c>
      <c r="H11" s="219">
        <f t="shared" si="2"/>
        <v>0</v>
      </c>
      <c r="I11" s="218">
        <f t="shared" si="0"/>
        <v>0</v>
      </c>
    </row>
    <row r="12" spans="1:9">
      <c r="A12" s="215">
        <v>6</v>
      </c>
      <c r="B12" s="224" t="s">
        <v>4179</v>
      </c>
      <c r="C12" s="215" t="s">
        <v>2462</v>
      </c>
      <c r="D12" s="217">
        <v>1</v>
      </c>
      <c r="E12" s="222"/>
      <c r="F12" s="222"/>
      <c r="G12" s="218">
        <f t="shared" si="1"/>
        <v>0</v>
      </c>
      <c r="H12" s="219">
        <f t="shared" si="2"/>
        <v>0</v>
      </c>
      <c r="I12" s="218">
        <f t="shared" si="0"/>
        <v>0</v>
      </c>
    </row>
    <row r="13" spans="1:9">
      <c r="A13" s="215">
        <v>7</v>
      </c>
      <c r="B13" s="224" t="s">
        <v>4180</v>
      </c>
      <c r="C13" s="215" t="s">
        <v>2462</v>
      </c>
      <c r="D13" s="217">
        <v>0</v>
      </c>
      <c r="E13" s="218"/>
      <c r="F13" s="218"/>
      <c r="G13" s="218">
        <f t="shared" si="1"/>
        <v>0</v>
      </c>
      <c r="H13" s="219">
        <f t="shared" si="2"/>
        <v>0</v>
      </c>
      <c r="I13" s="218">
        <f t="shared" si="0"/>
        <v>0</v>
      </c>
    </row>
    <row r="14" spans="1:9">
      <c r="A14" s="215">
        <v>8</v>
      </c>
      <c r="B14" s="224" t="s">
        <v>4181</v>
      </c>
      <c r="C14" s="215" t="s">
        <v>2462</v>
      </c>
      <c r="D14" s="217">
        <v>0</v>
      </c>
      <c r="E14" s="218"/>
      <c r="F14" s="218"/>
      <c r="G14" s="218">
        <f t="shared" si="1"/>
        <v>0</v>
      </c>
      <c r="H14" s="219">
        <f t="shared" si="2"/>
        <v>0</v>
      </c>
      <c r="I14" s="218">
        <f t="shared" si="0"/>
        <v>0</v>
      </c>
    </row>
    <row r="15" spans="1:9">
      <c r="A15" s="215">
        <v>9</v>
      </c>
      <c r="B15" s="224" t="s">
        <v>4182</v>
      </c>
      <c r="C15" s="215" t="s">
        <v>2462</v>
      </c>
      <c r="D15" s="217">
        <v>1</v>
      </c>
      <c r="E15" s="222"/>
      <c r="F15" s="222"/>
      <c r="G15" s="218">
        <f t="shared" si="1"/>
        <v>0</v>
      </c>
      <c r="H15" s="219">
        <f t="shared" si="2"/>
        <v>0</v>
      </c>
      <c r="I15" s="218">
        <f t="shared" si="0"/>
        <v>0</v>
      </c>
    </row>
    <row r="16" spans="1:9">
      <c r="A16" s="215">
        <v>10</v>
      </c>
      <c r="B16" s="224" t="s">
        <v>4183</v>
      </c>
      <c r="C16" s="215" t="s">
        <v>2462</v>
      </c>
      <c r="D16" s="217">
        <v>1</v>
      </c>
      <c r="E16" s="222"/>
      <c r="F16" s="222"/>
      <c r="G16" s="218">
        <f t="shared" si="1"/>
        <v>0</v>
      </c>
      <c r="H16" s="219">
        <f t="shared" si="2"/>
        <v>0</v>
      </c>
      <c r="I16" s="218">
        <f t="shared" si="0"/>
        <v>0</v>
      </c>
    </row>
    <row r="17" spans="1:9">
      <c r="A17" s="215">
        <v>11</v>
      </c>
      <c r="B17" s="224" t="s">
        <v>4184</v>
      </c>
      <c r="C17" s="215" t="s">
        <v>2462</v>
      </c>
      <c r="D17" s="217">
        <v>8</v>
      </c>
      <c r="E17" s="222"/>
      <c r="F17" s="222"/>
      <c r="G17" s="218">
        <f t="shared" si="1"/>
        <v>0</v>
      </c>
      <c r="H17" s="219">
        <f t="shared" si="2"/>
        <v>0</v>
      </c>
      <c r="I17" s="218">
        <f t="shared" si="0"/>
        <v>0</v>
      </c>
    </row>
    <row r="18" spans="1:9">
      <c r="A18" s="215">
        <v>12</v>
      </c>
      <c r="B18" s="224" t="s">
        <v>4185</v>
      </c>
      <c r="C18" s="215" t="s">
        <v>2462</v>
      </c>
      <c r="D18" s="217">
        <v>2</v>
      </c>
      <c r="E18" s="222"/>
      <c r="F18" s="222"/>
      <c r="G18" s="218">
        <f t="shared" si="1"/>
        <v>0</v>
      </c>
      <c r="H18" s="219">
        <f t="shared" si="2"/>
        <v>0</v>
      </c>
      <c r="I18" s="218">
        <f t="shared" si="0"/>
        <v>0</v>
      </c>
    </row>
    <row r="19" spans="1:9">
      <c r="A19" s="215"/>
      <c r="B19" s="220" t="s">
        <v>4186</v>
      </c>
      <c r="C19" s="215"/>
      <c r="D19" s="217"/>
      <c r="E19" s="225"/>
      <c r="F19" s="222"/>
      <c r="G19" s="218">
        <f t="shared" si="1"/>
        <v>0</v>
      </c>
      <c r="H19" s="219">
        <f t="shared" si="2"/>
        <v>0</v>
      </c>
      <c r="I19" s="218"/>
    </row>
    <row r="20" spans="1:9">
      <c r="A20" s="215">
        <v>13</v>
      </c>
      <c r="B20" s="223" t="s">
        <v>4187</v>
      </c>
      <c r="C20" s="215" t="s">
        <v>2462</v>
      </c>
      <c r="D20" s="217">
        <v>1</v>
      </c>
      <c r="E20" s="222"/>
      <c r="F20" s="222"/>
      <c r="G20" s="218">
        <f t="shared" si="1"/>
        <v>0</v>
      </c>
      <c r="H20" s="219">
        <f t="shared" si="2"/>
        <v>0</v>
      </c>
      <c r="I20" s="218">
        <f t="shared" ref="I20:I60" si="3">SUM(H20,G20)</f>
        <v>0</v>
      </c>
    </row>
    <row r="21" spans="1:9">
      <c r="A21" s="215">
        <v>14</v>
      </c>
      <c r="B21" s="224" t="s">
        <v>4188</v>
      </c>
      <c r="C21" s="215" t="s">
        <v>2462</v>
      </c>
      <c r="D21" s="217">
        <v>1</v>
      </c>
      <c r="E21" s="222"/>
      <c r="F21" s="222"/>
      <c r="G21" s="218">
        <f t="shared" si="1"/>
        <v>0</v>
      </c>
      <c r="H21" s="219">
        <f t="shared" si="2"/>
        <v>0</v>
      </c>
      <c r="I21" s="218">
        <f t="shared" si="3"/>
        <v>0</v>
      </c>
    </row>
    <row r="22" spans="1:9">
      <c r="A22" s="215">
        <v>15</v>
      </c>
      <c r="B22" s="224" t="s">
        <v>4189</v>
      </c>
      <c r="C22" s="215" t="s">
        <v>2462</v>
      </c>
      <c r="D22" s="217">
        <v>5</v>
      </c>
      <c r="E22" s="222"/>
      <c r="F22" s="222"/>
      <c r="G22" s="218">
        <f t="shared" si="1"/>
        <v>0</v>
      </c>
      <c r="H22" s="219">
        <f t="shared" si="2"/>
        <v>0</v>
      </c>
      <c r="I22" s="218">
        <f t="shared" si="3"/>
        <v>0</v>
      </c>
    </row>
    <row r="23" spans="1:9">
      <c r="A23" s="215">
        <v>16</v>
      </c>
      <c r="B23" s="224" t="s">
        <v>4190</v>
      </c>
      <c r="C23" s="215" t="s">
        <v>2462</v>
      </c>
      <c r="D23" s="217">
        <v>15</v>
      </c>
      <c r="E23" s="222"/>
      <c r="F23" s="222"/>
      <c r="G23" s="218">
        <f t="shared" si="1"/>
        <v>0</v>
      </c>
      <c r="H23" s="219">
        <f t="shared" si="2"/>
        <v>0</v>
      </c>
      <c r="I23" s="218">
        <f t="shared" si="3"/>
        <v>0</v>
      </c>
    </row>
    <row r="24" spans="1:9">
      <c r="A24" s="215">
        <v>17</v>
      </c>
      <c r="B24" s="224" t="s">
        <v>4191</v>
      </c>
      <c r="C24" s="215" t="s">
        <v>2462</v>
      </c>
      <c r="D24" s="217">
        <v>6</v>
      </c>
      <c r="E24" s="222"/>
      <c r="F24" s="222"/>
      <c r="G24" s="218">
        <f t="shared" si="1"/>
        <v>0</v>
      </c>
      <c r="H24" s="219">
        <f t="shared" si="2"/>
        <v>0</v>
      </c>
      <c r="I24" s="218">
        <f t="shared" si="3"/>
        <v>0</v>
      </c>
    </row>
    <row r="25" spans="1:9">
      <c r="A25" s="215">
        <v>18</v>
      </c>
      <c r="B25" s="224" t="s">
        <v>4192</v>
      </c>
      <c r="C25" s="215" t="s">
        <v>2462</v>
      </c>
      <c r="D25" s="217">
        <v>2</v>
      </c>
      <c r="E25" s="222"/>
      <c r="F25" s="222"/>
      <c r="G25" s="218">
        <f t="shared" si="1"/>
        <v>0</v>
      </c>
      <c r="H25" s="219">
        <f t="shared" si="2"/>
        <v>0</v>
      </c>
      <c r="I25" s="218">
        <f t="shared" si="3"/>
        <v>0</v>
      </c>
    </row>
    <row r="26" spans="1:9">
      <c r="A26" s="215">
        <v>19</v>
      </c>
      <c r="B26" s="224" t="s">
        <v>4193</v>
      </c>
      <c r="C26" s="215" t="s">
        <v>2462</v>
      </c>
      <c r="D26" s="217">
        <v>13</v>
      </c>
      <c r="E26" s="222"/>
      <c r="F26" s="222"/>
      <c r="G26" s="218">
        <f t="shared" si="1"/>
        <v>0</v>
      </c>
      <c r="H26" s="219">
        <f t="shared" si="2"/>
        <v>0</v>
      </c>
      <c r="I26" s="218">
        <f t="shared" si="3"/>
        <v>0</v>
      </c>
    </row>
    <row r="27" spans="1:9">
      <c r="A27" s="215">
        <v>20</v>
      </c>
      <c r="B27" s="224" t="s">
        <v>4194</v>
      </c>
      <c r="C27" s="215" t="s">
        <v>2462</v>
      </c>
      <c r="D27" s="217">
        <v>0</v>
      </c>
      <c r="E27" s="218"/>
      <c r="F27" s="218"/>
      <c r="G27" s="218">
        <f t="shared" si="1"/>
        <v>0</v>
      </c>
      <c r="H27" s="219">
        <f t="shared" si="2"/>
        <v>0</v>
      </c>
      <c r="I27" s="218">
        <f t="shared" si="3"/>
        <v>0</v>
      </c>
    </row>
    <row r="28" spans="1:9">
      <c r="A28" s="215">
        <v>21</v>
      </c>
      <c r="B28" s="224" t="s">
        <v>4195</v>
      </c>
      <c r="C28" s="215" t="s">
        <v>2462</v>
      </c>
      <c r="D28" s="217">
        <v>1</v>
      </c>
      <c r="E28" s="222"/>
      <c r="F28" s="222"/>
      <c r="G28" s="218">
        <f t="shared" si="1"/>
        <v>0</v>
      </c>
      <c r="H28" s="219">
        <f t="shared" si="2"/>
        <v>0</v>
      </c>
      <c r="I28" s="218">
        <f t="shared" si="3"/>
        <v>0</v>
      </c>
    </row>
    <row r="29" spans="1:9">
      <c r="A29" s="215">
        <v>22</v>
      </c>
      <c r="B29" s="224" t="s">
        <v>4196</v>
      </c>
      <c r="C29" s="215" t="s">
        <v>2462</v>
      </c>
      <c r="D29" s="217">
        <v>1</v>
      </c>
      <c r="E29" s="222"/>
      <c r="F29" s="222"/>
      <c r="G29" s="218">
        <f t="shared" si="1"/>
        <v>0</v>
      </c>
      <c r="H29" s="219">
        <f t="shared" si="2"/>
        <v>0</v>
      </c>
      <c r="I29" s="218">
        <f t="shared" si="3"/>
        <v>0</v>
      </c>
    </row>
    <row r="30" spans="1:9">
      <c r="A30" s="215">
        <v>23</v>
      </c>
      <c r="B30" s="224" t="s">
        <v>4197</v>
      </c>
      <c r="C30" s="215" t="s">
        <v>2462</v>
      </c>
      <c r="D30" s="217">
        <v>1</v>
      </c>
      <c r="E30" s="222"/>
      <c r="F30" s="222"/>
      <c r="G30" s="218">
        <f t="shared" si="1"/>
        <v>0</v>
      </c>
      <c r="H30" s="219">
        <f t="shared" si="2"/>
        <v>0</v>
      </c>
      <c r="I30" s="218">
        <f t="shared" si="3"/>
        <v>0</v>
      </c>
    </row>
    <row r="31" spans="1:9">
      <c r="A31" s="215">
        <v>24</v>
      </c>
      <c r="B31" s="224" t="s">
        <v>4198</v>
      </c>
      <c r="C31" s="215" t="s">
        <v>2462</v>
      </c>
      <c r="D31" s="217">
        <v>1</v>
      </c>
      <c r="E31" s="222"/>
      <c r="F31" s="222"/>
      <c r="G31" s="218">
        <f t="shared" si="1"/>
        <v>0</v>
      </c>
      <c r="H31" s="219">
        <f t="shared" si="2"/>
        <v>0</v>
      </c>
      <c r="I31" s="218">
        <f t="shared" si="3"/>
        <v>0</v>
      </c>
    </row>
    <row r="32" spans="1:9">
      <c r="A32" s="215">
        <v>25</v>
      </c>
      <c r="B32" s="224" t="s">
        <v>4199</v>
      </c>
      <c r="C32" s="215" t="s">
        <v>2462</v>
      </c>
      <c r="D32" s="217">
        <v>0</v>
      </c>
      <c r="E32" s="218"/>
      <c r="F32" s="218"/>
      <c r="G32" s="218">
        <f t="shared" si="1"/>
        <v>0</v>
      </c>
      <c r="H32" s="219">
        <f t="shared" si="2"/>
        <v>0</v>
      </c>
      <c r="I32" s="218">
        <f t="shared" si="3"/>
        <v>0</v>
      </c>
    </row>
    <row r="33" spans="1:9">
      <c r="A33" s="215">
        <v>26</v>
      </c>
      <c r="B33" s="224" t="s">
        <v>4200</v>
      </c>
      <c r="C33" s="215" t="s">
        <v>2462</v>
      </c>
      <c r="D33" s="217">
        <v>1</v>
      </c>
      <c r="E33" s="222"/>
      <c r="F33" s="222"/>
      <c r="G33" s="218">
        <f t="shared" si="1"/>
        <v>0</v>
      </c>
      <c r="H33" s="219">
        <f t="shared" si="2"/>
        <v>0</v>
      </c>
      <c r="I33" s="218">
        <f t="shared" si="3"/>
        <v>0</v>
      </c>
    </row>
    <row r="34" spans="1:9">
      <c r="A34" s="215">
        <v>27</v>
      </c>
      <c r="B34" s="224" t="s">
        <v>4201</v>
      </c>
      <c r="C34" s="215" t="s">
        <v>2462</v>
      </c>
      <c r="D34" s="217">
        <v>1</v>
      </c>
      <c r="E34" s="222"/>
      <c r="F34" s="222"/>
      <c r="G34" s="218">
        <f t="shared" si="1"/>
        <v>0</v>
      </c>
      <c r="H34" s="219">
        <f t="shared" si="2"/>
        <v>0</v>
      </c>
      <c r="I34" s="218">
        <f t="shared" si="3"/>
        <v>0</v>
      </c>
    </row>
    <row r="35" spans="1:9">
      <c r="A35" s="215">
        <v>28</v>
      </c>
      <c r="B35" s="224" t="s">
        <v>4202</v>
      </c>
      <c r="C35" s="215" t="s">
        <v>2462</v>
      </c>
      <c r="D35" s="217">
        <v>0</v>
      </c>
      <c r="E35" s="218"/>
      <c r="F35" s="218"/>
      <c r="G35" s="218">
        <f t="shared" si="1"/>
        <v>0</v>
      </c>
      <c r="H35" s="219">
        <f t="shared" si="2"/>
        <v>0</v>
      </c>
      <c r="I35" s="218">
        <f t="shared" si="3"/>
        <v>0</v>
      </c>
    </row>
    <row r="36" spans="1:9">
      <c r="A36" s="215">
        <v>29</v>
      </c>
      <c r="B36" s="224" t="s">
        <v>4203</v>
      </c>
      <c r="C36" s="215" t="s">
        <v>2462</v>
      </c>
      <c r="D36" s="217">
        <v>2</v>
      </c>
      <c r="E36" s="222"/>
      <c r="F36" s="222"/>
      <c r="G36" s="218">
        <f t="shared" si="1"/>
        <v>0</v>
      </c>
      <c r="H36" s="219">
        <f t="shared" si="2"/>
        <v>0</v>
      </c>
      <c r="I36" s="218">
        <f t="shared" si="3"/>
        <v>0</v>
      </c>
    </row>
    <row r="37" spans="1:9">
      <c r="A37" s="215">
        <v>30</v>
      </c>
      <c r="B37" s="224" t="s">
        <v>4204</v>
      </c>
      <c r="C37" s="215" t="s">
        <v>2462</v>
      </c>
      <c r="D37" s="217">
        <v>1</v>
      </c>
      <c r="E37" s="222"/>
      <c r="F37" s="222"/>
      <c r="G37" s="218">
        <f t="shared" si="1"/>
        <v>0</v>
      </c>
      <c r="H37" s="219">
        <f t="shared" si="2"/>
        <v>0</v>
      </c>
      <c r="I37" s="218">
        <f t="shared" si="3"/>
        <v>0</v>
      </c>
    </row>
    <row r="38" spans="1:9">
      <c r="A38" s="215">
        <v>31</v>
      </c>
      <c r="B38" s="224" t="s">
        <v>4205</v>
      </c>
      <c r="C38" s="215" t="s">
        <v>2462</v>
      </c>
      <c r="D38" s="217">
        <v>13</v>
      </c>
      <c r="E38" s="222"/>
      <c r="F38" s="222"/>
      <c r="G38" s="218">
        <f t="shared" si="1"/>
        <v>0</v>
      </c>
      <c r="H38" s="219">
        <f t="shared" si="2"/>
        <v>0</v>
      </c>
      <c r="I38" s="218">
        <f t="shared" si="3"/>
        <v>0</v>
      </c>
    </row>
    <row r="39" spans="1:9">
      <c r="A39" s="215">
        <v>32</v>
      </c>
      <c r="B39" s="224" t="s">
        <v>4206</v>
      </c>
      <c r="C39" s="215" t="s">
        <v>2462</v>
      </c>
      <c r="D39" s="217">
        <v>1</v>
      </c>
      <c r="E39" s="222"/>
      <c r="F39" s="222"/>
      <c r="G39" s="218">
        <f t="shared" si="1"/>
        <v>0</v>
      </c>
      <c r="H39" s="219">
        <f t="shared" si="2"/>
        <v>0</v>
      </c>
      <c r="I39" s="218">
        <f t="shared" si="3"/>
        <v>0</v>
      </c>
    </row>
    <row r="40" spans="1:9">
      <c r="A40" s="215">
        <v>33</v>
      </c>
      <c r="B40" s="224" t="s">
        <v>4207</v>
      </c>
      <c r="C40" s="215" t="s">
        <v>2462</v>
      </c>
      <c r="D40" s="217">
        <v>2</v>
      </c>
      <c r="E40" s="222"/>
      <c r="F40" s="222"/>
      <c r="G40" s="218">
        <f t="shared" si="1"/>
        <v>0</v>
      </c>
      <c r="H40" s="219">
        <f t="shared" si="2"/>
        <v>0</v>
      </c>
      <c r="I40" s="218">
        <f t="shared" si="3"/>
        <v>0</v>
      </c>
    </row>
    <row r="41" spans="1:9">
      <c r="A41" s="215">
        <v>34</v>
      </c>
      <c r="B41" s="224" t="s">
        <v>4208</v>
      </c>
      <c r="C41" s="215" t="s">
        <v>2462</v>
      </c>
      <c r="D41" s="217">
        <v>1</v>
      </c>
      <c r="E41" s="222"/>
      <c r="F41" s="222"/>
      <c r="G41" s="218">
        <f t="shared" si="1"/>
        <v>0</v>
      </c>
      <c r="H41" s="219">
        <f t="shared" si="2"/>
        <v>0</v>
      </c>
      <c r="I41" s="218">
        <f t="shared" si="3"/>
        <v>0</v>
      </c>
    </row>
    <row r="42" spans="1:9">
      <c r="A42" s="215">
        <v>35</v>
      </c>
      <c r="B42" s="224" t="s">
        <v>4209</v>
      </c>
      <c r="C42" s="215" t="s">
        <v>2462</v>
      </c>
      <c r="D42" s="217">
        <v>1</v>
      </c>
      <c r="E42" s="222"/>
      <c r="F42" s="222"/>
      <c r="G42" s="218">
        <f t="shared" si="1"/>
        <v>0</v>
      </c>
      <c r="H42" s="219">
        <f t="shared" si="2"/>
        <v>0</v>
      </c>
      <c r="I42" s="218">
        <f t="shared" si="3"/>
        <v>0</v>
      </c>
    </row>
    <row r="43" spans="1:9">
      <c r="A43" s="215">
        <v>36</v>
      </c>
      <c r="B43" s="224" t="s">
        <v>4210</v>
      </c>
      <c r="C43" s="215" t="s">
        <v>2462</v>
      </c>
      <c r="D43" s="217">
        <v>1</v>
      </c>
      <c r="E43" s="222"/>
      <c r="F43" s="222"/>
      <c r="G43" s="218">
        <f t="shared" si="1"/>
        <v>0</v>
      </c>
      <c r="H43" s="219">
        <f t="shared" si="2"/>
        <v>0</v>
      </c>
      <c r="I43" s="218">
        <f t="shared" si="3"/>
        <v>0</v>
      </c>
    </row>
    <row r="44" spans="1:9">
      <c r="A44" s="215">
        <v>37</v>
      </c>
      <c r="B44" s="224" t="s">
        <v>4211</v>
      </c>
      <c r="C44" s="215" t="s">
        <v>2462</v>
      </c>
      <c r="D44" s="217">
        <v>5</v>
      </c>
      <c r="E44" s="222"/>
      <c r="F44" s="222"/>
      <c r="G44" s="218">
        <f t="shared" si="1"/>
        <v>0</v>
      </c>
      <c r="H44" s="219">
        <f t="shared" si="2"/>
        <v>0</v>
      </c>
      <c r="I44" s="218">
        <f t="shared" si="3"/>
        <v>0</v>
      </c>
    </row>
    <row r="45" spans="1:9">
      <c r="A45" s="215">
        <v>38</v>
      </c>
      <c r="B45" s="224" t="s">
        <v>4212</v>
      </c>
      <c r="C45" s="215" t="s">
        <v>2462</v>
      </c>
      <c r="D45" s="217">
        <v>6</v>
      </c>
      <c r="E45" s="222"/>
      <c r="F45" s="222"/>
      <c r="G45" s="218">
        <f t="shared" si="1"/>
        <v>0</v>
      </c>
      <c r="H45" s="219">
        <f t="shared" si="2"/>
        <v>0</v>
      </c>
      <c r="I45" s="218">
        <f t="shared" si="3"/>
        <v>0</v>
      </c>
    </row>
    <row r="46" spans="1:9">
      <c r="A46" s="215">
        <v>39</v>
      </c>
      <c r="B46" s="224" t="s">
        <v>4213</v>
      </c>
      <c r="C46" s="215" t="s">
        <v>2462</v>
      </c>
      <c r="D46" s="217">
        <v>50</v>
      </c>
      <c r="E46" s="222"/>
      <c r="F46" s="222"/>
      <c r="G46" s="218">
        <f t="shared" si="1"/>
        <v>0</v>
      </c>
      <c r="H46" s="219">
        <f t="shared" si="2"/>
        <v>0</v>
      </c>
      <c r="I46" s="218">
        <f t="shared" si="3"/>
        <v>0</v>
      </c>
    </row>
    <row r="47" spans="1:9">
      <c r="A47" s="215">
        <v>40</v>
      </c>
      <c r="B47" s="224" t="s">
        <v>4214</v>
      </c>
      <c r="C47" s="215" t="s">
        <v>2462</v>
      </c>
      <c r="D47" s="217">
        <v>20</v>
      </c>
      <c r="E47" s="222"/>
      <c r="F47" s="222"/>
      <c r="G47" s="218">
        <f t="shared" si="1"/>
        <v>0</v>
      </c>
      <c r="H47" s="219">
        <f t="shared" si="2"/>
        <v>0</v>
      </c>
      <c r="I47" s="218">
        <f t="shared" si="3"/>
        <v>0</v>
      </c>
    </row>
    <row r="48" spans="1:9">
      <c r="A48" s="215">
        <v>41</v>
      </c>
      <c r="B48" s="224" t="s">
        <v>4215</v>
      </c>
      <c r="C48" s="215" t="s">
        <v>2462</v>
      </c>
      <c r="D48" s="217">
        <v>20</v>
      </c>
      <c r="E48" s="222"/>
      <c r="F48" s="222"/>
      <c r="G48" s="218">
        <f t="shared" si="1"/>
        <v>0</v>
      </c>
      <c r="H48" s="219">
        <f t="shared" si="2"/>
        <v>0</v>
      </c>
      <c r="I48" s="218">
        <f t="shared" si="3"/>
        <v>0</v>
      </c>
    </row>
    <row r="49" spans="1:9">
      <c r="A49" s="215">
        <v>42</v>
      </c>
      <c r="B49" s="224" t="s">
        <v>4216</v>
      </c>
      <c r="C49" s="215" t="s">
        <v>2462</v>
      </c>
      <c r="D49" s="217">
        <v>20</v>
      </c>
      <c r="E49" s="222"/>
      <c r="F49" s="222"/>
      <c r="G49" s="218">
        <f t="shared" si="1"/>
        <v>0</v>
      </c>
      <c r="H49" s="219">
        <f t="shared" si="2"/>
        <v>0</v>
      </c>
      <c r="I49" s="218">
        <f t="shared" si="3"/>
        <v>0</v>
      </c>
    </row>
    <row r="50" spans="1:9">
      <c r="A50" s="215">
        <v>43</v>
      </c>
      <c r="B50" s="224" t="s">
        <v>4217</v>
      </c>
      <c r="C50" s="215" t="s">
        <v>254</v>
      </c>
      <c r="D50" s="217">
        <v>10</v>
      </c>
      <c r="E50" s="222"/>
      <c r="F50" s="222"/>
      <c r="G50" s="218">
        <f t="shared" si="1"/>
        <v>0</v>
      </c>
      <c r="H50" s="219">
        <f t="shared" si="2"/>
        <v>0</v>
      </c>
      <c r="I50" s="218">
        <f t="shared" si="3"/>
        <v>0</v>
      </c>
    </row>
    <row r="51" spans="1:9">
      <c r="A51" s="215">
        <v>44</v>
      </c>
      <c r="B51" s="224" t="s">
        <v>4218</v>
      </c>
      <c r="C51" s="215" t="s">
        <v>2462</v>
      </c>
      <c r="D51" s="217">
        <v>1</v>
      </c>
      <c r="E51" s="222"/>
      <c r="F51" s="222"/>
      <c r="G51" s="218">
        <f t="shared" si="1"/>
        <v>0</v>
      </c>
      <c r="H51" s="219">
        <f t="shared" si="2"/>
        <v>0</v>
      </c>
      <c r="I51" s="218">
        <f t="shared" si="3"/>
        <v>0</v>
      </c>
    </row>
    <row r="52" spans="1:9">
      <c r="A52" s="215">
        <v>45</v>
      </c>
      <c r="B52" s="224" t="s">
        <v>4219</v>
      </c>
      <c r="C52" s="215" t="s">
        <v>2462</v>
      </c>
      <c r="D52" s="217">
        <v>1</v>
      </c>
      <c r="E52" s="222"/>
      <c r="F52" s="222"/>
      <c r="G52" s="218">
        <f t="shared" si="1"/>
        <v>0</v>
      </c>
      <c r="H52" s="219">
        <f t="shared" si="2"/>
        <v>0</v>
      </c>
      <c r="I52" s="218">
        <f t="shared" si="3"/>
        <v>0</v>
      </c>
    </row>
    <row r="53" spans="1:9">
      <c r="A53" s="215">
        <v>46</v>
      </c>
      <c r="B53" s="224" t="s">
        <v>4220</v>
      </c>
      <c r="C53" s="215" t="s">
        <v>2462</v>
      </c>
      <c r="D53" s="217">
        <v>20</v>
      </c>
      <c r="E53" s="222"/>
      <c r="F53" s="222"/>
      <c r="G53" s="218">
        <f t="shared" si="1"/>
        <v>0</v>
      </c>
      <c r="H53" s="219">
        <f t="shared" si="2"/>
        <v>0</v>
      </c>
      <c r="I53" s="218">
        <f t="shared" si="3"/>
        <v>0</v>
      </c>
    </row>
    <row r="54" spans="1:9">
      <c r="A54" s="226">
        <v>48</v>
      </c>
      <c r="B54" s="227" t="s">
        <v>4221</v>
      </c>
      <c r="C54" s="226" t="s">
        <v>2462</v>
      </c>
      <c r="D54" s="228">
        <v>1</v>
      </c>
      <c r="E54" s="229"/>
      <c r="F54" s="229"/>
      <c r="G54" s="218">
        <f t="shared" si="1"/>
        <v>0</v>
      </c>
      <c r="H54" s="219">
        <f t="shared" si="2"/>
        <v>0</v>
      </c>
      <c r="I54" s="230">
        <f t="shared" si="3"/>
        <v>0</v>
      </c>
    </row>
    <row r="55" spans="1:9">
      <c r="A55" s="226">
        <v>49</v>
      </c>
      <c r="B55" s="224" t="s">
        <v>4222</v>
      </c>
      <c r="C55" s="215" t="s">
        <v>2462</v>
      </c>
      <c r="D55" s="217">
        <v>1</v>
      </c>
      <c r="E55" s="222"/>
      <c r="F55" s="222"/>
      <c r="G55" s="218">
        <f t="shared" si="1"/>
        <v>0</v>
      </c>
      <c r="H55" s="219">
        <f t="shared" si="2"/>
        <v>0</v>
      </c>
      <c r="I55" s="218">
        <f t="shared" si="3"/>
        <v>0</v>
      </c>
    </row>
    <row r="56" spans="1:9">
      <c r="A56" s="226">
        <v>50</v>
      </c>
      <c r="B56" s="224" t="s">
        <v>4223</v>
      </c>
      <c r="C56" s="215" t="s">
        <v>2462</v>
      </c>
      <c r="D56" s="217">
        <v>1</v>
      </c>
      <c r="E56" s="222"/>
      <c r="F56" s="222"/>
      <c r="G56" s="218">
        <f t="shared" si="1"/>
        <v>0</v>
      </c>
      <c r="H56" s="219">
        <f t="shared" si="2"/>
        <v>0</v>
      </c>
      <c r="I56" s="218">
        <f t="shared" si="3"/>
        <v>0</v>
      </c>
    </row>
    <row r="57" spans="1:9">
      <c r="A57" s="226">
        <v>51</v>
      </c>
      <c r="B57" s="224" t="s">
        <v>4224</v>
      </c>
      <c r="C57" s="215" t="s">
        <v>2462</v>
      </c>
      <c r="D57" s="217">
        <v>23</v>
      </c>
      <c r="E57" s="222"/>
      <c r="F57" s="222"/>
      <c r="G57" s="218">
        <f t="shared" si="1"/>
        <v>0</v>
      </c>
      <c r="H57" s="219">
        <f t="shared" si="2"/>
        <v>0</v>
      </c>
      <c r="I57" s="218">
        <f t="shared" si="3"/>
        <v>0</v>
      </c>
    </row>
    <row r="58" spans="1:9">
      <c r="A58" s="226">
        <v>52</v>
      </c>
      <c r="B58" s="224" t="s">
        <v>4225</v>
      </c>
      <c r="C58" s="215" t="s">
        <v>2462</v>
      </c>
      <c r="D58" s="217">
        <v>1</v>
      </c>
      <c r="E58" s="222"/>
      <c r="F58" s="222"/>
      <c r="G58" s="218">
        <f t="shared" si="1"/>
        <v>0</v>
      </c>
      <c r="H58" s="219">
        <f t="shared" si="2"/>
        <v>0</v>
      </c>
      <c r="I58" s="218">
        <f t="shared" si="3"/>
        <v>0</v>
      </c>
    </row>
    <row r="59" spans="1:9">
      <c r="A59" s="226">
        <v>53</v>
      </c>
      <c r="B59" s="224" t="s">
        <v>4226</v>
      </c>
      <c r="C59" s="215" t="s">
        <v>2575</v>
      </c>
      <c r="D59" s="217">
        <v>1</v>
      </c>
      <c r="E59" s="222"/>
      <c r="F59" s="222"/>
      <c r="G59" s="218">
        <f t="shared" si="1"/>
        <v>0</v>
      </c>
      <c r="H59" s="219">
        <f t="shared" si="2"/>
        <v>0</v>
      </c>
      <c r="I59" s="218">
        <f t="shared" si="3"/>
        <v>0</v>
      </c>
    </row>
    <row r="60" spans="1:9">
      <c r="A60" s="226">
        <v>54</v>
      </c>
      <c r="B60" s="224" t="s">
        <v>4227</v>
      </c>
      <c r="C60" s="215" t="s">
        <v>2462</v>
      </c>
      <c r="D60" s="217">
        <v>1</v>
      </c>
      <c r="E60" s="222"/>
      <c r="F60" s="222"/>
      <c r="G60" s="218">
        <f t="shared" si="1"/>
        <v>0</v>
      </c>
      <c r="H60" s="219">
        <f t="shared" si="2"/>
        <v>0</v>
      </c>
      <c r="I60" s="218">
        <f t="shared" si="3"/>
        <v>0</v>
      </c>
    </row>
    <row r="61" spans="1:9">
      <c r="A61" s="215"/>
      <c r="B61" s="231" t="s">
        <v>4228</v>
      </c>
      <c r="C61" s="232"/>
      <c r="D61" s="233"/>
      <c r="E61" s="222"/>
      <c r="F61" s="222"/>
      <c r="G61" s="218">
        <f t="shared" si="1"/>
        <v>0</v>
      </c>
      <c r="H61" s="219">
        <f t="shared" si="2"/>
        <v>0</v>
      </c>
      <c r="I61" s="218"/>
    </row>
    <row r="62" spans="1:9">
      <c r="A62" s="215">
        <v>55</v>
      </c>
      <c r="B62" s="234" t="s">
        <v>4229</v>
      </c>
      <c r="C62" s="232" t="s">
        <v>2462</v>
      </c>
      <c r="D62" s="233">
        <v>1</v>
      </c>
      <c r="E62" s="222"/>
      <c r="F62" s="222"/>
      <c r="G62" s="218">
        <f t="shared" si="1"/>
        <v>0</v>
      </c>
      <c r="H62" s="219">
        <f t="shared" si="2"/>
        <v>0</v>
      </c>
      <c r="I62" s="218">
        <f t="shared" ref="I62:I70" si="4">SUM(H62,G62)</f>
        <v>0</v>
      </c>
    </row>
    <row r="63" spans="1:9">
      <c r="A63" s="215">
        <v>56</v>
      </c>
      <c r="B63" s="235" t="s">
        <v>4230</v>
      </c>
      <c r="C63" s="232" t="s">
        <v>2462</v>
      </c>
      <c r="D63" s="233">
        <v>1</v>
      </c>
      <c r="E63" s="222"/>
      <c r="F63" s="222"/>
      <c r="G63" s="218">
        <f t="shared" si="1"/>
        <v>0</v>
      </c>
      <c r="H63" s="219">
        <f t="shared" si="2"/>
        <v>0</v>
      </c>
      <c r="I63" s="218">
        <f t="shared" si="4"/>
        <v>0</v>
      </c>
    </row>
    <row r="64" spans="1:9">
      <c r="A64" s="215">
        <v>57</v>
      </c>
      <c r="B64" s="235" t="s">
        <v>4231</v>
      </c>
      <c r="C64" s="232" t="s">
        <v>2462</v>
      </c>
      <c r="D64" s="233">
        <v>1</v>
      </c>
      <c r="E64" s="222"/>
      <c r="F64" s="222"/>
      <c r="G64" s="218">
        <f t="shared" si="1"/>
        <v>0</v>
      </c>
      <c r="H64" s="219">
        <f t="shared" si="2"/>
        <v>0</v>
      </c>
      <c r="I64" s="218">
        <f t="shared" si="4"/>
        <v>0</v>
      </c>
    </row>
    <row r="65" spans="1:9">
      <c r="A65" s="215">
        <v>58</v>
      </c>
      <c r="B65" s="235" t="s">
        <v>4232</v>
      </c>
      <c r="C65" s="232" t="s">
        <v>2462</v>
      </c>
      <c r="D65" s="233">
        <v>2</v>
      </c>
      <c r="E65" s="222"/>
      <c r="F65" s="222"/>
      <c r="G65" s="218">
        <f t="shared" si="1"/>
        <v>0</v>
      </c>
      <c r="H65" s="219">
        <f t="shared" si="2"/>
        <v>0</v>
      </c>
      <c r="I65" s="218">
        <f t="shared" si="4"/>
        <v>0</v>
      </c>
    </row>
    <row r="66" spans="1:9">
      <c r="A66" s="215">
        <v>59</v>
      </c>
      <c r="B66" s="235" t="s">
        <v>4233</v>
      </c>
      <c r="C66" s="232" t="s">
        <v>2462</v>
      </c>
      <c r="D66" s="233">
        <v>2</v>
      </c>
      <c r="E66" s="222"/>
      <c r="F66" s="222"/>
      <c r="G66" s="218">
        <f t="shared" si="1"/>
        <v>0</v>
      </c>
      <c r="H66" s="219">
        <f t="shared" si="2"/>
        <v>0</v>
      </c>
      <c r="I66" s="218">
        <f t="shared" si="4"/>
        <v>0</v>
      </c>
    </row>
    <row r="67" spans="1:9">
      <c r="A67" s="215">
        <v>60</v>
      </c>
      <c r="B67" s="235" t="s">
        <v>4234</v>
      </c>
      <c r="C67" s="232" t="s">
        <v>2462</v>
      </c>
      <c r="D67" s="233">
        <v>3</v>
      </c>
      <c r="E67" s="222"/>
      <c r="F67" s="222"/>
      <c r="G67" s="218">
        <f t="shared" si="1"/>
        <v>0</v>
      </c>
      <c r="H67" s="219">
        <f t="shared" si="2"/>
        <v>0</v>
      </c>
      <c r="I67" s="218">
        <f t="shared" si="4"/>
        <v>0</v>
      </c>
    </row>
    <row r="68" spans="1:9">
      <c r="A68" s="215">
        <v>61</v>
      </c>
      <c r="B68" s="235" t="s">
        <v>4235</v>
      </c>
      <c r="C68" s="232" t="s">
        <v>2462</v>
      </c>
      <c r="D68" s="233">
        <v>4</v>
      </c>
      <c r="E68" s="222"/>
      <c r="F68" s="222"/>
      <c r="G68" s="218">
        <f t="shared" si="1"/>
        <v>0</v>
      </c>
      <c r="H68" s="219">
        <f t="shared" si="2"/>
        <v>0</v>
      </c>
      <c r="I68" s="218">
        <f t="shared" si="4"/>
        <v>0</v>
      </c>
    </row>
    <row r="69" spans="1:9">
      <c r="A69" s="215">
        <v>62</v>
      </c>
      <c r="B69" s="235" t="s">
        <v>4236</v>
      </c>
      <c r="C69" s="232" t="s">
        <v>2462</v>
      </c>
      <c r="D69" s="233">
        <v>1</v>
      </c>
      <c r="E69" s="222"/>
      <c r="F69" s="222"/>
      <c r="G69" s="218">
        <f t="shared" si="1"/>
        <v>0</v>
      </c>
      <c r="H69" s="219">
        <f t="shared" si="2"/>
        <v>0</v>
      </c>
      <c r="I69" s="218">
        <f t="shared" si="4"/>
        <v>0</v>
      </c>
    </row>
    <row r="70" spans="1:9">
      <c r="A70" s="215">
        <v>63</v>
      </c>
      <c r="B70" s="235" t="s">
        <v>4237</v>
      </c>
      <c r="C70" s="232" t="s">
        <v>2575</v>
      </c>
      <c r="D70" s="233">
        <v>1</v>
      </c>
      <c r="E70" s="222"/>
      <c r="F70" s="222"/>
      <c r="G70" s="218">
        <f t="shared" si="1"/>
        <v>0</v>
      </c>
      <c r="H70" s="219">
        <f t="shared" si="2"/>
        <v>0</v>
      </c>
      <c r="I70" s="218">
        <f t="shared" si="4"/>
        <v>0</v>
      </c>
    </row>
    <row r="71" spans="1:9" s="208" customFormat="1" ht="15.75">
      <c r="A71" s="236"/>
      <c r="B71" s="237" t="s">
        <v>4238</v>
      </c>
      <c r="C71" s="238"/>
      <c r="D71" s="239"/>
      <c r="E71" s="240"/>
      <c r="F71" s="240"/>
      <c r="G71" s="218">
        <f t="shared" si="1"/>
        <v>0</v>
      </c>
      <c r="H71" s="219">
        <f t="shared" si="2"/>
        <v>0</v>
      </c>
      <c r="I71" s="218"/>
    </row>
    <row r="72" spans="1:9" ht="15" customHeight="1">
      <c r="A72" s="241">
        <v>1</v>
      </c>
      <c r="B72" s="234" t="s">
        <v>4239</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4240</v>
      </c>
      <c r="C73" s="245" t="s">
        <v>254</v>
      </c>
      <c r="D73" s="246">
        <v>590</v>
      </c>
      <c r="E73" s="243"/>
      <c r="F73" s="243"/>
      <c r="G73" s="218">
        <f t="shared" si="5"/>
        <v>0</v>
      </c>
      <c r="H73" s="219">
        <f t="shared" si="6"/>
        <v>0</v>
      </c>
      <c r="I73" s="218">
        <f t="shared" si="7"/>
        <v>0</v>
      </c>
    </row>
    <row r="74" spans="1:9" ht="15" customHeight="1">
      <c r="A74" s="234">
        <v>3</v>
      </c>
      <c r="B74" s="234" t="s">
        <v>4241</v>
      </c>
      <c r="C74" s="232" t="s">
        <v>254</v>
      </c>
      <c r="D74" s="233">
        <v>20</v>
      </c>
      <c r="E74" s="243"/>
      <c r="F74" s="243"/>
      <c r="G74" s="218">
        <f t="shared" si="5"/>
        <v>0</v>
      </c>
      <c r="H74" s="219">
        <f t="shared" si="6"/>
        <v>0</v>
      </c>
      <c r="I74" s="218">
        <f t="shared" si="7"/>
        <v>0</v>
      </c>
    </row>
    <row r="75" spans="1:9" ht="15" customHeight="1">
      <c r="A75" s="234">
        <v>4</v>
      </c>
      <c r="B75" s="234" t="s">
        <v>4242</v>
      </c>
      <c r="C75" s="232" t="s">
        <v>254</v>
      </c>
      <c r="D75" s="233">
        <v>0</v>
      </c>
      <c r="E75" s="2422"/>
      <c r="F75" s="2422"/>
      <c r="G75" s="218">
        <f t="shared" si="5"/>
        <v>0</v>
      </c>
      <c r="H75" s="219">
        <f t="shared" si="6"/>
        <v>0</v>
      </c>
      <c r="I75" s="218">
        <f t="shared" si="7"/>
        <v>0</v>
      </c>
    </row>
    <row r="76" spans="1:9" ht="15" customHeight="1">
      <c r="A76" s="234">
        <v>5</v>
      </c>
      <c r="B76" s="234" t="s">
        <v>4243</v>
      </c>
      <c r="C76" s="232" t="s">
        <v>254</v>
      </c>
      <c r="D76" s="233">
        <v>0</v>
      </c>
      <c r="E76" s="2422"/>
      <c r="F76" s="2422"/>
      <c r="G76" s="218">
        <f t="shared" si="5"/>
        <v>0</v>
      </c>
      <c r="H76" s="219">
        <f t="shared" si="6"/>
        <v>0</v>
      </c>
      <c r="I76" s="218">
        <f t="shared" si="7"/>
        <v>0</v>
      </c>
    </row>
    <row r="77" spans="1:9">
      <c r="A77" s="234">
        <v>6</v>
      </c>
      <c r="B77" s="234" t="s">
        <v>4244</v>
      </c>
      <c r="C77" s="232" t="s">
        <v>254</v>
      </c>
      <c r="D77" s="233">
        <v>460</v>
      </c>
      <c r="E77" s="222"/>
      <c r="F77" s="222"/>
      <c r="G77" s="218">
        <f t="shared" si="5"/>
        <v>0</v>
      </c>
      <c r="H77" s="219">
        <f t="shared" si="6"/>
        <v>0</v>
      </c>
      <c r="I77" s="218">
        <f t="shared" si="7"/>
        <v>0</v>
      </c>
    </row>
    <row r="78" spans="1:9">
      <c r="A78" s="234">
        <v>7</v>
      </c>
      <c r="B78" s="234" t="s">
        <v>4245</v>
      </c>
      <c r="C78" s="232" t="s">
        <v>254</v>
      </c>
      <c r="D78" s="233">
        <v>15</v>
      </c>
      <c r="E78" s="222"/>
      <c r="F78" s="222"/>
      <c r="G78" s="218">
        <f t="shared" si="5"/>
        <v>0</v>
      </c>
      <c r="H78" s="219">
        <f t="shared" si="6"/>
        <v>0</v>
      </c>
      <c r="I78" s="218">
        <f t="shared" si="7"/>
        <v>0</v>
      </c>
    </row>
    <row r="79" spans="1:9">
      <c r="A79" s="234">
        <v>8</v>
      </c>
      <c r="B79" s="234" t="s">
        <v>4246</v>
      </c>
      <c r="C79" s="232" t="s">
        <v>254</v>
      </c>
      <c r="D79" s="233">
        <v>0</v>
      </c>
      <c r="E79" s="218"/>
      <c r="F79" s="218"/>
      <c r="G79" s="218">
        <f t="shared" si="5"/>
        <v>0</v>
      </c>
      <c r="H79" s="219">
        <f t="shared" si="6"/>
        <v>0</v>
      </c>
      <c r="I79" s="218">
        <f t="shared" si="7"/>
        <v>0</v>
      </c>
    </row>
    <row r="80" spans="1:9" ht="13.7" customHeight="1">
      <c r="A80" s="234">
        <v>9</v>
      </c>
      <c r="B80" s="234" t="s">
        <v>4247</v>
      </c>
      <c r="C80" s="232" t="s">
        <v>254</v>
      </c>
      <c r="D80" s="233">
        <v>90</v>
      </c>
      <c r="E80" s="222"/>
      <c r="F80" s="222"/>
      <c r="G80" s="218">
        <f t="shared" si="5"/>
        <v>0</v>
      </c>
      <c r="H80" s="219">
        <f t="shared" si="6"/>
        <v>0</v>
      </c>
      <c r="I80" s="218">
        <f t="shared" si="7"/>
        <v>0</v>
      </c>
    </row>
    <row r="81" spans="1:9">
      <c r="A81" s="234">
        <v>10</v>
      </c>
      <c r="B81" s="234" t="s">
        <v>4248</v>
      </c>
      <c r="C81" s="232" t="s">
        <v>254</v>
      </c>
      <c r="D81" s="233">
        <v>0</v>
      </c>
      <c r="E81" s="218"/>
      <c r="F81" s="218"/>
      <c r="G81" s="218">
        <f t="shared" si="5"/>
        <v>0</v>
      </c>
      <c r="H81" s="219">
        <f t="shared" si="6"/>
        <v>0</v>
      </c>
      <c r="I81" s="218">
        <f t="shared" si="7"/>
        <v>0</v>
      </c>
    </row>
    <row r="82" spans="1:9">
      <c r="A82" s="234">
        <v>11</v>
      </c>
      <c r="B82" s="234" t="s">
        <v>4249</v>
      </c>
      <c r="C82" s="232" t="s">
        <v>254</v>
      </c>
      <c r="D82" s="233">
        <v>30</v>
      </c>
      <c r="E82" s="222"/>
      <c r="F82" s="222"/>
      <c r="G82" s="218">
        <f t="shared" si="5"/>
        <v>0</v>
      </c>
      <c r="H82" s="219">
        <f t="shared" si="6"/>
        <v>0</v>
      </c>
      <c r="I82" s="218">
        <f t="shared" si="7"/>
        <v>0</v>
      </c>
    </row>
    <row r="83" spans="1:9">
      <c r="A83" s="234">
        <v>12</v>
      </c>
      <c r="B83" s="234" t="s">
        <v>4250</v>
      </c>
      <c r="C83" s="232" t="s">
        <v>254</v>
      </c>
      <c r="D83" s="233">
        <v>30</v>
      </c>
      <c r="E83" s="222"/>
      <c r="F83" s="222"/>
      <c r="G83" s="218">
        <f t="shared" si="5"/>
        <v>0</v>
      </c>
      <c r="H83" s="219">
        <f t="shared" si="6"/>
        <v>0</v>
      </c>
      <c r="I83" s="218">
        <f t="shared" si="7"/>
        <v>0</v>
      </c>
    </row>
    <row r="84" spans="1:9">
      <c r="A84" s="234">
        <v>13</v>
      </c>
      <c r="B84" s="234" t="s">
        <v>4251</v>
      </c>
      <c r="C84" s="232" t="s">
        <v>254</v>
      </c>
      <c r="D84" s="233">
        <v>30</v>
      </c>
      <c r="E84" s="222"/>
      <c r="F84" s="222"/>
      <c r="G84" s="218">
        <f t="shared" si="5"/>
        <v>0</v>
      </c>
      <c r="H84" s="219">
        <f t="shared" si="6"/>
        <v>0</v>
      </c>
      <c r="I84" s="218">
        <f t="shared" si="7"/>
        <v>0</v>
      </c>
    </row>
    <row r="85" spans="1:9">
      <c r="A85" s="234">
        <v>14</v>
      </c>
      <c r="B85" s="234" t="s">
        <v>4252</v>
      </c>
      <c r="C85" s="232" t="s">
        <v>2575</v>
      </c>
      <c r="D85" s="233">
        <v>1</v>
      </c>
      <c r="E85" s="222"/>
      <c r="F85" s="222"/>
      <c r="G85" s="218">
        <f t="shared" si="5"/>
        <v>0</v>
      </c>
      <c r="H85" s="219">
        <f t="shared" si="6"/>
        <v>0</v>
      </c>
      <c r="I85" s="218">
        <f t="shared" si="7"/>
        <v>0</v>
      </c>
    </row>
    <row r="86" spans="1:9">
      <c r="A86" s="234">
        <v>15</v>
      </c>
      <c r="B86" s="234" t="s">
        <v>4253</v>
      </c>
      <c r="C86" s="232" t="s">
        <v>2462</v>
      </c>
      <c r="D86" s="233">
        <v>10</v>
      </c>
      <c r="E86" s="222"/>
      <c r="F86" s="222"/>
      <c r="G86" s="218">
        <f t="shared" si="5"/>
        <v>0</v>
      </c>
      <c r="H86" s="219">
        <f t="shared" si="6"/>
        <v>0</v>
      </c>
      <c r="I86" s="218">
        <f t="shared" si="7"/>
        <v>0</v>
      </c>
    </row>
    <row r="87" spans="1:9">
      <c r="A87" s="234">
        <v>16</v>
      </c>
      <c r="B87" s="234" t="s">
        <v>4254</v>
      </c>
      <c r="C87" s="232" t="s">
        <v>254</v>
      </c>
      <c r="D87" s="233">
        <v>100</v>
      </c>
      <c r="E87" s="222"/>
      <c r="F87" s="222"/>
      <c r="G87" s="218">
        <f t="shared" si="5"/>
        <v>0</v>
      </c>
      <c r="H87" s="219">
        <f t="shared" si="6"/>
        <v>0</v>
      </c>
      <c r="I87" s="218">
        <f t="shared" si="7"/>
        <v>0</v>
      </c>
    </row>
    <row r="88" spans="1:9">
      <c r="A88" s="234">
        <v>17</v>
      </c>
      <c r="B88" s="234" t="s">
        <v>4255</v>
      </c>
      <c r="C88" s="232" t="s">
        <v>2462</v>
      </c>
      <c r="D88" s="233">
        <v>200</v>
      </c>
      <c r="E88" s="222"/>
      <c r="F88" s="222"/>
      <c r="G88" s="218">
        <f t="shared" si="5"/>
        <v>0</v>
      </c>
      <c r="H88" s="219">
        <f t="shared" si="6"/>
        <v>0</v>
      </c>
      <c r="I88" s="218">
        <f t="shared" si="7"/>
        <v>0</v>
      </c>
    </row>
    <row r="89" spans="1:9">
      <c r="A89" s="234">
        <v>18</v>
      </c>
      <c r="B89" s="234" t="s">
        <v>4256</v>
      </c>
      <c r="C89" s="232" t="s">
        <v>2575</v>
      </c>
      <c r="D89" s="233">
        <v>1</v>
      </c>
      <c r="E89" s="222"/>
      <c r="F89" s="222"/>
      <c r="G89" s="218">
        <f t="shared" si="5"/>
        <v>0</v>
      </c>
      <c r="H89" s="219">
        <f t="shared" si="6"/>
        <v>0</v>
      </c>
      <c r="I89" s="218">
        <f t="shared" si="7"/>
        <v>0</v>
      </c>
    </row>
    <row r="90" spans="1:9">
      <c r="A90" s="234">
        <v>19</v>
      </c>
      <c r="B90" s="234" t="s">
        <v>4257</v>
      </c>
      <c r="C90" s="232" t="s">
        <v>254</v>
      </c>
      <c r="D90" s="233">
        <v>100</v>
      </c>
      <c r="E90" s="222"/>
      <c r="F90" s="222"/>
      <c r="G90" s="218">
        <f t="shared" si="5"/>
        <v>0</v>
      </c>
      <c r="H90" s="219">
        <f t="shared" si="6"/>
        <v>0</v>
      </c>
      <c r="I90" s="218">
        <f t="shared" si="7"/>
        <v>0</v>
      </c>
    </row>
    <row r="91" spans="1:9">
      <c r="A91" s="234">
        <v>20</v>
      </c>
      <c r="B91" s="234" t="s">
        <v>4258</v>
      </c>
      <c r="C91" s="232" t="s">
        <v>2462</v>
      </c>
      <c r="D91" s="233">
        <v>20</v>
      </c>
      <c r="E91" s="222"/>
      <c r="F91" s="222"/>
      <c r="G91" s="218">
        <f t="shared" si="5"/>
        <v>0</v>
      </c>
      <c r="H91" s="219">
        <f t="shared" si="6"/>
        <v>0</v>
      </c>
      <c r="I91" s="218">
        <f t="shared" si="7"/>
        <v>0</v>
      </c>
    </row>
    <row r="92" spans="1:9">
      <c r="A92" s="234">
        <v>21</v>
      </c>
      <c r="B92" s="234" t="s">
        <v>4259</v>
      </c>
      <c r="C92" s="232" t="s">
        <v>2462</v>
      </c>
      <c r="D92" s="233">
        <v>1</v>
      </c>
      <c r="E92" s="222"/>
      <c r="F92" s="222"/>
      <c r="G92" s="218">
        <f t="shared" si="5"/>
        <v>0</v>
      </c>
      <c r="H92" s="219">
        <f t="shared" si="6"/>
        <v>0</v>
      </c>
      <c r="I92" s="218">
        <f t="shared" si="7"/>
        <v>0</v>
      </c>
    </row>
    <row r="93" spans="1:9" ht="12.75" customHeight="1">
      <c r="A93" s="234">
        <v>22</v>
      </c>
      <c r="B93" s="234" t="s">
        <v>4260</v>
      </c>
      <c r="C93" s="232" t="s">
        <v>2462</v>
      </c>
      <c r="D93" s="233">
        <v>1</v>
      </c>
      <c r="E93" s="222"/>
      <c r="F93" s="222"/>
      <c r="G93" s="218">
        <f t="shared" si="5"/>
        <v>0</v>
      </c>
      <c r="H93" s="219">
        <f t="shared" si="6"/>
        <v>0</v>
      </c>
      <c r="I93" s="218">
        <f t="shared" si="7"/>
        <v>0</v>
      </c>
    </row>
    <row r="94" spans="1:9" s="208" customFormat="1" ht="15.75">
      <c r="A94" s="236"/>
      <c r="B94" s="247" t="s">
        <v>4261</v>
      </c>
      <c r="C94" s="236"/>
      <c r="D94" s="248"/>
      <c r="E94" s="218"/>
      <c r="F94" s="218"/>
      <c r="G94" s="218">
        <f t="shared" si="5"/>
        <v>0</v>
      </c>
      <c r="H94" s="219">
        <f t="shared" si="6"/>
        <v>0</v>
      </c>
      <c r="I94" s="218"/>
    </row>
    <row r="95" spans="1:9">
      <c r="A95" s="234">
        <v>1</v>
      </c>
      <c r="B95" s="234" t="s">
        <v>4262</v>
      </c>
      <c r="C95" s="232" t="s">
        <v>2575</v>
      </c>
      <c r="D95" s="233">
        <v>1</v>
      </c>
      <c r="E95" s="222"/>
      <c r="F95" s="222"/>
      <c r="G95" s="218">
        <f t="shared" si="5"/>
        <v>0</v>
      </c>
      <c r="H95" s="219">
        <f t="shared" si="6"/>
        <v>0</v>
      </c>
      <c r="I95" s="218">
        <f>SUM(H95,G95)</f>
        <v>0</v>
      </c>
    </row>
    <row r="96" spans="1:9" s="208" customFormat="1" ht="12.75" customHeight="1">
      <c r="A96" s="236"/>
      <c r="B96" s="247" t="s">
        <v>4263</v>
      </c>
      <c r="C96" s="236"/>
      <c r="D96" s="248"/>
      <c r="E96" s="218"/>
      <c r="F96" s="218"/>
      <c r="G96" s="218">
        <f t="shared" si="5"/>
        <v>0</v>
      </c>
      <c r="H96" s="219">
        <f t="shared" si="6"/>
        <v>0</v>
      </c>
      <c r="I96" s="218"/>
    </row>
    <row r="97" spans="1:9">
      <c r="A97" s="234">
        <v>1</v>
      </c>
      <c r="B97" s="234" t="s">
        <v>4264</v>
      </c>
      <c r="C97" s="232" t="s">
        <v>2575</v>
      </c>
      <c r="D97" s="233">
        <v>1</v>
      </c>
      <c r="E97" s="222"/>
      <c r="F97" s="222"/>
      <c r="G97" s="218">
        <f t="shared" si="5"/>
        <v>0</v>
      </c>
      <c r="H97" s="219">
        <f t="shared" si="6"/>
        <v>0</v>
      </c>
      <c r="I97" s="218">
        <f t="shared" ref="I97:I102" si="8">SUM(H97,G97)</f>
        <v>0</v>
      </c>
    </row>
    <row r="98" spans="1:9">
      <c r="A98" s="234">
        <v>2</v>
      </c>
      <c r="B98" s="234" t="s">
        <v>4265</v>
      </c>
      <c r="C98" s="232" t="s">
        <v>2575</v>
      </c>
      <c r="D98" s="233">
        <v>1</v>
      </c>
      <c r="E98" s="222"/>
      <c r="F98" s="222"/>
      <c r="G98" s="218">
        <f t="shared" si="5"/>
        <v>0</v>
      </c>
      <c r="H98" s="219">
        <f t="shared" si="6"/>
        <v>0</v>
      </c>
      <c r="I98" s="218">
        <f t="shared" si="8"/>
        <v>0</v>
      </c>
    </row>
    <row r="99" spans="1:9">
      <c r="A99" s="234">
        <v>3</v>
      </c>
      <c r="B99" s="234" t="s">
        <v>4266</v>
      </c>
      <c r="C99" s="232" t="s">
        <v>2575</v>
      </c>
      <c r="D99" s="233">
        <v>1</v>
      </c>
      <c r="E99" s="222"/>
      <c r="F99" s="222"/>
      <c r="G99" s="218">
        <f t="shared" si="5"/>
        <v>0</v>
      </c>
      <c r="H99" s="219">
        <f t="shared" si="6"/>
        <v>0</v>
      </c>
      <c r="I99" s="218">
        <f t="shared" si="8"/>
        <v>0</v>
      </c>
    </row>
    <row r="100" spans="1:9">
      <c r="A100" s="234">
        <v>4</v>
      </c>
      <c r="B100" s="234" t="s">
        <v>4267</v>
      </c>
      <c r="C100" s="232" t="s">
        <v>2575</v>
      </c>
      <c r="D100" s="233">
        <v>1</v>
      </c>
      <c r="E100" s="222"/>
      <c r="F100" s="222"/>
      <c r="G100" s="218">
        <f t="shared" si="5"/>
        <v>0</v>
      </c>
      <c r="H100" s="219">
        <f t="shared" si="6"/>
        <v>0</v>
      </c>
      <c r="I100" s="218">
        <f t="shared" si="8"/>
        <v>0</v>
      </c>
    </row>
    <row r="101" spans="1:9">
      <c r="A101" s="234">
        <v>5</v>
      </c>
      <c r="B101" s="234" t="s">
        <v>4268</v>
      </c>
      <c r="C101" s="232" t="s">
        <v>2575</v>
      </c>
      <c r="D101" s="233">
        <v>1</v>
      </c>
      <c r="E101" s="222"/>
      <c r="F101" s="222"/>
      <c r="G101" s="218">
        <f t="shared" si="5"/>
        <v>0</v>
      </c>
      <c r="H101" s="219">
        <f t="shared" si="6"/>
        <v>0</v>
      </c>
      <c r="I101" s="218">
        <f t="shared" si="8"/>
        <v>0</v>
      </c>
    </row>
    <row r="102" spans="1:9">
      <c r="A102" s="234">
        <v>6</v>
      </c>
      <c r="B102" s="234" t="s">
        <v>4269</v>
      </c>
      <c r="C102" s="232" t="s">
        <v>2575</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4270</v>
      </c>
      <c r="C104" s="232"/>
      <c r="D104" s="233"/>
      <c r="E104" s="234"/>
      <c r="F104" s="234"/>
      <c r="G104" s="234">
        <f>SUM(G7:G102)</f>
        <v>0</v>
      </c>
      <c r="H104" s="234">
        <f>SUM(H7:H102)</f>
        <v>0</v>
      </c>
      <c r="I104" s="244"/>
    </row>
    <row r="105" spans="1:9" s="254" customFormat="1" ht="15.75">
      <c r="A105" s="250"/>
      <c r="B105" s="250" t="s">
        <v>4271</v>
      </c>
      <c r="C105" s="251"/>
      <c r="D105" s="252"/>
      <c r="E105" s="250"/>
      <c r="F105" s="250"/>
      <c r="G105" s="250"/>
      <c r="H105" s="250"/>
      <c r="I105" s="253">
        <f>SUM(I7:I102)</f>
        <v>0</v>
      </c>
    </row>
    <row r="106" spans="1:9">
      <c r="C106" s="197"/>
    </row>
    <row r="107" spans="1:9">
      <c r="B107" s="197" t="s">
        <v>4272</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algorithmName="SHA-512" hashValue="pYIdo06BuYqTlB78O+PVKlVEJQqs5c01gJlFmScayO4MgLfvsQ7x7N+5JZ3CDH6XXMaMUVXXz/r06T8qMk/+kA==" saltValue="wzHWqoJEoDeoLajK6ku35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topLeftCell="A40"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61"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4276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7</v>
      </c>
      <c r="E7" s="222"/>
      <c r="F7" s="222"/>
      <c r="G7" s="230">
        <f>D7*E7</f>
        <v>0</v>
      </c>
      <c r="H7" s="274">
        <f>D7*F7</f>
        <v>0</v>
      </c>
      <c r="I7" s="230">
        <f t="shared" ref="I7:I18" si="0">SUM(H7,G7)</f>
        <v>0</v>
      </c>
    </row>
    <row r="8" spans="1:9">
      <c r="A8" s="226">
        <v>2</v>
      </c>
      <c r="B8" s="223" t="s">
        <v>4175</v>
      </c>
      <c r="C8" s="226" t="s">
        <v>2462</v>
      </c>
      <c r="D8" s="228">
        <v>7</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E19" s="225"/>
      <c r="F19" s="229"/>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16</v>
      </c>
      <c r="E22" s="222"/>
      <c r="F22" s="222"/>
      <c r="G22" s="230">
        <f t="shared" si="1"/>
        <v>0</v>
      </c>
      <c r="H22" s="274">
        <f t="shared" si="2"/>
        <v>0</v>
      </c>
      <c r="I22" s="230">
        <f t="shared" si="3"/>
        <v>0</v>
      </c>
    </row>
    <row r="23" spans="1:9">
      <c r="A23" s="226">
        <v>16</v>
      </c>
      <c r="B23" s="227" t="s">
        <v>4190</v>
      </c>
      <c r="C23" s="226" t="s">
        <v>2462</v>
      </c>
      <c r="D23" s="228">
        <v>14</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13</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5</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11</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13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80</v>
      </c>
      <c r="E47" s="222"/>
      <c r="F47" s="222"/>
      <c r="G47" s="230">
        <f t="shared" si="1"/>
        <v>0</v>
      </c>
      <c r="H47" s="274">
        <f t="shared" si="2"/>
        <v>0</v>
      </c>
      <c r="I47" s="230">
        <f t="shared" si="3"/>
        <v>0</v>
      </c>
    </row>
    <row r="48" spans="1:9">
      <c r="A48" s="226">
        <v>41</v>
      </c>
      <c r="B48" s="227" t="s">
        <v>4214</v>
      </c>
      <c r="C48" s="226" t="s">
        <v>2462</v>
      </c>
      <c r="D48" s="228">
        <v>30</v>
      </c>
      <c r="E48" s="222"/>
      <c r="F48" s="222"/>
      <c r="G48" s="230">
        <f t="shared" si="1"/>
        <v>0</v>
      </c>
      <c r="H48" s="274">
        <f t="shared" si="2"/>
        <v>0</v>
      </c>
      <c r="I48" s="230">
        <f t="shared" si="3"/>
        <v>0</v>
      </c>
    </row>
    <row r="49" spans="1:9">
      <c r="A49" s="226">
        <v>42</v>
      </c>
      <c r="B49" s="227" t="s">
        <v>4215</v>
      </c>
      <c r="C49" s="226" t="s">
        <v>2462</v>
      </c>
      <c r="D49" s="228">
        <v>30</v>
      </c>
      <c r="E49" s="222"/>
      <c r="F49" s="222"/>
      <c r="G49" s="230">
        <f t="shared" si="1"/>
        <v>0</v>
      </c>
      <c r="H49" s="274">
        <f t="shared" si="2"/>
        <v>0</v>
      </c>
      <c r="I49" s="230">
        <f t="shared" si="3"/>
        <v>0</v>
      </c>
    </row>
    <row r="50" spans="1:9">
      <c r="A50" s="226">
        <v>43</v>
      </c>
      <c r="B50" s="227" t="s">
        <v>4216</v>
      </c>
      <c r="C50" s="226" t="s">
        <v>2462</v>
      </c>
      <c r="D50" s="228">
        <v>31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33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5</v>
      </c>
      <c r="E68" s="222"/>
      <c r="F68" s="222"/>
      <c r="G68" s="230">
        <f t="shared" si="1"/>
        <v>0</v>
      </c>
      <c r="H68" s="274">
        <f t="shared" si="2"/>
        <v>0</v>
      </c>
      <c r="I68" s="230">
        <f t="shared" si="4"/>
        <v>0</v>
      </c>
    </row>
    <row r="69" spans="1:9">
      <c r="A69" s="226">
        <v>61</v>
      </c>
      <c r="B69" s="221" t="s">
        <v>4235</v>
      </c>
      <c r="C69" s="232" t="s">
        <v>2462</v>
      </c>
      <c r="D69" s="233">
        <v>6</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0" si="7">SUM(H73,G73)</f>
        <v>0</v>
      </c>
    </row>
    <row r="74" spans="1:9">
      <c r="A74" s="234">
        <v>2</v>
      </c>
      <c r="B74" s="244" t="s">
        <v>4240</v>
      </c>
      <c r="C74" s="245" t="s">
        <v>254</v>
      </c>
      <c r="D74" s="246">
        <v>590</v>
      </c>
      <c r="E74" s="243"/>
      <c r="F74" s="243"/>
      <c r="G74" s="230">
        <f t="shared" si="5"/>
        <v>0</v>
      </c>
      <c r="H74" s="274">
        <f t="shared" si="6"/>
        <v>0</v>
      </c>
      <c r="I74" s="230">
        <f t="shared" si="7"/>
        <v>0</v>
      </c>
    </row>
    <row r="75" spans="1:9">
      <c r="A75" s="234">
        <v>3</v>
      </c>
      <c r="B75" s="234" t="s">
        <v>4241</v>
      </c>
      <c r="C75" s="232" t="s">
        <v>254</v>
      </c>
      <c r="D75" s="233">
        <v>20</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60</v>
      </c>
      <c r="E77" s="243"/>
      <c r="F77" s="243"/>
      <c r="G77" s="230">
        <f t="shared" si="5"/>
        <v>0</v>
      </c>
      <c r="H77" s="274">
        <f t="shared" si="6"/>
        <v>0</v>
      </c>
      <c r="I77" s="230">
        <f t="shared" si="7"/>
        <v>0</v>
      </c>
    </row>
    <row r="78" spans="1:9">
      <c r="A78" s="234">
        <v>6</v>
      </c>
      <c r="B78" s="234" t="s">
        <v>4244</v>
      </c>
      <c r="C78" s="232" t="s">
        <v>254</v>
      </c>
      <c r="D78" s="233">
        <v>375</v>
      </c>
      <c r="E78" s="222"/>
      <c r="F78" s="222"/>
      <c r="G78" s="230">
        <f t="shared" si="5"/>
        <v>0</v>
      </c>
      <c r="H78" s="274">
        <f t="shared" si="6"/>
        <v>0</v>
      </c>
      <c r="I78" s="230">
        <f t="shared" si="7"/>
        <v>0</v>
      </c>
    </row>
    <row r="79" spans="1:9">
      <c r="A79" s="234">
        <v>7</v>
      </c>
      <c r="B79" s="234" t="s">
        <v>4245</v>
      </c>
      <c r="C79" s="232" t="s">
        <v>254</v>
      </c>
      <c r="D79" s="233">
        <v>60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270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50</v>
      </c>
      <c r="E84" s="222"/>
      <c r="F84" s="222"/>
      <c r="G84" s="230">
        <f t="shared" si="5"/>
        <v>0</v>
      </c>
      <c r="H84" s="274">
        <f t="shared" si="6"/>
        <v>0</v>
      </c>
      <c r="I84" s="230">
        <f t="shared" si="7"/>
        <v>0</v>
      </c>
    </row>
    <row r="85" spans="1:9">
      <c r="A85" s="234">
        <v>13</v>
      </c>
      <c r="B85" s="234" t="s">
        <v>4251</v>
      </c>
      <c r="C85" s="232" t="s">
        <v>254</v>
      </c>
      <c r="D85" s="233">
        <v>50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150</v>
      </c>
      <c r="E88" s="222"/>
      <c r="F88" s="222"/>
      <c r="G88" s="230">
        <f t="shared" si="5"/>
        <v>0</v>
      </c>
      <c r="H88" s="274">
        <f t="shared" si="6"/>
        <v>0</v>
      </c>
      <c r="I88" s="230">
        <f t="shared" si="7"/>
        <v>0</v>
      </c>
    </row>
    <row r="89" spans="1:9">
      <c r="A89" s="234">
        <v>17</v>
      </c>
      <c r="B89" s="234" t="s">
        <v>4255</v>
      </c>
      <c r="C89" s="232" t="s">
        <v>2462</v>
      </c>
      <c r="D89" s="233">
        <v>200</v>
      </c>
      <c r="E89" s="222"/>
      <c r="F89" s="222"/>
      <c r="G89" s="230">
        <f t="shared" si="5"/>
        <v>0</v>
      </c>
      <c r="H89" s="274">
        <f t="shared" si="6"/>
        <v>0</v>
      </c>
      <c r="I89" s="230">
        <f>SUM(H89,G89)</f>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130</v>
      </c>
      <c r="E91" s="222"/>
      <c r="F91" s="222"/>
      <c r="G91" s="230">
        <f t="shared" si="5"/>
        <v>0</v>
      </c>
      <c r="H91" s="274">
        <f t="shared" si="6"/>
        <v>0</v>
      </c>
      <c r="I91" s="230">
        <f>SUM(H91,G91)</f>
        <v>0</v>
      </c>
    </row>
    <row r="92" spans="1:9">
      <c r="A92" s="234">
        <v>20</v>
      </c>
      <c r="B92" s="234" t="s">
        <v>4258</v>
      </c>
      <c r="C92" s="232" t="s">
        <v>2462</v>
      </c>
      <c r="D92" s="233">
        <v>25</v>
      </c>
      <c r="E92" s="222"/>
      <c r="F92" s="222"/>
      <c r="G92" s="230">
        <f t="shared" si="5"/>
        <v>0</v>
      </c>
      <c r="H92" s="274">
        <f t="shared" si="6"/>
        <v>0</v>
      </c>
      <c r="I92" s="230">
        <f>SUM(H92,G92)</f>
        <v>0</v>
      </c>
    </row>
    <row r="93" spans="1:9">
      <c r="A93" s="234">
        <v>21</v>
      </c>
      <c r="B93" s="234" t="s">
        <v>4259</v>
      </c>
      <c r="C93" s="232" t="s">
        <v>2462</v>
      </c>
      <c r="D93" s="233">
        <v>1</v>
      </c>
      <c r="E93" s="222"/>
      <c r="F93" s="222"/>
      <c r="G93" s="230">
        <f t="shared" si="5"/>
        <v>0</v>
      </c>
      <c r="H93" s="274">
        <f t="shared" si="6"/>
        <v>0</v>
      </c>
      <c r="I93" s="230">
        <f>SUM(H93,G93)</f>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4279</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8"/>
      <c r="I1" s="283" t="s">
        <v>4275</v>
      </c>
    </row>
    <row r="2" spans="1:9">
      <c r="A2" s="262"/>
      <c r="B2" s="284"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4280</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3</v>
      </c>
      <c r="E7" s="222"/>
      <c r="F7" s="222"/>
      <c r="G7" s="230">
        <f>D7*E7</f>
        <v>0</v>
      </c>
      <c r="H7" s="274">
        <f>D7*F7</f>
        <v>0</v>
      </c>
      <c r="I7" s="230">
        <f t="shared" ref="I7:I18" si="0">SUM(H7,G7)</f>
        <v>0</v>
      </c>
    </row>
    <row r="8" spans="1:9">
      <c r="A8" s="226">
        <v>2</v>
      </c>
      <c r="B8" s="223" t="s">
        <v>4175</v>
      </c>
      <c r="C8" s="226" t="s">
        <v>2462</v>
      </c>
      <c r="D8" s="228">
        <v>3</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14">
      <c r="A17" s="226">
        <v>11</v>
      </c>
      <c r="B17" s="227" t="s">
        <v>4184</v>
      </c>
      <c r="C17" s="226" t="s">
        <v>2462</v>
      </c>
      <c r="D17" s="228">
        <v>0</v>
      </c>
      <c r="E17" s="222"/>
      <c r="F17" s="222"/>
      <c r="G17" s="230">
        <f t="shared" si="1"/>
        <v>0</v>
      </c>
      <c r="H17" s="274">
        <f t="shared" si="2"/>
        <v>0</v>
      </c>
      <c r="I17" s="230">
        <f t="shared" si="0"/>
        <v>0</v>
      </c>
    </row>
    <row r="18" spans="1:14">
      <c r="A18" s="226">
        <v>12</v>
      </c>
      <c r="B18" s="227" t="s">
        <v>4185</v>
      </c>
      <c r="C18" s="226" t="s">
        <v>2462</v>
      </c>
      <c r="D18" s="228">
        <v>0</v>
      </c>
      <c r="E18" s="222"/>
      <c r="F18" s="222"/>
      <c r="G18" s="230">
        <f t="shared" si="1"/>
        <v>0</v>
      </c>
      <c r="H18" s="274">
        <f t="shared" si="2"/>
        <v>0</v>
      </c>
      <c r="I18" s="230">
        <f t="shared" si="0"/>
        <v>0</v>
      </c>
      <c r="N18" s="285"/>
    </row>
    <row r="19" spans="1:14">
      <c r="A19" s="226"/>
      <c r="B19" s="275" t="s">
        <v>4186</v>
      </c>
      <c r="C19" s="226"/>
      <c r="D19" s="228"/>
      <c r="F19" s="230"/>
      <c r="G19" s="230">
        <f t="shared" si="1"/>
        <v>0</v>
      </c>
      <c r="H19" s="274">
        <f t="shared" si="2"/>
        <v>0</v>
      </c>
      <c r="I19" s="230"/>
    </row>
    <row r="20" spans="1:14">
      <c r="A20" s="226">
        <v>13</v>
      </c>
      <c r="B20" s="223" t="s">
        <v>4187</v>
      </c>
      <c r="C20" s="226" t="s">
        <v>2462</v>
      </c>
      <c r="D20" s="228">
        <v>1</v>
      </c>
      <c r="E20" s="222"/>
      <c r="F20" s="222"/>
      <c r="G20" s="230">
        <f t="shared" si="1"/>
        <v>0</v>
      </c>
      <c r="H20" s="274">
        <f t="shared" si="2"/>
        <v>0</v>
      </c>
      <c r="I20" s="230">
        <f t="shared" ref="I20:I61" si="3">SUM(H20,G20)</f>
        <v>0</v>
      </c>
    </row>
    <row r="21" spans="1:14">
      <c r="A21" s="226">
        <v>14</v>
      </c>
      <c r="B21" s="227" t="s">
        <v>4188</v>
      </c>
      <c r="C21" s="226" t="s">
        <v>2462</v>
      </c>
      <c r="D21" s="228">
        <v>1</v>
      </c>
      <c r="E21" s="222"/>
      <c r="F21" s="222"/>
      <c r="G21" s="230">
        <f t="shared" si="1"/>
        <v>0</v>
      </c>
      <c r="H21" s="274">
        <f t="shared" si="2"/>
        <v>0</v>
      </c>
      <c r="I21" s="230">
        <f t="shared" si="3"/>
        <v>0</v>
      </c>
    </row>
    <row r="22" spans="1:14">
      <c r="A22" s="226">
        <v>15</v>
      </c>
      <c r="B22" s="227" t="s">
        <v>4189</v>
      </c>
      <c r="C22" s="226" t="s">
        <v>2462</v>
      </c>
      <c r="D22" s="228">
        <v>5</v>
      </c>
      <c r="E22" s="222"/>
      <c r="F22" s="222"/>
      <c r="G22" s="230">
        <f t="shared" si="1"/>
        <v>0</v>
      </c>
      <c r="H22" s="274">
        <f t="shared" si="2"/>
        <v>0</v>
      </c>
      <c r="I22" s="230">
        <f t="shared" si="3"/>
        <v>0</v>
      </c>
    </row>
    <row r="23" spans="1:14">
      <c r="A23" s="226">
        <v>16</v>
      </c>
      <c r="B23" s="227" t="s">
        <v>4190</v>
      </c>
      <c r="C23" s="226" t="s">
        <v>2462</v>
      </c>
      <c r="D23" s="228">
        <v>10</v>
      </c>
      <c r="E23" s="222"/>
      <c r="F23" s="222"/>
      <c r="G23" s="230">
        <f t="shared" si="1"/>
        <v>0</v>
      </c>
      <c r="H23" s="274">
        <f t="shared" si="2"/>
        <v>0</v>
      </c>
      <c r="I23" s="230">
        <f t="shared" si="3"/>
        <v>0</v>
      </c>
    </row>
    <row r="24" spans="1:14">
      <c r="A24" s="226">
        <v>17</v>
      </c>
      <c r="B24" s="227" t="s">
        <v>4191</v>
      </c>
      <c r="C24" s="226" t="s">
        <v>2462</v>
      </c>
      <c r="D24" s="228">
        <v>1</v>
      </c>
      <c r="E24" s="222"/>
      <c r="F24" s="222"/>
      <c r="G24" s="230">
        <f t="shared" si="1"/>
        <v>0</v>
      </c>
      <c r="H24" s="274">
        <f t="shared" si="2"/>
        <v>0</v>
      </c>
      <c r="I24" s="230">
        <f t="shared" si="3"/>
        <v>0</v>
      </c>
    </row>
    <row r="25" spans="1:14">
      <c r="A25" s="226">
        <v>18</v>
      </c>
      <c r="B25" s="227" t="s">
        <v>4192</v>
      </c>
      <c r="C25" s="226" t="s">
        <v>2462</v>
      </c>
      <c r="D25" s="228">
        <v>3</v>
      </c>
      <c r="E25" s="222"/>
      <c r="F25" s="222"/>
      <c r="G25" s="230">
        <f t="shared" si="1"/>
        <v>0</v>
      </c>
      <c r="H25" s="274">
        <f t="shared" si="2"/>
        <v>0</v>
      </c>
      <c r="I25" s="230">
        <f t="shared" si="3"/>
        <v>0</v>
      </c>
    </row>
    <row r="26" spans="1:14">
      <c r="A26" s="226">
        <v>19</v>
      </c>
      <c r="B26" s="227" t="s">
        <v>4193</v>
      </c>
      <c r="C26" s="226" t="s">
        <v>2462</v>
      </c>
      <c r="D26" s="228">
        <v>9</v>
      </c>
      <c r="E26" s="222"/>
      <c r="F26" s="222"/>
      <c r="G26" s="230">
        <f t="shared" si="1"/>
        <v>0</v>
      </c>
      <c r="H26" s="274">
        <f t="shared" si="2"/>
        <v>0</v>
      </c>
      <c r="I26" s="230">
        <f t="shared" si="3"/>
        <v>0</v>
      </c>
    </row>
    <row r="27" spans="1:14">
      <c r="A27" s="226">
        <v>20</v>
      </c>
      <c r="B27" s="227" t="s">
        <v>4194</v>
      </c>
      <c r="C27" s="226" t="s">
        <v>2462</v>
      </c>
      <c r="D27" s="228">
        <v>0</v>
      </c>
      <c r="E27" s="222"/>
      <c r="F27" s="222"/>
      <c r="G27" s="230">
        <f t="shared" si="1"/>
        <v>0</v>
      </c>
      <c r="H27" s="274">
        <f t="shared" si="2"/>
        <v>0</v>
      </c>
      <c r="I27" s="230">
        <f t="shared" si="3"/>
        <v>0</v>
      </c>
    </row>
    <row r="28" spans="1:14">
      <c r="A28" s="226">
        <v>21</v>
      </c>
      <c r="B28" s="227" t="s">
        <v>4195</v>
      </c>
      <c r="C28" s="226" t="s">
        <v>2462</v>
      </c>
      <c r="D28" s="228">
        <v>0</v>
      </c>
      <c r="E28" s="222"/>
      <c r="F28" s="222"/>
      <c r="G28" s="230">
        <f t="shared" si="1"/>
        <v>0</v>
      </c>
      <c r="H28" s="274">
        <f t="shared" si="2"/>
        <v>0</v>
      </c>
      <c r="I28" s="230">
        <f t="shared" si="3"/>
        <v>0</v>
      </c>
    </row>
    <row r="29" spans="1:14">
      <c r="A29" s="226">
        <v>22</v>
      </c>
      <c r="B29" s="227" t="s">
        <v>4196</v>
      </c>
      <c r="C29" s="226" t="s">
        <v>2462</v>
      </c>
      <c r="D29" s="228">
        <v>1</v>
      </c>
      <c r="E29" s="222"/>
      <c r="F29" s="222"/>
      <c r="G29" s="230">
        <f t="shared" si="1"/>
        <v>0</v>
      </c>
      <c r="H29" s="274">
        <f t="shared" si="2"/>
        <v>0</v>
      </c>
      <c r="I29" s="230">
        <f t="shared" si="3"/>
        <v>0</v>
      </c>
    </row>
    <row r="30" spans="1:14">
      <c r="A30" s="226">
        <v>23</v>
      </c>
      <c r="B30" s="227" t="s">
        <v>4197</v>
      </c>
      <c r="C30" s="226" t="s">
        <v>2462</v>
      </c>
      <c r="D30" s="228">
        <v>1</v>
      </c>
      <c r="E30" s="222"/>
      <c r="F30" s="222"/>
      <c r="G30" s="230">
        <f t="shared" si="1"/>
        <v>0</v>
      </c>
      <c r="H30" s="274">
        <f t="shared" si="2"/>
        <v>0</v>
      </c>
      <c r="I30" s="230">
        <f t="shared" si="3"/>
        <v>0</v>
      </c>
    </row>
    <row r="31" spans="1:14">
      <c r="A31" s="226">
        <v>24</v>
      </c>
      <c r="B31" s="227" t="s">
        <v>4198</v>
      </c>
      <c r="C31" s="226" t="s">
        <v>2462</v>
      </c>
      <c r="D31" s="228">
        <v>1</v>
      </c>
      <c r="E31" s="222"/>
      <c r="F31" s="222"/>
      <c r="G31" s="230">
        <f t="shared" si="1"/>
        <v>0</v>
      </c>
      <c r="H31" s="274">
        <f t="shared" si="2"/>
        <v>0</v>
      </c>
      <c r="I31" s="230">
        <f t="shared" si="3"/>
        <v>0</v>
      </c>
    </row>
    <row r="32" spans="1:14">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15</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15</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50</v>
      </c>
      <c r="E91" s="222"/>
      <c r="F91" s="222"/>
      <c r="G91" s="230">
        <f t="shared" si="5"/>
        <v>0</v>
      </c>
      <c r="H91" s="274">
        <f t="shared" si="6"/>
        <v>0</v>
      </c>
      <c r="I91" s="230">
        <f t="shared" si="7"/>
        <v>0</v>
      </c>
    </row>
    <row r="92" spans="1:9">
      <c r="A92" s="234">
        <v>20</v>
      </c>
      <c r="B92" s="234" t="s">
        <v>4258</v>
      </c>
      <c r="C92" s="232" t="s">
        <v>2462</v>
      </c>
      <c r="D92" s="233">
        <v>15</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4283</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4284</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5</v>
      </c>
      <c r="E7" s="222"/>
      <c r="F7" s="222"/>
      <c r="G7" s="230">
        <f>D7*E7</f>
        <v>0</v>
      </c>
      <c r="H7" s="274">
        <f>D7*F7</f>
        <v>0</v>
      </c>
      <c r="I7" s="230">
        <f t="shared" ref="I7:I18" si="0">SUM(H7,G7)</f>
        <v>0</v>
      </c>
    </row>
    <row r="8" spans="1:9">
      <c r="A8" s="226">
        <v>2</v>
      </c>
      <c r="B8" s="223" t="s">
        <v>4175</v>
      </c>
      <c r="C8" s="226" t="s">
        <v>2462</v>
      </c>
      <c r="D8" s="228">
        <v>5</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9</v>
      </c>
      <c r="E22" s="222"/>
      <c r="F22" s="222"/>
      <c r="G22" s="230">
        <f t="shared" si="1"/>
        <v>0</v>
      </c>
      <c r="H22" s="274">
        <f t="shared" si="2"/>
        <v>0</v>
      </c>
      <c r="I22" s="230">
        <f t="shared" si="3"/>
        <v>0</v>
      </c>
    </row>
    <row r="23" spans="1:9">
      <c r="A23" s="226">
        <v>16</v>
      </c>
      <c r="B23" s="227" t="s">
        <v>4190</v>
      </c>
      <c r="C23" s="226" t="s">
        <v>2462</v>
      </c>
      <c r="D23" s="228">
        <v>11</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5</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4</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60</v>
      </c>
      <c r="E47" s="222"/>
      <c r="F47" s="222"/>
      <c r="G47" s="230">
        <f t="shared" si="1"/>
        <v>0</v>
      </c>
      <c r="H47" s="274">
        <f t="shared" si="2"/>
        <v>0</v>
      </c>
      <c r="I47" s="230">
        <f t="shared" si="3"/>
        <v>0</v>
      </c>
    </row>
    <row r="48" spans="1:9">
      <c r="A48" s="226">
        <v>41</v>
      </c>
      <c r="B48" s="227" t="s">
        <v>4214</v>
      </c>
      <c r="C48" s="226" t="s">
        <v>2462</v>
      </c>
      <c r="D48" s="228">
        <v>20</v>
      </c>
      <c r="E48" s="222"/>
      <c r="F48" s="222"/>
      <c r="G48" s="230">
        <f t="shared" si="1"/>
        <v>0</v>
      </c>
      <c r="H48" s="274">
        <f t="shared" si="2"/>
        <v>0</v>
      </c>
      <c r="I48" s="230">
        <f t="shared" si="3"/>
        <v>0</v>
      </c>
    </row>
    <row r="49" spans="1:9">
      <c r="A49" s="226">
        <v>42</v>
      </c>
      <c r="B49" s="227" t="s">
        <v>4215</v>
      </c>
      <c r="C49" s="226" t="s">
        <v>2462</v>
      </c>
      <c r="D49" s="228">
        <v>20</v>
      </c>
      <c r="E49" s="222"/>
      <c r="F49" s="222"/>
      <c r="G49" s="230">
        <f t="shared" si="1"/>
        <v>0</v>
      </c>
      <c r="H49" s="274">
        <f t="shared" si="2"/>
        <v>0</v>
      </c>
      <c r="I49" s="230">
        <f t="shared" si="3"/>
        <v>0</v>
      </c>
    </row>
    <row r="50" spans="1:9">
      <c r="A50" s="226">
        <v>43</v>
      </c>
      <c r="B50" s="227" t="s">
        <v>4216</v>
      </c>
      <c r="C50" s="226" t="s">
        <v>2462</v>
      </c>
      <c r="D50" s="228">
        <v>21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23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3</v>
      </c>
      <c r="E68" s="222"/>
      <c r="F68" s="222"/>
      <c r="G68" s="230">
        <f t="shared" si="1"/>
        <v>0</v>
      </c>
      <c r="H68" s="274">
        <f t="shared" si="2"/>
        <v>0</v>
      </c>
      <c r="I68" s="230">
        <f t="shared" si="4"/>
        <v>0</v>
      </c>
    </row>
    <row r="69" spans="1:9">
      <c r="A69" s="226">
        <v>61</v>
      </c>
      <c r="B69" s="221" t="s">
        <v>4235</v>
      </c>
      <c r="C69" s="232" t="s">
        <v>2462</v>
      </c>
      <c r="D69" s="233">
        <v>4</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135</v>
      </c>
      <c r="E73" s="242"/>
      <c r="F73" s="243"/>
      <c r="G73" s="230">
        <f t="shared" si="5"/>
        <v>0</v>
      </c>
      <c r="H73" s="274">
        <f t="shared" si="6"/>
        <v>0</v>
      </c>
      <c r="I73" s="230">
        <f t="shared" ref="I73:I89"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15</v>
      </c>
      <c r="E75" s="243"/>
      <c r="F75" s="243"/>
      <c r="G75" s="230">
        <f t="shared" si="5"/>
        <v>0</v>
      </c>
      <c r="H75" s="274">
        <f t="shared" si="6"/>
        <v>0</v>
      </c>
      <c r="I75" s="230">
        <f t="shared" si="7"/>
        <v>0</v>
      </c>
    </row>
    <row r="76" spans="1:9">
      <c r="A76" s="234">
        <v>4</v>
      </c>
      <c r="B76" s="234" t="s">
        <v>4242</v>
      </c>
      <c r="C76" s="232" t="s">
        <v>254</v>
      </c>
      <c r="D76" s="233">
        <v>50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235</v>
      </c>
      <c r="E78" s="222"/>
      <c r="F78" s="222"/>
      <c r="G78" s="230">
        <f t="shared" si="5"/>
        <v>0</v>
      </c>
      <c r="H78" s="274">
        <f t="shared" si="6"/>
        <v>0</v>
      </c>
      <c r="I78" s="230">
        <f t="shared" si="7"/>
        <v>0</v>
      </c>
    </row>
    <row r="79" spans="1:9">
      <c r="A79" s="234">
        <v>7</v>
      </c>
      <c r="B79" s="234" t="s">
        <v>4245</v>
      </c>
      <c r="C79" s="232" t="s">
        <v>254</v>
      </c>
      <c r="D79" s="233">
        <v>50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135</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40</v>
      </c>
      <c r="E84" s="222"/>
      <c r="F84" s="222"/>
      <c r="G84" s="230">
        <f t="shared" si="5"/>
        <v>0</v>
      </c>
      <c r="H84" s="274">
        <f t="shared" si="6"/>
        <v>0</v>
      </c>
      <c r="I84" s="230">
        <f t="shared" si="7"/>
        <v>0</v>
      </c>
    </row>
    <row r="85" spans="1:9">
      <c r="A85" s="234">
        <v>13</v>
      </c>
      <c r="B85" s="234" t="s">
        <v>4251</v>
      </c>
      <c r="C85" s="232" t="s">
        <v>254</v>
      </c>
      <c r="D85" s="233">
        <v>40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120</v>
      </c>
      <c r="E88" s="222"/>
      <c r="F88" s="222"/>
      <c r="G88" s="230">
        <f t="shared" si="5"/>
        <v>0</v>
      </c>
      <c r="H88" s="274">
        <f t="shared" si="6"/>
        <v>0</v>
      </c>
      <c r="I88" s="230">
        <f t="shared" si="7"/>
        <v>0</v>
      </c>
    </row>
    <row r="89" spans="1:9">
      <c r="A89" s="234">
        <v>17</v>
      </c>
      <c r="B89" s="234" t="s">
        <v>4255</v>
      </c>
      <c r="C89" s="232" t="s">
        <v>2462</v>
      </c>
      <c r="D89" s="233">
        <v>150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SUM(H90,G90)</f>
        <v>0</v>
      </c>
    </row>
    <row r="91" spans="1:9">
      <c r="A91" s="234">
        <v>19</v>
      </c>
      <c r="B91" s="234" t="s">
        <v>4257</v>
      </c>
      <c r="C91" s="232" t="s">
        <v>254</v>
      </c>
      <c r="D91" s="233">
        <v>100</v>
      </c>
      <c r="E91" s="222"/>
      <c r="F91" s="222"/>
      <c r="G91" s="230">
        <f t="shared" si="5"/>
        <v>0</v>
      </c>
      <c r="H91" s="274">
        <f t="shared" si="6"/>
        <v>0</v>
      </c>
      <c r="I91" s="230">
        <f t="shared" ref="I91:I93" si="8">SUM(H91,G91)</f>
        <v>0</v>
      </c>
    </row>
    <row r="92" spans="1:9">
      <c r="A92" s="234">
        <v>20</v>
      </c>
      <c r="B92" s="234" t="s">
        <v>4258</v>
      </c>
      <c r="C92" s="232" t="s">
        <v>2462</v>
      </c>
      <c r="D92" s="233">
        <v>20</v>
      </c>
      <c r="E92" s="222"/>
      <c r="F92" s="222"/>
      <c r="G92" s="230">
        <f t="shared" si="5"/>
        <v>0</v>
      </c>
      <c r="H92" s="274">
        <f t="shared" si="6"/>
        <v>0</v>
      </c>
      <c r="I92" s="230">
        <f t="shared" si="8"/>
        <v>0</v>
      </c>
    </row>
    <row r="93" spans="1:9">
      <c r="A93" s="234">
        <v>21</v>
      </c>
      <c r="B93" s="234" t="s">
        <v>4259</v>
      </c>
      <c r="C93" s="232" t="s">
        <v>2462</v>
      </c>
      <c r="D93" s="233">
        <v>1</v>
      </c>
      <c r="E93" s="222"/>
      <c r="F93" s="222"/>
      <c r="G93" s="230">
        <f t="shared" si="5"/>
        <v>0</v>
      </c>
      <c r="H93" s="274">
        <f t="shared" si="6"/>
        <v>0</v>
      </c>
      <c r="I93" s="230">
        <f t="shared" si="8"/>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4285</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9">SUM(H98,G98)</f>
        <v>0</v>
      </c>
    </row>
    <row r="99" spans="1:9">
      <c r="A99" s="234">
        <v>2</v>
      </c>
      <c r="B99" s="234" t="s">
        <v>4265</v>
      </c>
      <c r="C99" s="232" t="s">
        <v>2575</v>
      </c>
      <c r="D99" s="233">
        <v>1</v>
      </c>
      <c r="E99" s="222"/>
      <c r="F99" s="222"/>
      <c r="G99" s="230">
        <f t="shared" si="5"/>
        <v>0</v>
      </c>
      <c r="H99" s="274">
        <f t="shared" si="6"/>
        <v>0</v>
      </c>
      <c r="I99" s="230">
        <f t="shared" si="9"/>
        <v>0</v>
      </c>
    </row>
    <row r="100" spans="1:9">
      <c r="A100" s="234">
        <v>3</v>
      </c>
      <c r="B100" s="234" t="s">
        <v>4266</v>
      </c>
      <c r="C100" s="232" t="s">
        <v>2575</v>
      </c>
      <c r="D100" s="233">
        <v>1</v>
      </c>
      <c r="E100" s="222"/>
      <c r="F100" s="222"/>
      <c r="G100" s="230">
        <f t="shared" si="5"/>
        <v>0</v>
      </c>
      <c r="H100" s="274">
        <f t="shared" si="6"/>
        <v>0</v>
      </c>
      <c r="I100" s="230">
        <f t="shared" si="9"/>
        <v>0</v>
      </c>
    </row>
    <row r="101" spans="1:9">
      <c r="A101" s="234">
        <v>4</v>
      </c>
      <c r="B101" s="234" t="s">
        <v>4267</v>
      </c>
      <c r="C101" s="232" t="s">
        <v>2575</v>
      </c>
      <c r="D101" s="233">
        <v>1</v>
      </c>
      <c r="E101" s="222"/>
      <c r="F101" s="222"/>
      <c r="G101" s="230">
        <f t="shared" si="5"/>
        <v>0</v>
      </c>
      <c r="H101" s="274">
        <f t="shared" si="6"/>
        <v>0</v>
      </c>
      <c r="I101" s="230">
        <f t="shared" si="9"/>
        <v>0</v>
      </c>
    </row>
    <row r="102" spans="1:9">
      <c r="A102" s="234">
        <v>5</v>
      </c>
      <c r="B102" s="234" t="s">
        <v>4268</v>
      </c>
      <c r="C102" s="232" t="s">
        <v>2575</v>
      </c>
      <c r="D102" s="233">
        <v>1</v>
      </c>
      <c r="E102" s="222"/>
      <c r="F102" s="222"/>
      <c r="G102" s="230">
        <f t="shared" si="5"/>
        <v>0</v>
      </c>
      <c r="H102" s="274">
        <f t="shared" si="6"/>
        <v>0</v>
      </c>
      <c r="I102" s="230">
        <f t="shared" si="9"/>
        <v>0</v>
      </c>
    </row>
    <row r="103" spans="1:9">
      <c r="A103" s="234">
        <v>6</v>
      </c>
      <c r="B103" s="234" t="s">
        <v>4269</v>
      </c>
      <c r="C103" s="232" t="s">
        <v>2575</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34">
        <f>SUM(H7:H103)</f>
        <v>0</v>
      </c>
      <c r="I105" s="244"/>
    </row>
    <row r="106" spans="1:9" ht="15.75">
      <c r="A106" s="250"/>
      <c r="B106" s="250" t="s">
        <v>4271</v>
      </c>
      <c r="C106" s="251"/>
      <c r="D106" s="252"/>
      <c r="E106" s="250"/>
      <c r="F106" s="250"/>
      <c r="G106" s="250"/>
      <c r="H106" s="250"/>
      <c r="I106" s="253">
        <f>SUM(I7:I103)</f>
        <v>0</v>
      </c>
    </row>
    <row r="107" spans="1:9">
      <c r="D107" s="255"/>
    </row>
    <row r="108" spans="1:9">
      <c r="B108" s="197" t="s">
        <v>4272</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4</v>
      </c>
      <c r="E7" s="222"/>
      <c r="F7" s="222"/>
      <c r="G7" s="230">
        <f>D7*E7</f>
        <v>0</v>
      </c>
      <c r="H7" s="274">
        <f>D7*F7</f>
        <v>0</v>
      </c>
      <c r="I7" s="230">
        <f t="shared" ref="I7:I18" si="0">SUM(H7,G7)</f>
        <v>0</v>
      </c>
    </row>
    <row r="8" spans="1:9">
      <c r="A8" s="226">
        <v>2</v>
      </c>
      <c r="B8" s="223" t="s">
        <v>4175</v>
      </c>
      <c r="C8" s="226" t="s">
        <v>2462</v>
      </c>
      <c r="D8" s="228">
        <v>4</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5</v>
      </c>
      <c r="E22" s="222"/>
      <c r="F22" s="222"/>
      <c r="G22" s="230">
        <f t="shared" si="1"/>
        <v>0</v>
      </c>
      <c r="H22" s="274">
        <f t="shared" si="2"/>
        <v>0</v>
      </c>
      <c r="I22" s="230">
        <f t="shared" si="3"/>
        <v>0</v>
      </c>
    </row>
    <row r="23" spans="1:9">
      <c r="A23" s="226">
        <v>16</v>
      </c>
      <c r="B23" s="227" t="s">
        <v>4190</v>
      </c>
      <c r="C23" s="226" t="s">
        <v>2462</v>
      </c>
      <c r="D23" s="228">
        <v>10</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2</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30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100</v>
      </c>
      <c r="E91" s="222"/>
      <c r="F91" s="222"/>
      <c r="G91" s="230">
        <f t="shared" si="5"/>
        <v>0</v>
      </c>
      <c r="H91" s="274">
        <f t="shared" si="6"/>
        <v>0</v>
      </c>
      <c r="I91" s="230">
        <f t="shared" si="7"/>
        <v>0</v>
      </c>
    </row>
    <row r="92" spans="1:9">
      <c r="A92" s="234">
        <v>20</v>
      </c>
      <c r="B92" s="234" t="s">
        <v>4258</v>
      </c>
      <c r="C92" s="232" t="s">
        <v>2462</v>
      </c>
      <c r="D92" s="233">
        <v>20</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4287</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4288</v>
      </c>
      <c r="C5" s="226"/>
      <c r="D5" s="228"/>
      <c r="E5" s="230"/>
      <c r="F5" s="230"/>
      <c r="G5" s="230"/>
      <c r="H5" s="274"/>
      <c r="I5" s="230"/>
    </row>
    <row r="6" spans="1:9">
      <c r="A6" s="226"/>
      <c r="B6" s="275" t="s">
        <v>4186</v>
      </c>
      <c r="C6" s="226"/>
      <c r="D6" s="228"/>
      <c r="F6" s="230"/>
      <c r="G6" s="230"/>
      <c r="H6" s="274"/>
      <c r="I6" s="230"/>
    </row>
    <row r="7" spans="1:9">
      <c r="A7" s="226">
        <v>1</v>
      </c>
      <c r="B7" s="223" t="s">
        <v>4289</v>
      </c>
      <c r="C7" s="226" t="s">
        <v>2462</v>
      </c>
      <c r="D7" s="228">
        <v>1</v>
      </c>
      <c r="E7" s="229"/>
      <c r="F7" s="229"/>
      <c r="G7" s="230">
        <f>D7*E7</f>
        <v>0</v>
      </c>
      <c r="H7" s="274">
        <f>D7*F7</f>
        <v>0</v>
      </c>
      <c r="I7" s="230">
        <f t="shared" ref="I7:I17" si="0">SUM(H7,G7)</f>
        <v>0</v>
      </c>
    </row>
    <row r="8" spans="1:9">
      <c r="A8" s="226">
        <v>2</v>
      </c>
      <c r="B8" s="227" t="s">
        <v>4290</v>
      </c>
      <c r="C8" s="226" t="s">
        <v>2462</v>
      </c>
      <c r="D8" s="228">
        <v>4</v>
      </c>
      <c r="E8" s="229"/>
      <c r="F8" s="229"/>
      <c r="G8" s="230">
        <f t="shared" ref="G8:G30" si="1">D8*E8</f>
        <v>0</v>
      </c>
      <c r="H8" s="274">
        <f t="shared" ref="H8:H30" si="2">D8*F8</f>
        <v>0</v>
      </c>
      <c r="I8" s="230">
        <f t="shared" si="0"/>
        <v>0</v>
      </c>
    </row>
    <row r="9" spans="1:9">
      <c r="A9" s="226">
        <v>3</v>
      </c>
      <c r="B9" s="227" t="s">
        <v>4213</v>
      </c>
      <c r="C9" s="226" t="s">
        <v>2462</v>
      </c>
      <c r="D9" s="228">
        <v>50</v>
      </c>
      <c r="E9" s="229"/>
      <c r="F9" s="229"/>
      <c r="G9" s="230">
        <f t="shared" si="1"/>
        <v>0</v>
      </c>
      <c r="H9" s="274">
        <f t="shared" si="2"/>
        <v>0</v>
      </c>
      <c r="I9" s="230">
        <f t="shared" si="0"/>
        <v>0</v>
      </c>
    </row>
    <row r="10" spans="1:9">
      <c r="A10" s="226">
        <v>4</v>
      </c>
      <c r="B10" s="227" t="s">
        <v>4291</v>
      </c>
      <c r="C10" s="226" t="s">
        <v>254</v>
      </c>
      <c r="D10" s="228">
        <v>2</v>
      </c>
      <c r="E10" s="229"/>
      <c r="F10" s="229"/>
      <c r="G10" s="230">
        <f t="shared" si="1"/>
        <v>0</v>
      </c>
      <c r="H10" s="274">
        <f t="shared" si="2"/>
        <v>0</v>
      </c>
      <c r="I10" s="230">
        <f t="shared" si="0"/>
        <v>0</v>
      </c>
    </row>
    <row r="11" spans="1:9">
      <c r="A11" s="226">
        <v>5</v>
      </c>
      <c r="B11" s="227" t="s">
        <v>4218</v>
      </c>
      <c r="C11" s="226" t="s">
        <v>2462</v>
      </c>
      <c r="D11" s="228">
        <v>1</v>
      </c>
      <c r="E11" s="229"/>
      <c r="F11" s="229"/>
      <c r="G11" s="230">
        <f t="shared" si="1"/>
        <v>0</v>
      </c>
      <c r="H11" s="274">
        <f t="shared" si="2"/>
        <v>0</v>
      </c>
      <c r="I11" s="230">
        <f t="shared" si="0"/>
        <v>0</v>
      </c>
    </row>
    <row r="12" spans="1:9">
      <c r="A12" s="226">
        <v>6</v>
      </c>
      <c r="B12" s="227" t="s">
        <v>4219</v>
      </c>
      <c r="C12" s="226" t="s">
        <v>2462</v>
      </c>
      <c r="D12" s="228">
        <v>1</v>
      </c>
      <c r="E12" s="229"/>
      <c r="F12" s="229"/>
      <c r="G12" s="230">
        <f t="shared" si="1"/>
        <v>0</v>
      </c>
      <c r="H12" s="274">
        <f t="shared" si="2"/>
        <v>0</v>
      </c>
      <c r="I12" s="230">
        <f t="shared" si="0"/>
        <v>0</v>
      </c>
    </row>
    <row r="13" spans="1:9">
      <c r="A13" s="226">
        <v>7</v>
      </c>
      <c r="B13" s="227" t="s">
        <v>4220</v>
      </c>
      <c r="C13" s="226" t="s">
        <v>2462</v>
      </c>
      <c r="D13" s="228">
        <v>17</v>
      </c>
      <c r="E13" s="229"/>
      <c r="F13" s="229"/>
      <c r="G13" s="230">
        <f t="shared" si="1"/>
        <v>0</v>
      </c>
      <c r="H13" s="274">
        <f t="shared" si="2"/>
        <v>0</v>
      </c>
      <c r="I13" s="230">
        <f t="shared" si="0"/>
        <v>0</v>
      </c>
    </row>
    <row r="14" spans="1:9">
      <c r="A14" s="226">
        <v>8</v>
      </c>
      <c r="B14" s="227" t="s">
        <v>4221</v>
      </c>
      <c r="C14" s="226" t="s">
        <v>2462</v>
      </c>
      <c r="D14" s="228">
        <v>2</v>
      </c>
      <c r="E14" s="229"/>
      <c r="F14" s="229"/>
      <c r="G14" s="230">
        <f t="shared" si="1"/>
        <v>0</v>
      </c>
      <c r="H14" s="274">
        <f t="shared" si="2"/>
        <v>0</v>
      </c>
      <c r="I14" s="230">
        <f t="shared" si="0"/>
        <v>0</v>
      </c>
    </row>
    <row r="15" spans="1:9">
      <c r="A15" s="226">
        <v>9</v>
      </c>
      <c r="B15" s="227" t="s">
        <v>4224</v>
      </c>
      <c r="C15" s="226" t="s">
        <v>2462</v>
      </c>
      <c r="D15" s="228">
        <v>19</v>
      </c>
      <c r="E15" s="229"/>
      <c r="F15" s="229"/>
      <c r="G15" s="230">
        <f t="shared" si="1"/>
        <v>0</v>
      </c>
      <c r="H15" s="274">
        <f t="shared" si="2"/>
        <v>0</v>
      </c>
      <c r="I15" s="230">
        <f t="shared" si="0"/>
        <v>0</v>
      </c>
    </row>
    <row r="16" spans="1:9">
      <c r="A16" s="226">
        <v>10</v>
      </c>
      <c r="B16" s="234" t="s">
        <v>4292</v>
      </c>
      <c r="C16" s="232" t="s">
        <v>2575</v>
      </c>
      <c r="D16" s="233">
        <v>1</v>
      </c>
      <c r="E16" s="229"/>
      <c r="F16" s="229"/>
      <c r="G16" s="230">
        <f t="shared" si="1"/>
        <v>0</v>
      </c>
      <c r="H16" s="274">
        <f t="shared" si="2"/>
        <v>0</v>
      </c>
      <c r="I16" s="230">
        <f t="shared" si="0"/>
        <v>0</v>
      </c>
    </row>
    <row r="17" spans="1:9">
      <c r="A17" s="226">
        <v>11</v>
      </c>
      <c r="B17" s="234" t="s">
        <v>4267</v>
      </c>
      <c r="C17" s="232" t="s">
        <v>2575</v>
      </c>
      <c r="D17" s="233">
        <v>1</v>
      </c>
      <c r="E17" s="229"/>
      <c r="F17" s="229"/>
      <c r="G17" s="230">
        <f t="shared" si="1"/>
        <v>0</v>
      </c>
      <c r="H17" s="274">
        <f t="shared" si="2"/>
        <v>0</v>
      </c>
      <c r="I17" s="230">
        <f t="shared" si="0"/>
        <v>0</v>
      </c>
    </row>
    <row r="18" spans="1:9">
      <c r="A18" s="226"/>
      <c r="B18" s="273" t="s">
        <v>4293</v>
      </c>
      <c r="C18" s="226"/>
      <c r="D18" s="228"/>
      <c r="E18" s="230"/>
      <c r="F18" s="230"/>
      <c r="G18" s="230">
        <f t="shared" si="1"/>
        <v>0</v>
      </c>
      <c r="H18" s="274">
        <f t="shared" si="2"/>
        <v>0</v>
      </c>
      <c r="I18" s="230"/>
    </row>
    <row r="19" spans="1:9">
      <c r="A19" s="226"/>
      <c r="B19" s="275" t="s">
        <v>4186</v>
      </c>
      <c r="C19" s="226"/>
      <c r="D19" s="228"/>
      <c r="F19" s="230"/>
      <c r="G19" s="230">
        <f t="shared" si="1"/>
        <v>0</v>
      </c>
      <c r="H19" s="274">
        <f t="shared" si="2"/>
        <v>0</v>
      </c>
      <c r="I19" s="230"/>
    </row>
    <row r="20" spans="1:9">
      <c r="A20" s="226">
        <v>1</v>
      </c>
      <c r="B20" s="223" t="s">
        <v>4294</v>
      </c>
      <c r="C20" s="226" t="s">
        <v>2462</v>
      </c>
      <c r="D20" s="228">
        <v>1</v>
      </c>
      <c r="E20" s="229"/>
      <c r="F20" s="229"/>
      <c r="G20" s="230">
        <f t="shared" si="1"/>
        <v>0</v>
      </c>
      <c r="H20" s="274">
        <f t="shared" si="2"/>
        <v>0</v>
      </c>
      <c r="I20" s="230">
        <f t="shared" ref="I20:I30" si="3">SUM(H20,G20)</f>
        <v>0</v>
      </c>
    </row>
    <row r="21" spans="1:9">
      <c r="A21" s="226">
        <v>2</v>
      </c>
      <c r="B21" s="227" t="s">
        <v>4290</v>
      </c>
      <c r="C21" s="226" t="s">
        <v>2462</v>
      </c>
      <c r="D21" s="228">
        <v>4</v>
      </c>
      <c r="E21" s="229"/>
      <c r="F21" s="229"/>
      <c r="G21" s="230">
        <f t="shared" si="1"/>
        <v>0</v>
      </c>
      <c r="H21" s="274">
        <f t="shared" si="2"/>
        <v>0</v>
      </c>
      <c r="I21" s="230">
        <f t="shared" si="3"/>
        <v>0</v>
      </c>
    </row>
    <row r="22" spans="1:9">
      <c r="A22" s="226">
        <v>3</v>
      </c>
      <c r="B22" s="227" t="s">
        <v>4213</v>
      </c>
      <c r="C22" s="226" t="s">
        <v>2462</v>
      </c>
      <c r="D22" s="228">
        <v>10</v>
      </c>
      <c r="E22" s="229"/>
      <c r="F22" s="229"/>
      <c r="G22" s="230">
        <f t="shared" si="1"/>
        <v>0</v>
      </c>
      <c r="H22" s="274">
        <f t="shared" si="2"/>
        <v>0</v>
      </c>
      <c r="I22" s="230">
        <f t="shared" si="3"/>
        <v>0</v>
      </c>
    </row>
    <row r="23" spans="1:9">
      <c r="A23" s="226">
        <v>4</v>
      </c>
      <c r="B23" s="227" t="s">
        <v>4291</v>
      </c>
      <c r="C23" s="226" t="s">
        <v>254</v>
      </c>
      <c r="D23" s="228">
        <v>1</v>
      </c>
      <c r="E23" s="229"/>
      <c r="F23" s="229"/>
      <c r="G23" s="230">
        <f t="shared" si="1"/>
        <v>0</v>
      </c>
      <c r="H23" s="274">
        <f t="shared" si="2"/>
        <v>0</v>
      </c>
      <c r="I23" s="230">
        <f t="shared" si="3"/>
        <v>0</v>
      </c>
    </row>
    <row r="24" spans="1:9">
      <c r="A24" s="226">
        <v>5</v>
      </c>
      <c r="B24" s="227" t="s">
        <v>4218</v>
      </c>
      <c r="C24" s="226" t="s">
        <v>2462</v>
      </c>
      <c r="D24" s="228">
        <v>1</v>
      </c>
      <c r="E24" s="229"/>
      <c r="F24" s="229"/>
      <c r="G24" s="230">
        <f t="shared" si="1"/>
        <v>0</v>
      </c>
      <c r="H24" s="274">
        <f t="shared" si="2"/>
        <v>0</v>
      </c>
      <c r="I24" s="230">
        <f t="shared" si="3"/>
        <v>0</v>
      </c>
    </row>
    <row r="25" spans="1:9">
      <c r="A25" s="226">
        <v>6</v>
      </c>
      <c r="B25" s="227" t="s">
        <v>4219</v>
      </c>
      <c r="C25" s="226" t="s">
        <v>2462</v>
      </c>
      <c r="D25" s="228">
        <v>1</v>
      </c>
      <c r="E25" s="229"/>
      <c r="F25" s="229"/>
      <c r="G25" s="230">
        <f t="shared" si="1"/>
        <v>0</v>
      </c>
      <c r="H25" s="274">
        <f t="shared" si="2"/>
        <v>0</v>
      </c>
      <c r="I25" s="230">
        <f t="shared" si="3"/>
        <v>0</v>
      </c>
    </row>
    <row r="26" spans="1:9">
      <c r="A26" s="226">
        <v>7</v>
      </c>
      <c r="B26" s="227" t="s">
        <v>4220</v>
      </c>
      <c r="C26" s="226" t="s">
        <v>2462</v>
      </c>
      <c r="D26" s="228">
        <v>2</v>
      </c>
      <c r="E26" s="229"/>
      <c r="F26" s="229"/>
      <c r="G26" s="230">
        <f t="shared" si="1"/>
        <v>0</v>
      </c>
      <c r="H26" s="274">
        <f t="shared" si="2"/>
        <v>0</v>
      </c>
      <c r="I26" s="230">
        <f t="shared" si="3"/>
        <v>0</v>
      </c>
    </row>
    <row r="27" spans="1:9">
      <c r="A27" s="226">
        <v>8</v>
      </c>
      <c r="B27" s="227" t="s">
        <v>4221</v>
      </c>
      <c r="C27" s="226" t="s">
        <v>2462</v>
      </c>
      <c r="D27" s="228">
        <v>1</v>
      </c>
      <c r="E27" s="229"/>
      <c r="F27" s="229"/>
      <c r="G27" s="230">
        <f t="shared" si="1"/>
        <v>0</v>
      </c>
      <c r="H27" s="274">
        <f t="shared" si="2"/>
        <v>0</v>
      </c>
      <c r="I27" s="230">
        <f t="shared" si="3"/>
        <v>0</v>
      </c>
    </row>
    <row r="28" spans="1:9">
      <c r="A28" s="226">
        <v>9</v>
      </c>
      <c r="B28" s="227" t="s">
        <v>4224</v>
      </c>
      <c r="C28" s="226" t="s">
        <v>2462</v>
      </c>
      <c r="D28" s="228">
        <v>3</v>
      </c>
      <c r="E28" s="229"/>
      <c r="F28" s="229"/>
      <c r="G28" s="230">
        <f t="shared" si="1"/>
        <v>0</v>
      </c>
      <c r="H28" s="274">
        <f t="shared" si="2"/>
        <v>0</v>
      </c>
      <c r="I28" s="230">
        <f t="shared" si="3"/>
        <v>0</v>
      </c>
    </row>
    <row r="29" spans="1:9">
      <c r="A29" s="226">
        <v>10</v>
      </c>
      <c r="B29" s="234" t="s">
        <v>4295</v>
      </c>
      <c r="C29" s="232" t="s">
        <v>2575</v>
      </c>
      <c r="D29" s="233">
        <v>1</v>
      </c>
      <c r="E29" s="229"/>
      <c r="F29" s="229"/>
      <c r="G29" s="230">
        <f t="shared" si="1"/>
        <v>0</v>
      </c>
      <c r="H29" s="274">
        <f t="shared" si="2"/>
        <v>0</v>
      </c>
      <c r="I29" s="230">
        <f t="shared" si="3"/>
        <v>0</v>
      </c>
    </row>
    <row r="30" spans="1:9">
      <c r="A30" s="226">
        <v>11</v>
      </c>
      <c r="B30" s="234" t="s">
        <v>4267</v>
      </c>
      <c r="C30" s="232" t="s">
        <v>2575</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4270</v>
      </c>
      <c r="C32" s="232"/>
      <c r="D32" s="233"/>
      <c r="E32" s="234"/>
      <c r="F32" s="234"/>
      <c r="G32" s="234">
        <f>SUM(G6:G30)</f>
        <v>0</v>
      </c>
      <c r="H32" s="241">
        <f>SUM(H6:H30)</f>
        <v>0</v>
      </c>
      <c r="I32" s="234"/>
    </row>
    <row r="33" spans="1:9" ht="15.75">
      <c r="A33" s="250"/>
      <c r="B33" s="250" t="s">
        <v>4271</v>
      </c>
      <c r="C33" s="251"/>
      <c r="D33" s="252"/>
      <c r="E33" s="250"/>
      <c r="F33" s="250"/>
      <c r="G33" s="250"/>
      <c r="H33" s="250"/>
      <c r="I33" s="282">
        <f>SUM(I6:I30)</f>
        <v>0</v>
      </c>
    </row>
    <row r="34" spans="1:9">
      <c r="D34" s="255"/>
    </row>
    <row r="35" spans="1:9">
      <c r="B35" s="197" t="s">
        <v>4272</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4296</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4297</v>
      </c>
    </row>
    <row r="7" spans="1:4" ht="15.95" customHeight="1" thickBot="1">
      <c r="A7" s="298"/>
      <c r="B7" s="297"/>
      <c r="C7" s="297"/>
      <c r="D7" s="299" t="s">
        <v>4298</v>
      </c>
    </row>
    <row r="8" spans="1:4" ht="18" customHeight="1">
      <c r="A8" s="300" t="s">
        <v>4299</v>
      </c>
      <c r="B8" s="2361" t="s">
        <v>4296</v>
      </c>
      <c r="C8" s="301"/>
      <c r="D8" s="302">
        <f>'02-Plavecký bazén'!F101</f>
        <v>0</v>
      </c>
    </row>
    <row r="9" spans="1:4" ht="18" customHeight="1">
      <c r="A9" s="303" t="s">
        <v>4300</v>
      </c>
      <c r="B9" s="304" t="s">
        <v>4301</v>
      </c>
      <c r="D9" s="305">
        <f>'02-Rekreační bazén'!F113</f>
        <v>0</v>
      </c>
    </row>
    <row r="10" spans="1:4" ht="18" customHeight="1">
      <c r="A10" s="306" t="s">
        <v>4302</v>
      </c>
      <c r="B10" s="307" t="s">
        <v>4303</v>
      </c>
      <c r="C10" s="308"/>
      <c r="D10" s="305">
        <f>'02-Brouzdaliště'!F82</f>
        <v>0</v>
      </c>
    </row>
    <row r="11" spans="1:4" ht="18" customHeight="1">
      <c r="A11" s="309" t="s">
        <v>4304</v>
      </c>
      <c r="B11" s="310" t="s">
        <v>4305</v>
      </c>
      <c r="C11" s="311"/>
      <c r="D11" s="305">
        <f>'02-Vířivka'!F84</f>
        <v>0</v>
      </c>
    </row>
    <row r="12" spans="1:4" ht="18" customHeight="1">
      <c r="A12" s="309" t="s">
        <v>4306</v>
      </c>
      <c r="B12" s="310" t="s">
        <v>4307</v>
      </c>
      <c r="C12" s="311"/>
      <c r="D12" s="305">
        <f>'02-Vířivka wellness'!F66</f>
        <v>0</v>
      </c>
    </row>
    <row r="13" spans="1:4" ht="18" customHeight="1">
      <c r="A13" s="309" t="s">
        <v>4308</v>
      </c>
      <c r="B13" s="310" t="s">
        <v>4309</v>
      </c>
      <c r="C13" s="311"/>
      <c r="D13" s="305">
        <f>'02-Vybavení chlorovny'!F23</f>
        <v>0</v>
      </c>
    </row>
    <row r="14" spans="1:4" ht="18" customHeight="1">
      <c r="A14" s="309" t="s">
        <v>4310</v>
      </c>
      <c r="B14" s="310" t="s">
        <v>4311</v>
      </c>
      <c r="C14" s="311"/>
      <c r="D14" s="305">
        <f>'02-Kneippova lázeň'!F8</f>
        <v>0</v>
      </c>
    </row>
    <row r="15" spans="1:4" ht="18" customHeight="1">
      <c r="A15" s="309" t="s">
        <v>4312</v>
      </c>
      <c r="B15" s="310" t="s">
        <v>4313</v>
      </c>
      <c r="C15" s="311"/>
      <c r="D15" s="305">
        <f>'02-Bazénové příslušenství'!F8</f>
        <v>0</v>
      </c>
    </row>
    <row r="16" spans="1:4" ht="18.75" customHeight="1" thickBot="1">
      <c r="A16" s="312" t="s">
        <v>4314</v>
      </c>
      <c r="B16" s="313" t="s">
        <v>4315</v>
      </c>
      <c r="C16" s="314"/>
      <c r="D16" s="315"/>
    </row>
    <row r="17" spans="1:4" ht="2.25" customHeight="1">
      <c r="A17" s="316"/>
      <c r="B17" s="317" t="s">
        <v>21</v>
      </c>
      <c r="C17" s="311"/>
      <c r="D17" s="318"/>
    </row>
    <row r="18" spans="1:4" ht="15.95" customHeight="1">
      <c r="A18" s="319"/>
      <c r="B18" s="307" t="s">
        <v>4298</v>
      </c>
      <c r="C18" s="320"/>
      <c r="D18" s="321">
        <f>SUM(D8:D16)</f>
        <v>0</v>
      </c>
    </row>
    <row r="19" spans="1:4" ht="19.5" customHeight="1">
      <c r="A19" s="322"/>
      <c r="B19" s="310" t="s">
        <v>4316</v>
      </c>
      <c r="C19" s="323"/>
      <c r="D19" s="324"/>
    </row>
    <row r="20" spans="1:4" ht="2.25" customHeight="1" thickBot="1">
      <c r="A20" s="319"/>
      <c r="B20" s="307"/>
      <c r="C20" s="307"/>
      <c r="D20" s="325"/>
    </row>
    <row r="21" spans="1:4" ht="21" customHeight="1" thickBot="1">
      <c r="A21" s="326"/>
      <c r="B21" s="327" t="s">
        <v>4317</v>
      </c>
      <c r="C21" s="304"/>
      <c r="D21" s="328">
        <f>D18+D19</f>
        <v>0</v>
      </c>
    </row>
    <row r="22" spans="1:4" ht="15.95" customHeight="1">
      <c r="A22" s="326"/>
      <c r="B22" s="304"/>
      <c r="C22" s="304"/>
      <c r="D22" s="329"/>
    </row>
    <row r="23" spans="1:4" s="304" customFormat="1" ht="15.95" customHeight="1">
      <c r="A23" s="326"/>
      <c r="B23" s="330" t="s">
        <v>4318</v>
      </c>
      <c r="C23" s="287"/>
      <c r="D23" s="331"/>
    </row>
    <row r="24" spans="1:4" s="304" customFormat="1" ht="15.95" customHeight="1">
      <c r="A24" s="326"/>
      <c r="B24" s="330" t="s">
        <v>4319</v>
      </c>
      <c r="C24" s="287"/>
      <c r="D24" s="331"/>
    </row>
    <row r="25" spans="1:4" s="304" customFormat="1" ht="11.25" customHeight="1">
      <c r="A25" s="326"/>
      <c r="B25" s="330"/>
      <c r="C25" s="287"/>
      <c r="D25" s="331"/>
    </row>
    <row r="26" spans="1:4" s="304" customFormat="1" ht="15.95" customHeight="1">
      <c r="A26" s="326"/>
      <c r="B26" s="330" t="s">
        <v>4320</v>
      </c>
      <c r="C26" s="287"/>
      <c r="D26" s="331"/>
    </row>
    <row r="27" spans="1:4" s="304" customFormat="1" ht="15.95" customHeight="1">
      <c r="A27" s="326"/>
      <c r="B27" s="330"/>
      <c r="C27" s="287"/>
      <c r="D27" s="331"/>
    </row>
    <row r="28" spans="1:4" s="304" customFormat="1" ht="15.95" customHeight="1">
      <c r="A28" s="2479" t="s">
        <v>4321</v>
      </c>
      <c r="B28" s="2479"/>
      <c r="C28" s="2479"/>
      <c r="D28" s="2479"/>
    </row>
    <row r="29" spans="1:4" s="304" customFormat="1" ht="15.95" customHeight="1">
      <c r="A29" s="2479"/>
      <c r="B29" s="2479"/>
      <c r="C29" s="2479"/>
      <c r="D29" s="2479"/>
    </row>
    <row r="30" spans="1:4" s="304" customFormat="1" ht="15.95" customHeight="1">
      <c r="A30" s="2479"/>
      <c r="B30" s="2479"/>
      <c r="C30" s="2479"/>
      <c r="D30" s="2479"/>
    </row>
    <row r="31" spans="1:4" s="304" customFormat="1" ht="15.95" customHeight="1">
      <c r="A31" s="2479"/>
      <c r="B31" s="2479"/>
      <c r="C31" s="2479"/>
      <c r="D31" s="2479"/>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4322</v>
      </c>
      <c r="C34" s="297"/>
      <c r="D34" s="331"/>
    </row>
    <row r="35" spans="1:4" ht="15">
      <c r="B35" s="304" t="s">
        <v>4323</v>
      </c>
      <c r="C35" s="333"/>
      <c r="D35" s="331"/>
    </row>
    <row r="36" spans="1:4" ht="15">
      <c r="B36" s="304" t="s">
        <v>4324</v>
      </c>
      <c r="C36" s="333"/>
      <c r="D36" s="331"/>
    </row>
    <row r="37" spans="1:4" ht="15">
      <c r="B37" s="304" t="s">
        <v>4325</v>
      </c>
      <c r="C37" s="333"/>
      <c r="D37" s="331"/>
    </row>
    <row r="38" spans="1:4" ht="15">
      <c r="B38" s="304" t="s">
        <v>4326</v>
      </c>
      <c r="C38" s="333"/>
      <c r="D38" s="331"/>
    </row>
    <row r="39" spans="1:4" ht="15">
      <c r="B39" s="304" t="s">
        <v>4327</v>
      </c>
      <c r="C39" s="333"/>
    </row>
    <row r="40" spans="1:4" ht="15">
      <c r="B40" s="304" t="s">
        <v>4328</v>
      </c>
      <c r="C40" s="333"/>
      <c r="D40" s="331"/>
    </row>
    <row r="41" spans="1:4">
      <c r="B41" s="334"/>
      <c r="C41" s="333"/>
      <c r="D41" s="331"/>
    </row>
    <row r="42" spans="1:4" ht="18">
      <c r="B42" s="297" t="s">
        <v>4329</v>
      </c>
      <c r="C42" s="335"/>
      <c r="D42" s="336"/>
    </row>
    <row r="43" spans="1:4" ht="15">
      <c r="B43" s="337" t="s">
        <v>4330</v>
      </c>
    </row>
    <row r="44" spans="1:4" ht="15">
      <c r="B44" s="337" t="s">
        <v>4331</v>
      </c>
    </row>
    <row r="45" spans="1:4" ht="15">
      <c r="B45" s="337" t="s">
        <v>4332</v>
      </c>
    </row>
    <row r="46" spans="1:4" ht="15">
      <c r="B46" s="337" t="s">
        <v>4333</v>
      </c>
    </row>
    <row r="47" spans="1:4" ht="15">
      <c r="B47" s="337" t="s">
        <v>4334</v>
      </c>
    </row>
    <row r="48" spans="1:4" ht="15">
      <c r="B48" s="337" t="s">
        <v>4335</v>
      </c>
    </row>
    <row r="49" spans="2:2" ht="15">
      <c r="B49" s="337" t="s">
        <v>4336</v>
      </c>
    </row>
    <row r="50" spans="2:2" ht="15">
      <c r="B50" s="337" t="s">
        <v>4337</v>
      </c>
    </row>
    <row r="51" spans="2:2" ht="15">
      <c r="B51" s="337" t="s">
        <v>4338</v>
      </c>
    </row>
    <row r="52" spans="2:2" ht="15">
      <c r="B52" s="337" t="s">
        <v>4339</v>
      </c>
    </row>
    <row r="53" spans="2:2" ht="15">
      <c r="B53" s="337" t="s">
        <v>4340</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4341</v>
      </c>
    </row>
    <row r="3" spans="1:7" ht="10.5" customHeight="1">
      <c r="A3" s="345"/>
      <c r="C3" s="332"/>
      <c r="D3" s="332"/>
      <c r="F3" s="346"/>
    </row>
    <row r="4" spans="1:7" s="304" customFormat="1" ht="24" customHeight="1">
      <c r="A4" s="347" t="s">
        <v>4342</v>
      </c>
      <c r="B4" s="347" t="s">
        <v>4343</v>
      </c>
      <c r="C4" s="2480" t="s">
        <v>4344</v>
      </c>
      <c r="D4" s="2481"/>
      <c r="E4" s="348" t="s">
        <v>4345</v>
      </c>
      <c r="F4" s="348" t="s">
        <v>4346</v>
      </c>
      <c r="G4" s="347" t="s">
        <v>4347</v>
      </c>
    </row>
    <row r="5" spans="1:7" s="304" customFormat="1" ht="147.6" customHeight="1">
      <c r="A5" s="349" t="s">
        <v>4348</v>
      </c>
      <c r="B5" s="350" t="s">
        <v>4349</v>
      </c>
      <c r="C5" s="351">
        <v>2</v>
      </c>
      <c r="D5" s="352" t="s">
        <v>2462</v>
      </c>
      <c r="E5" s="353"/>
      <c r="F5" s="354">
        <f>C5*E5</f>
        <v>0</v>
      </c>
      <c r="G5" s="351"/>
    </row>
    <row r="6" spans="1:7" s="304" customFormat="1" ht="78" customHeight="1">
      <c r="A6" s="349" t="s">
        <v>4350</v>
      </c>
      <c r="B6" s="355" t="s">
        <v>4351</v>
      </c>
      <c r="C6" s="351">
        <v>8.9</v>
      </c>
      <c r="D6" s="351" t="s">
        <v>195</v>
      </c>
      <c r="E6" s="353"/>
      <c r="F6" s="354">
        <f>C6*E6</f>
        <v>0</v>
      </c>
      <c r="G6" s="356"/>
    </row>
    <row r="7" spans="1:7" s="304" customFormat="1" ht="92.25" customHeight="1">
      <c r="A7" s="349" t="s">
        <v>4352</v>
      </c>
      <c r="B7" s="357" t="s">
        <v>4353</v>
      </c>
      <c r="C7" s="351">
        <v>1</v>
      </c>
      <c r="D7" s="351" t="s">
        <v>2462</v>
      </c>
      <c r="E7" s="353"/>
      <c r="F7" s="354">
        <f t="shared" ref="F7:F64" si="0">C7*E7</f>
        <v>0</v>
      </c>
      <c r="G7" s="356"/>
    </row>
    <row r="8" spans="1:7" s="304" customFormat="1" ht="125.25" customHeight="1">
      <c r="A8" s="349" t="s">
        <v>4354</v>
      </c>
      <c r="B8" s="350" t="s">
        <v>4355</v>
      </c>
      <c r="C8" s="351">
        <v>2</v>
      </c>
      <c r="D8" s="352" t="s">
        <v>2462</v>
      </c>
      <c r="E8" s="353"/>
      <c r="F8" s="354">
        <f t="shared" si="0"/>
        <v>0</v>
      </c>
      <c r="G8" s="358"/>
    </row>
    <row r="9" spans="1:7" s="304" customFormat="1" ht="35.25" customHeight="1">
      <c r="A9" s="349"/>
      <c r="B9" s="350" t="s">
        <v>4356</v>
      </c>
      <c r="C9" s="351">
        <v>2</v>
      </c>
      <c r="D9" s="352" t="s">
        <v>2462</v>
      </c>
      <c r="E9" s="353"/>
      <c r="F9" s="354">
        <f t="shared" si="0"/>
        <v>0</v>
      </c>
      <c r="G9" s="358"/>
    </row>
    <row r="10" spans="1:7" s="304" customFormat="1" ht="39.75" customHeight="1">
      <c r="A10" s="359"/>
      <c r="B10" s="360"/>
      <c r="C10" s="361"/>
      <c r="D10" s="362"/>
      <c r="E10" s="363"/>
      <c r="F10" s="364"/>
      <c r="G10" s="365"/>
    </row>
    <row r="11" spans="1:7" s="304" customFormat="1" ht="177" customHeight="1">
      <c r="A11" s="349" t="s">
        <v>4357</v>
      </c>
      <c r="B11" s="350" t="s">
        <v>4358</v>
      </c>
      <c r="C11" s="351">
        <v>1</v>
      </c>
      <c r="D11" s="352" t="s">
        <v>2462</v>
      </c>
      <c r="E11" s="366"/>
      <c r="F11" s="354">
        <f t="shared" si="0"/>
        <v>0</v>
      </c>
      <c r="G11" s="358"/>
    </row>
    <row r="12" spans="1:7" s="304" customFormat="1" ht="78.75" customHeight="1">
      <c r="A12" s="349" t="s">
        <v>4359</v>
      </c>
      <c r="B12" s="357" t="s">
        <v>4360</v>
      </c>
      <c r="C12" s="351">
        <v>1</v>
      </c>
      <c r="D12" s="352" t="s">
        <v>2462</v>
      </c>
      <c r="E12" s="366"/>
      <c r="F12" s="354">
        <f t="shared" si="0"/>
        <v>0</v>
      </c>
      <c r="G12" s="358"/>
    </row>
    <row r="13" spans="1:7" s="304" customFormat="1" ht="123.75" customHeight="1">
      <c r="A13" s="349" t="s">
        <v>4361</v>
      </c>
      <c r="B13" s="350" t="s">
        <v>4362</v>
      </c>
      <c r="C13" s="351">
        <v>1</v>
      </c>
      <c r="D13" s="352" t="s">
        <v>2462</v>
      </c>
      <c r="E13" s="366"/>
      <c r="F13" s="354">
        <f t="shared" si="0"/>
        <v>0</v>
      </c>
      <c r="G13" s="358"/>
    </row>
    <row r="14" spans="1:7" s="304" customFormat="1" ht="105" customHeight="1">
      <c r="A14" s="349" t="s">
        <v>4363</v>
      </c>
      <c r="B14" s="350" t="s">
        <v>4364</v>
      </c>
      <c r="C14" s="351">
        <v>1</v>
      </c>
      <c r="D14" s="367" t="s">
        <v>2462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4365</v>
      </c>
      <c r="B16" s="350" t="s">
        <v>4366</v>
      </c>
      <c r="C16" s="351">
        <v>1</v>
      </c>
      <c r="D16" s="352" t="s">
        <v>2462</v>
      </c>
      <c r="E16" s="353"/>
      <c r="F16" s="354">
        <f t="shared" si="0"/>
        <v>0</v>
      </c>
      <c r="G16" s="351"/>
    </row>
    <row r="17" spans="1:7" s="304" customFormat="1" ht="63.75" customHeight="1">
      <c r="A17" s="349"/>
      <c r="B17" s="350" t="s">
        <v>4367</v>
      </c>
      <c r="C17" s="351">
        <v>3</v>
      </c>
      <c r="D17" s="352" t="s">
        <v>2462</v>
      </c>
      <c r="E17" s="353"/>
      <c r="F17" s="354">
        <f t="shared" si="0"/>
        <v>0</v>
      </c>
      <c r="G17" s="351"/>
    </row>
    <row r="18" spans="1:7" s="304" customFormat="1" ht="135" customHeight="1">
      <c r="A18" s="349" t="s">
        <v>4368</v>
      </c>
      <c r="B18" s="350" t="s">
        <v>4369</v>
      </c>
      <c r="C18" s="351">
        <v>1</v>
      </c>
      <c r="D18" s="352" t="s">
        <v>2462</v>
      </c>
      <c r="E18" s="353"/>
      <c r="F18" s="354">
        <f t="shared" si="0"/>
        <v>0</v>
      </c>
      <c r="G18" s="351"/>
    </row>
    <row r="19" spans="1:7" s="304" customFormat="1" ht="109.5" customHeight="1">
      <c r="A19" s="349" t="s">
        <v>4370</v>
      </c>
      <c r="B19" s="350" t="s">
        <v>4371</v>
      </c>
      <c r="C19" s="351">
        <v>1</v>
      </c>
      <c r="D19" s="352" t="s">
        <v>2462</v>
      </c>
      <c r="E19" s="353"/>
      <c r="F19" s="354">
        <f t="shared" si="0"/>
        <v>0</v>
      </c>
      <c r="G19" s="351"/>
    </row>
    <row r="20" spans="1:7" s="304" customFormat="1" ht="117" customHeight="1">
      <c r="A20" s="349" t="s">
        <v>4372</v>
      </c>
      <c r="B20" s="350" t="s">
        <v>4373</v>
      </c>
      <c r="C20" s="351">
        <v>1</v>
      </c>
      <c r="D20" s="352" t="s">
        <v>2462</v>
      </c>
      <c r="E20" s="353"/>
      <c r="F20" s="354">
        <f t="shared" si="0"/>
        <v>0</v>
      </c>
      <c r="G20" s="358"/>
    </row>
    <row r="21" spans="1:7" s="304" customFormat="1" ht="30" customHeight="1">
      <c r="A21" s="359"/>
      <c r="B21" s="360"/>
      <c r="C21" s="361"/>
      <c r="D21" s="362"/>
      <c r="E21" s="363"/>
      <c r="F21" s="364"/>
      <c r="G21" s="365"/>
    </row>
    <row r="22" spans="1:7" s="304" customFormat="1" ht="105" customHeight="1">
      <c r="A22" s="349" t="s">
        <v>4374</v>
      </c>
      <c r="B22" s="350" t="s">
        <v>4375</v>
      </c>
      <c r="C22" s="351">
        <v>1</v>
      </c>
      <c r="D22" s="367" t="s">
        <v>2462</v>
      </c>
      <c r="E22" s="366"/>
      <c r="F22" s="354">
        <f t="shared" si="0"/>
        <v>0</v>
      </c>
      <c r="G22" s="358"/>
    </row>
    <row r="23" spans="1:7" s="304" customFormat="1" ht="57.6" customHeight="1">
      <c r="A23" s="349" t="s">
        <v>4376</v>
      </c>
      <c r="B23" s="350" t="s">
        <v>4377</v>
      </c>
      <c r="C23" s="351">
        <v>1</v>
      </c>
      <c r="D23" s="352" t="s">
        <v>2462</v>
      </c>
      <c r="E23" s="366"/>
      <c r="F23" s="354">
        <f t="shared" si="0"/>
        <v>0</v>
      </c>
      <c r="G23" s="351"/>
    </row>
    <row r="24" spans="1:7" s="304" customFormat="1" ht="169.5" customHeight="1">
      <c r="A24" s="349" t="s">
        <v>4378</v>
      </c>
      <c r="B24" s="357" t="s">
        <v>4379</v>
      </c>
      <c r="C24" s="351">
        <v>1</v>
      </c>
      <c r="D24" s="352" t="s">
        <v>2462</v>
      </c>
      <c r="E24" s="366"/>
      <c r="F24" s="354">
        <f t="shared" si="0"/>
        <v>0</v>
      </c>
      <c r="G24" s="351"/>
    </row>
    <row r="25" spans="1:7" s="304" customFormat="1" ht="72" customHeight="1">
      <c r="A25" s="349" t="s">
        <v>4380</v>
      </c>
      <c r="B25" s="350" t="s">
        <v>4381</v>
      </c>
      <c r="C25" s="351">
        <v>1</v>
      </c>
      <c r="D25" s="352" t="s">
        <v>2462</v>
      </c>
      <c r="E25" s="366"/>
      <c r="F25" s="354">
        <f t="shared" si="0"/>
        <v>0</v>
      </c>
      <c r="G25" s="351"/>
    </row>
    <row r="26" spans="1:7" s="304" customFormat="1" ht="85.5" customHeight="1">
      <c r="A26" s="349" t="s">
        <v>4382</v>
      </c>
      <c r="B26" s="350" t="s">
        <v>4383</v>
      </c>
      <c r="C26" s="351">
        <v>1</v>
      </c>
      <c r="D26" s="352" t="s">
        <v>2462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4384</v>
      </c>
      <c r="B28" s="350" t="s">
        <v>4385</v>
      </c>
      <c r="C28" s="351">
        <v>6</v>
      </c>
      <c r="D28" s="352" t="s">
        <v>2462</v>
      </c>
      <c r="E28" s="353"/>
      <c r="F28" s="354">
        <f>C28*E28</f>
        <v>0</v>
      </c>
      <c r="G28" s="351"/>
    </row>
    <row r="29" spans="1:7" s="304" customFormat="1" ht="27.6" customHeight="1">
      <c r="A29" s="349" t="s">
        <v>4386</v>
      </c>
      <c r="B29" s="369" t="s">
        <v>4387</v>
      </c>
      <c r="C29" s="351">
        <v>1</v>
      </c>
      <c r="D29" s="352" t="s">
        <v>2462</v>
      </c>
      <c r="E29" s="353"/>
      <c r="F29" s="354">
        <f>C29*E29</f>
        <v>0</v>
      </c>
      <c r="G29" s="351"/>
    </row>
    <row r="30" spans="1:7" s="304" customFormat="1" ht="50.45" customHeight="1">
      <c r="A30" s="349" t="s">
        <v>4388</v>
      </c>
      <c r="B30" s="350" t="s">
        <v>4389</v>
      </c>
      <c r="C30" s="351">
        <v>1</v>
      </c>
      <c r="D30" s="352" t="s">
        <v>2462</v>
      </c>
      <c r="E30" s="353"/>
      <c r="F30" s="354">
        <f>C30*E30</f>
        <v>0</v>
      </c>
      <c r="G30" s="351"/>
    </row>
    <row r="31" spans="1:7" s="304" customFormat="1" ht="41.25" customHeight="1">
      <c r="A31" s="349" t="s">
        <v>4390</v>
      </c>
      <c r="B31" s="350" t="s">
        <v>4391</v>
      </c>
      <c r="C31" s="351">
        <v>1</v>
      </c>
      <c r="D31" s="352" t="s">
        <v>2462</v>
      </c>
      <c r="E31" s="353"/>
      <c r="F31" s="354">
        <f>C31*E31</f>
        <v>0</v>
      </c>
      <c r="G31" s="351"/>
    </row>
    <row r="32" spans="1:7" s="304" customFormat="1" ht="52.5" customHeight="1">
      <c r="A32" s="349" t="s">
        <v>4392</v>
      </c>
      <c r="B32" s="350" t="s">
        <v>4393</v>
      </c>
      <c r="C32" s="351">
        <v>4</v>
      </c>
      <c r="D32" s="352" t="s">
        <v>2462</v>
      </c>
      <c r="E32" s="353"/>
      <c r="F32" s="354">
        <f>C32*E32</f>
        <v>0</v>
      </c>
      <c r="G32" s="351"/>
    </row>
    <row r="33" spans="1:7" s="304" customFormat="1" ht="68.25" customHeight="1">
      <c r="A33" s="349" t="s">
        <v>4394</v>
      </c>
      <c r="B33" s="350" t="s">
        <v>4395</v>
      </c>
      <c r="C33" s="351">
        <v>1</v>
      </c>
      <c r="D33" s="352" t="s">
        <v>2462</v>
      </c>
      <c r="E33" s="353"/>
      <c r="F33" s="354">
        <f t="shared" si="0"/>
        <v>0</v>
      </c>
      <c r="G33" s="358" t="s">
        <v>4396</v>
      </c>
    </row>
    <row r="34" spans="1:7" s="304" customFormat="1" ht="36" customHeight="1">
      <c r="A34" s="349" t="s">
        <v>4397</v>
      </c>
      <c r="B34" s="350" t="s">
        <v>4398</v>
      </c>
      <c r="C34" s="351">
        <v>1</v>
      </c>
      <c r="D34" s="352" t="s">
        <v>2462</v>
      </c>
      <c r="E34" s="353"/>
      <c r="F34" s="354">
        <f t="shared" si="0"/>
        <v>0</v>
      </c>
      <c r="G34" s="358"/>
    </row>
    <row r="35" spans="1:7" s="304" customFormat="1" ht="102" customHeight="1">
      <c r="A35" s="349" t="s">
        <v>4399</v>
      </c>
      <c r="B35" s="350" t="s">
        <v>4400</v>
      </c>
      <c r="C35" s="351">
        <v>1</v>
      </c>
      <c r="D35" s="352" t="s">
        <v>2462</v>
      </c>
      <c r="E35" s="353"/>
      <c r="F35" s="354">
        <f t="shared" si="0"/>
        <v>0</v>
      </c>
      <c r="G35" s="351"/>
    </row>
    <row r="36" spans="1:7" s="304" customFormat="1" ht="54" customHeight="1">
      <c r="A36" s="349" t="s">
        <v>4401</v>
      </c>
      <c r="B36" s="350" t="s">
        <v>4402</v>
      </c>
      <c r="C36" s="351">
        <v>37</v>
      </c>
      <c r="D36" s="352" t="s">
        <v>2462</v>
      </c>
      <c r="E36" s="353"/>
      <c r="F36" s="354">
        <f t="shared" si="0"/>
        <v>0</v>
      </c>
      <c r="G36" s="351"/>
    </row>
    <row r="37" spans="1:7" s="304" customFormat="1" ht="54" customHeight="1">
      <c r="A37" s="349" t="s">
        <v>4403</v>
      </c>
      <c r="B37" s="350" t="s">
        <v>4404</v>
      </c>
      <c r="C37" s="351">
        <v>4</v>
      </c>
      <c r="D37" s="352" t="s">
        <v>2462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4405</v>
      </c>
      <c r="B39" s="350" t="s">
        <v>4406</v>
      </c>
      <c r="C39" s="351">
        <v>2</v>
      </c>
      <c r="D39" s="352" t="s">
        <v>2462</v>
      </c>
      <c r="E39" s="353"/>
      <c r="F39" s="354">
        <f t="shared" si="0"/>
        <v>0</v>
      </c>
      <c r="G39" s="351"/>
    </row>
    <row r="40" spans="1:7" s="304" customFormat="1" ht="52.9" customHeight="1">
      <c r="A40" s="349" t="s">
        <v>4407</v>
      </c>
      <c r="B40" s="350" t="s">
        <v>4408</v>
      </c>
      <c r="C40" s="351">
        <v>51</v>
      </c>
      <c r="D40" s="352" t="s">
        <v>254</v>
      </c>
      <c r="E40" s="353"/>
      <c r="F40" s="354">
        <f t="shared" si="0"/>
        <v>0</v>
      </c>
      <c r="G40" s="351"/>
    </row>
    <row r="41" spans="1:7" s="304" customFormat="1" ht="24.75" customHeight="1">
      <c r="A41" s="349" t="s">
        <v>4409</v>
      </c>
      <c r="B41" s="350" t="s">
        <v>4410</v>
      </c>
      <c r="C41" s="351">
        <v>3</v>
      </c>
      <c r="D41" s="352" t="s">
        <v>2462</v>
      </c>
      <c r="E41" s="353"/>
      <c r="F41" s="354">
        <f t="shared" si="0"/>
        <v>0</v>
      </c>
      <c r="G41" s="351"/>
    </row>
    <row r="42" spans="1:7" s="304" customFormat="1" ht="35.25" customHeight="1">
      <c r="A42" s="349" t="s">
        <v>4411</v>
      </c>
      <c r="B42" s="350" t="s">
        <v>4412</v>
      </c>
      <c r="C42" s="351"/>
      <c r="D42" s="352"/>
      <c r="E42" s="353"/>
      <c r="F42" s="354"/>
      <c r="G42" s="351"/>
    </row>
    <row r="43" spans="1:7" s="304" customFormat="1" ht="20.100000000000001" customHeight="1">
      <c r="A43" s="349" t="s">
        <v>4413</v>
      </c>
      <c r="B43" s="352" t="s">
        <v>4414</v>
      </c>
      <c r="C43" s="351">
        <v>1</v>
      </c>
      <c r="D43" s="352" t="s">
        <v>2462</v>
      </c>
      <c r="E43" s="353"/>
      <c r="F43" s="354">
        <f t="shared" si="0"/>
        <v>0</v>
      </c>
      <c r="G43" s="351"/>
    </row>
    <row r="44" spans="1:7" s="304" customFormat="1" ht="20.100000000000001" customHeight="1">
      <c r="A44" s="349" t="s">
        <v>4415</v>
      </c>
      <c r="B44" s="352" t="s">
        <v>4416</v>
      </c>
      <c r="C44" s="351">
        <v>2</v>
      </c>
      <c r="D44" s="352" t="s">
        <v>2462</v>
      </c>
      <c r="E44" s="353"/>
      <c r="F44" s="354">
        <f t="shared" si="0"/>
        <v>0</v>
      </c>
      <c r="G44" s="351"/>
    </row>
    <row r="45" spans="1:7" s="304" customFormat="1" ht="20.100000000000001" customHeight="1">
      <c r="A45" s="349" t="s">
        <v>4417</v>
      </c>
      <c r="B45" s="352" t="s">
        <v>4418</v>
      </c>
      <c r="C45" s="351">
        <v>1</v>
      </c>
      <c r="D45" s="352" t="s">
        <v>2462</v>
      </c>
      <c r="E45" s="353"/>
      <c r="F45" s="354">
        <f t="shared" si="0"/>
        <v>0</v>
      </c>
      <c r="G45" s="351"/>
    </row>
    <row r="46" spans="1:7" s="304" customFormat="1" ht="20.100000000000001" customHeight="1">
      <c r="A46" s="349" t="s">
        <v>4419</v>
      </c>
      <c r="B46" s="352" t="s">
        <v>4420</v>
      </c>
      <c r="C46" s="351">
        <v>1</v>
      </c>
      <c r="D46" s="352" t="s">
        <v>2462</v>
      </c>
      <c r="E46" s="353"/>
      <c r="F46" s="354">
        <f t="shared" si="0"/>
        <v>0</v>
      </c>
      <c r="G46" s="351"/>
    </row>
    <row r="47" spans="1:7" s="304" customFormat="1" ht="20.100000000000001" customHeight="1">
      <c r="A47" s="349" t="s">
        <v>4421</v>
      </c>
      <c r="B47" s="352" t="s">
        <v>4422</v>
      </c>
      <c r="C47" s="351">
        <v>2</v>
      </c>
      <c r="D47" s="352" t="s">
        <v>2462</v>
      </c>
      <c r="E47" s="353"/>
      <c r="F47" s="354">
        <f t="shared" si="0"/>
        <v>0</v>
      </c>
      <c r="G47" s="351"/>
    </row>
    <row r="48" spans="1:7" s="304" customFormat="1" ht="20.100000000000001" customHeight="1">
      <c r="A48" s="349" t="s">
        <v>4423</v>
      </c>
      <c r="B48" s="352" t="s">
        <v>4424</v>
      </c>
      <c r="C48" s="351">
        <v>20</v>
      </c>
      <c r="D48" s="352" t="s">
        <v>2462</v>
      </c>
      <c r="E48" s="353"/>
      <c r="F48" s="354">
        <f t="shared" si="0"/>
        <v>0</v>
      </c>
      <c r="G48" s="351"/>
    </row>
    <row r="49" spans="1:7" s="304" customFormat="1" ht="20.100000000000001" customHeight="1">
      <c r="A49" s="349" t="s">
        <v>4425</v>
      </c>
      <c r="B49" s="352" t="s">
        <v>4426</v>
      </c>
      <c r="C49" s="351">
        <v>1</v>
      </c>
      <c r="D49" s="352" t="s">
        <v>2462</v>
      </c>
      <c r="E49" s="353"/>
      <c r="F49" s="354">
        <f t="shared" si="0"/>
        <v>0</v>
      </c>
      <c r="G49" s="351"/>
    </row>
    <row r="50" spans="1:7" s="304" customFormat="1" ht="20.100000000000001" customHeight="1">
      <c r="A50" s="349" t="s">
        <v>4427</v>
      </c>
      <c r="B50" s="352" t="s">
        <v>4428</v>
      </c>
      <c r="C50" s="351">
        <v>2</v>
      </c>
      <c r="D50" s="352" t="s">
        <v>2462</v>
      </c>
      <c r="E50" s="353"/>
      <c r="F50" s="354">
        <f t="shared" si="0"/>
        <v>0</v>
      </c>
      <c r="G50" s="351"/>
    </row>
    <row r="51" spans="1:7" s="304" customFormat="1" ht="20.100000000000001" customHeight="1">
      <c r="A51" s="349" t="s">
        <v>4429</v>
      </c>
      <c r="B51" s="352" t="s">
        <v>4430</v>
      </c>
      <c r="C51" s="351">
        <v>1</v>
      </c>
      <c r="D51" s="352" t="s">
        <v>2462</v>
      </c>
      <c r="E51" s="353"/>
      <c r="F51" s="354">
        <f t="shared" si="0"/>
        <v>0</v>
      </c>
      <c r="G51" s="351"/>
    </row>
    <row r="52" spans="1:7" s="304" customFormat="1" ht="94.15" customHeight="1">
      <c r="A52" s="349" t="s">
        <v>4431</v>
      </c>
      <c r="B52" s="357" t="s">
        <v>4432</v>
      </c>
      <c r="C52" s="351"/>
      <c r="D52" s="352"/>
      <c r="E52" s="367"/>
      <c r="F52" s="354"/>
      <c r="G52" s="351"/>
    </row>
    <row r="53" spans="1:7" s="304" customFormat="1" ht="19.899999999999999" customHeight="1">
      <c r="A53" s="349" t="s">
        <v>4413</v>
      </c>
      <c r="B53" s="352" t="s">
        <v>4433</v>
      </c>
      <c r="C53" s="351">
        <v>9</v>
      </c>
      <c r="D53" s="352" t="s">
        <v>254</v>
      </c>
      <c r="E53" s="353"/>
      <c r="F53" s="354">
        <f t="shared" si="0"/>
        <v>0</v>
      </c>
      <c r="G53" s="351"/>
    </row>
    <row r="54" spans="1:7" s="304" customFormat="1" ht="19.899999999999999" customHeight="1">
      <c r="A54" s="349" t="s">
        <v>4415</v>
      </c>
      <c r="B54" s="352" t="s">
        <v>4434</v>
      </c>
      <c r="C54" s="351">
        <v>71</v>
      </c>
      <c r="D54" s="352" t="s">
        <v>254</v>
      </c>
      <c r="E54" s="353"/>
      <c r="F54" s="354">
        <f t="shared" si="0"/>
        <v>0</v>
      </c>
      <c r="G54" s="351"/>
    </row>
    <row r="55" spans="1:7" s="304" customFormat="1" ht="19.899999999999999" customHeight="1">
      <c r="A55" s="349" t="s">
        <v>4417</v>
      </c>
      <c r="B55" s="352" t="s">
        <v>4435</v>
      </c>
      <c r="C55" s="351">
        <v>182</v>
      </c>
      <c r="D55" s="352" t="s">
        <v>254</v>
      </c>
      <c r="E55" s="353"/>
      <c r="F55" s="354">
        <f t="shared" si="0"/>
        <v>0</v>
      </c>
      <c r="G55" s="351"/>
    </row>
    <row r="56" spans="1:7" s="304" customFormat="1" ht="19.899999999999999" customHeight="1">
      <c r="A56" s="349" t="s">
        <v>4419</v>
      </c>
      <c r="B56" s="352" t="s">
        <v>4436</v>
      </c>
      <c r="C56" s="351">
        <v>32</v>
      </c>
      <c r="D56" s="352" t="s">
        <v>254</v>
      </c>
      <c r="E56" s="353"/>
      <c r="F56" s="354">
        <f t="shared" si="0"/>
        <v>0</v>
      </c>
      <c r="G56" s="351"/>
    </row>
    <row r="57" spans="1:7" s="304" customFormat="1" ht="19.899999999999999" customHeight="1">
      <c r="A57" s="349" t="s">
        <v>4421</v>
      </c>
      <c r="B57" s="352" t="s">
        <v>4437</v>
      </c>
      <c r="C57" s="351">
        <v>41</v>
      </c>
      <c r="D57" s="352" t="s">
        <v>254</v>
      </c>
      <c r="E57" s="353"/>
      <c r="F57" s="354">
        <f t="shared" si="0"/>
        <v>0</v>
      </c>
      <c r="G57" s="351"/>
    </row>
    <row r="58" spans="1:7" s="304" customFormat="1" ht="19.899999999999999" customHeight="1">
      <c r="A58" s="349" t="s">
        <v>4423</v>
      </c>
      <c r="B58" s="352" t="s">
        <v>4438</v>
      </c>
      <c r="C58" s="351">
        <v>64</v>
      </c>
      <c r="D58" s="352" t="s">
        <v>254</v>
      </c>
      <c r="E58" s="353"/>
      <c r="F58" s="354">
        <f t="shared" si="0"/>
        <v>0</v>
      </c>
      <c r="G58" s="351"/>
    </row>
    <row r="59" spans="1:7" s="304" customFormat="1" ht="19.899999999999999" customHeight="1">
      <c r="A59" s="349" t="s">
        <v>4425</v>
      </c>
      <c r="B59" s="352" t="s">
        <v>4439</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4427</v>
      </c>
      <c r="B61" s="352" t="s">
        <v>4440</v>
      </c>
      <c r="C61" s="351">
        <v>57</v>
      </c>
      <c r="D61" s="352" t="s">
        <v>254</v>
      </c>
      <c r="E61" s="353"/>
      <c r="F61" s="354">
        <f t="shared" si="0"/>
        <v>0</v>
      </c>
      <c r="G61" s="351"/>
    </row>
    <row r="62" spans="1:7" s="304" customFormat="1" ht="19.899999999999999" customHeight="1">
      <c r="A62" s="349" t="s">
        <v>4429</v>
      </c>
      <c r="B62" s="352" t="s">
        <v>4441</v>
      </c>
      <c r="C62" s="351">
        <v>15</v>
      </c>
      <c r="D62" s="352" t="s">
        <v>254</v>
      </c>
      <c r="E62" s="353"/>
      <c r="F62" s="354">
        <f t="shared" si="0"/>
        <v>0</v>
      </c>
      <c r="G62" s="351"/>
    </row>
    <row r="63" spans="1:7" s="304" customFormat="1" ht="19.899999999999999" customHeight="1">
      <c r="A63" s="349" t="s">
        <v>4442</v>
      </c>
      <c r="B63" s="352" t="s">
        <v>4443</v>
      </c>
      <c r="C63" s="351">
        <v>54</v>
      </c>
      <c r="D63" s="352" t="s">
        <v>254</v>
      </c>
      <c r="E63" s="353"/>
      <c r="F63" s="354">
        <f t="shared" si="0"/>
        <v>0</v>
      </c>
      <c r="G63" s="351"/>
    </row>
    <row r="64" spans="1:7" s="304" customFormat="1" ht="19.899999999999999" customHeight="1">
      <c r="A64" s="349" t="s">
        <v>4444</v>
      </c>
      <c r="B64" s="352" t="s">
        <v>4445</v>
      </c>
      <c r="C64" s="351">
        <v>1</v>
      </c>
      <c r="D64" s="352" t="s">
        <v>2462</v>
      </c>
      <c r="E64" s="353"/>
      <c r="F64" s="354">
        <f t="shared" si="0"/>
        <v>0</v>
      </c>
      <c r="G64" s="351"/>
    </row>
    <row r="65" spans="1:7" s="304" customFormat="1" ht="98.25" customHeight="1">
      <c r="A65" s="349" t="s">
        <v>4446</v>
      </c>
      <c r="B65" s="357" t="s">
        <v>4447</v>
      </c>
      <c r="C65" s="351"/>
      <c r="D65" s="352"/>
      <c r="E65" s="367"/>
      <c r="F65" s="354"/>
      <c r="G65" s="351"/>
    </row>
    <row r="66" spans="1:7" s="304" customFormat="1" ht="15">
      <c r="A66" s="349" t="s">
        <v>4413</v>
      </c>
      <c r="B66" s="352" t="s">
        <v>4448</v>
      </c>
      <c r="C66" s="351">
        <v>1</v>
      </c>
      <c r="D66" s="352" t="s">
        <v>2462</v>
      </c>
      <c r="E66" s="366"/>
      <c r="F66" s="354">
        <f t="shared" ref="F66:F100" si="1">C66*E66</f>
        <v>0</v>
      </c>
      <c r="G66" s="351"/>
    </row>
    <row r="67" spans="1:7" s="304" customFormat="1" ht="15">
      <c r="A67" s="349" t="s">
        <v>4415</v>
      </c>
      <c r="B67" s="352" t="s">
        <v>4449</v>
      </c>
      <c r="C67" s="351">
        <v>1</v>
      </c>
      <c r="D67" s="352" t="s">
        <v>2462</v>
      </c>
      <c r="E67" s="366"/>
      <c r="F67" s="354">
        <f t="shared" si="1"/>
        <v>0</v>
      </c>
      <c r="G67" s="351"/>
    </row>
    <row r="68" spans="1:7" s="304" customFormat="1" ht="15">
      <c r="A68" s="349" t="s">
        <v>4417</v>
      </c>
      <c r="B68" s="352" t="s">
        <v>4450</v>
      </c>
      <c r="C68" s="351">
        <v>6</v>
      </c>
      <c r="D68" s="352" t="s">
        <v>2462</v>
      </c>
      <c r="E68" s="366"/>
      <c r="F68" s="354">
        <f t="shared" si="1"/>
        <v>0</v>
      </c>
      <c r="G68" s="351"/>
    </row>
    <row r="69" spans="1:7" s="304" customFormat="1" ht="15">
      <c r="A69" s="349" t="s">
        <v>4419</v>
      </c>
      <c r="B69" s="352" t="s">
        <v>4451</v>
      </c>
      <c r="C69" s="351">
        <v>1</v>
      </c>
      <c r="D69" s="352" t="s">
        <v>2462</v>
      </c>
      <c r="E69" s="366"/>
      <c r="F69" s="354">
        <f t="shared" si="1"/>
        <v>0</v>
      </c>
      <c r="G69" s="351"/>
    </row>
    <row r="70" spans="1:7" s="304" customFormat="1" ht="15">
      <c r="A70" s="349" t="s">
        <v>4421</v>
      </c>
      <c r="B70" s="352" t="s">
        <v>4452</v>
      </c>
      <c r="C70" s="351">
        <v>3</v>
      </c>
      <c r="D70" s="352" t="s">
        <v>2462</v>
      </c>
      <c r="E70" s="366"/>
      <c r="F70" s="354">
        <f t="shared" si="1"/>
        <v>0</v>
      </c>
      <c r="G70" s="351"/>
    </row>
    <row r="71" spans="1:7" s="304" customFormat="1" ht="20.100000000000001" customHeight="1">
      <c r="A71" s="349"/>
      <c r="B71" s="352" t="s">
        <v>4453</v>
      </c>
      <c r="C71" s="351">
        <v>2</v>
      </c>
      <c r="D71" s="352" t="s">
        <v>2462</v>
      </c>
      <c r="E71" s="366"/>
      <c r="F71" s="354">
        <f>C71*E71</f>
        <v>0</v>
      </c>
      <c r="G71" s="351"/>
    </row>
    <row r="72" spans="1:7" s="304" customFormat="1" ht="20.100000000000001" customHeight="1">
      <c r="A72" s="349" t="s">
        <v>4423</v>
      </c>
      <c r="B72" s="352" t="s">
        <v>4454</v>
      </c>
      <c r="C72" s="351">
        <v>2</v>
      </c>
      <c r="D72" s="352" t="s">
        <v>2462</v>
      </c>
      <c r="E72" s="366"/>
      <c r="F72" s="354">
        <f t="shared" si="1"/>
        <v>0</v>
      </c>
      <c r="G72" s="351"/>
    </row>
    <row r="73" spans="1:7" s="304" customFormat="1" ht="20.100000000000001" customHeight="1">
      <c r="A73" s="349" t="s">
        <v>4427</v>
      </c>
      <c r="B73" s="352" t="s">
        <v>4455</v>
      </c>
      <c r="C73" s="351">
        <v>3</v>
      </c>
      <c r="D73" s="352" t="s">
        <v>2462</v>
      </c>
      <c r="E73" s="366"/>
      <c r="F73" s="354">
        <f t="shared" si="1"/>
        <v>0</v>
      </c>
      <c r="G73" s="351"/>
    </row>
    <row r="74" spans="1:7" s="304" customFormat="1" ht="20.100000000000001" customHeight="1">
      <c r="A74" s="349" t="s">
        <v>4429</v>
      </c>
      <c r="B74" s="352" t="s">
        <v>4456</v>
      </c>
      <c r="C74" s="351">
        <v>6</v>
      </c>
      <c r="D74" s="352" t="s">
        <v>2462</v>
      </c>
      <c r="E74" s="366"/>
      <c r="F74" s="354">
        <f t="shared" si="1"/>
        <v>0</v>
      </c>
      <c r="G74" s="351"/>
    </row>
    <row r="75" spans="1:7" s="304" customFormat="1" ht="20.100000000000001" customHeight="1">
      <c r="A75" s="349" t="s">
        <v>4457</v>
      </c>
      <c r="B75" s="352" t="s">
        <v>4458</v>
      </c>
      <c r="C75" s="351">
        <v>3</v>
      </c>
      <c r="D75" s="352" t="s">
        <v>2462</v>
      </c>
      <c r="E75" s="366"/>
      <c r="F75" s="354">
        <f t="shared" si="1"/>
        <v>0</v>
      </c>
      <c r="G75" s="351"/>
    </row>
    <row r="76" spans="1:7" s="304" customFormat="1" ht="20.100000000000001" customHeight="1">
      <c r="A76" s="349" t="s">
        <v>4442</v>
      </c>
      <c r="B76" s="352" t="s">
        <v>4459</v>
      </c>
      <c r="C76" s="351">
        <v>3</v>
      </c>
      <c r="D76" s="352" t="s">
        <v>2462</v>
      </c>
      <c r="E76" s="366"/>
      <c r="F76" s="354">
        <f t="shared" si="1"/>
        <v>0</v>
      </c>
      <c r="G76" s="351"/>
    </row>
    <row r="77" spans="1:7" s="304" customFormat="1" ht="20.100000000000001" customHeight="1">
      <c r="A77" s="349" t="s">
        <v>4444</v>
      </c>
      <c r="B77" s="352" t="s">
        <v>4460</v>
      </c>
      <c r="C77" s="351">
        <v>1</v>
      </c>
      <c r="D77" s="352" t="s">
        <v>2462</v>
      </c>
      <c r="E77" s="366"/>
      <c r="F77" s="354">
        <f t="shared" si="1"/>
        <v>0</v>
      </c>
      <c r="G77" s="351"/>
    </row>
    <row r="78" spans="1:7" s="304" customFormat="1" ht="20.100000000000001" customHeight="1">
      <c r="A78" s="349" t="s">
        <v>254</v>
      </c>
      <c r="B78" s="352" t="s">
        <v>4461</v>
      </c>
      <c r="C78" s="351">
        <v>5</v>
      </c>
      <c r="D78" s="352" t="s">
        <v>2462</v>
      </c>
      <c r="E78" s="366"/>
      <c r="F78" s="354">
        <f t="shared" si="1"/>
        <v>0</v>
      </c>
      <c r="G78" s="351"/>
    </row>
    <row r="79" spans="1:7" s="304" customFormat="1" ht="20.100000000000001" customHeight="1">
      <c r="A79" s="349" t="s">
        <v>4462</v>
      </c>
      <c r="B79" s="352" t="s">
        <v>4463</v>
      </c>
      <c r="C79" s="351">
        <v>9</v>
      </c>
      <c r="D79" s="352" t="s">
        <v>2462</v>
      </c>
      <c r="E79" s="366"/>
      <c r="F79" s="354">
        <f t="shared" si="1"/>
        <v>0</v>
      </c>
      <c r="G79" s="351"/>
    </row>
    <row r="80" spans="1:7" s="304" customFormat="1" ht="20.100000000000001" customHeight="1">
      <c r="A80" s="349" t="s">
        <v>4464</v>
      </c>
      <c r="B80" s="352" t="s">
        <v>4465</v>
      </c>
      <c r="C80" s="351">
        <v>3</v>
      </c>
      <c r="D80" s="352" t="s">
        <v>2462</v>
      </c>
      <c r="E80" s="366"/>
      <c r="F80" s="354">
        <f t="shared" si="1"/>
        <v>0</v>
      </c>
      <c r="G80" s="351"/>
    </row>
    <row r="81" spans="1:7" s="304" customFormat="1" ht="20.100000000000001" customHeight="1">
      <c r="A81" s="349" t="s">
        <v>4466</v>
      </c>
      <c r="B81" s="352" t="s">
        <v>4467</v>
      </c>
      <c r="C81" s="351">
        <v>1</v>
      </c>
      <c r="D81" s="352" t="s">
        <v>4468</v>
      </c>
      <c r="E81" s="366"/>
      <c r="F81" s="354">
        <f t="shared" si="1"/>
        <v>0</v>
      </c>
      <c r="G81" s="351"/>
    </row>
    <row r="82" spans="1:7" s="304" customFormat="1" ht="20.100000000000001" customHeight="1">
      <c r="A82" s="349" t="s">
        <v>4469</v>
      </c>
      <c r="B82" s="352" t="s">
        <v>4470</v>
      </c>
      <c r="C82" s="351">
        <v>1</v>
      </c>
      <c r="D82" s="352" t="s">
        <v>4468</v>
      </c>
      <c r="E82" s="366"/>
      <c r="F82" s="354">
        <f t="shared" si="1"/>
        <v>0</v>
      </c>
      <c r="G82" s="351"/>
    </row>
    <row r="83" spans="1:7" s="304" customFormat="1" ht="20.100000000000001" customHeight="1">
      <c r="A83" s="349" t="s">
        <v>4471</v>
      </c>
      <c r="B83" s="352" t="s">
        <v>4472</v>
      </c>
      <c r="C83" s="351">
        <v>1</v>
      </c>
      <c r="D83" s="352" t="s">
        <v>4468</v>
      </c>
      <c r="E83" s="366"/>
      <c r="F83" s="354">
        <f t="shared" si="1"/>
        <v>0</v>
      </c>
      <c r="G83" s="370"/>
    </row>
    <row r="84" spans="1:7" s="304" customFormat="1" ht="30" customHeight="1">
      <c r="A84" s="359"/>
      <c r="B84" s="362"/>
      <c r="C84" s="361"/>
      <c r="D84" s="362"/>
      <c r="E84" s="368"/>
      <c r="F84" s="364"/>
      <c r="G84" s="371"/>
    </row>
    <row r="85" spans="1:7" s="304" customFormat="1" ht="22.5" customHeight="1">
      <c r="A85" s="349" t="s">
        <v>4473</v>
      </c>
      <c r="B85" s="369" t="s">
        <v>4474</v>
      </c>
      <c r="C85" s="351"/>
      <c r="D85" s="352"/>
      <c r="E85" s="367"/>
      <c r="F85" s="354"/>
      <c r="G85" s="351"/>
    </row>
    <row r="86" spans="1:7" s="304" customFormat="1" ht="67.5" customHeight="1">
      <c r="A86" s="349" t="s">
        <v>4413</v>
      </c>
      <c r="B86" s="357" t="s">
        <v>4475</v>
      </c>
      <c r="C86" s="351">
        <v>4</v>
      </c>
      <c r="D86" s="352" t="s">
        <v>2462</v>
      </c>
      <c r="E86" s="353"/>
      <c r="F86" s="354">
        <f t="shared" si="1"/>
        <v>0</v>
      </c>
      <c r="G86" s="351"/>
    </row>
    <row r="87" spans="1:7" s="304" customFormat="1" ht="68.25" customHeight="1">
      <c r="A87" s="349" t="s">
        <v>4415</v>
      </c>
      <c r="B87" s="357" t="s">
        <v>4476</v>
      </c>
      <c r="C87" s="351">
        <v>6</v>
      </c>
      <c r="D87" s="352" t="s">
        <v>2462</v>
      </c>
      <c r="E87" s="353"/>
      <c r="F87" s="354">
        <f t="shared" si="1"/>
        <v>0</v>
      </c>
      <c r="G87" s="370"/>
    </row>
    <row r="88" spans="1:7" s="304" customFormat="1" ht="90" customHeight="1">
      <c r="A88" s="349" t="s">
        <v>4417</v>
      </c>
      <c r="B88" s="357" t="s">
        <v>4477</v>
      </c>
      <c r="C88" s="351">
        <v>7</v>
      </c>
      <c r="D88" s="352" t="s">
        <v>2462</v>
      </c>
      <c r="E88" s="353"/>
      <c r="F88" s="354">
        <f t="shared" si="1"/>
        <v>0</v>
      </c>
      <c r="G88" s="372"/>
    </row>
    <row r="89" spans="1:7" s="304" customFormat="1" ht="24" customHeight="1">
      <c r="A89" s="349" t="s">
        <v>4419</v>
      </c>
      <c r="B89" s="357" t="s">
        <v>4478</v>
      </c>
      <c r="C89" s="351">
        <v>6</v>
      </c>
      <c r="D89" s="352" t="s">
        <v>2462</v>
      </c>
      <c r="E89" s="353"/>
      <c r="F89" s="354">
        <f t="shared" si="1"/>
        <v>0</v>
      </c>
      <c r="G89" s="372"/>
    </row>
    <row r="90" spans="1:7" s="304" customFormat="1" ht="30.75">
      <c r="A90" s="349" t="s">
        <v>4421</v>
      </c>
      <c r="B90" s="357" t="s">
        <v>4479</v>
      </c>
      <c r="C90" s="351">
        <v>14</v>
      </c>
      <c r="D90" s="352" t="s">
        <v>2462</v>
      </c>
      <c r="E90" s="353"/>
      <c r="F90" s="354">
        <f>C90*E90</f>
        <v>0</v>
      </c>
      <c r="G90" s="372"/>
    </row>
    <row r="91" spans="1:7" s="304" customFormat="1" ht="39" customHeight="1">
      <c r="A91" s="349" t="s">
        <v>4423</v>
      </c>
      <c r="B91" s="357" t="s">
        <v>4480</v>
      </c>
      <c r="C91" s="351">
        <v>8</v>
      </c>
      <c r="D91" s="352" t="s">
        <v>2462</v>
      </c>
      <c r="E91" s="353"/>
      <c r="F91" s="354">
        <f>C91*E91</f>
        <v>0</v>
      </c>
      <c r="G91" s="372"/>
    </row>
    <row r="92" spans="1:7" s="304" customFormat="1" ht="24.75" customHeight="1">
      <c r="A92" s="349" t="s">
        <v>4425</v>
      </c>
      <c r="B92" s="350" t="s">
        <v>4481</v>
      </c>
      <c r="C92" s="351">
        <v>8</v>
      </c>
      <c r="D92" s="352" t="s">
        <v>2462</v>
      </c>
      <c r="E92" s="353"/>
      <c r="F92" s="354">
        <f>C92*E92</f>
        <v>0</v>
      </c>
      <c r="G92" s="372"/>
    </row>
    <row r="93" spans="1:7" s="304" customFormat="1" ht="64.5" customHeight="1">
      <c r="A93" s="349" t="s">
        <v>4427</v>
      </c>
      <c r="B93" s="357" t="s">
        <v>4482</v>
      </c>
      <c r="C93" s="351">
        <v>1</v>
      </c>
      <c r="D93" s="352" t="s">
        <v>2462</v>
      </c>
      <c r="E93" s="353"/>
      <c r="F93" s="354">
        <f t="shared" si="1"/>
        <v>0</v>
      </c>
      <c r="G93" s="370"/>
    </row>
    <row r="94" spans="1:7" s="304" customFormat="1" ht="54" customHeight="1">
      <c r="A94" s="349" t="s">
        <v>4429</v>
      </c>
      <c r="B94" s="357" t="s">
        <v>4483</v>
      </c>
      <c r="C94" s="351">
        <v>2</v>
      </c>
      <c r="D94" s="352" t="s">
        <v>2462</v>
      </c>
      <c r="E94" s="353"/>
      <c r="F94" s="354">
        <f t="shared" si="1"/>
        <v>0</v>
      </c>
      <c r="G94" s="370"/>
    </row>
    <row r="95" spans="1:7" s="304" customFormat="1" ht="54.75" customHeight="1">
      <c r="A95" s="349" t="s">
        <v>4457</v>
      </c>
      <c r="B95" s="357" t="s">
        <v>4484</v>
      </c>
      <c r="C95" s="351">
        <v>2</v>
      </c>
      <c r="D95" s="352" t="s">
        <v>2462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4485</v>
      </c>
      <c r="B97" s="369" t="s">
        <v>4486</v>
      </c>
      <c r="C97" s="351"/>
      <c r="D97" s="352"/>
      <c r="E97" s="367"/>
      <c r="F97" s="354"/>
      <c r="G97" s="370"/>
    </row>
    <row r="98" spans="1:7" s="304" customFormat="1" ht="58.5" customHeight="1">
      <c r="A98" s="349" t="s">
        <v>4413</v>
      </c>
      <c r="B98" s="357" t="s">
        <v>4487</v>
      </c>
      <c r="C98" s="351">
        <v>4</v>
      </c>
      <c r="D98" s="352" t="s">
        <v>2462</v>
      </c>
      <c r="E98" s="353"/>
      <c r="F98" s="354">
        <f t="shared" si="1"/>
        <v>0</v>
      </c>
      <c r="G98" s="356"/>
    </row>
    <row r="99" spans="1:7" s="304" customFormat="1" ht="56.25" customHeight="1">
      <c r="A99" s="349" t="s">
        <v>4415</v>
      </c>
      <c r="B99" s="2324" t="s">
        <v>9608</v>
      </c>
      <c r="C99" s="351">
        <v>5</v>
      </c>
      <c r="D99" s="352" t="s">
        <v>2462</v>
      </c>
      <c r="E99" s="353"/>
      <c r="F99" s="354">
        <f t="shared" si="1"/>
        <v>0</v>
      </c>
      <c r="G99" s="356"/>
    </row>
    <row r="100" spans="1:7" s="304" customFormat="1" ht="57" customHeight="1">
      <c r="A100" s="349" t="s">
        <v>4417</v>
      </c>
      <c r="B100" s="2324" t="s">
        <v>9609</v>
      </c>
      <c r="C100" s="351">
        <v>1</v>
      </c>
      <c r="D100" s="374" t="s">
        <v>2462</v>
      </c>
      <c r="E100" s="353"/>
      <c r="F100" s="354">
        <f t="shared" si="1"/>
        <v>0</v>
      </c>
      <c r="G100" s="356"/>
    </row>
    <row r="101" spans="1:7" s="304" customFormat="1" ht="28.9" customHeight="1">
      <c r="A101" s="375"/>
      <c r="B101" s="376" t="s">
        <v>4488</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4489</v>
      </c>
      <c r="F2" s="385"/>
    </row>
    <row r="3" spans="1:7" ht="10.5" customHeight="1">
      <c r="A3" s="345"/>
      <c r="C3" s="332"/>
      <c r="D3" s="332"/>
    </row>
    <row r="4" spans="1:7" s="304" customFormat="1" ht="22.9" customHeight="1">
      <c r="A4" s="347" t="s">
        <v>4342</v>
      </c>
      <c r="B4" s="347" t="s">
        <v>4343</v>
      </c>
      <c r="C4" s="2480" t="s">
        <v>4344</v>
      </c>
      <c r="D4" s="2481"/>
      <c r="E4" s="386" t="s">
        <v>4345</v>
      </c>
      <c r="F4" s="386" t="s">
        <v>4346</v>
      </c>
      <c r="G4" s="347" t="s">
        <v>4347</v>
      </c>
    </row>
    <row r="5" spans="1:7" s="304" customFormat="1" ht="142.9" customHeight="1">
      <c r="A5" s="349" t="s">
        <v>4490</v>
      </c>
      <c r="B5" s="350" t="s">
        <v>4491</v>
      </c>
      <c r="C5" s="351">
        <v>2</v>
      </c>
      <c r="D5" s="352" t="s">
        <v>2462</v>
      </c>
      <c r="E5" s="366"/>
      <c r="F5" s="354">
        <f>C5*E5</f>
        <v>0</v>
      </c>
      <c r="G5" s="351"/>
    </row>
    <row r="6" spans="1:7" s="304" customFormat="1" ht="83.25" customHeight="1">
      <c r="A6" s="349" t="s">
        <v>4492</v>
      </c>
      <c r="B6" s="355" t="s">
        <v>4351</v>
      </c>
      <c r="C6" s="351">
        <v>3.9</v>
      </c>
      <c r="D6" s="374" t="s">
        <v>195</v>
      </c>
      <c r="E6" s="366"/>
      <c r="F6" s="354">
        <f t="shared" ref="F6:F81" si="0">C6*E6</f>
        <v>0</v>
      </c>
      <c r="G6" s="387"/>
    </row>
    <row r="7" spans="1:7" s="304" customFormat="1" ht="95.25" customHeight="1">
      <c r="A7" s="349" t="s">
        <v>4493</v>
      </c>
      <c r="B7" s="388" t="s">
        <v>4353</v>
      </c>
      <c r="C7" s="351">
        <v>1</v>
      </c>
      <c r="D7" s="374" t="s">
        <v>2462</v>
      </c>
      <c r="E7" s="366"/>
      <c r="F7" s="354">
        <f t="shared" si="0"/>
        <v>0</v>
      </c>
      <c r="G7" s="387"/>
    </row>
    <row r="8" spans="1:7" s="304" customFormat="1" ht="36.75" customHeight="1">
      <c r="A8" s="359"/>
      <c r="B8" s="389"/>
      <c r="C8" s="361"/>
      <c r="D8" s="390"/>
      <c r="E8" s="364"/>
      <c r="F8" s="364"/>
      <c r="G8" s="391"/>
    </row>
    <row r="9" spans="1:7" s="304" customFormat="1" ht="127.5" customHeight="1">
      <c r="A9" s="349" t="s">
        <v>4494</v>
      </c>
      <c r="B9" s="350" t="s">
        <v>4495</v>
      </c>
      <c r="C9" s="351">
        <v>2</v>
      </c>
      <c r="D9" s="352" t="s">
        <v>2462</v>
      </c>
      <c r="E9" s="366"/>
      <c r="F9" s="354">
        <f t="shared" si="0"/>
        <v>0</v>
      </c>
      <c r="G9" s="358"/>
    </row>
    <row r="10" spans="1:7" s="304" customFormat="1" ht="15.75">
      <c r="A10" s="349"/>
      <c r="B10" s="350" t="s">
        <v>4356</v>
      </c>
      <c r="C10" s="351">
        <v>2</v>
      </c>
      <c r="D10" s="352" t="s">
        <v>2462</v>
      </c>
      <c r="E10" s="366"/>
      <c r="F10" s="354">
        <f t="shared" si="0"/>
        <v>0</v>
      </c>
      <c r="G10" s="358"/>
    </row>
    <row r="11" spans="1:7" s="304" customFormat="1" ht="181.5" customHeight="1">
      <c r="A11" s="349" t="s">
        <v>4496</v>
      </c>
      <c r="B11" s="350" t="s">
        <v>4497</v>
      </c>
      <c r="C11" s="351">
        <v>1</v>
      </c>
      <c r="D11" s="352" t="s">
        <v>2462</v>
      </c>
      <c r="E11" s="366"/>
      <c r="F11" s="354">
        <f t="shared" si="0"/>
        <v>0</v>
      </c>
      <c r="G11" s="358"/>
    </row>
    <row r="12" spans="1:7" s="304" customFormat="1" ht="70.900000000000006" customHeight="1">
      <c r="A12" s="349" t="s">
        <v>4498</v>
      </c>
      <c r="B12" s="357" t="s">
        <v>4499</v>
      </c>
      <c r="C12" s="351">
        <v>1</v>
      </c>
      <c r="D12" s="352" t="s">
        <v>2462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4500</v>
      </c>
      <c r="B14" s="350" t="s">
        <v>4362</v>
      </c>
      <c r="C14" s="351">
        <v>1</v>
      </c>
      <c r="D14" s="352" t="s">
        <v>2462</v>
      </c>
      <c r="E14" s="366"/>
      <c r="F14" s="354">
        <f t="shared" si="0"/>
        <v>0</v>
      </c>
      <c r="G14" s="358"/>
    </row>
    <row r="15" spans="1:7" s="304" customFormat="1" ht="115.15" customHeight="1">
      <c r="A15" s="349" t="s">
        <v>4501</v>
      </c>
      <c r="B15" s="350" t="s">
        <v>4364</v>
      </c>
      <c r="C15" s="351">
        <v>1</v>
      </c>
      <c r="D15" s="367" t="s">
        <v>2462</v>
      </c>
      <c r="E15" s="366"/>
      <c r="F15" s="354">
        <f t="shared" si="0"/>
        <v>0</v>
      </c>
      <c r="G15" s="358"/>
    </row>
    <row r="16" spans="1:7" s="304" customFormat="1" ht="92.25" customHeight="1">
      <c r="A16" s="349" t="s">
        <v>4502</v>
      </c>
      <c r="B16" s="350" t="s">
        <v>4366</v>
      </c>
      <c r="C16" s="351">
        <v>1</v>
      </c>
      <c r="D16" s="352" t="s">
        <v>2462</v>
      </c>
      <c r="E16" s="366"/>
      <c r="F16" s="354">
        <f t="shared" si="0"/>
        <v>0</v>
      </c>
      <c r="G16" s="351"/>
    </row>
    <row r="17" spans="1:7" s="304" customFormat="1" ht="127.9" customHeight="1">
      <c r="A17" s="349" t="s">
        <v>4503</v>
      </c>
      <c r="B17" s="392" t="s">
        <v>4504</v>
      </c>
      <c r="C17" s="351">
        <v>1</v>
      </c>
      <c r="D17" s="352" t="s">
        <v>2462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4505</v>
      </c>
      <c r="B19" s="350" t="s">
        <v>4506</v>
      </c>
      <c r="C19" s="351">
        <v>1</v>
      </c>
      <c r="D19" s="352" t="s">
        <v>2462</v>
      </c>
      <c r="E19" s="366"/>
      <c r="F19" s="354">
        <f t="shared" si="0"/>
        <v>0</v>
      </c>
      <c r="G19" s="351"/>
    </row>
    <row r="20" spans="1:7" s="304" customFormat="1" ht="113.25" customHeight="1">
      <c r="A20" s="349" t="s">
        <v>4507</v>
      </c>
      <c r="B20" s="350" t="s">
        <v>4373</v>
      </c>
      <c r="C20" s="351">
        <v>1</v>
      </c>
      <c r="D20" s="352" t="s">
        <v>2462</v>
      </c>
      <c r="E20" s="366"/>
      <c r="F20" s="354">
        <f t="shared" si="0"/>
        <v>0</v>
      </c>
      <c r="G20" s="358"/>
    </row>
    <row r="21" spans="1:7" s="304" customFormat="1" ht="101.45" customHeight="1">
      <c r="A21" s="349" t="s">
        <v>4508</v>
      </c>
      <c r="B21" s="350" t="s">
        <v>4375</v>
      </c>
      <c r="C21" s="351">
        <v>1</v>
      </c>
      <c r="D21" s="367" t="s">
        <v>2462</v>
      </c>
      <c r="E21" s="366"/>
      <c r="F21" s="354">
        <f>C21*E21</f>
        <v>0</v>
      </c>
      <c r="G21" s="358"/>
    </row>
    <row r="22" spans="1:7" s="304" customFormat="1" ht="61.9" customHeight="1">
      <c r="A22" s="349" t="s">
        <v>4509</v>
      </c>
      <c r="B22" s="350" t="s">
        <v>4510</v>
      </c>
      <c r="C22" s="351">
        <v>1</v>
      </c>
      <c r="D22" s="367" t="s">
        <v>2462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4511</v>
      </c>
      <c r="B24" s="357" t="s">
        <v>4512</v>
      </c>
      <c r="C24" s="351">
        <v>1</v>
      </c>
      <c r="D24" s="352" t="s">
        <v>2462</v>
      </c>
      <c r="E24" s="366"/>
      <c r="F24" s="354">
        <f t="shared" si="0"/>
        <v>0</v>
      </c>
      <c r="G24" s="351"/>
    </row>
    <row r="25" spans="1:7" s="304" customFormat="1" ht="83.25" customHeight="1">
      <c r="A25" s="349" t="s">
        <v>4513</v>
      </c>
      <c r="B25" s="350" t="s">
        <v>4381</v>
      </c>
      <c r="C25" s="351">
        <v>1</v>
      </c>
      <c r="D25" s="352" t="s">
        <v>2462</v>
      </c>
      <c r="E25" s="366"/>
      <c r="F25" s="354">
        <f t="shared" si="0"/>
        <v>0</v>
      </c>
      <c r="G25" s="351"/>
    </row>
    <row r="26" spans="1:7" s="304" customFormat="1" ht="98.25" customHeight="1">
      <c r="A26" s="349" t="s">
        <v>4514</v>
      </c>
      <c r="B26" s="350" t="s">
        <v>4515</v>
      </c>
      <c r="C26" s="351">
        <v>1</v>
      </c>
      <c r="D26" s="352" t="s">
        <v>2462</v>
      </c>
      <c r="E26" s="366"/>
      <c r="F26" s="354">
        <f>C26*E26</f>
        <v>0</v>
      </c>
      <c r="G26" s="358"/>
    </row>
    <row r="27" spans="1:7" s="304" customFormat="1" ht="78" customHeight="1">
      <c r="A27" s="394" t="s">
        <v>4516</v>
      </c>
      <c r="B27" s="350" t="s">
        <v>4385</v>
      </c>
      <c r="C27" s="351">
        <v>6</v>
      </c>
      <c r="D27" s="352" t="s">
        <v>2462</v>
      </c>
      <c r="E27" s="366"/>
      <c r="F27" s="354">
        <f>C27*E27</f>
        <v>0</v>
      </c>
      <c r="G27" s="395"/>
    </row>
    <row r="28" spans="1:7" s="304" customFormat="1" ht="37.5" customHeight="1">
      <c r="A28" s="349" t="s">
        <v>4517</v>
      </c>
      <c r="B28" s="369" t="s">
        <v>4387</v>
      </c>
      <c r="C28" s="351">
        <v>1</v>
      </c>
      <c r="D28" s="352" t="s">
        <v>2462</v>
      </c>
      <c r="E28" s="366"/>
      <c r="F28" s="354">
        <f>C28*E28</f>
        <v>0</v>
      </c>
      <c r="G28" s="351"/>
    </row>
    <row r="29" spans="1:7" s="304" customFormat="1" ht="27.6" customHeight="1">
      <c r="A29" s="359"/>
      <c r="B29" s="396"/>
      <c r="C29" s="361"/>
      <c r="D29" s="362"/>
      <c r="E29" s="364"/>
      <c r="F29" s="364"/>
      <c r="G29" s="361"/>
    </row>
    <row r="30" spans="1:7" s="304" customFormat="1" ht="75.75" customHeight="1">
      <c r="A30" s="349" t="s">
        <v>4518</v>
      </c>
      <c r="B30" s="350" t="s">
        <v>4389</v>
      </c>
      <c r="C30" s="351">
        <v>1</v>
      </c>
      <c r="D30" s="352" t="s">
        <v>2462</v>
      </c>
      <c r="E30" s="366"/>
      <c r="F30" s="354">
        <f>C30*E30</f>
        <v>0</v>
      </c>
      <c r="G30" s="351"/>
    </row>
    <row r="31" spans="1:7" s="304" customFormat="1" ht="135.75" customHeight="1">
      <c r="A31" s="349" t="s">
        <v>4519</v>
      </c>
      <c r="B31" s="350" t="s">
        <v>4520</v>
      </c>
      <c r="C31" s="351">
        <v>2</v>
      </c>
      <c r="D31" s="352" t="s">
        <v>2462</v>
      </c>
      <c r="E31" s="366"/>
      <c r="F31" s="354">
        <f>C31*E31</f>
        <v>0</v>
      </c>
      <c r="G31" s="358"/>
    </row>
    <row r="32" spans="1:7" s="304" customFormat="1" ht="23.25" customHeight="1">
      <c r="A32" s="349"/>
      <c r="B32" s="350" t="s">
        <v>4356</v>
      </c>
      <c r="C32" s="351">
        <v>2</v>
      </c>
      <c r="D32" s="352" t="s">
        <v>2462</v>
      </c>
      <c r="E32" s="366"/>
      <c r="F32" s="354">
        <f>C32*E32</f>
        <v>0</v>
      </c>
      <c r="G32" s="358"/>
    </row>
    <row r="33" spans="1:7" s="304" customFormat="1" ht="123.75" customHeight="1">
      <c r="A33" s="349" t="s">
        <v>4521</v>
      </c>
      <c r="B33" s="350" t="s">
        <v>4522</v>
      </c>
      <c r="C33" s="351">
        <v>1</v>
      </c>
      <c r="D33" s="352" t="s">
        <v>2462</v>
      </c>
      <c r="E33" s="366"/>
      <c r="F33" s="354">
        <f>C33*E33</f>
        <v>0</v>
      </c>
      <c r="G33" s="351"/>
    </row>
    <row r="34" spans="1:7" s="304" customFormat="1" ht="123.75" customHeight="1">
      <c r="A34" s="349" t="s">
        <v>4523</v>
      </c>
      <c r="B34" s="350" t="s">
        <v>4524</v>
      </c>
      <c r="C34" s="351">
        <v>1</v>
      </c>
      <c r="D34" s="352" t="s">
        <v>2462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4525</v>
      </c>
      <c r="B36" s="350" t="s">
        <v>4526</v>
      </c>
      <c r="C36" s="351">
        <v>1</v>
      </c>
      <c r="D36" s="352" t="s">
        <v>2462</v>
      </c>
      <c r="E36" s="366"/>
      <c r="F36" s="354">
        <f>C36*E36</f>
        <v>0</v>
      </c>
      <c r="G36" s="358"/>
    </row>
    <row r="37" spans="1:7" s="304" customFormat="1" ht="87" customHeight="1">
      <c r="A37" s="349" t="s">
        <v>4527</v>
      </c>
      <c r="B37" s="350" t="s">
        <v>4528</v>
      </c>
      <c r="C37" s="351">
        <v>2</v>
      </c>
      <c r="D37" s="352" t="s">
        <v>2462</v>
      </c>
      <c r="E37" s="366"/>
      <c r="F37" s="354">
        <f t="shared" si="0"/>
        <v>0</v>
      </c>
      <c r="G37" s="358"/>
    </row>
    <row r="38" spans="1:7" s="304" customFormat="1" ht="96" customHeight="1">
      <c r="A38" s="349" t="s">
        <v>4529</v>
      </c>
      <c r="B38" s="350" t="s">
        <v>4530</v>
      </c>
      <c r="C38" s="351">
        <v>2</v>
      </c>
      <c r="D38" s="352" t="s">
        <v>2462</v>
      </c>
      <c r="E38" s="366"/>
      <c r="F38" s="354">
        <f>C38*E38</f>
        <v>0</v>
      </c>
      <c r="G38" s="358"/>
    </row>
    <row r="39" spans="1:7" s="304" customFormat="1" ht="98.25" customHeight="1">
      <c r="A39" s="349" t="s">
        <v>4531</v>
      </c>
      <c r="B39" s="350" t="s">
        <v>4532</v>
      </c>
      <c r="C39" s="351">
        <v>2</v>
      </c>
      <c r="D39" s="352" t="s">
        <v>2462</v>
      </c>
      <c r="E39" s="366"/>
      <c r="F39" s="354">
        <f>C39*E39</f>
        <v>0</v>
      </c>
      <c r="G39" s="351"/>
    </row>
    <row r="40" spans="1:7" s="304" customFormat="1" ht="78.75" customHeight="1">
      <c r="A40" s="349" t="s">
        <v>9606</v>
      </c>
      <c r="B40" s="350" t="s">
        <v>4533</v>
      </c>
      <c r="C40" s="351">
        <v>1</v>
      </c>
      <c r="D40" s="352" t="s">
        <v>2462</v>
      </c>
      <c r="E40" s="366"/>
      <c r="F40" s="354">
        <f>C40*E40</f>
        <v>0</v>
      </c>
      <c r="G40" s="358" t="s">
        <v>4396</v>
      </c>
    </row>
    <row r="41" spans="1:7" s="304" customFormat="1" ht="26.25" customHeight="1">
      <c r="A41" s="359"/>
      <c r="B41" s="360"/>
      <c r="C41" s="361"/>
      <c r="D41" s="362"/>
      <c r="E41" s="364"/>
      <c r="F41" s="364"/>
      <c r="G41" s="361"/>
    </row>
    <row r="42" spans="1:7" s="304" customFormat="1" ht="72" customHeight="1">
      <c r="A42" s="349" t="s">
        <v>9607</v>
      </c>
      <c r="B42" s="350" t="s">
        <v>4534</v>
      </c>
      <c r="C42" s="351">
        <v>1</v>
      </c>
      <c r="D42" s="352" t="s">
        <v>2462</v>
      </c>
      <c r="E42" s="366"/>
      <c r="F42" s="354">
        <f>C42*E42</f>
        <v>0</v>
      </c>
      <c r="G42" s="351"/>
    </row>
    <row r="43" spans="1:7" s="304" customFormat="1" ht="39.75" customHeight="1">
      <c r="A43" s="349" t="s">
        <v>4535</v>
      </c>
      <c r="B43" s="350" t="s">
        <v>4536</v>
      </c>
      <c r="C43" s="351">
        <v>4</v>
      </c>
      <c r="D43" s="352" t="s">
        <v>2462</v>
      </c>
      <c r="E43" s="366"/>
      <c r="F43" s="354">
        <f>C43*E43</f>
        <v>0</v>
      </c>
      <c r="G43" s="351"/>
    </row>
    <row r="44" spans="1:7" s="304" customFormat="1" ht="42" customHeight="1">
      <c r="A44" s="349" t="s">
        <v>4537</v>
      </c>
      <c r="B44" s="350" t="s">
        <v>4538</v>
      </c>
      <c r="C44" s="351">
        <v>2</v>
      </c>
      <c r="D44" s="352" t="s">
        <v>2462</v>
      </c>
      <c r="E44" s="366"/>
      <c r="F44" s="354">
        <f t="shared" si="0"/>
        <v>0</v>
      </c>
      <c r="G44" s="351"/>
    </row>
    <row r="45" spans="1:7" s="304" customFormat="1" ht="40.5" customHeight="1">
      <c r="A45" s="349" t="s">
        <v>4539</v>
      </c>
      <c r="B45" s="350" t="s">
        <v>4540</v>
      </c>
      <c r="C45" s="351">
        <v>2</v>
      </c>
      <c r="D45" s="352" t="s">
        <v>2462</v>
      </c>
      <c r="E45" s="366"/>
      <c r="F45" s="354">
        <f t="shared" si="0"/>
        <v>0</v>
      </c>
      <c r="G45" s="351"/>
    </row>
    <row r="46" spans="1:7" s="304" customFormat="1" ht="40.5" customHeight="1">
      <c r="A46" s="349" t="s">
        <v>4541</v>
      </c>
      <c r="B46" s="350" t="s">
        <v>4542</v>
      </c>
      <c r="C46" s="351">
        <v>4</v>
      </c>
      <c r="D46" s="352" t="s">
        <v>2462</v>
      </c>
      <c r="E46" s="366"/>
      <c r="F46" s="354">
        <f>C46*E46</f>
        <v>0</v>
      </c>
      <c r="G46" s="351"/>
    </row>
    <row r="47" spans="1:7" s="304" customFormat="1" ht="51.75" customHeight="1">
      <c r="A47" s="349" t="s">
        <v>4543</v>
      </c>
      <c r="B47" s="350" t="s">
        <v>4544</v>
      </c>
      <c r="C47" s="351">
        <v>6</v>
      </c>
      <c r="D47" s="352" t="s">
        <v>2462</v>
      </c>
      <c r="E47" s="366"/>
      <c r="F47" s="397">
        <f>E47*C47</f>
        <v>0</v>
      </c>
      <c r="G47" s="351"/>
    </row>
    <row r="48" spans="1:7" s="304" customFormat="1" ht="56.25" customHeight="1">
      <c r="A48" s="349" t="s">
        <v>4545</v>
      </c>
      <c r="B48" s="350" t="s">
        <v>4546</v>
      </c>
      <c r="C48" s="398">
        <v>8</v>
      </c>
      <c r="D48" s="399" t="s">
        <v>2462</v>
      </c>
      <c r="E48" s="400"/>
      <c r="F48" s="401">
        <f>E48*C48</f>
        <v>0</v>
      </c>
      <c r="G48" s="351"/>
    </row>
    <row r="49" spans="1:7" s="304" customFormat="1" ht="34.5" customHeight="1">
      <c r="A49" s="349" t="s">
        <v>4547</v>
      </c>
      <c r="B49" s="350" t="s">
        <v>4548</v>
      </c>
      <c r="C49" s="351">
        <v>4</v>
      </c>
      <c r="D49" s="352" t="s">
        <v>2462</v>
      </c>
      <c r="E49" s="366"/>
      <c r="F49" s="354">
        <f>C49*E49</f>
        <v>0</v>
      </c>
      <c r="G49" s="351"/>
    </row>
    <row r="50" spans="1:7" s="304" customFormat="1" ht="101.45" customHeight="1">
      <c r="A50" s="349" t="s">
        <v>4549</v>
      </c>
      <c r="B50" s="350" t="s">
        <v>4400</v>
      </c>
      <c r="C50" s="351">
        <v>1</v>
      </c>
      <c r="D50" s="352" t="s">
        <v>2462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4550</v>
      </c>
      <c r="B52" s="350" t="s">
        <v>4551</v>
      </c>
      <c r="C52" s="351">
        <v>11</v>
      </c>
      <c r="D52" s="352" t="s">
        <v>2462</v>
      </c>
      <c r="E52" s="366"/>
      <c r="F52" s="354">
        <f t="shared" si="0"/>
        <v>0</v>
      </c>
      <c r="G52" s="351"/>
    </row>
    <row r="53" spans="1:7" s="304" customFormat="1" ht="55.9" customHeight="1">
      <c r="A53" s="349" t="s">
        <v>4552</v>
      </c>
      <c r="B53" s="350" t="s">
        <v>4553</v>
      </c>
      <c r="C53" s="351">
        <v>4</v>
      </c>
      <c r="D53" s="352" t="s">
        <v>2462</v>
      </c>
      <c r="E53" s="366"/>
      <c r="F53" s="354">
        <f t="shared" si="0"/>
        <v>0</v>
      </c>
      <c r="G53" s="351"/>
    </row>
    <row r="54" spans="1:7" s="304" customFormat="1" ht="39.6" customHeight="1">
      <c r="A54" s="349" t="s">
        <v>4554</v>
      </c>
      <c r="B54" s="350" t="s">
        <v>4555</v>
      </c>
      <c r="C54" s="351">
        <v>2</v>
      </c>
      <c r="D54" s="352" t="s">
        <v>2462</v>
      </c>
      <c r="E54" s="366"/>
      <c r="F54" s="354">
        <f t="shared" si="0"/>
        <v>0</v>
      </c>
      <c r="G54" s="351"/>
    </row>
    <row r="55" spans="1:7" s="304" customFormat="1" ht="61.15" customHeight="1">
      <c r="A55" s="349" t="s">
        <v>4556</v>
      </c>
      <c r="B55" s="350" t="s">
        <v>4557</v>
      </c>
      <c r="C55" s="351">
        <v>13</v>
      </c>
      <c r="D55" s="352" t="s">
        <v>254</v>
      </c>
      <c r="E55" s="366"/>
      <c r="F55" s="354">
        <f t="shared" si="0"/>
        <v>0</v>
      </c>
      <c r="G55" s="351"/>
    </row>
    <row r="56" spans="1:7" s="304" customFormat="1" ht="43.15" customHeight="1">
      <c r="A56" s="349" t="s">
        <v>4558</v>
      </c>
      <c r="B56" s="350" t="s">
        <v>4559</v>
      </c>
      <c r="C56" s="351">
        <v>2</v>
      </c>
      <c r="D56" s="352" t="s">
        <v>2462</v>
      </c>
      <c r="E56" s="366"/>
      <c r="F56" s="354">
        <f t="shared" si="0"/>
        <v>0</v>
      </c>
      <c r="G56" s="351"/>
    </row>
    <row r="57" spans="1:7" s="304" customFormat="1" ht="34.5" customHeight="1">
      <c r="A57" s="349" t="s">
        <v>4560</v>
      </c>
      <c r="B57" s="350" t="s">
        <v>4548</v>
      </c>
      <c r="C57" s="351">
        <v>4</v>
      </c>
      <c r="D57" s="352" t="s">
        <v>2462</v>
      </c>
      <c r="E57" s="366"/>
      <c r="F57" s="354">
        <f t="shared" si="0"/>
        <v>0</v>
      </c>
      <c r="G57" s="351"/>
    </row>
    <row r="58" spans="1:7" s="304" customFormat="1" ht="28.15" customHeight="1">
      <c r="A58" s="349" t="s">
        <v>4561</v>
      </c>
      <c r="B58" s="350" t="s">
        <v>4410</v>
      </c>
      <c r="C58" s="351">
        <v>2</v>
      </c>
      <c r="D58" s="352" t="s">
        <v>2462</v>
      </c>
      <c r="E58" s="366"/>
      <c r="F58" s="354">
        <f t="shared" si="0"/>
        <v>0</v>
      </c>
      <c r="G58" s="351"/>
    </row>
    <row r="59" spans="1:7" s="304" customFormat="1" ht="42.75" customHeight="1">
      <c r="A59" s="349" t="s">
        <v>4562</v>
      </c>
      <c r="B59" s="350" t="s">
        <v>4412</v>
      </c>
      <c r="C59" s="351"/>
      <c r="D59" s="352"/>
      <c r="E59" s="366"/>
      <c r="F59" s="354"/>
      <c r="G59" s="351"/>
    </row>
    <row r="60" spans="1:7" s="304" customFormat="1" ht="18.95" customHeight="1">
      <c r="A60" s="349" t="s">
        <v>4413</v>
      </c>
      <c r="B60" s="352" t="s">
        <v>4563</v>
      </c>
      <c r="C60" s="351">
        <v>1</v>
      </c>
      <c r="D60" s="352" t="s">
        <v>2462</v>
      </c>
      <c r="E60" s="366"/>
      <c r="F60" s="354">
        <f t="shared" si="0"/>
        <v>0</v>
      </c>
      <c r="G60" s="351"/>
    </row>
    <row r="61" spans="1:7" s="304" customFormat="1" ht="18.95" customHeight="1">
      <c r="A61" s="349" t="s">
        <v>4415</v>
      </c>
      <c r="B61" s="352" t="s">
        <v>4564</v>
      </c>
      <c r="C61" s="351">
        <v>12</v>
      </c>
      <c r="D61" s="352" t="s">
        <v>2462</v>
      </c>
      <c r="E61" s="366"/>
      <c r="F61" s="354">
        <f t="shared" si="0"/>
        <v>0</v>
      </c>
      <c r="G61" s="351"/>
    </row>
    <row r="62" spans="1:7" s="304" customFormat="1" ht="18.95" customHeight="1">
      <c r="A62" s="349" t="s">
        <v>4417</v>
      </c>
      <c r="B62" s="352" t="s">
        <v>4418</v>
      </c>
      <c r="C62" s="351">
        <v>1</v>
      </c>
      <c r="D62" s="352" t="s">
        <v>2462</v>
      </c>
      <c r="E62" s="366"/>
      <c r="F62" s="354">
        <f t="shared" si="0"/>
        <v>0</v>
      </c>
      <c r="G62" s="351"/>
    </row>
    <row r="63" spans="1:7" s="304" customFormat="1" ht="18.95" customHeight="1">
      <c r="A63" s="349" t="s">
        <v>4419</v>
      </c>
      <c r="B63" s="352" t="s">
        <v>4565</v>
      </c>
      <c r="C63" s="351">
        <v>1</v>
      </c>
      <c r="D63" s="352" t="s">
        <v>2462</v>
      </c>
      <c r="E63" s="366"/>
      <c r="F63" s="354">
        <f t="shared" si="0"/>
        <v>0</v>
      </c>
      <c r="G63" s="351"/>
    </row>
    <row r="64" spans="1:7" s="304" customFormat="1" ht="18.95" customHeight="1">
      <c r="A64" s="349" t="s">
        <v>4421</v>
      </c>
      <c r="B64" s="352" t="s">
        <v>4566</v>
      </c>
      <c r="C64" s="351">
        <v>4</v>
      </c>
      <c r="D64" s="352" t="s">
        <v>2462</v>
      </c>
      <c r="E64" s="366"/>
      <c r="F64" s="354">
        <f t="shared" si="0"/>
        <v>0</v>
      </c>
      <c r="G64" s="351"/>
    </row>
    <row r="65" spans="1:7" s="304" customFormat="1" ht="18.95" customHeight="1">
      <c r="A65" s="349" t="s">
        <v>4423</v>
      </c>
      <c r="B65" s="352" t="s">
        <v>4567</v>
      </c>
      <c r="C65" s="351">
        <v>2</v>
      </c>
      <c r="D65" s="352" t="s">
        <v>2462</v>
      </c>
      <c r="E65" s="366"/>
      <c r="F65" s="354">
        <f t="shared" si="0"/>
        <v>0</v>
      </c>
      <c r="G65" s="351"/>
    </row>
    <row r="66" spans="1:7" s="304" customFormat="1" ht="18.95" customHeight="1">
      <c r="A66" s="349" t="s">
        <v>4425</v>
      </c>
      <c r="B66" s="352" t="s">
        <v>4568</v>
      </c>
      <c r="C66" s="351">
        <v>2</v>
      </c>
      <c r="D66" s="352" t="s">
        <v>2462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4427</v>
      </c>
      <c r="B68" s="352" t="s">
        <v>4569</v>
      </c>
      <c r="C68" s="351">
        <v>4</v>
      </c>
      <c r="D68" s="352" t="s">
        <v>2462</v>
      </c>
      <c r="E68" s="366"/>
      <c r="F68" s="354">
        <f t="shared" si="0"/>
        <v>0</v>
      </c>
      <c r="G68" s="351"/>
    </row>
    <row r="69" spans="1:7" s="304" customFormat="1" ht="18.95" customHeight="1">
      <c r="A69" s="349" t="s">
        <v>4429</v>
      </c>
      <c r="B69" s="352" t="s">
        <v>4570</v>
      </c>
      <c r="C69" s="351">
        <v>1</v>
      </c>
      <c r="D69" s="352" t="s">
        <v>2462</v>
      </c>
      <c r="E69" s="366"/>
      <c r="F69" s="354">
        <f t="shared" si="0"/>
        <v>0</v>
      </c>
      <c r="G69" s="351"/>
    </row>
    <row r="70" spans="1:7" s="304" customFormat="1" ht="18.95" customHeight="1">
      <c r="A70" s="349" t="s">
        <v>4457</v>
      </c>
      <c r="B70" s="352" t="s">
        <v>4571</v>
      </c>
      <c r="C70" s="351">
        <v>2</v>
      </c>
      <c r="D70" s="352" t="s">
        <v>2462</v>
      </c>
      <c r="E70" s="366"/>
      <c r="F70" s="354">
        <f t="shared" si="0"/>
        <v>0</v>
      </c>
      <c r="G70" s="351"/>
    </row>
    <row r="71" spans="1:7" s="304" customFormat="1" ht="18.95" customHeight="1">
      <c r="A71" s="349" t="s">
        <v>4442</v>
      </c>
      <c r="B71" s="352" t="s">
        <v>4572</v>
      </c>
      <c r="C71" s="351">
        <v>2</v>
      </c>
      <c r="D71" s="352" t="s">
        <v>2462</v>
      </c>
      <c r="E71" s="366"/>
      <c r="F71" s="354">
        <f t="shared" si="0"/>
        <v>0</v>
      </c>
      <c r="G71" s="351"/>
    </row>
    <row r="72" spans="1:7" s="304" customFormat="1" ht="18.95" customHeight="1">
      <c r="A72" s="349" t="s">
        <v>4444</v>
      </c>
      <c r="B72" s="352" t="s">
        <v>4573</v>
      </c>
      <c r="C72" s="351">
        <v>5</v>
      </c>
      <c r="D72" s="352" t="s">
        <v>2462</v>
      </c>
      <c r="E72" s="366"/>
      <c r="F72" s="354">
        <f t="shared" si="0"/>
        <v>0</v>
      </c>
      <c r="G72" s="351"/>
    </row>
    <row r="73" spans="1:7" s="304" customFormat="1" ht="18.95" customHeight="1">
      <c r="A73" s="349" t="s">
        <v>254</v>
      </c>
      <c r="B73" s="352" t="s">
        <v>4574</v>
      </c>
      <c r="C73" s="351">
        <v>1</v>
      </c>
      <c r="D73" s="352" t="s">
        <v>2462</v>
      </c>
      <c r="E73" s="366"/>
      <c r="F73" s="354">
        <f t="shared" si="0"/>
        <v>0</v>
      </c>
      <c r="G73" s="351"/>
    </row>
    <row r="74" spans="1:7" s="304" customFormat="1" ht="18.95" customHeight="1">
      <c r="A74" s="349" t="s">
        <v>4462</v>
      </c>
      <c r="B74" s="352" t="s">
        <v>4575</v>
      </c>
      <c r="C74" s="351">
        <v>1</v>
      </c>
      <c r="D74" s="352" t="s">
        <v>2462</v>
      </c>
      <c r="E74" s="366"/>
      <c r="F74" s="354">
        <f t="shared" si="0"/>
        <v>0</v>
      </c>
      <c r="G74" s="351"/>
    </row>
    <row r="75" spans="1:7" s="304" customFormat="1" ht="18.95" customHeight="1">
      <c r="A75" s="349" t="s">
        <v>4464</v>
      </c>
      <c r="B75" s="352" t="s">
        <v>4576</v>
      </c>
      <c r="C75" s="351">
        <v>2</v>
      </c>
      <c r="D75" s="352" t="s">
        <v>2462</v>
      </c>
      <c r="E75" s="366"/>
      <c r="F75" s="354">
        <f t="shared" si="0"/>
        <v>0</v>
      </c>
      <c r="G75" s="351"/>
    </row>
    <row r="76" spans="1:7" s="304" customFormat="1" ht="97.15" customHeight="1">
      <c r="A76" s="349" t="s">
        <v>4577</v>
      </c>
      <c r="B76" s="350" t="s">
        <v>4578</v>
      </c>
      <c r="C76" s="351"/>
      <c r="D76" s="352"/>
      <c r="E76" s="354"/>
      <c r="F76" s="354"/>
      <c r="G76" s="351"/>
    </row>
    <row r="77" spans="1:7" s="304" customFormat="1" ht="18.600000000000001" customHeight="1">
      <c r="A77" s="349" t="s">
        <v>4413</v>
      </c>
      <c r="B77" s="352" t="s">
        <v>4433</v>
      </c>
      <c r="C77" s="351">
        <v>6</v>
      </c>
      <c r="D77" s="352" t="s">
        <v>254</v>
      </c>
      <c r="E77" s="366"/>
      <c r="F77" s="354">
        <f t="shared" si="0"/>
        <v>0</v>
      </c>
      <c r="G77" s="351"/>
    </row>
    <row r="78" spans="1:7" s="304" customFormat="1" ht="18.95" customHeight="1">
      <c r="A78" s="349" t="s">
        <v>4415</v>
      </c>
      <c r="B78" s="352" t="s">
        <v>4434</v>
      </c>
      <c r="C78" s="351">
        <v>18</v>
      </c>
      <c r="D78" s="352" t="s">
        <v>254</v>
      </c>
      <c r="E78" s="366"/>
      <c r="F78" s="354">
        <f t="shared" si="0"/>
        <v>0</v>
      </c>
      <c r="G78" s="351"/>
    </row>
    <row r="79" spans="1:7" s="304" customFormat="1" ht="18.95" customHeight="1">
      <c r="A79" s="349" t="s">
        <v>4417</v>
      </c>
      <c r="B79" s="352" t="s">
        <v>4435</v>
      </c>
      <c r="C79" s="351">
        <v>63</v>
      </c>
      <c r="D79" s="352" t="s">
        <v>254</v>
      </c>
      <c r="E79" s="366"/>
      <c r="F79" s="354">
        <f t="shared" si="0"/>
        <v>0</v>
      </c>
      <c r="G79" s="351"/>
    </row>
    <row r="80" spans="1:7" s="304" customFormat="1" ht="18.95" customHeight="1">
      <c r="A80" s="349" t="s">
        <v>4419</v>
      </c>
      <c r="B80" s="352" t="s">
        <v>4436</v>
      </c>
      <c r="C80" s="351">
        <v>24</v>
      </c>
      <c r="D80" s="352" t="s">
        <v>254</v>
      </c>
      <c r="E80" s="366"/>
      <c r="F80" s="354">
        <f t="shared" si="0"/>
        <v>0</v>
      </c>
      <c r="G80" s="351"/>
    </row>
    <row r="81" spans="1:7" s="304" customFormat="1" ht="18.95" customHeight="1">
      <c r="A81" s="349" t="s">
        <v>4421</v>
      </c>
      <c r="B81" s="352" t="s">
        <v>4437</v>
      </c>
      <c r="C81" s="351">
        <v>17</v>
      </c>
      <c r="D81" s="352" t="s">
        <v>254</v>
      </c>
      <c r="E81" s="366"/>
      <c r="F81" s="354">
        <f t="shared" si="0"/>
        <v>0</v>
      </c>
      <c r="G81" s="351"/>
    </row>
    <row r="82" spans="1:7" s="304" customFormat="1" ht="18.95" customHeight="1">
      <c r="A82" s="349" t="s">
        <v>4423</v>
      </c>
      <c r="B82" s="352" t="s">
        <v>4438</v>
      </c>
      <c r="C82" s="351">
        <v>149</v>
      </c>
      <c r="D82" s="352" t="s">
        <v>254</v>
      </c>
      <c r="E82" s="366"/>
      <c r="F82" s="354">
        <f t="shared" ref="F82:F112" si="1">C82*E82</f>
        <v>0</v>
      </c>
      <c r="G82" s="351"/>
    </row>
    <row r="83" spans="1:7" s="304" customFormat="1" ht="18.95" customHeight="1">
      <c r="A83" s="349" t="s">
        <v>4425</v>
      </c>
      <c r="B83" s="352" t="s">
        <v>4439</v>
      </c>
      <c r="C83" s="351">
        <v>27</v>
      </c>
      <c r="D83" s="352" t="s">
        <v>254</v>
      </c>
      <c r="E83" s="366"/>
      <c r="F83" s="354">
        <f t="shared" si="1"/>
        <v>0</v>
      </c>
      <c r="G83" s="351"/>
    </row>
    <row r="84" spans="1:7" s="304" customFormat="1" ht="18.95" customHeight="1">
      <c r="A84" s="349" t="s">
        <v>4427</v>
      </c>
      <c r="B84" s="352" t="s">
        <v>4440</v>
      </c>
      <c r="C84" s="351">
        <v>60</v>
      </c>
      <c r="D84" s="352" t="s">
        <v>254</v>
      </c>
      <c r="E84" s="366"/>
      <c r="F84" s="354">
        <f t="shared" si="1"/>
        <v>0</v>
      </c>
      <c r="G84" s="351"/>
    </row>
    <row r="85" spans="1:7" s="304" customFormat="1" ht="18.95" customHeight="1">
      <c r="A85" s="349" t="s">
        <v>4429</v>
      </c>
      <c r="B85" s="352" t="s">
        <v>4441</v>
      </c>
      <c r="C85" s="351">
        <v>16</v>
      </c>
      <c r="D85" s="352" t="s">
        <v>254</v>
      </c>
      <c r="E85" s="366"/>
      <c r="F85" s="354">
        <f t="shared" si="1"/>
        <v>0</v>
      </c>
      <c r="G85" s="351"/>
    </row>
    <row r="86" spans="1:7" s="304" customFormat="1" ht="18.95" customHeight="1">
      <c r="A86" s="349" t="s">
        <v>4457</v>
      </c>
      <c r="B86" s="352" t="s">
        <v>4443</v>
      </c>
      <c r="C86" s="351">
        <v>23</v>
      </c>
      <c r="D86" s="352" t="s">
        <v>254</v>
      </c>
      <c r="E86" s="366"/>
      <c r="F86" s="354">
        <f t="shared" si="1"/>
        <v>0</v>
      </c>
      <c r="G86" s="351"/>
    </row>
    <row r="87" spans="1:7" s="304" customFormat="1" ht="18.95" customHeight="1">
      <c r="A87" s="349" t="s">
        <v>4442</v>
      </c>
      <c r="B87" s="352" t="s">
        <v>4445</v>
      </c>
      <c r="C87" s="351">
        <v>1</v>
      </c>
      <c r="D87" s="352" t="s">
        <v>2462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4579</v>
      </c>
      <c r="B89" s="357" t="s">
        <v>4447</v>
      </c>
      <c r="C89" s="351"/>
      <c r="D89" s="352"/>
      <c r="E89" s="354"/>
      <c r="F89" s="354"/>
      <c r="G89" s="351"/>
    </row>
    <row r="90" spans="1:7" s="304" customFormat="1" ht="18.600000000000001" customHeight="1">
      <c r="A90" s="349" t="s">
        <v>4413</v>
      </c>
      <c r="B90" s="357" t="s">
        <v>4580</v>
      </c>
      <c r="C90" s="351">
        <v>3</v>
      </c>
      <c r="D90" s="352" t="s">
        <v>2462</v>
      </c>
      <c r="E90" s="366"/>
      <c r="F90" s="354">
        <f>C90*E90</f>
        <v>0</v>
      </c>
      <c r="G90" s="351"/>
    </row>
    <row r="91" spans="1:7" s="304" customFormat="1" ht="18.600000000000001" customHeight="1">
      <c r="A91" s="349" t="s">
        <v>4415</v>
      </c>
      <c r="B91" s="357" t="s">
        <v>4581</v>
      </c>
      <c r="C91" s="351">
        <v>1</v>
      </c>
      <c r="D91" s="352" t="s">
        <v>2462</v>
      </c>
      <c r="E91" s="366"/>
      <c r="F91" s="354">
        <f>C91*E91</f>
        <v>0</v>
      </c>
      <c r="G91" s="351"/>
    </row>
    <row r="92" spans="1:7" s="304" customFormat="1" ht="18.95" customHeight="1">
      <c r="A92" s="349" t="s">
        <v>4417</v>
      </c>
      <c r="B92" s="357" t="s">
        <v>4582</v>
      </c>
      <c r="C92" s="351">
        <v>6</v>
      </c>
      <c r="D92" s="352" t="s">
        <v>2462</v>
      </c>
      <c r="E92" s="366"/>
      <c r="F92" s="354">
        <f t="shared" si="1"/>
        <v>0</v>
      </c>
      <c r="G92" s="351"/>
    </row>
    <row r="93" spans="1:7" s="304" customFormat="1" ht="18.95" customHeight="1">
      <c r="A93" s="349" t="s">
        <v>4419</v>
      </c>
      <c r="B93" s="352" t="s">
        <v>4583</v>
      </c>
      <c r="C93" s="351">
        <v>1</v>
      </c>
      <c r="D93" s="352" t="s">
        <v>2462</v>
      </c>
      <c r="E93" s="366"/>
      <c r="F93" s="354">
        <f t="shared" si="1"/>
        <v>0</v>
      </c>
      <c r="G93" s="351"/>
    </row>
    <row r="94" spans="1:7" s="304" customFormat="1" ht="18.95" customHeight="1">
      <c r="A94" s="349" t="s">
        <v>4421</v>
      </c>
      <c r="B94" s="352" t="s">
        <v>4584</v>
      </c>
      <c r="C94" s="351">
        <v>3</v>
      </c>
      <c r="D94" s="352" t="s">
        <v>2462</v>
      </c>
      <c r="E94" s="366"/>
      <c r="F94" s="354">
        <f t="shared" si="1"/>
        <v>0</v>
      </c>
      <c r="G94" s="351"/>
    </row>
    <row r="95" spans="1:7" s="304" customFormat="1" ht="18.95" customHeight="1">
      <c r="A95" s="349" t="s">
        <v>4423</v>
      </c>
      <c r="B95" s="352" t="s">
        <v>4585</v>
      </c>
      <c r="C95" s="351">
        <v>7</v>
      </c>
      <c r="D95" s="352" t="s">
        <v>2462</v>
      </c>
      <c r="E95" s="366"/>
      <c r="F95" s="354">
        <f>C95*E95</f>
        <v>0</v>
      </c>
      <c r="G95" s="351"/>
    </row>
    <row r="96" spans="1:7" s="304" customFormat="1" ht="18.95" customHeight="1">
      <c r="A96" s="349" t="s">
        <v>4425</v>
      </c>
      <c r="B96" s="352" t="s">
        <v>4586</v>
      </c>
      <c r="C96" s="351">
        <v>2</v>
      </c>
      <c r="D96" s="352" t="s">
        <v>2462</v>
      </c>
      <c r="E96" s="366"/>
      <c r="F96" s="354">
        <f>C96*E96</f>
        <v>0</v>
      </c>
      <c r="G96" s="351"/>
    </row>
    <row r="97" spans="1:7" s="304" customFormat="1" ht="18.95" customHeight="1">
      <c r="A97" s="349" t="s">
        <v>4427</v>
      </c>
      <c r="B97" s="352" t="s">
        <v>4456</v>
      </c>
      <c r="C97" s="351">
        <v>9</v>
      </c>
      <c r="D97" s="352" t="s">
        <v>2462</v>
      </c>
      <c r="E97" s="366"/>
      <c r="F97" s="354">
        <f t="shared" si="1"/>
        <v>0</v>
      </c>
      <c r="G97" s="351"/>
    </row>
    <row r="98" spans="1:7" s="304" customFormat="1" ht="18.95" customHeight="1">
      <c r="A98" s="349" t="s">
        <v>4429</v>
      </c>
      <c r="B98" s="352" t="s">
        <v>4458</v>
      </c>
      <c r="C98" s="351">
        <v>3</v>
      </c>
      <c r="D98" s="352" t="s">
        <v>2462</v>
      </c>
      <c r="E98" s="366"/>
      <c r="F98" s="354">
        <f t="shared" si="1"/>
        <v>0</v>
      </c>
      <c r="G98" s="351"/>
    </row>
    <row r="99" spans="1:7" s="304" customFormat="1" ht="18.95" customHeight="1">
      <c r="A99" s="349" t="s">
        <v>4442</v>
      </c>
      <c r="B99" s="352" t="s">
        <v>4587</v>
      </c>
      <c r="C99" s="351">
        <v>2</v>
      </c>
      <c r="D99" s="352" t="s">
        <v>2462</v>
      </c>
      <c r="E99" s="366"/>
      <c r="F99" s="354">
        <f>C99*E99</f>
        <v>0</v>
      </c>
      <c r="G99" s="351"/>
    </row>
    <row r="100" spans="1:7" s="304" customFormat="1" ht="18.95" customHeight="1">
      <c r="A100" s="349" t="s">
        <v>4444</v>
      </c>
      <c r="B100" s="352" t="s">
        <v>4459</v>
      </c>
      <c r="C100" s="351">
        <v>3</v>
      </c>
      <c r="D100" s="352" t="s">
        <v>2462</v>
      </c>
      <c r="E100" s="366"/>
      <c r="F100" s="354">
        <f t="shared" si="1"/>
        <v>0</v>
      </c>
      <c r="G100" s="351"/>
    </row>
    <row r="101" spans="1:7" s="304" customFormat="1" ht="18.95" customHeight="1">
      <c r="A101" s="349" t="s">
        <v>254</v>
      </c>
      <c r="B101" s="352" t="s">
        <v>4588</v>
      </c>
      <c r="C101" s="351">
        <v>1</v>
      </c>
      <c r="D101" s="352" t="s">
        <v>2462</v>
      </c>
      <c r="E101" s="366"/>
      <c r="F101" s="354">
        <f>C101*E101</f>
        <v>0</v>
      </c>
      <c r="G101" s="351"/>
    </row>
    <row r="102" spans="1:7" s="304" customFormat="1" ht="18.95" customHeight="1">
      <c r="A102" s="349" t="s">
        <v>4462</v>
      </c>
      <c r="B102" s="352" t="s">
        <v>4461</v>
      </c>
      <c r="C102" s="351">
        <v>2</v>
      </c>
      <c r="D102" s="352" t="s">
        <v>2462</v>
      </c>
      <c r="E102" s="366"/>
      <c r="F102" s="354">
        <f t="shared" si="1"/>
        <v>0</v>
      </c>
      <c r="G102" s="351"/>
    </row>
    <row r="103" spans="1:7" s="304" customFormat="1" ht="18.95" customHeight="1">
      <c r="A103" s="349" t="s">
        <v>4464</v>
      </c>
      <c r="B103" s="352" t="s">
        <v>4463</v>
      </c>
      <c r="C103" s="351">
        <v>13</v>
      </c>
      <c r="D103" s="352" t="s">
        <v>2462</v>
      </c>
      <c r="E103" s="366"/>
      <c r="F103" s="354">
        <f t="shared" si="1"/>
        <v>0</v>
      </c>
      <c r="G103" s="351"/>
    </row>
    <row r="104" spans="1:7" s="304" customFormat="1" ht="18.95" customHeight="1">
      <c r="A104" s="349" t="s">
        <v>4589</v>
      </c>
      <c r="B104" s="352" t="s">
        <v>4465</v>
      </c>
      <c r="C104" s="351">
        <v>3</v>
      </c>
      <c r="D104" s="352" t="s">
        <v>2462</v>
      </c>
      <c r="E104" s="366"/>
      <c r="F104" s="354">
        <f t="shared" si="1"/>
        <v>0</v>
      </c>
      <c r="G104" s="351"/>
    </row>
    <row r="105" spans="1:7" s="304" customFormat="1" ht="18.95" customHeight="1">
      <c r="A105" s="349" t="s">
        <v>4466</v>
      </c>
      <c r="B105" s="352" t="s">
        <v>4467</v>
      </c>
      <c r="C105" s="351">
        <v>1</v>
      </c>
      <c r="D105" s="352" t="s">
        <v>4468</v>
      </c>
      <c r="E105" s="366"/>
      <c r="F105" s="354">
        <f t="shared" si="1"/>
        <v>0</v>
      </c>
      <c r="G105" s="351"/>
    </row>
    <row r="106" spans="1:7" s="304" customFormat="1" ht="18.95" customHeight="1">
      <c r="A106" s="349" t="s">
        <v>4469</v>
      </c>
      <c r="B106" s="352" t="s">
        <v>4470</v>
      </c>
      <c r="C106" s="351">
        <v>1</v>
      </c>
      <c r="D106" s="352" t="s">
        <v>4468</v>
      </c>
      <c r="E106" s="366"/>
      <c r="F106" s="354">
        <f t="shared" si="1"/>
        <v>0</v>
      </c>
      <c r="G106" s="351"/>
    </row>
    <row r="107" spans="1:7" s="304" customFormat="1" ht="18.95" customHeight="1">
      <c r="A107" s="349" t="s">
        <v>4471</v>
      </c>
      <c r="B107" s="352" t="s">
        <v>4472</v>
      </c>
      <c r="C107" s="351">
        <v>1</v>
      </c>
      <c r="D107" s="352" t="s">
        <v>4468</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4590</v>
      </c>
      <c r="B109" s="369" t="s">
        <v>4591</v>
      </c>
      <c r="C109" s="351"/>
      <c r="D109" s="352"/>
      <c r="E109" s="354"/>
      <c r="F109" s="354"/>
      <c r="G109" s="351"/>
    </row>
    <row r="110" spans="1:7" s="304" customFormat="1" ht="52.9" customHeight="1">
      <c r="A110" s="349" t="s">
        <v>4413</v>
      </c>
      <c r="B110" s="357" t="s">
        <v>4487</v>
      </c>
      <c r="C110" s="351">
        <v>2</v>
      </c>
      <c r="D110" s="352" t="s">
        <v>2462</v>
      </c>
      <c r="E110" s="366"/>
      <c r="F110" s="354">
        <f t="shared" si="1"/>
        <v>0</v>
      </c>
      <c r="G110" s="387"/>
    </row>
    <row r="111" spans="1:7" s="304" customFormat="1" ht="39.75" customHeight="1">
      <c r="A111" s="349" t="s">
        <v>4415</v>
      </c>
      <c r="B111" s="2324" t="s">
        <v>9610</v>
      </c>
      <c r="C111" s="351">
        <v>3</v>
      </c>
      <c r="D111" s="352" t="s">
        <v>2462</v>
      </c>
      <c r="E111" s="366"/>
      <c r="F111" s="354">
        <f t="shared" si="1"/>
        <v>0</v>
      </c>
      <c r="G111" s="387"/>
    </row>
    <row r="112" spans="1:7" s="304" customFormat="1" ht="52.15" customHeight="1">
      <c r="A112" s="349" t="s">
        <v>4417</v>
      </c>
      <c r="B112" s="2325" t="s">
        <v>9611</v>
      </c>
      <c r="C112" s="351">
        <v>1</v>
      </c>
      <c r="D112" s="374" t="s">
        <v>2462</v>
      </c>
      <c r="E112" s="366"/>
      <c r="F112" s="354">
        <f t="shared" si="1"/>
        <v>0</v>
      </c>
      <c r="G112" s="387"/>
    </row>
    <row r="113" spans="1:7" s="304" customFormat="1" ht="26.45" customHeight="1">
      <c r="A113" s="375"/>
      <c r="B113" s="402" t="s">
        <v>4592</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ColWidth="9.33203125"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4656</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31.25" customHeight="1">
      <c r="A5" s="349" t="s">
        <v>4655</v>
      </c>
      <c r="B5" s="350" t="s">
        <v>4654</v>
      </c>
      <c r="C5" s="351">
        <v>1</v>
      </c>
      <c r="D5" s="352" t="s">
        <v>2462</v>
      </c>
      <c r="E5" s="366"/>
      <c r="F5" s="354">
        <f>C5*E5</f>
        <v>0</v>
      </c>
      <c r="G5" s="351"/>
    </row>
    <row r="6" spans="1:7" s="304" customFormat="1" ht="79.5" customHeight="1">
      <c r="A6" s="349" t="s">
        <v>4653</v>
      </c>
      <c r="B6" s="355" t="s">
        <v>4351</v>
      </c>
      <c r="C6" s="351">
        <v>2.7</v>
      </c>
      <c r="D6" s="374" t="s">
        <v>195</v>
      </c>
      <c r="E6" s="366"/>
      <c r="F6" s="354">
        <f>C6*E6</f>
        <v>0</v>
      </c>
      <c r="G6" s="356"/>
    </row>
    <row r="7" spans="1:7" s="304" customFormat="1" ht="88.5" customHeight="1">
      <c r="A7" s="349" t="s">
        <v>4652</v>
      </c>
      <c r="B7" s="388" t="s">
        <v>4353</v>
      </c>
      <c r="C7" s="351">
        <v>1</v>
      </c>
      <c r="D7" s="374" t="s">
        <v>2462</v>
      </c>
      <c r="E7" s="366"/>
      <c r="F7" s="354">
        <f>C7*E7</f>
        <v>0</v>
      </c>
      <c r="G7" s="356"/>
    </row>
    <row r="8" spans="1:7" s="304" customFormat="1" ht="115.5" customHeight="1">
      <c r="A8" s="349" t="s">
        <v>4651</v>
      </c>
      <c r="B8" s="350" t="s">
        <v>4650</v>
      </c>
      <c r="C8" s="351">
        <v>2</v>
      </c>
      <c r="D8" s="352" t="s">
        <v>2462</v>
      </c>
      <c r="E8" s="366"/>
      <c r="F8" s="354">
        <f>C8*E8</f>
        <v>0</v>
      </c>
      <c r="G8" s="411"/>
    </row>
    <row r="9" spans="1:7" s="304" customFormat="1" ht="24.75" customHeight="1">
      <c r="A9" s="349"/>
      <c r="B9" s="350" t="s">
        <v>4356</v>
      </c>
      <c r="C9" s="351">
        <v>2</v>
      </c>
      <c r="D9" s="352" t="s">
        <v>2462</v>
      </c>
      <c r="E9" s="366"/>
      <c r="F9" s="354">
        <f>C9*E9</f>
        <v>0</v>
      </c>
      <c r="G9" s="411"/>
    </row>
    <row r="10" spans="1:7" s="304" customFormat="1" ht="28.5" customHeight="1">
      <c r="A10" s="359"/>
      <c r="B10" s="360"/>
      <c r="C10" s="361"/>
      <c r="D10" s="362"/>
      <c r="E10" s="364"/>
      <c r="F10" s="364"/>
      <c r="G10" s="410"/>
    </row>
    <row r="11" spans="1:7" s="304" customFormat="1" ht="177" customHeight="1">
      <c r="A11" s="349" t="s">
        <v>4649</v>
      </c>
      <c r="B11" s="350" t="s">
        <v>4497</v>
      </c>
      <c r="C11" s="351">
        <v>1</v>
      </c>
      <c r="D11" s="352" t="s">
        <v>2462</v>
      </c>
      <c r="E11" s="366"/>
      <c r="F11" s="354">
        <f>C11*E11</f>
        <v>0</v>
      </c>
      <c r="G11" s="358"/>
    </row>
    <row r="12" spans="1:7" s="304" customFormat="1" ht="78.75" customHeight="1">
      <c r="A12" s="349" t="s">
        <v>4648</v>
      </c>
      <c r="B12" s="357" t="s">
        <v>4647</v>
      </c>
      <c r="C12" s="351">
        <v>1</v>
      </c>
      <c r="D12" s="352" t="s">
        <v>2462</v>
      </c>
      <c r="E12" s="366"/>
      <c r="F12" s="354">
        <f>C12*E12</f>
        <v>0</v>
      </c>
      <c r="G12" s="358"/>
    </row>
    <row r="13" spans="1:7" s="304" customFormat="1" ht="111.6" customHeight="1">
      <c r="A13" s="349" t="s">
        <v>4646</v>
      </c>
      <c r="B13" s="350" t="s">
        <v>4362</v>
      </c>
      <c r="C13" s="351">
        <v>1</v>
      </c>
      <c r="D13" s="352" t="s">
        <v>2462</v>
      </c>
      <c r="E13" s="366"/>
      <c r="F13" s="354">
        <f>C13*E13</f>
        <v>0</v>
      </c>
      <c r="G13" s="358"/>
    </row>
    <row r="14" spans="1:7" s="304" customFormat="1" ht="114.6" customHeight="1">
      <c r="A14" s="349" t="s">
        <v>4645</v>
      </c>
      <c r="B14" s="350" t="s">
        <v>4364</v>
      </c>
      <c r="C14" s="351">
        <v>1</v>
      </c>
      <c r="D14" s="367" t="s">
        <v>2462</v>
      </c>
      <c r="E14" s="366"/>
      <c r="F14" s="354">
        <f>C14*E14</f>
        <v>0</v>
      </c>
      <c r="G14" s="358"/>
    </row>
    <row r="15" spans="1:7" s="304" customFormat="1" ht="30" customHeight="1">
      <c r="A15" s="359"/>
      <c r="B15" s="360"/>
      <c r="C15" s="361"/>
      <c r="D15" s="363"/>
      <c r="E15" s="364"/>
      <c r="F15" s="364"/>
      <c r="G15" s="365"/>
    </row>
    <row r="16" spans="1:7" s="304" customFormat="1" ht="88.15" customHeight="1">
      <c r="A16" s="349" t="s">
        <v>4644</v>
      </c>
      <c r="B16" s="350" t="s">
        <v>4366</v>
      </c>
      <c r="C16" s="351">
        <v>1</v>
      </c>
      <c r="D16" s="352" t="s">
        <v>2462</v>
      </c>
      <c r="E16" s="366"/>
      <c r="F16" s="354">
        <f>C16*E16</f>
        <v>0</v>
      </c>
      <c r="G16" s="351"/>
    </row>
    <row r="17" spans="1:7" s="304" customFormat="1" ht="135" customHeight="1">
      <c r="A17" s="349" t="s">
        <v>4643</v>
      </c>
      <c r="B17" s="392" t="s">
        <v>4504</v>
      </c>
      <c r="C17" s="351">
        <v>1</v>
      </c>
      <c r="D17" s="352" t="s">
        <v>2462</v>
      </c>
      <c r="E17" s="366"/>
      <c r="F17" s="354">
        <f>C17*E17</f>
        <v>0</v>
      </c>
      <c r="G17" s="351"/>
    </row>
    <row r="18" spans="1:7" s="304" customFormat="1" ht="72" customHeight="1">
      <c r="A18" s="349" t="s">
        <v>4642</v>
      </c>
      <c r="B18" s="350" t="s">
        <v>4641</v>
      </c>
      <c r="C18" s="351">
        <v>1</v>
      </c>
      <c r="D18" s="352" t="s">
        <v>2462</v>
      </c>
      <c r="E18" s="366"/>
      <c r="F18" s="354">
        <f>C18*E18</f>
        <v>0</v>
      </c>
      <c r="G18" s="351"/>
    </row>
    <row r="19" spans="1:7" s="304" customFormat="1" ht="99.6" customHeight="1">
      <c r="A19" s="349" t="s">
        <v>4640</v>
      </c>
      <c r="B19" s="350" t="s">
        <v>4375</v>
      </c>
      <c r="C19" s="351">
        <v>1</v>
      </c>
      <c r="D19" s="367" t="s">
        <v>2462</v>
      </c>
      <c r="E19" s="366"/>
      <c r="F19" s="354">
        <f>C19*E19</f>
        <v>0</v>
      </c>
      <c r="G19" s="358"/>
    </row>
    <row r="20" spans="1:7" s="304" customFormat="1" ht="52.15" customHeight="1">
      <c r="A20" s="349" t="s">
        <v>4639</v>
      </c>
      <c r="B20" s="350" t="s">
        <v>4638</v>
      </c>
      <c r="C20" s="351">
        <v>1</v>
      </c>
      <c r="D20" s="352" t="s">
        <v>2462</v>
      </c>
      <c r="E20" s="366"/>
      <c r="F20" s="354">
        <f>C20*E20</f>
        <v>0</v>
      </c>
      <c r="G20" s="351"/>
    </row>
    <row r="21" spans="1:7" s="304" customFormat="1" ht="36.75" customHeight="1">
      <c r="A21" s="359"/>
      <c r="B21" s="360"/>
      <c r="C21" s="361"/>
      <c r="D21" s="362"/>
      <c r="E21" s="364"/>
      <c r="F21" s="364"/>
      <c r="G21" s="361"/>
    </row>
    <row r="22" spans="1:7" s="304" customFormat="1" ht="157.15" customHeight="1">
      <c r="A22" s="349" t="s">
        <v>4637</v>
      </c>
      <c r="B22" s="357" t="s">
        <v>4636</v>
      </c>
      <c r="C22" s="351">
        <v>1</v>
      </c>
      <c r="D22" s="352" t="s">
        <v>2462</v>
      </c>
      <c r="E22" s="366"/>
      <c r="F22" s="354">
        <f>C22*E22</f>
        <v>0</v>
      </c>
      <c r="G22" s="351"/>
    </row>
    <row r="23" spans="1:7" s="304" customFormat="1" ht="68.45" customHeight="1">
      <c r="A23" s="349" t="s">
        <v>4635</v>
      </c>
      <c r="B23" s="350" t="s">
        <v>4381</v>
      </c>
      <c r="C23" s="351">
        <v>1</v>
      </c>
      <c r="D23" s="352" t="s">
        <v>2462</v>
      </c>
      <c r="E23" s="366"/>
      <c r="F23" s="354">
        <f>C23*E23</f>
        <v>0</v>
      </c>
      <c r="G23" s="351"/>
    </row>
    <row r="24" spans="1:7" s="304" customFormat="1" ht="87.6" customHeight="1">
      <c r="A24" s="349" t="s">
        <v>4634</v>
      </c>
      <c r="B24" s="350" t="s">
        <v>4515</v>
      </c>
      <c r="C24" s="351">
        <v>1</v>
      </c>
      <c r="D24" s="352" t="s">
        <v>2462</v>
      </c>
      <c r="E24" s="366"/>
      <c r="F24" s="354">
        <f>C24*E24</f>
        <v>0</v>
      </c>
      <c r="G24" s="358"/>
    </row>
    <row r="25" spans="1:7" s="304" customFormat="1" ht="34.15" customHeight="1">
      <c r="A25" s="349" t="s">
        <v>4633</v>
      </c>
      <c r="B25" s="369" t="s">
        <v>4387</v>
      </c>
      <c r="C25" s="351">
        <v>1</v>
      </c>
      <c r="D25" s="352" t="s">
        <v>2462</v>
      </c>
      <c r="E25" s="366"/>
      <c r="F25" s="354">
        <f>C25*E25</f>
        <v>0</v>
      </c>
      <c r="G25" s="351"/>
    </row>
    <row r="26" spans="1:7" s="304" customFormat="1" ht="52.15" customHeight="1">
      <c r="A26" s="349" t="s">
        <v>4632</v>
      </c>
      <c r="B26" s="350" t="s">
        <v>4631</v>
      </c>
      <c r="C26" s="351">
        <v>1</v>
      </c>
      <c r="D26" s="352" t="s">
        <v>2462</v>
      </c>
      <c r="E26" s="366"/>
      <c r="F26" s="354">
        <f>C26*E26</f>
        <v>0</v>
      </c>
      <c r="G26" s="351"/>
    </row>
    <row r="27" spans="1:7" s="304" customFormat="1" ht="34.5" customHeight="1">
      <c r="A27" s="359"/>
      <c r="B27" s="360"/>
      <c r="C27" s="361"/>
      <c r="D27" s="362"/>
      <c r="E27" s="364"/>
      <c r="F27" s="364"/>
      <c r="G27" s="361"/>
    </row>
    <row r="28" spans="1:7" s="304" customFormat="1" ht="103.15" customHeight="1">
      <c r="A28" s="349" t="s">
        <v>4630</v>
      </c>
      <c r="B28" s="350" t="s">
        <v>4629</v>
      </c>
      <c r="C28" s="351">
        <v>1</v>
      </c>
      <c r="D28" s="352" t="s">
        <v>2462</v>
      </c>
      <c r="E28" s="366"/>
      <c r="F28" s="354">
        <f t="shared" ref="F28:F34" si="0">C28*E28</f>
        <v>0</v>
      </c>
      <c r="G28" s="358"/>
    </row>
    <row r="29" spans="1:7" s="304" customFormat="1" ht="51" customHeight="1">
      <c r="A29" s="349" t="s">
        <v>4628</v>
      </c>
      <c r="B29" s="350" t="s">
        <v>4627</v>
      </c>
      <c r="C29" s="351">
        <v>2</v>
      </c>
      <c r="D29" s="352" t="s">
        <v>2462</v>
      </c>
      <c r="E29" s="366"/>
      <c r="F29" s="354">
        <f t="shared" si="0"/>
        <v>0</v>
      </c>
      <c r="G29" s="351"/>
    </row>
    <row r="30" spans="1:7" s="304" customFormat="1" ht="39.75" customHeight="1">
      <c r="A30" s="349" t="s">
        <v>4626</v>
      </c>
      <c r="B30" s="350" t="s">
        <v>4625</v>
      </c>
      <c r="C30" s="351">
        <v>1</v>
      </c>
      <c r="D30" s="352" t="s">
        <v>2462</v>
      </c>
      <c r="E30" s="366"/>
      <c r="F30" s="354">
        <f t="shared" si="0"/>
        <v>0</v>
      </c>
      <c r="G30" s="351"/>
    </row>
    <row r="31" spans="1:7" s="304" customFormat="1" ht="55.5" customHeight="1">
      <c r="A31" s="349" t="s">
        <v>4624</v>
      </c>
      <c r="B31" s="350" t="s">
        <v>4623</v>
      </c>
      <c r="C31" s="351">
        <v>1</v>
      </c>
      <c r="D31" s="352" t="s">
        <v>2462</v>
      </c>
      <c r="E31" s="366"/>
      <c r="F31" s="354">
        <f t="shared" si="0"/>
        <v>0</v>
      </c>
      <c r="G31" s="358"/>
    </row>
    <row r="32" spans="1:7" s="304" customFormat="1" ht="49.15" customHeight="1">
      <c r="A32" s="349" t="s">
        <v>4622</v>
      </c>
      <c r="B32" s="350" t="s">
        <v>4621</v>
      </c>
      <c r="C32" s="351">
        <v>2</v>
      </c>
      <c r="D32" s="352" t="s">
        <v>2462</v>
      </c>
      <c r="E32" s="366"/>
      <c r="F32" s="354">
        <f t="shared" si="0"/>
        <v>0</v>
      </c>
      <c r="G32" s="358"/>
    </row>
    <row r="33" spans="1:7" s="304" customFormat="1" ht="76.150000000000006" customHeight="1">
      <c r="A33" s="349" t="s">
        <v>4620</v>
      </c>
      <c r="B33" s="350" t="s">
        <v>4619</v>
      </c>
      <c r="C33" s="351">
        <v>1</v>
      </c>
      <c r="D33" s="352" t="s">
        <v>2462</v>
      </c>
      <c r="E33" s="366"/>
      <c r="F33" s="354">
        <f t="shared" si="0"/>
        <v>0</v>
      </c>
      <c r="G33" s="358" t="s">
        <v>4396</v>
      </c>
    </row>
    <row r="34" spans="1:7" s="304" customFormat="1" ht="105" customHeight="1">
      <c r="A34" s="349" t="s">
        <v>4618</v>
      </c>
      <c r="B34" s="350" t="s">
        <v>4617</v>
      </c>
      <c r="C34" s="351">
        <v>1</v>
      </c>
      <c r="D34" s="352" t="s">
        <v>2462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4616</v>
      </c>
      <c r="B36" s="350" t="s">
        <v>4615</v>
      </c>
      <c r="C36" s="351">
        <v>9</v>
      </c>
      <c r="D36" s="352" t="s">
        <v>2462</v>
      </c>
      <c r="E36" s="366"/>
      <c r="F36" s="354">
        <f>C36*E36</f>
        <v>0</v>
      </c>
      <c r="G36" s="351"/>
    </row>
    <row r="37" spans="1:7" s="304" customFormat="1" ht="57.75" customHeight="1">
      <c r="A37" s="349" t="s">
        <v>4614</v>
      </c>
      <c r="B37" s="350" t="s">
        <v>4613</v>
      </c>
      <c r="C37" s="351">
        <v>4</v>
      </c>
      <c r="D37" s="352" t="s">
        <v>2462</v>
      </c>
      <c r="E37" s="366"/>
      <c r="F37" s="354">
        <f>C37*E37</f>
        <v>0</v>
      </c>
      <c r="G37" s="358" t="s">
        <v>4612</v>
      </c>
    </row>
    <row r="38" spans="1:7" s="304" customFormat="1" ht="57" customHeight="1">
      <c r="A38" s="349" t="s">
        <v>4611</v>
      </c>
      <c r="B38" s="350" t="s">
        <v>4557</v>
      </c>
      <c r="C38" s="351">
        <v>28</v>
      </c>
      <c r="D38" s="352" t="s">
        <v>254</v>
      </c>
      <c r="E38" s="366"/>
      <c r="F38" s="354">
        <f>C38*E38</f>
        <v>0</v>
      </c>
      <c r="G38" s="351"/>
    </row>
    <row r="39" spans="1:7" s="304" customFormat="1" ht="30.75" customHeight="1">
      <c r="A39" s="349" t="s">
        <v>4610</v>
      </c>
      <c r="B39" s="350" t="s">
        <v>4410</v>
      </c>
      <c r="C39" s="351">
        <v>2</v>
      </c>
      <c r="D39" s="352" t="s">
        <v>2462</v>
      </c>
      <c r="E39" s="366"/>
      <c r="F39" s="354">
        <f>C39*E39</f>
        <v>0</v>
      </c>
      <c r="G39" s="351"/>
    </row>
    <row r="40" spans="1:7" s="304" customFormat="1" ht="39.6" customHeight="1">
      <c r="A40" s="349" t="s">
        <v>4609</v>
      </c>
      <c r="B40" s="350" t="s">
        <v>4412</v>
      </c>
      <c r="C40" s="351"/>
      <c r="D40" s="352"/>
      <c r="E40" s="366"/>
      <c r="F40" s="354"/>
      <c r="G40" s="351"/>
    </row>
    <row r="41" spans="1:7" s="304" customFormat="1" ht="24.95" customHeight="1">
      <c r="A41" s="349" t="s">
        <v>4413</v>
      </c>
      <c r="B41" s="352" t="s">
        <v>4608</v>
      </c>
      <c r="C41" s="351">
        <v>1</v>
      </c>
      <c r="D41" s="352" t="s">
        <v>2462</v>
      </c>
      <c r="E41" s="366"/>
      <c r="F41" s="354">
        <f t="shared" ref="F41:F48" si="1">C41*E41</f>
        <v>0</v>
      </c>
      <c r="G41" s="351"/>
    </row>
    <row r="42" spans="1:7" s="304" customFormat="1" ht="24.95" customHeight="1">
      <c r="A42" s="349" t="s">
        <v>4415</v>
      </c>
      <c r="B42" s="352" t="s">
        <v>4564</v>
      </c>
      <c r="C42" s="351">
        <v>7</v>
      </c>
      <c r="D42" s="352" t="s">
        <v>2462</v>
      </c>
      <c r="E42" s="366"/>
      <c r="F42" s="354">
        <f t="shared" si="1"/>
        <v>0</v>
      </c>
      <c r="G42" s="351"/>
    </row>
    <row r="43" spans="1:7" s="304" customFormat="1" ht="24.95" customHeight="1">
      <c r="A43" s="349" t="s">
        <v>4417</v>
      </c>
      <c r="B43" s="352" t="s">
        <v>4418</v>
      </c>
      <c r="C43" s="351">
        <v>1</v>
      </c>
      <c r="D43" s="352" t="s">
        <v>2462</v>
      </c>
      <c r="E43" s="366"/>
      <c r="F43" s="354">
        <f t="shared" si="1"/>
        <v>0</v>
      </c>
      <c r="G43" s="351"/>
    </row>
    <row r="44" spans="1:7" s="304" customFormat="1" ht="24.95" customHeight="1">
      <c r="A44" s="349" t="s">
        <v>4419</v>
      </c>
      <c r="B44" s="352" t="s">
        <v>4607</v>
      </c>
      <c r="C44" s="351">
        <v>1</v>
      </c>
      <c r="D44" s="352" t="s">
        <v>2462</v>
      </c>
      <c r="E44" s="366"/>
      <c r="F44" s="354">
        <f t="shared" si="1"/>
        <v>0</v>
      </c>
      <c r="G44" s="351"/>
    </row>
    <row r="45" spans="1:7" s="304" customFormat="1" ht="24.95" customHeight="1">
      <c r="A45" s="349" t="s">
        <v>4421</v>
      </c>
      <c r="B45" s="352" t="s">
        <v>4570</v>
      </c>
      <c r="C45" s="351">
        <v>1</v>
      </c>
      <c r="D45" s="352" t="s">
        <v>2462</v>
      </c>
      <c r="E45" s="366"/>
      <c r="F45" s="354">
        <f t="shared" si="1"/>
        <v>0</v>
      </c>
      <c r="G45" s="351"/>
    </row>
    <row r="46" spans="1:7" s="304" customFormat="1" ht="24.95" customHeight="1">
      <c r="A46" s="349" t="s">
        <v>4423</v>
      </c>
      <c r="B46" s="352" t="s">
        <v>4606</v>
      </c>
      <c r="C46" s="351">
        <v>2</v>
      </c>
      <c r="D46" s="352" t="s">
        <v>2462</v>
      </c>
      <c r="E46" s="366"/>
      <c r="F46" s="354">
        <f t="shared" si="1"/>
        <v>0</v>
      </c>
      <c r="G46" s="351"/>
    </row>
    <row r="47" spans="1:7" s="304" customFormat="1" ht="24.95" customHeight="1">
      <c r="A47" s="349" t="s">
        <v>4425</v>
      </c>
      <c r="B47" s="352" t="s">
        <v>4605</v>
      </c>
      <c r="C47" s="351">
        <v>2</v>
      </c>
      <c r="D47" s="352" t="s">
        <v>2462</v>
      </c>
      <c r="E47" s="366"/>
      <c r="F47" s="354">
        <f t="shared" si="1"/>
        <v>0</v>
      </c>
      <c r="G47" s="351"/>
    </row>
    <row r="48" spans="1:7" s="304" customFormat="1" ht="24.95" customHeight="1">
      <c r="A48" s="349" t="s">
        <v>4427</v>
      </c>
      <c r="B48" s="352" t="s">
        <v>4604</v>
      </c>
      <c r="C48" s="351">
        <v>1</v>
      </c>
      <c r="D48" s="352" t="s">
        <v>2462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4603</v>
      </c>
      <c r="B50" s="350" t="s">
        <v>4602</v>
      </c>
      <c r="C50" s="351"/>
      <c r="D50" s="352"/>
      <c r="E50" s="354"/>
      <c r="F50" s="354"/>
      <c r="G50" s="351"/>
    </row>
    <row r="51" spans="1:7" s="304" customFormat="1" ht="18.75" customHeight="1">
      <c r="A51" s="349" t="s">
        <v>4413</v>
      </c>
      <c r="B51" s="352" t="s">
        <v>4434</v>
      </c>
      <c r="C51" s="351">
        <v>10</v>
      </c>
      <c r="D51" s="352" t="s">
        <v>254</v>
      </c>
      <c r="E51" s="366"/>
      <c r="F51" s="354">
        <f t="shared" ref="F51:F60" si="2">C51*E51</f>
        <v>0</v>
      </c>
      <c r="G51" s="351"/>
    </row>
    <row r="52" spans="1:7" s="304" customFormat="1" ht="18.75" customHeight="1">
      <c r="A52" s="349" t="s">
        <v>4415</v>
      </c>
      <c r="B52" s="352" t="s">
        <v>4435</v>
      </c>
      <c r="C52" s="351">
        <v>3</v>
      </c>
      <c r="D52" s="352" t="s">
        <v>254</v>
      </c>
      <c r="E52" s="366"/>
      <c r="F52" s="354">
        <f t="shared" si="2"/>
        <v>0</v>
      </c>
      <c r="G52" s="351"/>
    </row>
    <row r="53" spans="1:7" s="304" customFormat="1" ht="18.95" customHeight="1">
      <c r="A53" s="349" t="s">
        <v>4417</v>
      </c>
      <c r="B53" s="352" t="s">
        <v>4436</v>
      </c>
      <c r="C53" s="351">
        <v>13</v>
      </c>
      <c r="D53" s="352" t="s">
        <v>254</v>
      </c>
      <c r="E53" s="366"/>
      <c r="F53" s="354">
        <f t="shared" si="2"/>
        <v>0</v>
      </c>
      <c r="G53" s="351"/>
    </row>
    <row r="54" spans="1:7" s="304" customFormat="1" ht="18.95" customHeight="1">
      <c r="A54" s="349" t="s">
        <v>4419</v>
      </c>
      <c r="B54" s="352" t="s">
        <v>4437</v>
      </c>
      <c r="C54" s="351">
        <v>61</v>
      </c>
      <c r="D54" s="352" t="s">
        <v>254</v>
      </c>
      <c r="E54" s="366"/>
      <c r="F54" s="354">
        <f t="shared" si="2"/>
        <v>0</v>
      </c>
      <c r="G54" s="351"/>
    </row>
    <row r="55" spans="1:7" s="304" customFormat="1" ht="18.95" customHeight="1">
      <c r="A55" s="349" t="s">
        <v>4421</v>
      </c>
      <c r="B55" s="352" t="s">
        <v>4438</v>
      </c>
      <c r="C55" s="351">
        <v>20</v>
      </c>
      <c r="D55" s="352" t="s">
        <v>254</v>
      </c>
      <c r="E55" s="366"/>
      <c r="F55" s="354">
        <f t="shared" si="2"/>
        <v>0</v>
      </c>
      <c r="G55" s="351"/>
    </row>
    <row r="56" spans="1:7" s="304" customFormat="1" ht="18.95" customHeight="1">
      <c r="A56" s="349" t="s">
        <v>4423</v>
      </c>
      <c r="B56" s="352" t="s">
        <v>4439</v>
      </c>
      <c r="C56" s="351">
        <v>36</v>
      </c>
      <c r="D56" s="352" t="s">
        <v>254</v>
      </c>
      <c r="E56" s="366"/>
      <c r="F56" s="354">
        <f t="shared" si="2"/>
        <v>0</v>
      </c>
      <c r="G56" s="351"/>
    </row>
    <row r="57" spans="1:7" s="304" customFormat="1" ht="18.95" customHeight="1">
      <c r="A57" s="349" t="s">
        <v>4425</v>
      </c>
      <c r="B57" s="352" t="s">
        <v>4440</v>
      </c>
      <c r="C57" s="351">
        <v>47</v>
      </c>
      <c r="D57" s="352" t="s">
        <v>254</v>
      </c>
      <c r="E57" s="366"/>
      <c r="F57" s="354">
        <f t="shared" si="2"/>
        <v>0</v>
      </c>
      <c r="G57" s="351"/>
    </row>
    <row r="58" spans="1:7" s="304" customFormat="1" ht="18.95" customHeight="1">
      <c r="A58" s="349" t="s">
        <v>4427</v>
      </c>
      <c r="B58" s="352" t="s">
        <v>4441</v>
      </c>
      <c r="C58" s="351">
        <v>6</v>
      </c>
      <c r="D58" s="352" t="s">
        <v>254</v>
      </c>
      <c r="E58" s="366"/>
      <c r="F58" s="354">
        <f t="shared" si="2"/>
        <v>0</v>
      </c>
      <c r="G58" s="351"/>
    </row>
    <row r="59" spans="1:7" s="304" customFormat="1" ht="18.95" customHeight="1">
      <c r="A59" s="349" t="s">
        <v>4429</v>
      </c>
      <c r="B59" s="352" t="s">
        <v>4443</v>
      </c>
      <c r="C59" s="351">
        <v>29</v>
      </c>
      <c r="D59" s="352" t="s">
        <v>254</v>
      </c>
      <c r="E59" s="366"/>
      <c r="F59" s="354">
        <f t="shared" si="2"/>
        <v>0</v>
      </c>
      <c r="G59" s="351"/>
    </row>
    <row r="60" spans="1:7" s="304" customFormat="1" ht="18.95" customHeight="1">
      <c r="A60" s="349" t="s">
        <v>4457</v>
      </c>
      <c r="B60" s="352" t="s">
        <v>4445</v>
      </c>
      <c r="C60" s="351">
        <v>1</v>
      </c>
      <c r="D60" s="352" t="s">
        <v>2462</v>
      </c>
      <c r="E60" s="366"/>
      <c r="F60" s="354">
        <f t="shared" si="2"/>
        <v>0</v>
      </c>
      <c r="G60" s="351"/>
    </row>
    <row r="61" spans="1:7" s="304" customFormat="1" ht="93" customHeight="1">
      <c r="A61" s="349" t="s">
        <v>4601</v>
      </c>
      <c r="B61" s="357" t="s">
        <v>4600</v>
      </c>
      <c r="C61" s="351"/>
      <c r="D61" s="352"/>
      <c r="E61" s="354"/>
      <c r="F61" s="354"/>
      <c r="G61" s="351"/>
    </row>
    <row r="62" spans="1:7" s="304" customFormat="1" ht="18.75" customHeight="1">
      <c r="A62" s="349" t="s">
        <v>4413</v>
      </c>
      <c r="B62" s="352" t="s">
        <v>4454</v>
      </c>
      <c r="C62" s="351">
        <v>1</v>
      </c>
      <c r="D62" s="352" t="s">
        <v>2462</v>
      </c>
      <c r="E62" s="366"/>
      <c r="F62" s="354">
        <f t="shared" ref="F62:F68" si="3">C62*E62</f>
        <v>0</v>
      </c>
      <c r="G62" s="351"/>
    </row>
    <row r="63" spans="1:7" s="304" customFormat="1" ht="18.75" customHeight="1">
      <c r="A63" s="349" t="s">
        <v>4415</v>
      </c>
      <c r="B63" s="352" t="s">
        <v>4599</v>
      </c>
      <c r="C63" s="351">
        <v>1</v>
      </c>
      <c r="D63" s="352" t="s">
        <v>2462</v>
      </c>
      <c r="E63" s="366"/>
      <c r="F63" s="354">
        <f t="shared" si="3"/>
        <v>0</v>
      </c>
      <c r="G63" s="351"/>
    </row>
    <row r="64" spans="1:7" s="304" customFormat="1" ht="18.95" customHeight="1">
      <c r="A64" s="349" t="s">
        <v>4417</v>
      </c>
      <c r="B64" s="352" t="s">
        <v>4455</v>
      </c>
      <c r="C64" s="351">
        <v>5</v>
      </c>
      <c r="D64" s="352" t="s">
        <v>2462</v>
      </c>
      <c r="E64" s="366"/>
      <c r="F64" s="354">
        <f t="shared" si="3"/>
        <v>0</v>
      </c>
      <c r="G64" s="351"/>
    </row>
    <row r="65" spans="1:7" s="304" customFormat="1" ht="18.95" customHeight="1">
      <c r="A65" s="349" t="s">
        <v>4419</v>
      </c>
      <c r="B65" s="352" t="s">
        <v>4598</v>
      </c>
      <c r="C65" s="351">
        <v>2</v>
      </c>
      <c r="D65" s="352" t="s">
        <v>2462</v>
      </c>
      <c r="E65" s="366"/>
      <c r="F65" s="354">
        <f t="shared" si="3"/>
        <v>0</v>
      </c>
      <c r="G65" s="351"/>
    </row>
    <row r="66" spans="1:7" s="304" customFormat="1" ht="18.95" customHeight="1">
      <c r="A66" s="349" t="s">
        <v>4421</v>
      </c>
      <c r="B66" s="352" t="s">
        <v>4456</v>
      </c>
      <c r="C66" s="351">
        <v>7</v>
      </c>
      <c r="D66" s="352" t="s">
        <v>2462</v>
      </c>
      <c r="E66" s="366"/>
      <c r="F66" s="354">
        <f t="shared" si="3"/>
        <v>0</v>
      </c>
      <c r="G66" s="351"/>
    </row>
    <row r="67" spans="1:7" s="304" customFormat="1" ht="18.95" customHeight="1">
      <c r="A67" s="349" t="s">
        <v>4423</v>
      </c>
      <c r="B67" s="352" t="s">
        <v>4458</v>
      </c>
      <c r="C67" s="351">
        <v>2</v>
      </c>
      <c r="D67" s="352" t="s">
        <v>2462</v>
      </c>
      <c r="E67" s="366"/>
      <c r="F67" s="354">
        <f t="shared" si="3"/>
        <v>0</v>
      </c>
      <c r="G67" s="351"/>
    </row>
    <row r="68" spans="1:7" s="304" customFormat="1" ht="18.95" customHeight="1">
      <c r="A68" s="349" t="s">
        <v>4425</v>
      </c>
      <c r="B68" s="352" t="s">
        <v>4587</v>
      </c>
      <c r="C68" s="351">
        <v>7</v>
      </c>
      <c r="D68" s="352" t="s">
        <v>2462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4427</v>
      </c>
      <c r="B70" s="352" t="s">
        <v>4597</v>
      </c>
      <c r="C70" s="351">
        <v>4</v>
      </c>
      <c r="D70" s="352" t="s">
        <v>2462</v>
      </c>
      <c r="E70" s="366"/>
      <c r="F70" s="354">
        <f t="shared" ref="F70:F77" si="4">C70*E70</f>
        <v>0</v>
      </c>
      <c r="G70" s="351"/>
    </row>
    <row r="71" spans="1:7" s="304" customFormat="1" ht="18.95" customHeight="1">
      <c r="A71" s="349" t="s">
        <v>4429</v>
      </c>
      <c r="B71" s="352" t="s">
        <v>4459</v>
      </c>
      <c r="C71" s="351">
        <v>2</v>
      </c>
      <c r="D71" s="352" t="s">
        <v>2462</v>
      </c>
      <c r="E71" s="366"/>
      <c r="F71" s="354">
        <f t="shared" si="4"/>
        <v>0</v>
      </c>
      <c r="G71" s="351"/>
    </row>
    <row r="72" spans="1:7" s="304" customFormat="1" ht="18.95" customHeight="1">
      <c r="A72" s="349" t="s">
        <v>4442</v>
      </c>
      <c r="B72" s="352" t="s">
        <v>4461</v>
      </c>
      <c r="C72" s="351">
        <v>4</v>
      </c>
      <c r="D72" s="352" t="s">
        <v>2462</v>
      </c>
      <c r="E72" s="366"/>
      <c r="F72" s="354">
        <f t="shared" si="4"/>
        <v>0</v>
      </c>
      <c r="G72" s="351"/>
    </row>
    <row r="73" spans="1:7" s="304" customFormat="1" ht="18.95" customHeight="1">
      <c r="A73" s="349" t="s">
        <v>4444</v>
      </c>
      <c r="B73" s="352" t="s">
        <v>4596</v>
      </c>
      <c r="C73" s="351">
        <v>8</v>
      </c>
      <c r="D73" s="352" t="s">
        <v>2462</v>
      </c>
      <c r="E73" s="366"/>
      <c r="F73" s="354">
        <f t="shared" si="4"/>
        <v>0</v>
      </c>
      <c r="G73" s="351"/>
    </row>
    <row r="74" spans="1:7" s="304" customFormat="1" ht="18.95" customHeight="1">
      <c r="A74" s="349" t="s">
        <v>254</v>
      </c>
      <c r="B74" s="352" t="s">
        <v>4595</v>
      </c>
      <c r="C74" s="351">
        <v>2</v>
      </c>
      <c r="D74" s="352" t="s">
        <v>2462</v>
      </c>
      <c r="E74" s="366"/>
      <c r="F74" s="354">
        <f t="shared" si="4"/>
        <v>0</v>
      </c>
      <c r="G74" s="351"/>
    </row>
    <row r="75" spans="1:7" s="304" customFormat="1" ht="18.95" customHeight="1">
      <c r="A75" s="349" t="s">
        <v>4462</v>
      </c>
      <c r="B75" s="352" t="s">
        <v>4467</v>
      </c>
      <c r="C75" s="351">
        <v>1</v>
      </c>
      <c r="D75" s="352" t="s">
        <v>2462</v>
      </c>
      <c r="E75" s="366"/>
      <c r="F75" s="354">
        <f t="shared" si="4"/>
        <v>0</v>
      </c>
      <c r="G75" s="351"/>
    </row>
    <row r="76" spans="1:7" s="304" customFormat="1" ht="18.95" customHeight="1">
      <c r="A76" s="349" t="s">
        <v>4464</v>
      </c>
      <c r="B76" s="352" t="s">
        <v>4470</v>
      </c>
      <c r="C76" s="351">
        <v>1</v>
      </c>
      <c r="D76" s="352" t="s">
        <v>4468</v>
      </c>
      <c r="E76" s="366"/>
      <c r="F76" s="354">
        <f t="shared" si="4"/>
        <v>0</v>
      </c>
      <c r="G76" s="351"/>
    </row>
    <row r="77" spans="1:7" s="304" customFormat="1" ht="18.95" customHeight="1">
      <c r="A77" s="349" t="s">
        <v>4589</v>
      </c>
      <c r="B77" s="352" t="s">
        <v>4472</v>
      </c>
      <c r="C77" s="351">
        <v>1</v>
      </c>
      <c r="D77" s="352" t="s">
        <v>4468</v>
      </c>
      <c r="E77" s="366"/>
      <c r="F77" s="354">
        <f t="shared" si="4"/>
        <v>0</v>
      </c>
      <c r="G77" s="370"/>
    </row>
    <row r="78" spans="1:7" s="304" customFormat="1" ht="21.95" customHeight="1">
      <c r="A78" s="349" t="s">
        <v>4594</v>
      </c>
      <c r="B78" s="369" t="s">
        <v>4591</v>
      </c>
      <c r="C78" s="351"/>
      <c r="D78" s="352"/>
      <c r="E78" s="354"/>
      <c r="F78" s="354"/>
      <c r="G78" s="351"/>
    </row>
    <row r="79" spans="1:7" s="304" customFormat="1" ht="57" customHeight="1">
      <c r="A79" s="349" t="s">
        <v>4413</v>
      </c>
      <c r="B79" s="357" t="s">
        <v>9613</v>
      </c>
      <c r="C79" s="351">
        <v>2</v>
      </c>
      <c r="D79" s="352" t="s">
        <v>2462</v>
      </c>
      <c r="E79" s="366"/>
      <c r="F79" s="354">
        <f>C79*E79</f>
        <v>0</v>
      </c>
      <c r="G79" s="356"/>
    </row>
    <row r="80" spans="1:7" s="304" customFormat="1" ht="57" customHeight="1">
      <c r="A80" s="349" t="s">
        <v>4415</v>
      </c>
      <c r="B80" s="2324" t="s">
        <v>9612</v>
      </c>
      <c r="C80" s="351">
        <v>3</v>
      </c>
      <c r="D80" s="352" t="s">
        <v>2462</v>
      </c>
      <c r="E80" s="366"/>
      <c r="F80" s="354">
        <f>C80*E80</f>
        <v>0</v>
      </c>
      <c r="G80" s="356"/>
    </row>
    <row r="81" spans="1:7" s="304" customFormat="1" ht="57" customHeight="1">
      <c r="A81" s="349" t="s">
        <v>4417</v>
      </c>
      <c r="B81" s="2325" t="s">
        <v>9611</v>
      </c>
      <c r="C81" s="351">
        <v>1</v>
      </c>
      <c r="D81" s="374" t="s">
        <v>2462</v>
      </c>
      <c r="E81" s="366"/>
      <c r="F81" s="354">
        <f>C81*E81</f>
        <v>0</v>
      </c>
      <c r="G81" s="356"/>
    </row>
    <row r="82" spans="1:7" s="304" customFormat="1" ht="18" customHeight="1">
      <c r="A82" s="375"/>
      <c r="B82" s="402" t="s">
        <v>4593</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4731</v>
      </c>
    </row>
    <row r="3" spans="1:7" ht="10.5" customHeight="1">
      <c r="A3" s="439"/>
      <c r="C3" s="436"/>
      <c r="D3" s="436"/>
    </row>
    <row r="4" spans="1:7" s="442" customFormat="1" ht="25.15" customHeight="1">
      <c r="A4" s="440" t="s">
        <v>4342</v>
      </c>
      <c r="B4" s="440" t="s">
        <v>4343</v>
      </c>
      <c r="C4" s="2482" t="s">
        <v>4344</v>
      </c>
      <c r="D4" s="2483"/>
      <c r="E4" s="441" t="s">
        <v>4345</v>
      </c>
      <c r="F4" s="441" t="s">
        <v>4346</v>
      </c>
      <c r="G4" s="440" t="s">
        <v>4347</v>
      </c>
    </row>
    <row r="5" spans="1:7" s="442" customFormat="1" ht="126.75" customHeight="1">
      <c r="A5" s="443" t="s">
        <v>4732</v>
      </c>
      <c r="B5" s="444" t="s">
        <v>4733</v>
      </c>
      <c r="C5" s="445">
        <v>1</v>
      </c>
      <c r="D5" s="446" t="s">
        <v>2462</v>
      </c>
      <c r="E5" s="447"/>
      <c r="F5" s="448">
        <f>C5*E5</f>
        <v>0</v>
      </c>
      <c r="G5" s="445"/>
    </row>
    <row r="6" spans="1:7" s="442" customFormat="1" ht="99.75" customHeight="1">
      <c r="A6" s="443" t="s">
        <v>4734</v>
      </c>
      <c r="B6" s="449" t="s">
        <v>4351</v>
      </c>
      <c r="C6" s="445">
        <v>1.6</v>
      </c>
      <c r="D6" s="450" t="s">
        <v>195</v>
      </c>
      <c r="E6" s="447"/>
      <c r="F6" s="448">
        <f t="shared" ref="F6:F69" si="0">C6*E6</f>
        <v>0</v>
      </c>
      <c r="G6" s="451"/>
    </row>
    <row r="7" spans="1:7" s="442" customFormat="1" ht="96" customHeight="1">
      <c r="A7" s="443" t="s">
        <v>4735</v>
      </c>
      <c r="B7" s="452" t="s">
        <v>4353</v>
      </c>
      <c r="C7" s="445">
        <v>1</v>
      </c>
      <c r="D7" s="450" t="s">
        <v>2462</v>
      </c>
      <c r="E7" s="447"/>
      <c r="F7" s="448">
        <f t="shared" si="0"/>
        <v>0</v>
      </c>
      <c r="G7" s="451"/>
    </row>
    <row r="8" spans="1:7" s="442" customFormat="1" ht="112.5" customHeight="1">
      <c r="A8" s="443" t="s">
        <v>4736</v>
      </c>
      <c r="B8" s="453" t="s">
        <v>4737</v>
      </c>
      <c r="C8" s="445">
        <v>2</v>
      </c>
      <c r="D8" s="446" t="s">
        <v>2462</v>
      </c>
      <c r="E8" s="447"/>
      <c r="F8" s="448">
        <f t="shared" si="0"/>
        <v>0</v>
      </c>
      <c r="G8" s="454"/>
    </row>
    <row r="9" spans="1:7" s="442" customFormat="1" ht="27.75" customHeight="1">
      <c r="A9" s="443"/>
      <c r="B9" s="453" t="s">
        <v>4356</v>
      </c>
      <c r="C9" s="445">
        <v>2</v>
      </c>
      <c r="D9" s="446" t="s">
        <v>2462</v>
      </c>
      <c r="E9" s="447"/>
      <c r="F9" s="448">
        <f t="shared" si="0"/>
        <v>0</v>
      </c>
      <c r="G9" s="454"/>
    </row>
    <row r="10" spans="1:7" s="442" customFormat="1" ht="36" customHeight="1">
      <c r="A10" s="455"/>
      <c r="B10" s="456"/>
      <c r="C10" s="457"/>
      <c r="D10" s="458"/>
      <c r="E10" s="459"/>
      <c r="F10" s="459"/>
      <c r="G10" s="460"/>
    </row>
    <row r="11" spans="1:7" s="442" customFormat="1" ht="178.5" customHeight="1">
      <c r="A11" s="443" t="s">
        <v>4738</v>
      </c>
      <c r="B11" s="453" t="s">
        <v>4497</v>
      </c>
      <c r="C11" s="445">
        <v>1</v>
      </c>
      <c r="D11" s="446" t="s">
        <v>2462</v>
      </c>
      <c r="E11" s="447"/>
      <c r="F11" s="448">
        <f t="shared" si="0"/>
        <v>0</v>
      </c>
      <c r="G11" s="454"/>
    </row>
    <row r="12" spans="1:7" s="442" customFormat="1" ht="75.75" customHeight="1">
      <c r="A12" s="443" t="s">
        <v>9604</v>
      </c>
      <c r="B12" s="461" t="s">
        <v>4739</v>
      </c>
      <c r="C12" s="445">
        <v>1</v>
      </c>
      <c r="D12" s="446" t="s">
        <v>4666</v>
      </c>
      <c r="E12" s="447"/>
      <c r="F12" s="448">
        <f t="shared" si="0"/>
        <v>0</v>
      </c>
      <c r="G12" s="454"/>
    </row>
    <row r="13" spans="1:7" s="442" customFormat="1" ht="120" customHeight="1">
      <c r="A13" s="443" t="s">
        <v>4740</v>
      </c>
      <c r="B13" s="453" t="s">
        <v>4362</v>
      </c>
      <c r="C13" s="445">
        <v>1</v>
      </c>
      <c r="D13" s="446" t="s">
        <v>2462</v>
      </c>
      <c r="E13" s="447"/>
      <c r="F13" s="448">
        <f t="shared" si="0"/>
        <v>0</v>
      </c>
      <c r="G13" s="454"/>
    </row>
    <row r="14" spans="1:7" s="442" customFormat="1" ht="111" customHeight="1">
      <c r="A14" s="443" t="s">
        <v>4741</v>
      </c>
      <c r="B14" s="453" t="s">
        <v>4364</v>
      </c>
      <c r="C14" s="445">
        <v>1</v>
      </c>
      <c r="D14" s="462" t="s">
        <v>2462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4742</v>
      </c>
      <c r="B16" s="453" t="s">
        <v>4366</v>
      </c>
      <c r="C16" s="445">
        <v>1</v>
      </c>
      <c r="D16" s="446" t="s">
        <v>2462</v>
      </c>
      <c r="E16" s="447"/>
      <c r="F16" s="448">
        <f t="shared" si="0"/>
        <v>0</v>
      </c>
      <c r="G16" s="445"/>
    </row>
    <row r="17" spans="1:7" s="442" customFormat="1" ht="140.25" customHeight="1">
      <c r="A17" s="443" t="s">
        <v>4743</v>
      </c>
      <c r="B17" s="444" t="s">
        <v>4504</v>
      </c>
      <c r="C17" s="445">
        <v>1</v>
      </c>
      <c r="D17" s="446" t="s">
        <v>2462</v>
      </c>
      <c r="E17" s="447"/>
      <c r="F17" s="448">
        <f t="shared" si="0"/>
        <v>0</v>
      </c>
      <c r="G17" s="445"/>
    </row>
    <row r="18" spans="1:7" s="442" customFormat="1" ht="68.45" customHeight="1">
      <c r="A18" s="443" t="s">
        <v>4744</v>
      </c>
      <c r="B18" s="453" t="s">
        <v>4641</v>
      </c>
      <c r="C18" s="445">
        <v>1</v>
      </c>
      <c r="D18" s="446" t="s">
        <v>2462</v>
      </c>
      <c r="E18" s="447"/>
      <c r="F18" s="448">
        <f t="shared" si="0"/>
        <v>0</v>
      </c>
      <c r="G18" s="445"/>
    </row>
    <row r="19" spans="1:7" s="442" customFormat="1" ht="116.25" customHeight="1">
      <c r="A19" s="443" t="s">
        <v>4745</v>
      </c>
      <c r="B19" s="453" t="s">
        <v>4375</v>
      </c>
      <c r="C19" s="445">
        <v>1</v>
      </c>
      <c r="D19" s="462" t="s">
        <v>2462</v>
      </c>
      <c r="E19" s="447"/>
      <c r="F19" s="448">
        <f t="shared" si="0"/>
        <v>0</v>
      </c>
      <c r="G19" s="454"/>
    </row>
    <row r="20" spans="1:7" s="442" customFormat="1" ht="54" customHeight="1">
      <c r="A20" s="443" t="s">
        <v>4746</v>
      </c>
      <c r="B20" s="453" t="s">
        <v>4638</v>
      </c>
      <c r="C20" s="445">
        <v>1</v>
      </c>
      <c r="D20" s="446" t="s">
        <v>2462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4747</v>
      </c>
      <c r="B22" s="461" t="s">
        <v>4748</v>
      </c>
      <c r="C22" s="445">
        <v>1</v>
      </c>
      <c r="D22" s="446" t="s">
        <v>2462</v>
      </c>
      <c r="E22" s="447"/>
      <c r="F22" s="448">
        <f t="shared" si="0"/>
        <v>0</v>
      </c>
      <c r="G22" s="445"/>
    </row>
    <row r="23" spans="1:7" s="442" customFormat="1" ht="78.75" customHeight="1">
      <c r="A23" s="443" t="s">
        <v>4749</v>
      </c>
      <c r="B23" s="453" t="s">
        <v>4381</v>
      </c>
      <c r="C23" s="445">
        <v>1</v>
      </c>
      <c r="D23" s="446" t="s">
        <v>2462</v>
      </c>
      <c r="E23" s="447"/>
      <c r="F23" s="448">
        <f t="shared" si="0"/>
        <v>0</v>
      </c>
      <c r="G23" s="445"/>
    </row>
    <row r="24" spans="1:7" s="442" customFormat="1" ht="96.75" customHeight="1">
      <c r="A24" s="443" t="s">
        <v>4750</v>
      </c>
      <c r="B24" s="453" t="s">
        <v>4751</v>
      </c>
      <c r="C24" s="445">
        <v>1</v>
      </c>
      <c r="D24" s="446" t="s">
        <v>2462</v>
      </c>
      <c r="E24" s="447"/>
      <c r="F24" s="448">
        <f t="shared" si="0"/>
        <v>0</v>
      </c>
      <c r="G24" s="454"/>
    </row>
    <row r="25" spans="1:7" s="442" customFormat="1" ht="70.5" customHeight="1">
      <c r="A25" s="443" t="s">
        <v>4752</v>
      </c>
      <c r="B25" s="453" t="s">
        <v>4385</v>
      </c>
      <c r="C25" s="445">
        <v>4</v>
      </c>
      <c r="D25" s="446" t="s">
        <v>2462</v>
      </c>
      <c r="E25" s="447"/>
      <c r="F25" s="448">
        <f>C25*E25</f>
        <v>0</v>
      </c>
      <c r="G25" s="454"/>
    </row>
    <row r="26" spans="1:7" s="442" customFormat="1" ht="30" customHeight="1">
      <c r="A26" s="443" t="s">
        <v>4753</v>
      </c>
      <c r="B26" s="464" t="s">
        <v>4387</v>
      </c>
      <c r="C26" s="445">
        <v>1</v>
      </c>
      <c r="D26" s="446" t="s">
        <v>2462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4754</v>
      </c>
      <c r="B28" s="453" t="s">
        <v>4389</v>
      </c>
      <c r="C28" s="445">
        <v>1</v>
      </c>
      <c r="D28" s="446" t="s">
        <v>2462</v>
      </c>
      <c r="E28" s="447"/>
      <c r="F28" s="448">
        <f t="shared" si="0"/>
        <v>0</v>
      </c>
      <c r="G28" s="445"/>
    </row>
    <row r="29" spans="1:7" s="442" customFormat="1" ht="115.9" customHeight="1">
      <c r="A29" s="443" t="s">
        <v>4755</v>
      </c>
      <c r="B29" s="453" t="s">
        <v>4756</v>
      </c>
      <c r="C29" s="445">
        <v>1</v>
      </c>
      <c r="D29" s="446" t="s">
        <v>2462</v>
      </c>
      <c r="E29" s="447"/>
      <c r="F29" s="448">
        <f t="shared" si="0"/>
        <v>0</v>
      </c>
      <c r="G29" s="454"/>
    </row>
    <row r="30" spans="1:7" s="442" customFormat="1" ht="85.5" customHeight="1">
      <c r="A30" s="443" t="s">
        <v>4757</v>
      </c>
      <c r="B30" s="453" t="s">
        <v>4758</v>
      </c>
      <c r="C30" s="445">
        <v>2</v>
      </c>
      <c r="D30" s="446" t="s">
        <v>2462</v>
      </c>
      <c r="E30" s="447"/>
      <c r="F30" s="448">
        <f t="shared" si="0"/>
        <v>0</v>
      </c>
      <c r="G30" s="454"/>
    </row>
    <row r="31" spans="1:7" s="442" customFormat="1" ht="98.25" customHeight="1">
      <c r="A31" s="443" t="s">
        <v>4759</v>
      </c>
      <c r="B31" s="453" t="s">
        <v>4760</v>
      </c>
      <c r="C31" s="445">
        <v>1</v>
      </c>
      <c r="D31" s="446" t="s">
        <v>2462</v>
      </c>
      <c r="E31" s="447"/>
      <c r="F31" s="448">
        <f t="shared" si="0"/>
        <v>0</v>
      </c>
      <c r="G31" s="454"/>
    </row>
    <row r="32" spans="1:7" s="442" customFormat="1" ht="50.25" customHeight="1">
      <c r="A32" s="443" t="s">
        <v>4761</v>
      </c>
      <c r="B32" s="453" t="s">
        <v>4536</v>
      </c>
      <c r="C32" s="445">
        <v>2</v>
      </c>
      <c r="D32" s="446" t="s">
        <v>2462</v>
      </c>
      <c r="E32" s="447"/>
      <c r="F32" s="448">
        <f t="shared" si="0"/>
        <v>0</v>
      </c>
      <c r="G32" s="454"/>
    </row>
    <row r="33" spans="1:7" s="442" customFormat="1" ht="75.75" customHeight="1">
      <c r="A33" s="443" t="s">
        <v>4762</v>
      </c>
      <c r="B33" s="453" t="s">
        <v>4533</v>
      </c>
      <c r="C33" s="445">
        <v>1</v>
      </c>
      <c r="D33" s="446" t="s">
        <v>2462</v>
      </c>
      <c r="E33" s="447"/>
      <c r="F33" s="448">
        <f>C33*E33</f>
        <v>0</v>
      </c>
      <c r="G33" s="454" t="s">
        <v>4396</v>
      </c>
    </row>
    <row r="34" spans="1:7" s="442" customFormat="1" ht="37.5" customHeight="1">
      <c r="A34" s="455"/>
      <c r="B34" s="456"/>
      <c r="C34" s="457"/>
      <c r="D34" s="458"/>
      <c r="E34" s="459"/>
      <c r="F34" s="459"/>
      <c r="G34" s="457"/>
    </row>
    <row r="35" spans="1:7" s="442" customFormat="1" ht="99" customHeight="1">
      <c r="A35" s="443" t="s">
        <v>4763</v>
      </c>
      <c r="B35" s="453" t="s">
        <v>4764</v>
      </c>
      <c r="C35" s="445">
        <v>1</v>
      </c>
      <c r="D35" s="446" t="s">
        <v>2462</v>
      </c>
      <c r="E35" s="447"/>
      <c r="F35" s="448">
        <f t="shared" si="0"/>
        <v>0</v>
      </c>
      <c r="G35" s="445"/>
    </row>
    <row r="36" spans="1:7" s="442" customFormat="1" ht="41.25" customHeight="1">
      <c r="A36" s="443" t="s">
        <v>4765</v>
      </c>
      <c r="B36" s="453" t="s">
        <v>4766</v>
      </c>
      <c r="C36" s="445">
        <v>11</v>
      </c>
      <c r="D36" s="446" t="s">
        <v>2462</v>
      </c>
      <c r="E36" s="447"/>
      <c r="F36" s="448">
        <f>C36*E36</f>
        <v>0</v>
      </c>
      <c r="G36" s="454"/>
    </row>
    <row r="37" spans="1:7" s="442" customFormat="1" ht="51.6" customHeight="1">
      <c r="A37" s="443" t="s">
        <v>4767</v>
      </c>
      <c r="B37" s="453" t="s">
        <v>4544</v>
      </c>
      <c r="C37" s="445">
        <v>11</v>
      </c>
      <c r="D37" s="446" t="s">
        <v>2462</v>
      </c>
      <c r="E37" s="447"/>
      <c r="F37" s="448">
        <f>C37*E37</f>
        <v>0</v>
      </c>
      <c r="G37" s="445"/>
    </row>
    <row r="38" spans="1:7" s="442" customFormat="1" ht="39.75" customHeight="1">
      <c r="A38" s="443" t="s">
        <v>4768</v>
      </c>
      <c r="B38" s="453" t="s">
        <v>4769</v>
      </c>
      <c r="C38" s="445">
        <v>1</v>
      </c>
      <c r="D38" s="446" t="s">
        <v>2462</v>
      </c>
      <c r="E38" s="447"/>
      <c r="F38" s="448">
        <f>C38*E38</f>
        <v>0</v>
      </c>
      <c r="G38" s="445"/>
    </row>
    <row r="39" spans="1:7" s="442" customFormat="1" ht="52.5" customHeight="1">
      <c r="A39" s="443" t="s">
        <v>4770</v>
      </c>
      <c r="B39" s="453" t="s">
        <v>4771</v>
      </c>
      <c r="C39" s="445">
        <v>5</v>
      </c>
      <c r="D39" s="446" t="s">
        <v>2462</v>
      </c>
      <c r="E39" s="447"/>
      <c r="F39" s="448">
        <f t="shared" si="0"/>
        <v>0</v>
      </c>
      <c r="G39" s="445"/>
    </row>
    <row r="40" spans="1:7" s="442" customFormat="1" ht="49.5" customHeight="1">
      <c r="A40" s="443" t="s">
        <v>4772</v>
      </c>
      <c r="B40" s="453" t="s">
        <v>4773</v>
      </c>
      <c r="C40" s="445">
        <v>2</v>
      </c>
      <c r="D40" s="446" t="s">
        <v>2462</v>
      </c>
      <c r="E40" s="447"/>
      <c r="F40" s="448">
        <f t="shared" si="0"/>
        <v>0</v>
      </c>
      <c r="G40" s="445"/>
    </row>
    <row r="41" spans="1:7" s="442" customFormat="1" ht="39" customHeight="1">
      <c r="A41" s="443" t="s">
        <v>4774</v>
      </c>
      <c r="B41" s="453" t="s">
        <v>4775</v>
      </c>
      <c r="C41" s="445">
        <v>2</v>
      </c>
      <c r="D41" s="446" t="s">
        <v>2462</v>
      </c>
      <c r="E41" s="447"/>
      <c r="F41" s="448">
        <f t="shared" si="0"/>
        <v>0</v>
      </c>
      <c r="G41" s="445"/>
    </row>
    <row r="42" spans="1:7" s="442" customFormat="1" ht="56.25" customHeight="1">
      <c r="A42" s="443" t="s">
        <v>4776</v>
      </c>
      <c r="B42" s="453" t="s">
        <v>4557</v>
      </c>
      <c r="C42" s="445">
        <v>11</v>
      </c>
      <c r="D42" s="446" t="s">
        <v>254</v>
      </c>
      <c r="E42" s="447"/>
      <c r="F42" s="448">
        <f t="shared" si="0"/>
        <v>0</v>
      </c>
      <c r="G42" s="445"/>
    </row>
    <row r="43" spans="1:7" s="442" customFormat="1" ht="35.25" customHeight="1">
      <c r="A43" s="443" t="s">
        <v>4777</v>
      </c>
      <c r="B43" s="453" t="s">
        <v>4559</v>
      </c>
      <c r="C43" s="445">
        <v>1</v>
      </c>
      <c r="D43" s="446" t="s">
        <v>2462</v>
      </c>
      <c r="E43" s="447"/>
      <c r="F43" s="448">
        <f t="shared" si="0"/>
        <v>0</v>
      </c>
      <c r="G43" s="445"/>
    </row>
    <row r="44" spans="1:7" s="442" customFormat="1" ht="34.5" customHeight="1">
      <c r="A44" s="443" t="s">
        <v>4778</v>
      </c>
      <c r="B44" s="453" t="s">
        <v>4779</v>
      </c>
      <c r="C44" s="445">
        <v>3</v>
      </c>
      <c r="D44" s="446" t="s">
        <v>2462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4780</v>
      </c>
      <c r="B46" s="453" t="s">
        <v>4412</v>
      </c>
      <c r="C46" s="445"/>
      <c r="D46" s="446"/>
      <c r="E46" s="448"/>
      <c r="F46" s="448"/>
      <c r="G46" s="445"/>
    </row>
    <row r="47" spans="1:7" s="442" customFormat="1" ht="20.100000000000001" customHeight="1">
      <c r="A47" s="443" t="s">
        <v>4413</v>
      </c>
      <c r="B47" s="446" t="s">
        <v>4781</v>
      </c>
      <c r="C47" s="445">
        <v>1</v>
      </c>
      <c r="D47" s="446" t="s">
        <v>2462</v>
      </c>
      <c r="E47" s="447"/>
      <c r="F47" s="448">
        <f t="shared" si="0"/>
        <v>0</v>
      </c>
      <c r="G47" s="445"/>
    </row>
    <row r="48" spans="1:7" s="442" customFormat="1" ht="20.100000000000001" customHeight="1">
      <c r="A48" s="443" t="s">
        <v>4415</v>
      </c>
      <c r="B48" s="446" t="s">
        <v>4418</v>
      </c>
      <c r="C48" s="445">
        <v>1</v>
      </c>
      <c r="D48" s="446" t="s">
        <v>2462</v>
      </c>
      <c r="E48" s="447"/>
      <c r="F48" s="448">
        <f t="shared" si="0"/>
        <v>0</v>
      </c>
      <c r="G48" s="445"/>
    </row>
    <row r="49" spans="1:7" s="442" customFormat="1" ht="20.100000000000001" customHeight="1">
      <c r="A49" s="443" t="s">
        <v>4417</v>
      </c>
      <c r="B49" s="446" t="s">
        <v>4565</v>
      </c>
      <c r="C49" s="445">
        <v>1</v>
      </c>
      <c r="D49" s="446" t="s">
        <v>2462</v>
      </c>
      <c r="E49" s="447"/>
      <c r="F49" s="448">
        <f t="shared" si="0"/>
        <v>0</v>
      </c>
      <c r="G49" s="445"/>
    </row>
    <row r="50" spans="1:7" s="442" customFormat="1" ht="20.100000000000001" customHeight="1">
      <c r="A50" s="443" t="s">
        <v>4419</v>
      </c>
      <c r="B50" s="446" t="s">
        <v>4570</v>
      </c>
      <c r="C50" s="445">
        <v>1</v>
      </c>
      <c r="D50" s="446" t="s">
        <v>2462</v>
      </c>
      <c r="E50" s="447"/>
      <c r="F50" s="448">
        <f t="shared" si="0"/>
        <v>0</v>
      </c>
      <c r="G50" s="445"/>
    </row>
    <row r="51" spans="1:7" s="442" customFormat="1" ht="20.100000000000001" customHeight="1">
      <c r="A51" s="443" t="s">
        <v>4421</v>
      </c>
      <c r="B51" s="446" t="s">
        <v>4569</v>
      </c>
      <c r="C51" s="445">
        <v>11</v>
      </c>
      <c r="D51" s="446" t="s">
        <v>2462</v>
      </c>
      <c r="E51" s="447"/>
      <c r="F51" s="448">
        <f t="shared" si="0"/>
        <v>0</v>
      </c>
      <c r="G51" s="445"/>
    </row>
    <row r="52" spans="1:7" s="442" customFormat="1" ht="102" customHeight="1">
      <c r="A52" s="443" t="s">
        <v>4782</v>
      </c>
      <c r="B52" s="453" t="s">
        <v>4690</v>
      </c>
      <c r="C52" s="445"/>
      <c r="D52" s="446"/>
      <c r="E52" s="448"/>
      <c r="F52" s="448"/>
      <c r="G52" s="445"/>
    </row>
    <row r="53" spans="1:7" s="442" customFormat="1" ht="19.899999999999999" customHeight="1">
      <c r="A53" s="443" t="s">
        <v>4413</v>
      </c>
      <c r="B53" s="461" t="s">
        <v>4434</v>
      </c>
      <c r="C53" s="445">
        <v>3</v>
      </c>
      <c r="D53" s="446" t="s">
        <v>254</v>
      </c>
      <c r="E53" s="447"/>
      <c r="F53" s="448">
        <f t="shared" si="0"/>
        <v>0</v>
      </c>
      <c r="G53" s="445"/>
    </row>
    <row r="54" spans="1:7" s="442" customFormat="1" ht="19.899999999999999" customHeight="1">
      <c r="A54" s="443" t="s">
        <v>4415</v>
      </c>
      <c r="B54" s="446" t="s">
        <v>4435</v>
      </c>
      <c r="C54" s="445">
        <v>10</v>
      </c>
      <c r="D54" s="446" t="s">
        <v>254</v>
      </c>
      <c r="E54" s="447"/>
      <c r="F54" s="448">
        <f t="shared" si="0"/>
        <v>0</v>
      </c>
      <c r="G54" s="445"/>
    </row>
    <row r="55" spans="1:7" s="442" customFormat="1" ht="19.899999999999999" customHeight="1">
      <c r="A55" s="443" t="s">
        <v>4417</v>
      </c>
      <c r="B55" s="446" t="s">
        <v>4436</v>
      </c>
      <c r="C55" s="445">
        <v>27</v>
      </c>
      <c r="D55" s="446" t="s">
        <v>254</v>
      </c>
      <c r="E55" s="447"/>
      <c r="F55" s="448">
        <f t="shared" si="0"/>
        <v>0</v>
      </c>
      <c r="G55" s="445"/>
    </row>
    <row r="56" spans="1:7" s="442" customFormat="1" ht="19.899999999999999" customHeight="1">
      <c r="A56" s="443" t="s">
        <v>4419</v>
      </c>
      <c r="B56" s="446" t="s">
        <v>4437</v>
      </c>
      <c r="C56" s="445">
        <v>6</v>
      </c>
      <c r="D56" s="446" t="s">
        <v>254</v>
      </c>
      <c r="E56" s="447"/>
      <c r="F56" s="448">
        <f t="shared" si="0"/>
        <v>0</v>
      </c>
      <c r="G56" s="445"/>
    </row>
    <row r="57" spans="1:7" s="442" customFormat="1" ht="19.899999999999999" customHeight="1">
      <c r="A57" s="443" t="s">
        <v>4421</v>
      </c>
      <c r="B57" s="446" t="s">
        <v>4438</v>
      </c>
      <c r="C57" s="445">
        <v>101</v>
      </c>
      <c r="D57" s="446" t="s">
        <v>254</v>
      </c>
      <c r="E57" s="447"/>
      <c r="F57" s="448">
        <f t="shared" si="0"/>
        <v>0</v>
      </c>
      <c r="G57" s="445"/>
    </row>
    <row r="58" spans="1:7" s="442" customFormat="1" ht="19.899999999999999" customHeight="1">
      <c r="A58" s="443" t="s">
        <v>4423</v>
      </c>
      <c r="B58" s="446" t="s">
        <v>4439</v>
      </c>
      <c r="C58" s="445">
        <v>3</v>
      </c>
      <c r="D58" s="446" t="s">
        <v>254</v>
      </c>
      <c r="E58" s="447"/>
      <c r="F58" s="448">
        <f t="shared" si="0"/>
        <v>0</v>
      </c>
      <c r="G58" s="445"/>
    </row>
    <row r="59" spans="1:7" s="442" customFormat="1" ht="19.899999999999999" customHeight="1">
      <c r="A59" s="443" t="s">
        <v>4425</v>
      </c>
      <c r="B59" s="446" t="s">
        <v>4440</v>
      </c>
      <c r="C59" s="445">
        <v>12</v>
      </c>
      <c r="D59" s="446" t="s">
        <v>254</v>
      </c>
      <c r="E59" s="447"/>
      <c r="F59" s="448">
        <f t="shared" si="0"/>
        <v>0</v>
      </c>
      <c r="G59" s="445"/>
    </row>
    <row r="60" spans="1:7" s="442" customFormat="1" ht="19.899999999999999" customHeight="1">
      <c r="A60" s="443" t="s">
        <v>4427</v>
      </c>
      <c r="B60" s="446" t="s">
        <v>4441</v>
      </c>
      <c r="C60" s="445">
        <v>23</v>
      </c>
      <c r="D60" s="446" t="s">
        <v>254</v>
      </c>
      <c r="E60" s="447"/>
      <c r="F60" s="448">
        <f t="shared" si="0"/>
        <v>0</v>
      </c>
      <c r="G60" s="445"/>
    </row>
    <row r="61" spans="1:7" s="442" customFormat="1" ht="19.899999999999999" customHeight="1">
      <c r="A61" s="443" t="s">
        <v>4429</v>
      </c>
      <c r="B61" s="446" t="s">
        <v>4443</v>
      </c>
      <c r="C61" s="445">
        <v>16</v>
      </c>
      <c r="D61" s="446" t="s">
        <v>254</v>
      </c>
      <c r="E61" s="447"/>
      <c r="F61" s="448">
        <f t="shared" si="0"/>
        <v>0</v>
      </c>
      <c r="G61" s="445"/>
    </row>
    <row r="62" spans="1:7" s="442" customFormat="1" ht="19.899999999999999" customHeight="1">
      <c r="A62" s="443" t="s">
        <v>4457</v>
      </c>
      <c r="B62" s="446" t="s">
        <v>4445</v>
      </c>
      <c r="C62" s="445">
        <v>1</v>
      </c>
      <c r="D62" s="446" t="s">
        <v>4468</v>
      </c>
      <c r="E62" s="447"/>
      <c r="F62" s="448">
        <f t="shared" si="0"/>
        <v>0</v>
      </c>
      <c r="G62" s="445"/>
    </row>
    <row r="63" spans="1:7" s="442" customFormat="1" ht="40.5" customHeight="1">
      <c r="A63" s="455"/>
      <c r="B63" s="458"/>
      <c r="C63" s="457"/>
      <c r="D63" s="458"/>
      <c r="E63" s="459"/>
      <c r="F63" s="459"/>
      <c r="G63" s="457"/>
    </row>
    <row r="64" spans="1:7" s="442" customFormat="1" ht="93.6" customHeight="1">
      <c r="A64" s="443" t="s">
        <v>4783</v>
      </c>
      <c r="B64" s="461" t="s">
        <v>4692</v>
      </c>
      <c r="C64" s="445"/>
      <c r="D64" s="446"/>
      <c r="E64" s="448"/>
      <c r="F64" s="448"/>
      <c r="G64" s="445"/>
    </row>
    <row r="65" spans="1:7" s="442" customFormat="1" ht="19.899999999999999" customHeight="1">
      <c r="A65" s="443" t="s">
        <v>4413</v>
      </c>
      <c r="B65" s="461" t="s">
        <v>4452</v>
      </c>
      <c r="C65" s="445">
        <v>2</v>
      </c>
      <c r="D65" s="446" t="s">
        <v>2462</v>
      </c>
      <c r="E65" s="447"/>
      <c r="F65" s="448">
        <f>C65*E65</f>
        <v>0</v>
      </c>
      <c r="G65" s="445"/>
    </row>
    <row r="66" spans="1:7" s="442" customFormat="1" ht="19.899999999999999" customHeight="1">
      <c r="A66" s="443" t="s">
        <v>4415</v>
      </c>
      <c r="B66" s="446" t="s">
        <v>4453</v>
      </c>
      <c r="C66" s="445">
        <v>1</v>
      </c>
      <c r="D66" s="446" t="s">
        <v>2462</v>
      </c>
      <c r="E66" s="447"/>
      <c r="F66" s="448">
        <f>C66*E66</f>
        <v>0</v>
      </c>
      <c r="G66" s="445"/>
    </row>
    <row r="67" spans="1:7" s="442" customFormat="1" ht="19.899999999999999" customHeight="1">
      <c r="A67" s="443" t="s">
        <v>4417</v>
      </c>
      <c r="B67" s="461" t="s">
        <v>4454</v>
      </c>
      <c r="C67" s="445">
        <v>5</v>
      </c>
      <c r="D67" s="446" t="s">
        <v>2462</v>
      </c>
      <c r="E67" s="447"/>
      <c r="F67" s="448">
        <f t="shared" si="0"/>
        <v>0</v>
      </c>
      <c r="G67" s="445"/>
    </row>
    <row r="68" spans="1:7" s="442" customFormat="1" ht="19.899999999999999" customHeight="1">
      <c r="A68" s="443" t="s">
        <v>4419</v>
      </c>
      <c r="B68" s="446" t="s">
        <v>4784</v>
      </c>
      <c r="C68" s="445">
        <v>1</v>
      </c>
      <c r="D68" s="446" t="s">
        <v>2462</v>
      </c>
      <c r="E68" s="447"/>
      <c r="F68" s="448">
        <f t="shared" si="0"/>
        <v>0</v>
      </c>
      <c r="G68" s="445"/>
    </row>
    <row r="69" spans="1:7" s="442" customFormat="1" ht="19.899999999999999" customHeight="1">
      <c r="A69" s="443" t="s">
        <v>4421</v>
      </c>
      <c r="B69" s="446" t="s">
        <v>4455</v>
      </c>
      <c r="C69" s="445">
        <v>2</v>
      </c>
      <c r="D69" s="446" t="s">
        <v>2462</v>
      </c>
      <c r="E69" s="447"/>
      <c r="F69" s="448">
        <f t="shared" si="0"/>
        <v>0</v>
      </c>
      <c r="G69" s="445"/>
    </row>
    <row r="70" spans="1:7" s="442" customFormat="1" ht="19.899999999999999" customHeight="1">
      <c r="A70" s="443" t="s">
        <v>4423</v>
      </c>
      <c r="B70" s="446" t="s">
        <v>4456</v>
      </c>
      <c r="C70" s="445">
        <v>11</v>
      </c>
      <c r="D70" s="446" t="s">
        <v>2462</v>
      </c>
      <c r="E70" s="447"/>
      <c r="F70" s="448">
        <f t="shared" ref="F70:F83" si="1">C70*E70</f>
        <v>0</v>
      </c>
      <c r="G70" s="445"/>
    </row>
    <row r="71" spans="1:7" s="442" customFormat="1" ht="19.899999999999999" customHeight="1">
      <c r="A71" s="443" t="s">
        <v>4425</v>
      </c>
      <c r="B71" s="446" t="s">
        <v>4458</v>
      </c>
      <c r="C71" s="445">
        <v>5</v>
      </c>
      <c r="D71" s="446" t="s">
        <v>2462</v>
      </c>
      <c r="E71" s="447"/>
      <c r="F71" s="448">
        <f t="shared" si="1"/>
        <v>0</v>
      </c>
      <c r="G71" s="445"/>
    </row>
    <row r="72" spans="1:7" s="442" customFormat="1" ht="19.899999999999999" customHeight="1">
      <c r="A72" s="443" t="s">
        <v>4427</v>
      </c>
      <c r="B72" s="446" t="s">
        <v>4459</v>
      </c>
      <c r="C72" s="445">
        <v>1</v>
      </c>
      <c r="D72" s="446" t="s">
        <v>2462</v>
      </c>
      <c r="E72" s="447"/>
      <c r="F72" s="448">
        <f t="shared" si="1"/>
        <v>0</v>
      </c>
      <c r="G72" s="445"/>
    </row>
    <row r="73" spans="1:7" s="442" customFormat="1" ht="19.899999999999999" customHeight="1">
      <c r="A73" s="443" t="s">
        <v>4429</v>
      </c>
      <c r="B73" s="446" t="s">
        <v>4461</v>
      </c>
      <c r="C73" s="445">
        <v>2</v>
      </c>
      <c r="D73" s="446" t="s">
        <v>2462</v>
      </c>
      <c r="E73" s="447"/>
      <c r="F73" s="448">
        <f t="shared" si="1"/>
        <v>0</v>
      </c>
      <c r="G73" s="445"/>
    </row>
    <row r="74" spans="1:7" s="442" customFormat="1" ht="19.899999999999999" customHeight="1">
      <c r="A74" s="443" t="s">
        <v>4457</v>
      </c>
      <c r="B74" s="446" t="s">
        <v>4463</v>
      </c>
      <c r="C74" s="445">
        <v>7</v>
      </c>
      <c r="D74" s="446" t="s">
        <v>2462</v>
      </c>
      <c r="E74" s="447"/>
      <c r="F74" s="448">
        <f t="shared" si="1"/>
        <v>0</v>
      </c>
      <c r="G74" s="445"/>
    </row>
    <row r="75" spans="1:7" s="442" customFormat="1" ht="19.899999999999999" customHeight="1">
      <c r="A75" s="443" t="s">
        <v>4442</v>
      </c>
      <c r="B75" s="446" t="s">
        <v>4465</v>
      </c>
      <c r="C75" s="445">
        <v>3</v>
      </c>
      <c r="D75" s="446" t="s">
        <v>2462</v>
      </c>
      <c r="E75" s="447"/>
      <c r="F75" s="448">
        <f t="shared" si="1"/>
        <v>0</v>
      </c>
      <c r="G75" s="445"/>
    </row>
    <row r="76" spans="1:7" s="442" customFormat="1" ht="19.899999999999999" customHeight="1">
      <c r="A76" s="443" t="s">
        <v>4444</v>
      </c>
      <c r="B76" s="446" t="s">
        <v>4467</v>
      </c>
      <c r="C76" s="445">
        <v>1</v>
      </c>
      <c r="D76" s="446" t="s">
        <v>4468</v>
      </c>
      <c r="E76" s="447"/>
      <c r="F76" s="448">
        <f t="shared" si="1"/>
        <v>0</v>
      </c>
      <c r="G76" s="445"/>
    </row>
    <row r="77" spans="1:7" s="442" customFormat="1" ht="19.899999999999999" customHeight="1">
      <c r="A77" s="443" t="s">
        <v>254</v>
      </c>
      <c r="B77" s="446" t="s">
        <v>4470</v>
      </c>
      <c r="C77" s="445">
        <v>1</v>
      </c>
      <c r="D77" s="446" t="s">
        <v>4468</v>
      </c>
      <c r="E77" s="447"/>
      <c r="F77" s="448">
        <f t="shared" si="1"/>
        <v>0</v>
      </c>
      <c r="G77" s="445"/>
    </row>
    <row r="78" spans="1:7" s="442" customFormat="1" ht="19.899999999999999" customHeight="1">
      <c r="A78" s="443" t="s">
        <v>4462</v>
      </c>
      <c r="B78" s="446" t="s">
        <v>4472</v>
      </c>
      <c r="C78" s="445">
        <v>1</v>
      </c>
      <c r="D78" s="446" t="s">
        <v>4468</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4785</v>
      </c>
      <c r="B80" s="464" t="s">
        <v>4591</v>
      </c>
      <c r="C80" s="445"/>
      <c r="D80" s="446"/>
      <c r="E80" s="448"/>
      <c r="F80" s="448"/>
      <c r="G80" s="445"/>
    </row>
    <row r="81" spans="1:7" s="442" customFormat="1" ht="60" customHeight="1">
      <c r="A81" s="443" t="s">
        <v>4413</v>
      </c>
      <c r="B81" s="461" t="s">
        <v>9613</v>
      </c>
      <c r="C81" s="445">
        <v>2</v>
      </c>
      <c r="D81" s="446" t="s">
        <v>2462</v>
      </c>
      <c r="E81" s="447"/>
      <c r="F81" s="448">
        <f t="shared" si="1"/>
        <v>0</v>
      </c>
      <c r="G81" s="451"/>
    </row>
    <row r="82" spans="1:7" s="442" customFormat="1" ht="51.75" customHeight="1">
      <c r="A82" s="443" t="s">
        <v>4415</v>
      </c>
      <c r="B82" s="2326" t="s">
        <v>9615</v>
      </c>
      <c r="C82" s="445">
        <v>3</v>
      </c>
      <c r="D82" s="446" t="s">
        <v>2462</v>
      </c>
      <c r="E82" s="447"/>
      <c r="F82" s="448">
        <f t="shared" si="1"/>
        <v>0</v>
      </c>
      <c r="G82" s="451"/>
    </row>
    <row r="83" spans="1:7" s="442" customFormat="1" ht="68.25" customHeight="1">
      <c r="A83" s="443" t="s">
        <v>4417</v>
      </c>
      <c r="B83" s="2327" t="s">
        <v>9614</v>
      </c>
      <c r="C83" s="445">
        <v>1</v>
      </c>
      <c r="D83" s="450" t="s">
        <v>2462</v>
      </c>
      <c r="E83" s="447"/>
      <c r="F83" s="448">
        <f t="shared" si="1"/>
        <v>0</v>
      </c>
      <c r="G83" s="451"/>
    </row>
    <row r="84" spans="1:7" s="442" customFormat="1" ht="18" customHeight="1">
      <c r="A84" s="375"/>
      <c r="B84" s="402" t="s">
        <v>4786</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4657</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07.25" customHeight="1">
      <c r="A5" s="349" t="s">
        <v>4658</v>
      </c>
      <c r="B5" s="350" t="s">
        <v>4659</v>
      </c>
      <c r="C5" s="351">
        <v>1</v>
      </c>
      <c r="D5" s="352" t="s">
        <v>2462</v>
      </c>
      <c r="E5" s="366"/>
      <c r="F5" s="354">
        <f>C5*E5</f>
        <v>0</v>
      </c>
      <c r="G5" s="351"/>
    </row>
    <row r="6" spans="1:7" s="304" customFormat="1" ht="93.75" customHeight="1">
      <c r="A6" s="349" t="s">
        <v>4660</v>
      </c>
      <c r="B6" s="355" t="s">
        <v>4351</v>
      </c>
      <c r="C6" s="351">
        <v>1.3</v>
      </c>
      <c r="D6" s="374" t="s">
        <v>195</v>
      </c>
      <c r="E6" s="366"/>
      <c r="F6" s="354">
        <f t="shared" ref="F6:F43" si="0">C6*E6</f>
        <v>0</v>
      </c>
      <c r="G6" s="387"/>
    </row>
    <row r="7" spans="1:7" s="304" customFormat="1" ht="96.75" customHeight="1">
      <c r="A7" s="349" t="s">
        <v>4661</v>
      </c>
      <c r="B7" s="388" t="s">
        <v>4353</v>
      </c>
      <c r="C7" s="351">
        <v>1</v>
      </c>
      <c r="D7" s="374" t="s">
        <v>2462</v>
      </c>
      <c r="E7" s="366"/>
      <c r="F7" s="354">
        <f t="shared" si="0"/>
        <v>0</v>
      </c>
      <c r="G7" s="387"/>
    </row>
    <row r="8" spans="1:7" s="304" customFormat="1" ht="117" customHeight="1">
      <c r="A8" s="349" t="s">
        <v>4662</v>
      </c>
      <c r="B8" s="350" t="s">
        <v>4663</v>
      </c>
      <c r="C8" s="351">
        <v>2</v>
      </c>
      <c r="D8" s="352" t="s">
        <v>2462</v>
      </c>
      <c r="E8" s="366"/>
      <c r="F8" s="354">
        <f t="shared" si="0"/>
        <v>0</v>
      </c>
      <c r="G8" s="358"/>
    </row>
    <row r="9" spans="1:7" s="304" customFormat="1" ht="27.75" customHeight="1">
      <c r="A9" s="349"/>
      <c r="B9" s="350" t="s">
        <v>4356</v>
      </c>
      <c r="C9" s="351">
        <v>2</v>
      </c>
      <c r="D9" s="352" t="s">
        <v>2462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4664</v>
      </c>
      <c r="B11" s="350" t="s">
        <v>4497</v>
      </c>
      <c r="C11" s="351">
        <v>1</v>
      </c>
      <c r="D11" s="352" t="s">
        <v>2462</v>
      </c>
      <c r="E11" s="366"/>
      <c r="F11" s="354">
        <f t="shared" si="0"/>
        <v>0</v>
      </c>
      <c r="G11" s="358"/>
    </row>
    <row r="12" spans="1:7" s="304" customFormat="1" ht="75.75" customHeight="1">
      <c r="A12" s="349" t="s">
        <v>9605</v>
      </c>
      <c r="B12" s="357" t="s">
        <v>4665</v>
      </c>
      <c r="C12" s="351">
        <v>1</v>
      </c>
      <c r="D12" s="352" t="s">
        <v>4666</v>
      </c>
      <c r="E12" s="366"/>
      <c r="F12" s="354">
        <f t="shared" si="0"/>
        <v>0</v>
      </c>
      <c r="G12" s="358"/>
    </row>
    <row r="13" spans="1:7" s="304" customFormat="1" ht="120" customHeight="1">
      <c r="A13" s="349" t="s">
        <v>4667</v>
      </c>
      <c r="B13" s="350" t="s">
        <v>4362</v>
      </c>
      <c r="C13" s="351">
        <v>1</v>
      </c>
      <c r="D13" s="352" t="s">
        <v>2462</v>
      </c>
      <c r="E13" s="366"/>
      <c r="F13" s="354">
        <f t="shared" si="0"/>
        <v>0</v>
      </c>
      <c r="G13" s="358"/>
    </row>
    <row r="14" spans="1:7" s="304" customFormat="1" ht="111" customHeight="1">
      <c r="A14" s="349" t="s">
        <v>4668</v>
      </c>
      <c r="B14" s="350" t="s">
        <v>4364</v>
      </c>
      <c r="C14" s="351">
        <v>1</v>
      </c>
      <c r="D14" s="367" t="s">
        <v>2462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4669</v>
      </c>
      <c r="B16" s="350" t="s">
        <v>4366</v>
      </c>
      <c r="C16" s="351">
        <v>1</v>
      </c>
      <c r="D16" s="352" t="s">
        <v>2462</v>
      </c>
      <c r="E16" s="366"/>
      <c r="F16" s="354">
        <f t="shared" si="0"/>
        <v>0</v>
      </c>
      <c r="G16" s="351"/>
    </row>
    <row r="17" spans="1:7" s="304" customFormat="1" ht="140.25" customHeight="1">
      <c r="A17" s="349" t="s">
        <v>4670</v>
      </c>
      <c r="B17" s="392" t="s">
        <v>4504</v>
      </c>
      <c r="C17" s="351">
        <v>1</v>
      </c>
      <c r="D17" s="352" t="s">
        <v>2462</v>
      </c>
      <c r="E17" s="366"/>
      <c r="F17" s="354">
        <f t="shared" si="0"/>
        <v>0</v>
      </c>
      <c r="G17" s="351"/>
    </row>
    <row r="18" spans="1:7" s="304" customFormat="1" ht="68.45" customHeight="1">
      <c r="A18" s="349" t="s">
        <v>4671</v>
      </c>
      <c r="B18" s="350" t="s">
        <v>4672</v>
      </c>
      <c r="C18" s="351">
        <v>1</v>
      </c>
      <c r="D18" s="352" t="s">
        <v>2462</v>
      </c>
      <c r="E18" s="366"/>
      <c r="F18" s="354">
        <f t="shared" si="0"/>
        <v>0</v>
      </c>
      <c r="G18" s="351"/>
    </row>
    <row r="19" spans="1:7" s="304" customFormat="1" ht="116.25" customHeight="1">
      <c r="A19" s="349" t="s">
        <v>4673</v>
      </c>
      <c r="B19" s="350" t="s">
        <v>4375</v>
      </c>
      <c r="C19" s="351">
        <v>1</v>
      </c>
      <c r="D19" s="367" t="s">
        <v>2462</v>
      </c>
      <c r="E19" s="366"/>
      <c r="F19" s="354">
        <f t="shared" si="0"/>
        <v>0</v>
      </c>
      <c r="G19" s="358"/>
    </row>
    <row r="20" spans="1:7" s="304" customFormat="1" ht="54" customHeight="1">
      <c r="A20" s="349" t="s">
        <v>4674</v>
      </c>
      <c r="B20" s="350" t="s">
        <v>4638</v>
      </c>
      <c r="C20" s="351">
        <v>1</v>
      </c>
      <c r="D20" s="352" t="s">
        <v>2462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4675</v>
      </c>
      <c r="B22" s="357" t="s">
        <v>4676</v>
      </c>
      <c r="C22" s="351">
        <v>1</v>
      </c>
      <c r="D22" s="352" t="s">
        <v>2462</v>
      </c>
      <c r="E22" s="366"/>
      <c r="F22" s="354">
        <f t="shared" si="0"/>
        <v>0</v>
      </c>
      <c r="G22" s="351"/>
    </row>
    <row r="23" spans="1:7" s="304" customFormat="1" ht="78.75" customHeight="1">
      <c r="A23" s="349" t="s">
        <v>4677</v>
      </c>
      <c r="B23" s="350" t="s">
        <v>4381</v>
      </c>
      <c r="C23" s="351">
        <v>1</v>
      </c>
      <c r="D23" s="352" t="s">
        <v>2462</v>
      </c>
      <c r="E23" s="366"/>
      <c r="F23" s="354">
        <f t="shared" si="0"/>
        <v>0</v>
      </c>
      <c r="G23" s="351"/>
    </row>
    <row r="24" spans="1:7" s="304" customFormat="1" ht="30" customHeight="1">
      <c r="A24" s="349" t="s">
        <v>4678</v>
      </c>
      <c r="B24" s="369" t="s">
        <v>4387</v>
      </c>
      <c r="C24" s="351">
        <v>1</v>
      </c>
      <c r="D24" s="352" t="s">
        <v>2462</v>
      </c>
      <c r="E24" s="366"/>
      <c r="F24" s="354">
        <f t="shared" si="0"/>
        <v>0</v>
      </c>
      <c r="G24" s="351"/>
    </row>
    <row r="25" spans="1:7" s="304" customFormat="1" ht="54.75" customHeight="1">
      <c r="A25" s="349" t="s">
        <v>4679</v>
      </c>
      <c r="B25" s="350" t="s">
        <v>4389</v>
      </c>
      <c r="C25" s="351">
        <v>1</v>
      </c>
      <c r="D25" s="352" t="s">
        <v>2462</v>
      </c>
      <c r="E25" s="366"/>
      <c r="F25" s="354">
        <f t="shared" si="0"/>
        <v>0</v>
      </c>
      <c r="G25" s="351"/>
    </row>
    <row r="26" spans="1:7" s="304" customFormat="1" ht="115.9" customHeight="1">
      <c r="A26" s="349" t="s">
        <v>4680</v>
      </c>
      <c r="B26" s="350" t="s">
        <v>4681</v>
      </c>
      <c r="C26" s="351">
        <v>1</v>
      </c>
      <c r="D26" s="352" t="s">
        <v>2462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4682</v>
      </c>
      <c r="B28" s="350" t="s">
        <v>4683</v>
      </c>
      <c r="C28" s="351">
        <v>1</v>
      </c>
      <c r="D28" s="352" t="s">
        <v>2462</v>
      </c>
      <c r="E28" s="366"/>
      <c r="F28" s="354">
        <f t="shared" si="0"/>
        <v>0</v>
      </c>
      <c r="G28" s="358"/>
    </row>
    <row r="29" spans="1:7" s="304" customFormat="1" ht="40.5" customHeight="1">
      <c r="A29" s="349" t="s">
        <v>4684</v>
      </c>
      <c r="B29" s="350" t="s">
        <v>4536</v>
      </c>
      <c r="C29" s="351">
        <v>1</v>
      </c>
      <c r="D29" s="352" t="s">
        <v>2462</v>
      </c>
      <c r="E29" s="366"/>
      <c r="F29" s="354">
        <f t="shared" si="0"/>
        <v>0</v>
      </c>
      <c r="G29" s="358"/>
    </row>
    <row r="30" spans="1:7" s="304" customFormat="1" ht="75.75" customHeight="1">
      <c r="A30" s="349" t="s">
        <v>4685</v>
      </c>
      <c r="B30" s="350" t="s">
        <v>4686</v>
      </c>
      <c r="C30" s="351">
        <v>1</v>
      </c>
      <c r="D30" s="352" t="s">
        <v>2462</v>
      </c>
      <c r="E30" s="366"/>
      <c r="F30" s="354">
        <f>C30*E30</f>
        <v>0</v>
      </c>
      <c r="G30" s="358" t="s">
        <v>4396</v>
      </c>
    </row>
    <row r="31" spans="1:7" s="304" customFormat="1" ht="103.5" customHeight="1">
      <c r="A31" s="349" t="s">
        <v>4687</v>
      </c>
      <c r="B31" s="350" t="s">
        <v>4617</v>
      </c>
      <c r="C31" s="351">
        <v>1</v>
      </c>
      <c r="D31" s="352" t="s">
        <v>2462</v>
      </c>
      <c r="E31" s="366"/>
      <c r="F31" s="354">
        <f t="shared" si="0"/>
        <v>0</v>
      </c>
      <c r="G31" s="351"/>
    </row>
    <row r="32" spans="1:7" s="304" customFormat="1" ht="42.75" customHeight="1">
      <c r="A32" s="349" t="s">
        <v>4688</v>
      </c>
      <c r="B32" s="350" t="s">
        <v>4559</v>
      </c>
      <c r="C32" s="351">
        <v>1</v>
      </c>
      <c r="D32" s="352" t="s">
        <v>2462</v>
      </c>
      <c r="E32" s="366"/>
      <c r="F32" s="354">
        <f t="shared" si="0"/>
        <v>0</v>
      </c>
      <c r="G32" s="351"/>
    </row>
    <row r="33" spans="1:7" s="304" customFormat="1" ht="102" customHeight="1">
      <c r="A33" s="349" t="s">
        <v>4689</v>
      </c>
      <c r="B33" s="350" t="s">
        <v>4690</v>
      </c>
      <c r="C33" s="351"/>
      <c r="D33" s="352"/>
      <c r="E33" s="354"/>
      <c r="F33" s="354"/>
      <c r="G33" s="351"/>
    </row>
    <row r="34" spans="1:7" s="304" customFormat="1" ht="19.899999999999999" customHeight="1">
      <c r="A34" s="349" t="s">
        <v>4413</v>
      </c>
      <c r="B34" s="352" t="s">
        <v>4435</v>
      </c>
      <c r="C34" s="351">
        <v>3</v>
      </c>
      <c r="D34" s="352" t="s">
        <v>254</v>
      </c>
      <c r="E34" s="366"/>
      <c r="F34" s="354">
        <f t="shared" si="0"/>
        <v>0</v>
      </c>
      <c r="G34" s="351"/>
    </row>
    <row r="35" spans="1:7" s="304" customFormat="1" ht="19.899999999999999" customHeight="1">
      <c r="A35" s="349" t="s">
        <v>4415</v>
      </c>
      <c r="B35" s="352" t="s">
        <v>4436</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4417</v>
      </c>
      <c r="B37" s="352" t="s">
        <v>4437</v>
      </c>
      <c r="C37" s="351">
        <v>21</v>
      </c>
      <c r="D37" s="352" t="s">
        <v>254</v>
      </c>
      <c r="E37" s="366"/>
      <c r="F37" s="354">
        <f t="shared" si="0"/>
        <v>0</v>
      </c>
      <c r="G37" s="351"/>
    </row>
    <row r="38" spans="1:7" s="304" customFormat="1" ht="19.899999999999999" customHeight="1">
      <c r="A38" s="349" t="s">
        <v>4419</v>
      </c>
      <c r="B38" s="352" t="s">
        <v>4438</v>
      </c>
      <c r="C38" s="351">
        <v>55</v>
      </c>
      <c r="D38" s="352" t="s">
        <v>254</v>
      </c>
      <c r="E38" s="366"/>
      <c r="F38" s="354">
        <f t="shared" si="0"/>
        <v>0</v>
      </c>
      <c r="G38" s="351"/>
    </row>
    <row r="39" spans="1:7" s="304" customFormat="1" ht="19.899999999999999" customHeight="1">
      <c r="A39" s="349" t="s">
        <v>4421</v>
      </c>
      <c r="B39" s="352" t="s">
        <v>4439</v>
      </c>
      <c r="C39" s="351">
        <v>3</v>
      </c>
      <c r="D39" s="352" t="s">
        <v>254</v>
      </c>
      <c r="E39" s="366"/>
      <c r="F39" s="354">
        <f t="shared" si="0"/>
        <v>0</v>
      </c>
      <c r="G39" s="351"/>
    </row>
    <row r="40" spans="1:7" s="304" customFormat="1" ht="19.899999999999999" customHeight="1">
      <c r="A40" s="349" t="s">
        <v>4423</v>
      </c>
      <c r="B40" s="352" t="s">
        <v>4440</v>
      </c>
      <c r="C40" s="351">
        <v>9</v>
      </c>
      <c r="D40" s="352" t="s">
        <v>254</v>
      </c>
      <c r="E40" s="366"/>
      <c r="F40" s="354">
        <f t="shared" si="0"/>
        <v>0</v>
      </c>
      <c r="G40" s="351"/>
    </row>
    <row r="41" spans="1:7" s="304" customFormat="1" ht="19.899999999999999" customHeight="1">
      <c r="A41" s="349" t="s">
        <v>4425</v>
      </c>
      <c r="B41" s="352" t="s">
        <v>4441</v>
      </c>
      <c r="C41" s="351">
        <v>9</v>
      </c>
      <c r="D41" s="352" t="s">
        <v>254</v>
      </c>
      <c r="E41" s="366"/>
      <c r="F41" s="354">
        <f t="shared" si="0"/>
        <v>0</v>
      </c>
      <c r="G41" s="351"/>
    </row>
    <row r="42" spans="1:7" s="304" customFormat="1" ht="19.899999999999999" customHeight="1">
      <c r="A42" s="349" t="s">
        <v>4427</v>
      </c>
      <c r="B42" s="352" t="s">
        <v>4443</v>
      </c>
      <c r="C42" s="351">
        <v>11</v>
      </c>
      <c r="D42" s="352" t="s">
        <v>254</v>
      </c>
      <c r="E42" s="366"/>
      <c r="F42" s="354">
        <f t="shared" si="0"/>
        <v>0</v>
      </c>
      <c r="G42" s="351"/>
    </row>
    <row r="43" spans="1:7" s="304" customFormat="1" ht="19.899999999999999" customHeight="1">
      <c r="A43" s="349" t="s">
        <v>4429</v>
      </c>
      <c r="B43" s="352" t="s">
        <v>4445</v>
      </c>
      <c r="C43" s="351">
        <v>1</v>
      </c>
      <c r="D43" s="352" t="s">
        <v>4468</v>
      </c>
      <c r="E43" s="366"/>
      <c r="F43" s="354">
        <f t="shared" si="0"/>
        <v>0</v>
      </c>
      <c r="G43" s="351"/>
    </row>
    <row r="44" spans="1:7" s="304" customFormat="1" ht="93.6" customHeight="1">
      <c r="A44" s="349" t="s">
        <v>4691</v>
      </c>
      <c r="B44" s="357" t="s">
        <v>4692</v>
      </c>
      <c r="C44" s="351"/>
      <c r="D44" s="352"/>
      <c r="E44" s="354"/>
      <c r="F44" s="354"/>
      <c r="G44" s="351"/>
    </row>
    <row r="45" spans="1:7" s="304" customFormat="1" ht="19.899999999999999" customHeight="1">
      <c r="A45" s="349" t="s">
        <v>4413</v>
      </c>
      <c r="B45" s="352" t="s">
        <v>4455</v>
      </c>
      <c r="C45" s="351">
        <v>3</v>
      </c>
      <c r="D45" s="352" t="s">
        <v>2462</v>
      </c>
      <c r="E45" s="366"/>
      <c r="F45" s="354">
        <f t="shared" ref="F45:F58" si="1">C45*E45</f>
        <v>0</v>
      </c>
      <c r="G45" s="351"/>
    </row>
    <row r="46" spans="1:7" s="304" customFormat="1" ht="19.899999999999999" customHeight="1">
      <c r="A46" s="349" t="s">
        <v>4415</v>
      </c>
      <c r="B46" s="352" t="s">
        <v>4586</v>
      </c>
      <c r="C46" s="351">
        <v>1</v>
      </c>
      <c r="D46" s="352" t="s">
        <v>2462</v>
      </c>
      <c r="E46" s="366"/>
      <c r="F46" s="354">
        <f t="shared" si="1"/>
        <v>0</v>
      </c>
      <c r="G46" s="351"/>
    </row>
    <row r="47" spans="1:7" s="304" customFormat="1" ht="19.899999999999999" customHeight="1">
      <c r="A47" s="349" t="s">
        <v>4417</v>
      </c>
      <c r="B47" s="352" t="s">
        <v>4456</v>
      </c>
      <c r="C47" s="351">
        <v>6</v>
      </c>
      <c r="D47" s="352" t="s">
        <v>2462</v>
      </c>
      <c r="E47" s="366"/>
      <c r="F47" s="354">
        <f t="shared" si="1"/>
        <v>0</v>
      </c>
      <c r="G47" s="351"/>
    </row>
    <row r="48" spans="1:7" s="304" customFormat="1" ht="19.899999999999999" customHeight="1">
      <c r="A48" s="349" t="s">
        <v>4419</v>
      </c>
      <c r="B48" s="352" t="s">
        <v>4458</v>
      </c>
      <c r="C48" s="351">
        <v>1</v>
      </c>
      <c r="D48" s="352" t="s">
        <v>2462</v>
      </c>
      <c r="E48" s="366"/>
      <c r="F48" s="354">
        <f t="shared" si="1"/>
        <v>0</v>
      </c>
      <c r="G48" s="351"/>
    </row>
    <row r="49" spans="1:7" s="304" customFormat="1" ht="19.899999999999999" customHeight="1">
      <c r="A49" s="349" t="s">
        <v>4421</v>
      </c>
      <c r="B49" s="352" t="s">
        <v>4587</v>
      </c>
      <c r="C49" s="351">
        <v>4</v>
      </c>
      <c r="D49" s="352" t="s">
        <v>2462</v>
      </c>
      <c r="E49" s="366"/>
      <c r="F49" s="354">
        <f t="shared" si="1"/>
        <v>0</v>
      </c>
      <c r="G49" s="351"/>
    </row>
    <row r="50" spans="1:7" s="304" customFormat="1" ht="19.899999999999999" customHeight="1">
      <c r="A50" s="349" t="s">
        <v>4423</v>
      </c>
      <c r="B50" s="352" t="s">
        <v>4597</v>
      </c>
      <c r="C50" s="351">
        <v>1</v>
      </c>
      <c r="D50" s="352" t="s">
        <v>2462</v>
      </c>
      <c r="E50" s="366"/>
      <c r="F50" s="354">
        <f t="shared" si="1"/>
        <v>0</v>
      </c>
      <c r="G50" s="351"/>
    </row>
    <row r="51" spans="1:7" s="304" customFormat="1" ht="19.899999999999999" customHeight="1">
      <c r="A51" s="349" t="s">
        <v>4425</v>
      </c>
      <c r="B51" s="352" t="s">
        <v>4459</v>
      </c>
      <c r="C51" s="351">
        <v>6</v>
      </c>
      <c r="D51" s="352" t="s">
        <v>2462</v>
      </c>
      <c r="E51" s="366"/>
      <c r="F51" s="354">
        <f t="shared" si="1"/>
        <v>0</v>
      </c>
      <c r="G51" s="351"/>
    </row>
    <row r="52" spans="1:7" s="304" customFormat="1" ht="19.899999999999999" customHeight="1">
      <c r="A52" s="349" t="s">
        <v>4427</v>
      </c>
      <c r="B52" s="352" t="s">
        <v>4588</v>
      </c>
      <c r="C52" s="351">
        <v>2</v>
      </c>
      <c r="D52" s="352" t="s">
        <v>2462</v>
      </c>
      <c r="E52" s="366"/>
      <c r="F52" s="354">
        <f t="shared" si="1"/>
        <v>0</v>
      </c>
      <c r="G52" s="351"/>
    </row>
    <row r="53" spans="1:7" s="304" customFormat="1" ht="19.899999999999999" customHeight="1">
      <c r="A53" s="349" t="s">
        <v>4429</v>
      </c>
      <c r="B53" s="352" t="s">
        <v>4461</v>
      </c>
      <c r="C53" s="351">
        <v>3</v>
      </c>
      <c r="D53" s="352" t="s">
        <v>2462</v>
      </c>
      <c r="E53" s="366"/>
      <c r="F53" s="354">
        <f t="shared" si="1"/>
        <v>0</v>
      </c>
      <c r="G53" s="351"/>
    </row>
    <row r="54" spans="1:7" s="304" customFormat="1" ht="19.899999999999999" customHeight="1">
      <c r="A54" s="349" t="s">
        <v>4457</v>
      </c>
      <c r="B54" s="352" t="s">
        <v>4463</v>
      </c>
      <c r="C54" s="351">
        <v>7</v>
      </c>
      <c r="D54" s="352" t="s">
        <v>2462</v>
      </c>
      <c r="E54" s="366"/>
      <c r="F54" s="354">
        <f t="shared" si="1"/>
        <v>0</v>
      </c>
      <c r="G54" s="351"/>
    </row>
    <row r="55" spans="1:7" s="304" customFormat="1" ht="19.899999999999999" customHeight="1">
      <c r="A55" s="349" t="s">
        <v>4442</v>
      </c>
      <c r="B55" s="352" t="s">
        <v>4465</v>
      </c>
      <c r="C55" s="351">
        <v>3</v>
      </c>
      <c r="D55" s="352" t="s">
        <v>2462</v>
      </c>
      <c r="E55" s="366"/>
      <c r="F55" s="354">
        <f t="shared" si="1"/>
        <v>0</v>
      </c>
      <c r="G55" s="351"/>
    </row>
    <row r="56" spans="1:7" s="304" customFormat="1" ht="19.899999999999999" customHeight="1">
      <c r="A56" s="349" t="s">
        <v>4444</v>
      </c>
      <c r="B56" s="352" t="s">
        <v>4467</v>
      </c>
      <c r="C56" s="351">
        <v>1</v>
      </c>
      <c r="D56" s="352" t="s">
        <v>4468</v>
      </c>
      <c r="E56" s="366"/>
      <c r="F56" s="354">
        <f t="shared" si="1"/>
        <v>0</v>
      </c>
      <c r="G56" s="351"/>
    </row>
    <row r="57" spans="1:7" s="304" customFormat="1" ht="19.899999999999999" customHeight="1">
      <c r="A57" s="349" t="s">
        <v>254</v>
      </c>
      <c r="B57" s="352" t="s">
        <v>4470</v>
      </c>
      <c r="C57" s="351">
        <v>1</v>
      </c>
      <c r="D57" s="352" t="s">
        <v>4468</v>
      </c>
      <c r="E57" s="366"/>
      <c r="F57" s="354">
        <f t="shared" si="1"/>
        <v>0</v>
      </c>
      <c r="G57" s="351"/>
    </row>
    <row r="58" spans="1:7" s="304" customFormat="1" ht="19.899999999999999" customHeight="1">
      <c r="A58" s="349" t="s">
        <v>4462</v>
      </c>
      <c r="B58" s="352" t="s">
        <v>4472</v>
      </c>
      <c r="C58" s="351">
        <v>1</v>
      </c>
      <c r="D58" s="352" t="s">
        <v>4468</v>
      </c>
      <c r="E58" s="366"/>
      <c r="F58" s="354">
        <f t="shared" si="1"/>
        <v>0</v>
      </c>
      <c r="G58" s="370"/>
    </row>
    <row r="59" spans="1:7" s="304" customFormat="1" ht="30" customHeight="1">
      <c r="A59" s="359"/>
      <c r="B59" s="362"/>
      <c r="C59" s="361"/>
      <c r="D59" s="362"/>
      <c r="E59" s="364"/>
      <c r="F59" s="364"/>
      <c r="G59" s="371"/>
    </row>
    <row r="60" spans="1:7" s="304" customFormat="1" ht="59.25" customHeight="1">
      <c r="A60" s="349" t="s">
        <v>4693</v>
      </c>
      <c r="B60" s="412" t="s">
        <v>4694</v>
      </c>
      <c r="C60" s="413">
        <v>1</v>
      </c>
      <c r="D60" s="413" t="s">
        <v>2462</v>
      </c>
      <c r="E60" s="366"/>
      <c r="F60" s="354">
        <f>C60*E60</f>
        <v>0</v>
      </c>
      <c r="G60" s="370"/>
    </row>
    <row r="61" spans="1:7" s="304" customFormat="1" ht="99" customHeight="1">
      <c r="A61" s="414" t="s">
        <v>4695</v>
      </c>
      <c r="B61" s="415" t="s">
        <v>4696</v>
      </c>
      <c r="C61" s="416">
        <v>1</v>
      </c>
      <c r="D61" s="417" t="s">
        <v>2462</v>
      </c>
      <c r="E61" s="418"/>
      <c r="F61" s="419">
        <f>C61*E61</f>
        <v>0</v>
      </c>
      <c r="G61" s="420"/>
    </row>
    <row r="62" spans="1:7" s="304" customFormat="1" ht="20.100000000000001" customHeight="1">
      <c r="A62" s="349" t="s">
        <v>4697</v>
      </c>
      <c r="B62" s="369" t="s">
        <v>4591</v>
      </c>
      <c r="C62" s="351"/>
      <c r="D62" s="352"/>
      <c r="E62" s="366"/>
      <c r="F62" s="354"/>
      <c r="G62" s="351"/>
    </row>
    <row r="63" spans="1:7" s="304" customFormat="1" ht="60" customHeight="1">
      <c r="A63" s="349" t="s">
        <v>4413</v>
      </c>
      <c r="B63" s="357" t="s">
        <v>4487</v>
      </c>
      <c r="C63" s="351">
        <v>2</v>
      </c>
      <c r="D63" s="352" t="s">
        <v>2462</v>
      </c>
      <c r="E63" s="366"/>
      <c r="F63" s="354">
        <f>C63*E63</f>
        <v>0</v>
      </c>
      <c r="G63" s="387"/>
    </row>
    <row r="64" spans="1:7" s="304" customFormat="1" ht="51.75" customHeight="1">
      <c r="A64" s="349" t="s">
        <v>4415</v>
      </c>
      <c r="B64" s="2324" t="s">
        <v>9617</v>
      </c>
      <c r="C64" s="351">
        <v>3</v>
      </c>
      <c r="D64" s="352" t="s">
        <v>2462</v>
      </c>
      <c r="E64" s="366"/>
      <c r="F64" s="354">
        <f>C64*E64</f>
        <v>0</v>
      </c>
      <c r="G64" s="387"/>
    </row>
    <row r="65" spans="1:7" s="304" customFormat="1" ht="68.25" customHeight="1">
      <c r="A65" s="349" t="s">
        <v>4417</v>
      </c>
      <c r="B65" s="2325" t="s">
        <v>9616</v>
      </c>
      <c r="C65" s="351">
        <v>1</v>
      </c>
      <c r="D65" s="374" t="s">
        <v>2462</v>
      </c>
      <c r="E65" s="366"/>
      <c r="F65" s="354">
        <f>C65*E65</f>
        <v>0</v>
      </c>
      <c r="G65" s="387"/>
    </row>
    <row r="66" spans="1:7" s="304" customFormat="1" ht="18" customHeight="1">
      <c r="A66" s="375"/>
      <c r="B66" s="402" t="s">
        <v>4698</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4309</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261" customHeight="1">
      <c r="A5" s="349"/>
      <c r="B5" s="357" t="s">
        <v>4699</v>
      </c>
      <c r="C5" s="351"/>
      <c r="D5" s="352"/>
      <c r="E5" s="354"/>
      <c r="F5" s="354"/>
      <c r="G5" s="351"/>
    </row>
    <row r="6" spans="1:7" s="304" customFormat="1" ht="20.100000000000001" customHeight="1">
      <c r="A6" s="349"/>
      <c r="B6" s="369" t="s">
        <v>4700</v>
      </c>
      <c r="C6" s="351"/>
      <c r="D6" s="352"/>
      <c r="E6" s="354"/>
      <c r="F6" s="354"/>
      <c r="G6" s="351"/>
    </row>
    <row r="7" spans="1:7" s="304" customFormat="1" ht="20.100000000000001" customHeight="1">
      <c r="A7" s="349" t="s">
        <v>4299</v>
      </c>
      <c r="B7" s="357" t="s">
        <v>4701</v>
      </c>
      <c r="C7" s="351">
        <v>2</v>
      </c>
      <c r="D7" s="352" t="s">
        <v>2462</v>
      </c>
      <c r="E7" s="366"/>
      <c r="F7" s="354">
        <f>E7*C7</f>
        <v>0</v>
      </c>
      <c r="G7" s="351"/>
    </row>
    <row r="8" spans="1:7" s="304" customFormat="1" ht="20.100000000000001" customHeight="1">
      <c r="A8" s="349" t="s">
        <v>4300</v>
      </c>
      <c r="B8" s="357" t="s">
        <v>4702</v>
      </c>
      <c r="C8" s="351">
        <v>1</v>
      </c>
      <c r="D8" s="352" t="s">
        <v>2462</v>
      </c>
      <c r="E8" s="366"/>
      <c r="F8" s="354">
        <f t="shared" ref="F8:F22" si="0">E8*C8</f>
        <v>0</v>
      </c>
      <c r="G8" s="351"/>
    </row>
    <row r="9" spans="1:7" s="304" customFormat="1" ht="20.100000000000001" customHeight="1">
      <c r="A9" s="349" t="s">
        <v>4302</v>
      </c>
      <c r="B9" s="357" t="s">
        <v>4703</v>
      </c>
      <c r="C9" s="351">
        <v>1</v>
      </c>
      <c r="D9" s="352" t="s">
        <v>2462</v>
      </c>
      <c r="E9" s="366"/>
      <c r="F9" s="354">
        <f t="shared" si="0"/>
        <v>0</v>
      </c>
      <c r="G9" s="351"/>
    </row>
    <row r="10" spans="1:7" s="304" customFormat="1" ht="20.100000000000001" customHeight="1">
      <c r="A10" s="349" t="s">
        <v>4304</v>
      </c>
      <c r="B10" s="357" t="s">
        <v>4704</v>
      </c>
      <c r="C10" s="351">
        <v>1</v>
      </c>
      <c r="D10" s="352" t="s">
        <v>2462</v>
      </c>
      <c r="E10" s="366"/>
      <c r="F10" s="354">
        <f t="shared" si="0"/>
        <v>0</v>
      </c>
      <c r="G10" s="351"/>
    </row>
    <row r="11" spans="1:7" s="304" customFormat="1" ht="20.100000000000001" customHeight="1">
      <c r="A11" s="349" t="s">
        <v>4306</v>
      </c>
      <c r="B11" s="357" t="s">
        <v>4705</v>
      </c>
      <c r="C11" s="351">
        <v>2</v>
      </c>
      <c r="D11" s="352" t="s">
        <v>2462</v>
      </c>
      <c r="E11" s="366"/>
      <c r="F11" s="354">
        <f t="shared" si="0"/>
        <v>0</v>
      </c>
      <c r="G11" s="351"/>
    </row>
    <row r="12" spans="1:7" s="304" customFormat="1" ht="20.100000000000001" customHeight="1">
      <c r="A12" s="349" t="s">
        <v>4308</v>
      </c>
      <c r="B12" s="357" t="s">
        <v>4706</v>
      </c>
      <c r="C12" s="351">
        <v>2</v>
      </c>
      <c r="D12" s="352" t="s">
        <v>2462</v>
      </c>
      <c r="E12" s="366"/>
      <c r="F12" s="354">
        <f t="shared" si="0"/>
        <v>0</v>
      </c>
      <c r="G12" s="351"/>
    </row>
    <row r="13" spans="1:7" s="304" customFormat="1" ht="20.100000000000001" customHeight="1">
      <c r="A13" s="349" t="s">
        <v>4310</v>
      </c>
      <c r="B13" s="357" t="s">
        <v>4707</v>
      </c>
      <c r="C13" s="351">
        <v>5</v>
      </c>
      <c r="D13" s="352" t="s">
        <v>2462</v>
      </c>
      <c r="E13" s="366"/>
      <c r="F13" s="354">
        <f t="shared" si="0"/>
        <v>0</v>
      </c>
      <c r="G13" s="351"/>
    </row>
    <row r="14" spans="1:7" s="304" customFormat="1" ht="20.100000000000001" customHeight="1">
      <c r="A14" s="349" t="s">
        <v>4312</v>
      </c>
      <c r="B14" s="357" t="s">
        <v>4708</v>
      </c>
      <c r="C14" s="351">
        <v>8</v>
      </c>
      <c r="D14" s="352" t="s">
        <v>2462</v>
      </c>
      <c r="E14" s="366"/>
      <c r="F14" s="354">
        <f t="shared" si="0"/>
        <v>0</v>
      </c>
      <c r="G14" s="351"/>
    </row>
    <row r="15" spans="1:7" s="304" customFormat="1" ht="20.100000000000001" customHeight="1">
      <c r="A15" s="349" t="s">
        <v>4314</v>
      </c>
      <c r="B15" s="357" t="s">
        <v>4709</v>
      </c>
      <c r="C15" s="351">
        <v>2</v>
      </c>
      <c r="D15" s="352" t="s">
        <v>2462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4710</v>
      </c>
      <c r="B17" s="357" t="s">
        <v>4711</v>
      </c>
      <c r="C17" s="351">
        <v>1</v>
      </c>
      <c r="D17" s="352" t="s">
        <v>4468</v>
      </c>
      <c r="E17" s="366"/>
      <c r="F17" s="354">
        <f t="shared" si="0"/>
        <v>0</v>
      </c>
      <c r="G17" s="351"/>
    </row>
    <row r="18" spans="1:7" s="304" customFormat="1" ht="20.100000000000001" customHeight="1">
      <c r="A18" s="349" t="s">
        <v>4712</v>
      </c>
      <c r="B18" s="357" t="s">
        <v>4713</v>
      </c>
      <c r="C18" s="351">
        <v>5</v>
      </c>
      <c r="D18" s="352" t="s">
        <v>4468</v>
      </c>
      <c r="E18" s="366"/>
      <c r="F18" s="354">
        <f t="shared" si="0"/>
        <v>0</v>
      </c>
      <c r="G18" s="351"/>
    </row>
    <row r="19" spans="1:7" s="304" customFormat="1" ht="33.75" customHeight="1">
      <c r="A19" s="349" t="s">
        <v>4714</v>
      </c>
      <c r="B19" s="357" t="s">
        <v>4715</v>
      </c>
      <c r="C19" s="351">
        <v>2</v>
      </c>
      <c r="D19" s="352" t="s">
        <v>2462</v>
      </c>
      <c r="E19" s="366"/>
      <c r="F19" s="354">
        <f t="shared" si="0"/>
        <v>0</v>
      </c>
      <c r="G19" s="351"/>
    </row>
    <row r="20" spans="1:7" s="304" customFormat="1" ht="46.5" customHeight="1">
      <c r="A20" s="349" t="s">
        <v>4716</v>
      </c>
      <c r="B20" s="357" t="s">
        <v>4717</v>
      </c>
      <c r="C20" s="351">
        <v>1</v>
      </c>
      <c r="D20" s="352" t="s">
        <v>4718</v>
      </c>
      <c r="E20" s="366"/>
      <c r="F20" s="354">
        <f t="shared" si="0"/>
        <v>0</v>
      </c>
      <c r="G20" s="351"/>
    </row>
    <row r="21" spans="1:7" s="304" customFormat="1" ht="18" customHeight="1">
      <c r="A21" s="349" t="s">
        <v>4719</v>
      </c>
      <c r="B21" s="357" t="s">
        <v>4720</v>
      </c>
      <c r="C21" s="351">
        <v>1</v>
      </c>
      <c r="D21" s="352" t="s">
        <v>4468</v>
      </c>
      <c r="E21" s="366"/>
      <c r="F21" s="354">
        <f t="shared" si="0"/>
        <v>0</v>
      </c>
      <c r="G21" s="351"/>
    </row>
    <row r="22" spans="1:7" s="304" customFormat="1" ht="18" customHeight="1">
      <c r="A22" s="349" t="s">
        <v>4721</v>
      </c>
      <c r="B22" s="357" t="s">
        <v>4722</v>
      </c>
      <c r="C22" s="351">
        <v>1</v>
      </c>
      <c r="D22" s="352" t="s">
        <v>2462</v>
      </c>
      <c r="E22" s="366"/>
      <c r="F22" s="354">
        <f t="shared" si="0"/>
        <v>0</v>
      </c>
      <c r="G22" s="351"/>
    </row>
    <row r="23" spans="1:7" s="304" customFormat="1" ht="18" customHeight="1">
      <c r="A23" s="375"/>
      <c r="B23" s="402" t="s">
        <v>4723</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4311</v>
      </c>
      <c r="C2" s="344"/>
      <c r="D2" s="423"/>
    </row>
    <row r="3" spans="1:255" ht="12" customHeight="1">
      <c r="A3" s="345"/>
    </row>
    <row r="4" spans="1:255" s="424" customFormat="1" ht="15.75">
      <c r="A4" s="347" t="s">
        <v>4342</v>
      </c>
      <c r="B4" s="347" t="s">
        <v>4343</v>
      </c>
      <c r="C4" s="2480" t="s">
        <v>4344</v>
      </c>
      <c r="D4" s="2480"/>
      <c r="E4" s="386" t="s">
        <v>4345</v>
      </c>
      <c r="F4" s="386" t="s">
        <v>4346</v>
      </c>
      <c r="G4" s="347" t="s">
        <v>4347</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4724</v>
      </c>
      <c r="C5" s="387"/>
      <c r="D5" s="351"/>
      <c r="E5" s="354"/>
      <c r="F5" s="354"/>
      <c r="G5" s="352"/>
    </row>
    <row r="6" spans="1:255" s="362" customFormat="1" ht="95.25" customHeight="1">
      <c r="A6" s="349"/>
      <c r="B6" s="425" t="s">
        <v>4725</v>
      </c>
      <c r="C6" s="426">
        <v>2</v>
      </c>
      <c r="D6" s="427" t="s">
        <v>2462</v>
      </c>
      <c r="E6" s="428"/>
      <c r="F6" s="429">
        <f>C6*E6</f>
        <v>0</v>
      </c>
      <c r="G6" s="352"/>
    </row>
    <row r="7" spans="1:255" s="362" customFormat="1" ht="18" customHeight="1">
      <c r="A7" s="349"/>
      <c r="B7" s="425"/>
      <c r="C7" s="425"/>
      <c r="D7" s="426"/>
      <c r="E7" s="429"/>
      <c r="F7" s="429"/>
      <c r="G7" s="352"/>
    </row>
    <row r="8" spans="1:255" s="362" customFormat="1" ht="18" customHeight="1">
      <c r="A8" s="375"/>
      <c r="B8" s="402" t="s">
        <v>4726</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4313</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135.75" customHeight="1">
      <c r="A5" s="349" t="s">
        <v>4299</v>
      </c>
      <c r="B5" s="392" t="s">
        <v>4727</v>
      </c>
      <c r="C5" s="351">
        <v>1</v>
      </c>
      <c r="D5" s="352" t="s">
        <v>2462</v>
      </c>
      <c r="E5" s="366"/>
      <c r="F5" s="354">
        <f t="shared" ref="F5:F7" si="0">E5*C5</f>
        <v>0</v>
      </c>
      <c r="G5" s="356"/>
    </row>
    <row r="6" spans="1:7" s="304" customFormat="1" ht="118.5" customHeight="1">
      <c r="A6" s="349" t="s">
        <v>4300</v>
      </c>
      <c r="B6" s="392" t="s">
        <v>4728</v>
      </c>
      <c r="C6" s="351">
        <v>1</v>
      </c>
      <c r="D6" s="352" t="s">
        <v>2462</v>
      </c>
      <c r="E6" s="366"/>
      <c r="F6" s="354">
        <f t="shared" si="0"/>
        <v>0</v>
      </c>
      <c r="G6" s="356"/>
    </row>
    <row r="7" spans="1:7" s="304" customFormat="1" ht="120.75" customHeight="1">
      <c r="A7" s="349" t="s">
        <v>4302</v>
      </c>
      <c r="B7" s="350" t="s">
        <v>4729</v>
      </c>
      <c r="C7" s="351">
        <v>1</v>
      </c>
      <c r="D7" s="352" t="s">
        <v>2462</v>
      </c>
      <c r="E7" s="366"/>
      <c r="F7" s="354">
        <f t="shared" si="0"/>
        <v>0</v>
      </c>
      <c r="G7" s="358"/>
    </row>
    <row r="8" spans="1:7" s="304" customFormat="1" ht="35.25" customHeight="1">
      <c r="A8" s="430"/>
      <c r="B8" s="402" t="s">
        <v>4730</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topLeftCell="A22"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4787</v>
      </c>
      <c r="C4" s="476"/>
      <c r="D4" s="476"/>
      <c r="E4" s="476"/>
      <c r="F4" s="478"/>
      <c r="G4" s="478"/>
      <c r="H4" s="476"/>
      <c r="I4" s="476"/>
      <c r="J4" s="479"/>
    </row>
    <row r="5" spans="1:13" ht="15.75">
      <c r="A5" s="476"/>
      <c r="B5" s="477" t="s">
        <v>4788</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4789</v>
      </c>
      <c r="B7" s="480"/>
      <c r="C7" s="480"/>
      <c r="D7" s="480"/>
      <c r="E7" s="480"/>
      <c r="F7" s="481"/>
      <c r="G7" s="481"/>
      <c r="H7" s="480"/>
      <c r="I7" s="480"/>
      <c r="J7" s="482"/>
    </row>
    <row r="8" spans="1:13" ht="15.75" thickBot="1">
      <c r="A8" s="484" t="s">
        <v>4790</v>
      </c>
      <c r="B8" s="485" t="s">
        <v>4791</v>
      </c>
      <c r="C8" s="486" t="s">
        <v>4792</v>
      </c>
      <c r="D8" s="486" t="s">
        <v>4793</v>
      </c>
      <c r="E8" s="487" t="s">
        <v>4794</v>
      </c>
      <c r="F8" s="488" t="s">
        <v>4795</v>
      </c>
      <c r="G8" s="488" t="s">
        <v>4796</v>
      </c>
      <c r="H8" s="489" t="s">
        <v>4797</v>
      </c>
      <c r="I8" s="490" t="s">
        <v>4798</v>
      </c>
      <c r="J8" s="491" t="s">
        <v>37</v>
      </c>
      <c r="K8" s="473" t="s">
        <v>4799</v>
      </c>
      <c r="L8" s="473" t="s">
        <v>4800</v>
      </c>
      <c r="M8" s="473" t="s">
        <v>4801</v>
      </c>
    </row>
    <row r="9" spans="1:13" s="476" customFormat="1" ht="19.899999999999999" customHeight="1">
      <c r="A9" s="492" t="s">
        <v>4802</v>
      </c>
      <c r="B9" s="493"/>
      <c r="E9" s="494"/>
      <c r="F9" s="478"/>
      <c r="G9" s="478"/>
      <c r="H9" s="495"/>
      <c r="I9" s="496"/>
      <c r="J9" s="479"/>
    </row>
    <row r="10" spans="1:13">
      <c r="A10" s="497">
        <v>1</v>
      </c>
      <c r="B10" s="498">
        <v>122106</v>
      </c>
      <c r="C10" s="499" t="s">
        <v>4803</v>
      </c>
      <c r="D10" s="499" t="s">
        <v>254</v>
      </c>
      <c r="E10" s="500">
        <v>260</v>
      </c>
      <c r="F10" s="501"/>
      <c r="G10" s="502">
        <f t="shared" ref="G10:G16" si="0">E10*F10</f>
        <v>0</v>
      </c>
      <c r="H10" s="503">
        <v>0</v>
      </c>
      <c r="I10" s="504">
        <f t="shared" ref="I10:I16" si="1">E10*H10</f>
        <v>0</v>
      </c>
      <c r="J10" s="505" t="s">
        <v>4804</v>
      </c>
      <c r="K10" s="473" t="s">
        <v>4805</v>
      </c>
      <c r="M10" s="506" t="s">
        <v>4806</v>
      </c>
    </row>
    <row r="11" spans="1:13">
      <c r="A11" s="497">
        <v>2</v>
      </c>
      <c r="B11" s="498">
        <v>122211</v>
      </c>
      <c r="C11" s="499" t="s">
        <v>4807</v>
      </c>
      <c r="D11" s="499" t="s">
        <v>254</v>
      </c>
      <c r="E11" s="500">
        <v>450</v>
      </c>
      <c r="F11" s="501"/>
      <c r="G11" s="502">
        <f t="shared" si="0"/>
        <v>0</v>
      </c>
      <c r="H11" s="503">
        <v>0</v>
      </c>
      <c r="I11" s="504">
        <f t="shared" si="1"/>
        <v>0</v>
      </c>
      <c r="J11" s="505" t="s">
        <v>4804</v>
      </c>
      <c r="K11" s="473" t="s">
        <v>4805</v>
      </c>
      <c r="M11" s="506" t="s">
        <v>4806</v>
      </c>
    </row>
    <row r="12" spans="1:13">
      <c r="A12" s="497">
        <v>3</v>
      </c>
      <c r="B12" s="498">
        <v>122209</v>
      </c>
      <c r="C12" s="499" t="s">
        <v>4808</v>
      </c>
      <c r="D12" s="499" t="s">
        <v>254</v>
      </c>
      <c r="E12" s="500">
        <v>70</v>
      </c>
      <c r="F12" s="501"/>
      <c r="G12" s="502">
        <f t="shared" si="0"/>
        <v>0</v>
      </c>
      <c r="H12" s="503">
        <v>0</v>
      </c>
      <c r="I12" s="504">
        <f t="shared" si="1"/>
        <v>0</v>
      </c>
      <c r="J12" s="505" t="s">
        <v>4804</v>
      </c>
      <c r="K12" s="473" t="s">
        <v>4805</v>
      </c>
      <c r="M12" s="506" t="s">
        <v>4806</v>
      </c>
    </row>
    <row r="13" spans="1:13">
      <c r="A13" s="497">
        <v>4</v>
      </c>
      <c r="B13" s="498">
        <v>152219</v>
      </c>
      <c r="C13" s="499" t="s">
        <v>4809</v>
      </c>
      <c r="D13" s="499" t="s">
        <v>254</v>
      </c>
      <c r="E13" s="500">
        <v>640</v>
      </c>
      <c r="F13" s="501"/>
      <c r="G13" s="502">
        <f t="shared" si="0"/>
        <v>0</v>
      </c>
      <c r="H13" s="503">
        <v>0</v>
      </c>
      <c r="I13" s="504">
        <f t="shared" si="1"/>
        <v>0</v>
      </c>
      <c r="J13" s="505" t="s">
        <v>4804</v>
      </c>
      <c r="K13" s="473" t="s">
        <v>4805</v>
      </c>
      <c r="M13" s="506" t="s">
        <v>4806</v>
      </c>
    </row>
    <row r="14" spans="1:13">
      <c r="A14" s="497">
        <v>5</v>
      </c>
      <c r="B14" s="498">
        <v>321507</v>
      </c>
      <c r="C14" s="499" t="s">
        <v>4810</v>
      </c>
      <c r="D14" s="499" t="s">
        <v>254</v>
      </c>
      <c r="E14" s="500">
        <v>130</v>
      </c>
      <c r="F14" s="501"/>
      <c r="G14" s="502">
        <f t="shared" si="0"/>
        <v>0</v>
      </c>
      <c r="H14" s="503">
        <v>0</v>
      </c>
      <c r="I14" s="504">
        <f t="shared" si="1"/>
        <v>0</v>
      </c>
      <c r="J14" s="505" t="s">
        <v>4804</v>
      </c>
      <c r="K14" s="473" t="s">
        <v>4805</v>
      </c>
      <c r="M14" s="506" t="s">
        <v>4806</v>
      </c>
    </row>
    <row r="15" spans="1:13">
      <c r="A15" s="497">
        <v>6</v>
      </c>
      <c r="B15" s="498">
        <v>900241</v>
      </c>
      <c r="C15" s="499" t="s">
        <v>4811</v>
      </c>
      <c r="D15" s="499" t="s">
        <v>2462</v>
      </c>
      <c r="E15" s="500">
        <v>1</v>
      </c>
      <c r="F15" s="501"/>
      <c r="G15" s="502">
        <f t="shared" si="0"/>
        <v>0</v>
      </c>
      <c r="H15" s="503">
        <v>0</v>
      </c>
      <c r="I15" s="504">
        <f t="shared" si="1"/>
        <v>0</v>
      </c>
      <c r="J15" s="505" t="s">
        <v>4804</v>
      </c>
      <c r="K15" s="473" t="s">
        <v>4805</v>
      </c>
      <c r="M15" s="506" t="s">
        <v>4806</v>
      </c>
    </row>
    <row r="16" spans="1:13" ht="15.75" thickBot="1">
      <c r="A16" s="507">
        <v>7</v>
      </c>
      <c r="B16" s="508">
        <v>900216</v>
      </c>
      <c r="C16" s="509" t="s">
        <v>4812</v>
      </c>
      <c r="D16" s="509" t="s">
        <v>2462</v>
      </c>
      <c r="E16" s="510">
        <v>1</v>
      </c>
      <c r="F16" s="511"/>
      <c r="G16" s="512">
        <f t="shared" si="0"/>
        <v>0</v>
      </c>
      <c r="H16" s="513">
        <v>0</v>
      </c>
      <c r="I16" s="514">
        <f t="shared" si="1"/>
        <v>0</v>
      </c>
      <c r="J16" s="515" t="s">
        <v>4804</v>
      </c>
      <c r="K16" s="473" t="s">
        <v>4805</v>
      </c>
      <c r="M16" s="506" t="s">
        <v>4806</v>
      </c>
    </row>
    <row r="17" spans="1:13" s="472" customFormat="1" ht="14.25">
      <c r="A17" s="516"/>
      <c r="B17" s="517"/>
      <c r="C17" s="518" t="s">
        <v>4813</v>
      </c>
      <c r="D17" s="518"/>
      <c r="E17" s="519"/>
      <c r="F17" s="520"/>
      <c r="G17" s="520">
        <f>SUM(G10:G16)</f>
        <v>0</v>
      </c>
      <c r="H17" s="521"/>
      <c r="I17" s="522">
        <f>SUM(I10:I16)</f>
        <v>0</v>
      </c>
      <c r="J17" s="523"/>
      <c r="M17" s="524" t="s">
        <v>4806</v>
      </c>
    </row>
    <row r="18" spans="1:13" s="476" customFormat="1" ht="19.899999999999999" customHeight="1">
      <c r="A18" s="525" t="s">
        <v>4814</v>
      </c>
      <c r="B18" s="526"/>
      <c r="C18" s="527"/>
      <c r="D18" s="527"/>
      <c r="E18" s="528"/>
      <c r="F18" s="529"/>
      <c r="G18" s="529"/>
      <c r="H18" s="530"/>
      <c r="I18" s="531"/>
      <c r="J18" s="532"/>
      <c r="M18" s="533"/>
    </row>
    <row r="19" spans="1:13">
      <c r="A19" s="497">
        <v>8</v>
      </c>
      <c r="B19" s="498">
        <v>46114</v>
      </c>
      <c r="C19" s="499" t="s">
        <v>4815</v>
      </c>
      <c r="D19" s="499" t="s">
        <v>171</v>
      </c>
      <c r="E19" s="500">
        <v>10</v>
      </c>
      <c r="F19" s="501"/>
      <c r="G19" s="502">
        <f t="shared" ref="G19:G27" si="2">E19*F19</f>
        <v>0</v>
      </c>
      <c r="H19" s="503">
        <v>0</v>
      </c>
      <c r="I19" s="504">
        <f t="shared" ref="I19:I27" si="3">E19*H19</f>
        <v>0</v>
      </c>
      <c r="J19" s="505" t="s">
        <v>4804</v>
      </c>
      <c r="M19" s="506" t="s">
        <v>4816</v>
      </c>
    </row>
    <row r="20" spans="1:13">
      <c r="A20" s="497">
        <v>9</v>
      </c>
      <c r="B20" s="498">
        <v>46361</v>
      </c>
      <c r="C20" s="499" t="s">
        <v>4817</v>
      </c>
      <c r="D20" s="499" t="s">
        <v>2462</v>
      </c>
      <c r="E20" s="500">
        <v>200</v>
      </c>
      <c r="F20" s="501"/>
      <c r="G20" s="502">
        <f t="shared" si="2"/>
        <v>0</v>
      </c>
      <c r="H20" s="503">
        <v>0</v>
      </c>
      <c r="I20" s="504">
        <f t="shared" si="3"/>
        <v>0</v>
      </c>
      <c r="J20" s="505" t="s">
        <v>4804</v>
      </c>
      <c r="M20" s="506" t="s">
        <v>4816</v>
      </c>
    </row>
    <row r="21" spans="1:13">
      <c r="A21" s="497">
        <v>10</v>
      </c>
      <c r="B21" s="498">
        <v>46383</v>
      </c>
      <c r="C21" s="499" t="s">
        <v>4818</v>
      </c>
      <c r="D21" s="499" t="s">
        <v>254</v>
      </c>
      <c r="E21" s="500">
        <v>100</v>
      </c>
      <c r="F21" s="501"/>
      <c r="G21" s="502">
        <f t="shared" si="2"/>
        <v>0</v>
      </c>
      <c r="H21" s="503">
        <v>0</v>
      </c>
      <c r="I21" s="504">
        <f t="shared" si="3"/>
        <v>0</v>
      </c>
      <c r="J21" s="505" t="s">
        <v>4804</v>
      </c>
      <c r="M21" s="506" t="s">
        <v>4816</v>
      </c>
    </row>
    <row r="22" spans="1:13">
      <c r="A22" s="497">
        <v>11</v>
      </c>
      <c r="B22" s="498">
        <v>46114</v>
      </c>
      <c r="C22" s="499" t="s">
        <v>4815</v>
      </c>
      <c r="D22" s="499" t="s">
        <v>171</v>
      </c>
      <c r="E22" s="500">
        <v>6.5</v>
      </c>
      <c r="F22" s="501"/>
      <c r="G22" s="502">
        <f t="shared" si="2"/>
        <v>0</v>
      </c>
      <c r="H22" s="503">
        <v>0</v>
      </c>
      <c r="I22" s="504">
        <f t="shared" si="3"/>
        <v>0</v>
      </c>
      <c r="J22" s="505" t="s">
        <v>4804</v>
      </c>
      <c r="M22" s="506" t="s">
        <v>4816</v>
      </c>
    </row>
    <row r="23" spans="1:13">
      <c r="A23" s="497">
        <v>12</v>
      </c>
      <c r="B23" s="498">
        <v>46363</v>
      </c>
      <c r="C23" s="499" t="s">
        <v>4819</v>
      </c>
      <c r="D23" s="499" t="s">
        <v>2462</v>
      </c>
      <c r="E23" s="500">
        <v>100</v>
      </c>
      <c r="F23" s="501"/>
      <c r="G23" s="502">
        <f t="shared" si="2"/>
        <v>0</v>
      </c>
      <c r="H23" s="503">
        <v>0</v>
      </c>
      <c r="I23" s="504">
        <f t="shared" si="3"/>
        <v>0</v>
      </c>
      <c r="J23" s="505" t="s">
        <v>4804</v>
      </c>
      <c r="M23" s="506" t="s">
        <v>4816</v>
      </c>
    </row>
    <row r="24" spans="1:13">
      <c r="A24" s="497">
        <v>13</v>
      </c>
      <c r="B24" s="498">
        <v>46383</v>
      </c>
      <c r="C24" s="499" t="s">
        <v>4818</v>
      </c>
      <c r="D24" s="499" t="s">
        <v>254</v>
      </c>
      <c r="E24" s="500">
        <v>50</v>
      </c>
      <c r="F24" s="501"/>
      <c r="G24" s="502">
        <f t="shared" si="2"/>
        <v>0</v>
      </c>
      <c r="H24" s="503">
        <v>0</v>
      </c>
      <c r="I24" s="504">
        <f t="shared" si="3"/>
        <v>0</v>
      </c>
      <c r="J24" s="505" t="s">
        <v>4804</v>
      </c>
      <c r="M24" s="506" t="s">
        <v>4816</v>
      </c>
    </row>
    <row r="25" spans="1:13">
      <c r="A25" s="497">
        <v>14</v>
      </c>
      <c r="B25" s="498">
        <v>46133</v>
      </c>
      <c r="C25" s="499" t="s">
        <v>4820</v>
      </c>
      <c r="D25" s="499" t="s">
        <v>171</v>
      </c>
      <c r="E25" s="500">
        <v>10.32</v>
      </c>
      <c r="F25" s="501"/>
      <c r="G25" s="502">
        <f t="shared" si="2"/>
        <v>0</v>
      </c>
      <c r="H25" s="503">
        <v>0</v>
      </c>
      <c r="I25" s="504">
        <f t="shared" si="3"/>
        <v>0</v>
      </c>
      <c r="J25" s="505" t="s">
        <v>4804</v>
      </c>
      <c r="M25" s="506" t="s">
        <v>4816</v>
      </c>
    </row>
    <row r="26" spans="1:13">
      <c r="A26" s="497">
        <v>15</v>
      </c>
      <c r="B26" s="498">
        <v>46325</v>
      </c>
      <c r="C26" s="499" t="s">
        <v>4821</v>
      </c>
      <c r="D26" s="499" t="s">
        <v>254</v>
      </c>
      <c r="E26" s="500">
        <v>180</v>
      </c>
      <c r="F26" s="501"/>
      <c r="G26" s="502">
        <f t="shared" si="2"/>
        <v>0</v>
      </c>
      <c r="H26" s="503">
        <v>0</v>
      </c>
      <c r="I26" s="504">
        <f t="shared" si="3"/>
        <v>0</v>
      </c>
      <c r="J26" s="505" t="s">
        <v>4804</v>
      </c>
      <c r="M26" s="506" t="s">
        <v>4816</v>
      </c>
    </row>
    <row r="27" spans="1:13" ht="15.75" thickBot="1">
      <c r="A27" s="507">
        <v>16</v>
      </c>
      <c r="B27" s="508">
        <v>46383</v>
      </c>
      <c r="C27" s="509" t="s">
        <v>4818</v>
      </c>
      <c r="D27" s="509" t="s">
        <v>254</v>
      </c>
      <c r="E27" s="510">
        <v>60</v>
      </c>
      <c r="F27" s="511"/>
      <c r="G27" s="512">
        <f t="shared" si="2"/>
        <v>0</v>
      </c>
      <c r="H27" s="513">
        <v>0</v>
      </c>
      <c r="I27" s="514">
        <f t="shared" si="3"/>
        <v>0</v>
      </c>
      <c r="J27" s="515" t="s">
        <v>4804</v>
      </c>
      <c r="M27" s="506" t="s">
        <v>4816</v>
      </c>
    </row>
    <row r="28" spans="1:13" s="472" customFormat="1" ht="14.25">
      <c r="A28" s="516"/>
      <c r="B28" s="517"/>
      <c r="C28" s="518" t="s">
        <v>4813</v>
      </c>
      <c r="D28" s="518"/>
      <c r="E28" s="519"/>
      <c r="F28" s="520"/>
      <c r="G28" s="520">
        <f>SUM(G19:G27)</f>
        <v>0</v>
      </c>
      <c r="H28" s="521"/>
      <c r="I28" s="522">
        <f>SUM(I19:I27)</f>
        <v>0</v>
      </c>
      <c r="J28" s="523"/>
      <c r="M28" s="524" t="s">
        <v>4816</v>
      </c>
    </row>
    <row r="29" spans="1:13" s="476" customFormat="1" ht="19.899999999999999" customHeight="1">
      <c r="A29" s="525" t="s">
        <v>4822</v>
      </c>
      <c r="B29" s="526"/>
      <c r="C29" s="527"/>
      <c r="D29" s="527"/>
      <c r="E29" s="528"/>
      <c r="F29" s="529"/>
      <c r="G29" s="529"/>
      <c r="H29" s="530"/>
      <c r="I29" s="531"/>
      <c r="J29" s="532"/>
      <c r="M29" s="533"/>
    </row>
    <row r="30" spans="1:13">
      <c r="A30" s="497">
        <v>17</v>
      </c>
      <c r="B30" s="498">
        <v>210810951</v>
      </c>
      <c r="C30" s="499" t="s">
        <v>4823</v>
      </c>
      <c r="D30" s="499" t="s">
        <v>254</v>
      </c>
      <c r="E30" s="500">
        <v>260</v>
      </c>
      <c r="F30" s="501"/>
      <c r="G30" s="502">
        <f t="shared" ref="G30:G35" si="4">E30*F30</f>
        <v>0</v>
      </c>
      <c r="H30" s="503">
        <v>9.0999999999999998E-2</v>
      </c>
      <c r="I30" s="504">
        <f t="shared" ref="I30:I35" si="5">E30*H30</f>
        <v>23.66</v>
      </c>
      <c r="J30" s="505" t="s">
        <v>4804</v>
      </c>
      <c r="M30" s="506" t="s">
        <v>4824</v>
      </c>
    </row>
    <row r="31" spans="1:13">
      <c r="A31" s="497">
        <v>18</v>
      </c>
      <c r="B31" s="498">
        <v>210810955</v>
      </c>
      <c r="C31" s="499" t="s">
        <v>4825</v>
      </c>
      <c r="D31" s="499" t="s">
        <v>254</v>
      </c>
      <c r="E31" s="500">
        <v>450</v>
      </c>
      <c r="F31" s="501"/>
      <c r="G31" s="502">
        <f t="shared" si="4"/>
        <v>0</v>
      </c>
      <c r="H31" s="503">
        <v>0.16900000000000001</v>
      </c>
      <c r="I31" s="504">
        <f t="shared" si="5"/>
        <v>76.050000000000011</v>
      </c>
      <c r="J31" s="505" t="s">
        <v>4804</v>
      </c>
      <c r="M31" s="506" t="s">
        <v>4824</v>
      </c>
    </row>
    <row r="32" spans="1:13">
      <c r="A32" s="497">
        <v>19</v>
      </c>
      <c r="B32" s="498">
        <v>210810953</v>
      </c>
      <c r="C32" s="499" t="s">
        <v>4826</v>
      </c>
      <c r="D32" s="499" t="s">
        <v>254</v>
      </c>
      <c r="E32" s="500">
        <v>70</v>
      </c>
      <c r="F32" s="501"/>
      <c r="G32" s="502">
        <f t="shared" si="4"/>
        <v>0</v>
      </c>
      <c r="H32" s="503">
        <v>0.105</v>
      </c>
      <c r="I32" s="504">
        <f t="shared" si="5"/>
        <v>7.35</v>
      </c>
      <c r="J32" s="505" t="s">
        <v>4804</v>
      </c>
      <c r="M32" s="506" t="s">
        <v>4824</v>
      </c>
    </row>
    <row r="33" spans="1:13">
      <c r="A33" s="497">
        <v>20</v>
      </c>
      <c r="B33" s="498">
        <v>210901098</v>
      </c>
      <c r="C33" s="499" t="s">
        <v>4827</v>
      </c>
      <c r="D33" s="499" t="s">
        <v>254</v>
      </c>
      <c r="E33" s="500">
        <v>640</v>
      </c>
      <c r="F33" s="501"/>
      <c r="G33" s="502">
        <f t="shared" si="4"/>
        <v>0</v>
      </c>
      <c r="H33" s="503">
        <v>0.19</v>
      </c>
      <c r="I33" s="504">
        <f t="shared" si="5"/>
        <v>121.6</v>
      </c>
      <c r="J33" s="505" t="s">
        <v>4804</v>
      </c>
      <c r="M33" s="506" t="s">
        <v>4824</v>
      </c>
    </row>
    <row r="34" spans="1:13">
      <c r="A34" s="497">
        <v>21</v>
      </c>
      <c r="B34" s="498">
        <v>210010126</v>
      </c>
      <c r="C34" s="499" t="s">
        <v>4828</v>
      </c>
      <c r="D34" s="499" t="s">
        <v>254</v>
      </c>
      <c r="E34" s="500">
        <v>130</v>
      </c>
      <c r="F34" s="501"/>
      <c r="G34" s="502">
        <f t="shared" si="4"/>
        <v>0</v>
      </c>
      <c r="H34" s="503">
        <v>0.18</v>
      </c>
      <c r="I34" s="504">
        <f t="shared" si="5"/>
        <v>23.4</v>
      </c>
      <c r="J34" s="505" t="s">
        <v>4804</v>
      </c>
      <c r="M34" s="506" t="s">
        <v>4824</v>
      </c>
    </row>
    <row r="35" spans="1:13" ht="15.75" thickBot="1">
      <c r="A35" s="507">
        <v>22</v>
      </c>
      <c r="B35" s="508">
        <v>210990478</v>
      </c>
      <c r="C35" s="509" t="s">
        <v>4829</v>
      </c>
      <c r="D35" s="509" t="s">
        <v>2462</v>
      </c>
      <c r="E35" s="510">
        <v>1</v>
      </c>
      <c r="F35" s="511"/>
      <c r="G35" s="512">
        <f t="shared" si="4"/>
        <v>0</v>
      </c>
      <c r="H35" s="513">
        <v>34.4</v>
      </c>
      <c r="I35" s="514">
        <f t="shared" si="5"/>
        <v>34.4</v>
      </c>
      <c r="J35" s="515" t="s">
        <v>4804</v>
      </c>
      <c r="K35" s="473" t="s">
        <v>4805</v>
      </c>
      <c r="M35" s="506" t="s">
        <v>4824</v>
      </c>
    </row>
    <row r="36" spans="1:13" s="472" customFormat="1" ht="14.25">
      <c r="A36" s="516"/>
      <c r="B36" s="517"/>
      <c r="C36" s="518" t="s">
        <v>4813</v>
      </c>
      <c r="D36" s="518"/>
      <c r="E36" s="519"/>
      <c r="F36" s="520"/>
      <c r="G36" s="520">
        <f>SUM(G30:G35)</f>
        <v>0</v>
      </c>
      <c r="H36" s="521"/>
      <c r="I36" s="522">
        <f>SUM(I30:I35)</f>
        <v>286.45999999999998</v>
      </c>
      <c r="J36" s="523"/>
      <c r="M36" s="524" t="s">
        <v>4824</v>
      </c>
    </row>
    <row r="37" spans="1:13" s="476" customFormat="1" ht="19.899999999999999" customHeight="1">
      <c r="A37" s="525" t="s">
        <v>4830</v>
      </c>
      <c r="B37" s="526"/>
      <c r="C37" s="527"/>
      <c r="D37" s="527"/>
      <c r="E37" s="528"/>
      <c r="F37" s="529"/>
      <c r="G37" s="529"/>
      <c r="H37" s="530"/>
      <c r="I37" s="531"/>
      <c r="J37" s="532"/>
      <c r="M37" s="533"/>
    </row>
    <row r="38" spans="1:13">
      <c r="A38" s="497">
        <v>23</v>
      </c>
      <c r="B38" s="498">
        <v>460200263</v>
      </c>
      <c r="C38" s="499" t="s">
        <v>4831</v>
      </c>
      <c r="D38" s="499" t="s">
        <v>254</v>
      </c>
      <c r="E38" s="500">
        <v>100</v>
      </c>
      <c r="F38" s="501"/>
      <c r="G38" s="502">
        <f t="shared" ref="G38:G56" si="6">E38*F38</f>
        <v>0</v>
      </c>
      <c r="H38" s="503">
        <v>0.40799999999999997</v>
      </c>
      <c r="I38" s="504">
        <f t="shared" ref="I38:I56" si="7">E38*H38</f>
        <v>40.799999999999997</v>
      </c>
      <c r="J38" s="505" t="s">
        <v>4804</v>
      </c>
      <c r="K38" s="473" t="s">
        <v>4805</v>
      </c>
      <c r="M38" s="506" t="s">
        <v>4832</v>
      </c>
    </row>
    <row r="39" spans="1:13">
      <c r="A39" s="497">
        <v>24</v>
      </c>
      <c r="B39" s="498">
        <v>460420481</v>
      </c>
      <c r="C39" s="499" t="s">
        <v>4833</v>
      </c>
      <c r="D39" s="499" t="s">
        <v>254</v>
      </c>
      <c r="E39" s="500">
        <v>100</v>
      </c>
      <c r="F39" s="501"/>
      <c r="G39" s="502">
        <f t="shared" si="6"/>
        <v>0</v>
      </c>
      <c r="H39" s="503">
        <v>9.0999999999999998E-2</v>
      </c>
      <c r="I39" s="504">
        <f t="shared" si="7"/>
        <v>9.1</v>
      </c>
      <c r="J39" s="505" t="s">
        <v>4804</v>
      </c>
      <c r="M39" s="506" t="s">
        <v>4832</v>
      </c>
    </row>
    <row r="40" spans="1:13">
      <c r="A40" s="497">
        <v>25</v>
      </c>
      <c r="B40" s="498">
        <v>460490012</v>
      </c>
      <c r="C40" s="499" t="s">
        <v>4834</v>
      </c>
      <c r="D40" s="499" t="s">
        <v>254</v>
      </c>
      <c r="E40" s="500">
        <v>100</v>
      </c>
      <c r="F40" s="501"/>
      <c r="G40" s="502">
        <f t="shared" si="6"/>
        <v>0</v>
      </c>
      <c r="H40" s="503">
        <v>2.5999999999999999E-2</v>
      </c>
      <c r="I40" s="504">
        <f t="shared" si="7"/>
        <v>2.6</v>
      </c>
      <c r="J40" s="505" t="s">
        <v>4804</v>
      </c>
      <c r="M40" s="506" t="s">
        <v>4832</v>
      </c>
    </row>
    <row r="41" spans="1:13">
      <c r="A41" s="497">
        <v>26</v>
      </c>
      <c r="B41" s="498">
        <v>460560263</v>
      </c>
      <c r="C41" s="499" t="s">
        <v>4835</v>
      </c>
      <c r="D41" s="499" t="s">
        <v>254</v>
      </c>
      <c r="E41" s="500">
        <v>100</v>
      </c>
      <c r="F41" s="501"/>
      <c r="G41" s="502">
        <f t="shared" si="6"/>
        <v>0</v>
      </c>
      <c r="H41" s="503">
        <v>0.191</v>
      </c>
      <c r="I41" s="504">
        <f t="shared" si="7"/>
        <v>19.100000000000001</v>
      </c>
      <c r="J41" s="505" t="s">
        <v>4804</v>
      </c>
      <c r="M41" s="506" t="s">
        <v>4832</v>
      </c>
    </row>
    <row r="42" spans="1:13">
      <c r="A42" s="497">
        <v>27</v>
      </c>
      <c r="B42" s="498">
        <v>460600001</v>
      </c>
      <c r="C42" s="499" t="s">
        <v>4836</v>
      </c>
      <c r="D42" s="499" t="s">
        <v>171</v>
      </c>
      <c r="E42" s="500">
        <v>10</v>
      </c>
      <c r="F42" s="501"/>
      <c r="G42" s="502">
        <f t="shared" si="6"/>
        <v>0</v>
      </c>
      <c r="H42" s="503">
        <v>2.2799999999999998</v>
      </c>
      <c r="I42" s="504">
        <f t="shared" si="7"/>
        <v>22.799999999999997</v>
      </c>
      <c r="J42" s="505" t="s">
        <v>4804</v>
      </c>
      <c r="M42" s="506" t="s">
        <v>4832</v>
      </c>
    </row>
    <row r="43" spans="1:13">
      <c r="A43" s="497">
        <v>28</v>
      </c>
      <c r="B43" s="498">
        <v>460620013</v>
      </c>
      <c r="C43" s="499" t="s">
        <v>4837</v>
      </c>
      <c r="D43" s="499" t="s">
        <v>202</v>
      </c>
      <c r="E43" s="500">
        <v>50</v>
      </c>
      <c r="F43" s="501"/>
      <c r="G43" s="502">
        <f t="shared" si="6"/>
        <v>0</v>
      </c>
      <c r="H43" s="503">
        <v>0.112</v>
      </c>
      <c r="I43" s="504">
        <f t="shared" si="7"/>
        <v>5.6000000000000005</v>
      </c>
      <c r="J43" s="505" t="s">
        <v>4804</v>
      </c>
      <c r="M43" s="506" t="s">
        <v>4832</v>
      </c>
    </row>
    <row r="44" spans="1:13">
      <c r="A44" s="497">
        <v>29</v>
      </c>
      <c r="B44" s="498">
        <v>460200683</v>
      </c>
      <c r="C44" s="499" t="s">
        <v>4838</v>
      </c>
      <c r="D44" s="499" t="s">
        <v>254</v>
      </c>
      <c r="E44" s="500">
        <v>50</v>
      </c>
      <c r="F44" s="501"/>
      <c r="G44" s="502">
        <f t="shared" si="6"/>
        <v>0</v>
      </c>
      <c r="H44" s="503">
        <v>0.97799999999999998</v>
      </c>
      <c r="I44" s="504">
        <f t="shared" si="7"/>
        <v>48.9</v>
      </c>
      <c r="J44" s="505" t="s">
        <v>4804</v>
      </c>
      <c r="K44" s="473" t="s">
        <v>4805</v>
      </c>
      <c r="M44" s="506" t="s">
        <v>4832</v>
      </c>
    </row>
    <row r="45" spans="1:13">
      <c r="A45" s="497">
        <v>30</v>
      </c>
      <c r="B45" s="498">
        <v>460420488</v>
      </c>
      <c r="C45" s="499" t="s">
        <v>4839</v>
      </c>
      <c r="D45" s="499" t="s">
        <v>254</v>
      </c>
      <c r="E45" s="500">
        <v>50</v>
      </c>
      <c r="F45" s="501"/>
      <c r="G45" s="502">
        <f t="shared" si="6"/>
        <v>0</v>
      </c>
      <c r="H45" s="503">
        <v>0.10100000000000001</v>
      </c>
      <c r="I45" s="504">
        <f t="shared" si="7"/>
        <v>5.0500000000000007</v>
      </c>
      <c r="J45" s="505" t="s">
        <v>4804</v>
      </c>
      <c r="M45" s="506" t="s">
        <v>4832</v>
      </c>
    </row>
    <row r="46" spans="1:13">
      <c r="A46" s="497">
        <v>31</v>
      </c>
      <c r="B46" s="498">
        <v>460490012</v>
      </c>
      <c r="C46" s="499" t="s">
        <v>4834</v>
      </c>
      <c r="D46" s="499" t="s">
        <v>254</v>
      </c>
      <c r="E46" s="500">
        <v>50</v>
      </c>
      <c r="F46" s="501"/>
      <c r="G46" s="502">
        <f t="shared" si="6"/>
        <v>0</v>
      </c>
      <c r="H46" s="503">
        <v>2.5999999999999999E-2</v>
      </c>
      <c r="I46" s="504">
        <f t="shared" si="7"/>
        <v>1.3</v>
      </c>
      <c r="J46" s="505" t="s">
        <v>4804</v>
      </c>
      <c r="M46" s="506" t="s">
        <v>4832</v>
      </c>
    </row>
    <row r="47" spans="1:13">
      <c r="A47" s="497">
        <v>32</v>
      </c>
      <c r="B47" s="498">
        <v>460560683</v>
      </c>
      <c r="C47" s="499" t="s">
        <v>4840</v>
      </c>
      <c r="D47" s="499" t="s">
        <v>254</v>
      </c>
      <c r="E47" s="500">
        <v>50</v>
      </c>
      <c r="F47" s="501"/>
      <c r="G47" s="502">
        <f t="shared" si="6"/>
        <v>0</v>
      </c>
      <c r="H47" s="503">
        <v>0.36599999999999999</v>
      </c>
      <c r="I47" s="504">
        <f t="shared" si="7"/>
        <v>18.3</v>
      </c>
      <c r="J47" s="505" t="s">
        <v>4804</v>
      </c>
      <c r="M47" s="506" t="s">
        <v>4832</v>
      </c>
    </row>
    <row r="48" spans="1:13">
      <c r="A48" s="497">
        <v>33</v>
      </c>
      <c r="B48" s="498">
        <v>460600001</v>
      </c>
      <c r="C48" s="499" t="s">
        <v>4836</v>
      </c>
      <c r="D48" s="499" t="s">
        <v>171</v>
      </c>
      <c r="E48" s="500">
        <v>6.5</v>
      </c>
      <c r="F48" s="501"/>
      <c r="G48" s="502">
        <f t="shared" si="6"/>
        <v>0</v>
      </c>
      <c r="H48" s="503">
        <v>2.2799999999999998</v>
      </c>
      <c r="I48" s="504">
        <f t="shared" si="7"/>
        <v>14.819999999999999</v>
      </c>
      <c r="J48" s="505" t="s">
        <v>4804</v>
      </c>
      <c r="M48" s="506" t="s">
        <v>4832</v>
      </c>
    </row>
    <row r="49" spans="1:13">
      <c r="A49" s="497">
        <v>34</v>
      </c>
      <c r="B49" s="498">
        <v>460620013</v>
      </c>
      <c r="C49" s="499" t="s">
        <v>4837</v>
      </c>
      <c r="D49" s="499" t="s">
        <v>202</v>
      </c>
      <c r="E49" s="500">
        <v>32.5</v>
      </c>
      <c r="F49" s="501"/>
      <c r="G49" s="502">
        <f t="shared" si="6"/>
        <v>0</v>
      </c>
      <c r="H49" s="503">
        <v>0.112</v>
      </c>
      <c r="I49" s="504">
        <f t="shared" si="7"/>
        <v>3.64</v>
      </c>
      <c r="J49" s="505" t="s">
        <v>4804</v>
      </c>
      <c r="M49" s="506" t="s">
        <v>4832</v>
      </c>
    </row>
    <row r="50" spans="1:13">
      <c r="A50" s="497">
        <v>35</v>
      </c>
      <c r="B50" s="498">
        <v>460200893</v>
      </c>
      <c r="C50" s="499" t="s">
        <v>4841</v>
      </c>
      <c r="D50" s="499" t="s">
        <v>254</v>
      </c>
      <c r="E50" s="500">
        <v>60</v>
      </c>
      <c r="F50" s="501"/>
      <c r="G50" s="502">
        <f t="shared" si="6"/>
        <v>0</v>
      </c>
      <c r="H50" s="503">
        <v>1.464</v>
      </c>
      <c r="I50" s="504">
        <f t="shared" si="7"/>
        <v>87.84</v>
      </c>
      <c r="J50" s="505" t="s">
        <v>4804</v>
      </c>
      <c r="K50" s="473" t="s">
        <v>4805</v>
      </c>
      <c r="M50" s="506" t="s">
        <v>4832</v>
      </c>
    </row>
    <row r="51" spans="1:13">
      <c r="A51" s="497">
        <v>36</v>
      </c>
      <c r="B51" s="498">
        <v>460490012</v>
      </c>
      <c r="C51" s="499" t="s">
        <v>4834</v>
      </c>
      <c r="D51" s="499" t="s">
        <v>254</v>
      </c>
      <c r="E51" s="500">
        <v>60</v>
      </c>
      <c r="F51" s="501"/>
      <c r="G51" s="502">
        <f t="shared" si="6"/>
        <v>0</v>
      </c>
      <c r="H51" s="503">
        <v>2.5999999999999999E-2</v>
      </c>
      <c r="I51" s="504">
        <f t="shared" si="7"/>
        <v>1.5599999999999998</v>
      </c>
      <c r="J51" s="505" t="s">
        <v>4804</v>
      </c>
      <c r="M51" s="506" t="s">
        <v>4832</v>
      </c>
    </row>
    <row r="52" spans="1:13">
      <c r="A52" s="497">
        <v>37</v>
      </c>
      <c r="B52" s="498">
        <v>460510021</v>
      </c>
      <c r="C52" s="499" t="s">
        <v>4842</v>
      </c>
      <c r="D52" s="499" t="s">
        <v>254</v>
      </c>
      <c r="E52" s="500">
        <v>180</v>
      </c>
      <c r="F52" s="501"/>
      <c r="G52" s="502">
        <f t="shared" si="6"/>
        <v>0</v>
      </c>
      <c r="H52" s="503">
        <v>5.8999999999999997E-2</v>
      </c>
      <c r="I52" s="504">
        <f t="shared" si="7"/>
        <v>10.62</v>
      </c>
      <c r="J52" s="505" t="s">
        <v>4804</v>
      </c>
      <c r="M52" s="506" t="s">
        <v>4832</v>
      </c>
    </row>
    <row r="53" spans="1:13">
      <c r="A53" s="497">
        <v>38</v>
      </c>
      <c r="B53" s="498">
        <v>460560893</v>
      </c>
      <c r="C53" s="499" t="s">
        <v>4843</v>
      </c>
      <c r="D53" s="499" t="s">
        <v>254</v>
      </c>
      <c r="E53" s="500">
        <v>60</v>
      </c>
      <c r="F53" s="501"/>
      <c r="G53" s="502">
        <f t="shared" si="6"/>
        <v>0</v>
      </c>
      <c r="H53" s="503">
        <v>0.48699999999999999</v>
      </c>
      <c r="I53" s="504">
        <f t="shared" si="7"/>
        <v>29.22</v>
      </c>
      <c r="J53" s="505" t="s">
        <v>4804</v>
      </c>
      <c r="M53" s="506" t="s">
        <v>4832</v>
      </c>
    </row>
    <row r="54" spans="1:13">
      <c r="A54" s="497">
        <v>39</v>
      </c>
      <c r="B54" s="498">
        <v>460600001</v>
      </c>
      <c r="C54" s="499" t="s">
        <v>4836</v>
      </c>
      <c r="D54" s="499" t="s">
        <v>171</v>
      </c>
      <c r="E54" s="500">
        <v>12.12</v>
      </c>
      <c r="F54" s="501"/>
      <c r="G54" s="502">
        <f t="shared" si="6"/>
        <v>0</v>
      </c>
      <c r="H54" s="503">
        <v>2.2799999999999998</v>
      </c>
      <c r="I54" s="504">
        <f t="shared" si="7"/>
        <v>27.633599999999994</v>
      </c>
      <c r="J54" s="505" t="s">
        <v>4804</v>
      </c>
      <c r="M54" s="506" t="s">
        <v>4832</v>
      </c>
    </row>
    <row r="55" spans="1:13">
      <c r="A55" s="497">
        <v>40</v>
      </c>
      <c r="B55" s="498">
        <v>460620013</v>
      </c>
      <c r="C55" s="499" t="s">
        <v>4837</v>
      </c>
      <c r="D55" s="499" t="s">
        <v>202</v>
      </c>
      <c r="E55" s="500">
        <v>48</v>
      </c>
      <c r="F55" s="501"/>
      <c r="G55" s="502">
        <f t="shared" si="6"/>
        <v>0</v>
      </c>
      <c r="H55" s="503">
        <v>0.112</v>
      </c>
      <c r="I55" s="504">
        <f t="shared" si="7"/>
        <v>5.3760000000000003</v>
      </c>
      <c r="J55" s="505" t="s">
        <v>4804</v>
      </c>
      <c r="M55" s="506" t="s">
        <v>4832</v>
      </c>
    </row>
    <row r="56" spans="1:13" ht="15.75" thickBot="1">
      <c r="A56" s="507">
        <v>41</v>
      </c>
      <c r="B56" s="508">
        <v>460650017</v>
      </c>
      <c r="C56" s="509" t="s">
        <v>4844</v>
      </c>
      <c r="D56" s="509" t="s">
        <v>171</v>
      </c>
      <c r="E56" s="510">
        <v>10.32</v>
      </c>
      <c r="F56" s="511"/>
      <c r="G56" s="512">
        <f t="shared" si="6"/>
        <v>0</v>
      </c>
      <c r="H56" s="513">
        <v>2.56</v>
      </c>
      <c r="I56" s="514">
        <f t="shared" si="7"/>
        <v>26.4192</v>
      </c>
      <c r="J56" s="515" t="s">
        <v>4804</v>
      </c>
      <c r="M56" s="506" t="s">
        <v>4832</v>
      </c>
    </row>
    <row r="57" spans="1:13" s="472" customFormat="1" thickBot="1">
      <c r="A57" s="534"/>
      <c r="B57" s="535"/>
      <c r="C57" s="536" t="s">
        <v>4813</v>
      </c>
      <c r="D57" s="536"/>
      <c r="E57" s="537"/>
      <c r="F57" s="538"/>
      <c r="G57" s="538">
        <f>SUM(G38:G56)</f>
        <v>0</v>
      </c>
      <c r="H57" s="539"/>
      <c r="I57" s="540">
        <f>SUM(I38:I56)</f>
        <v>380.67879999999997</v>
      </c>
      <c r="J57" s="541"/>
      <c r="M57" s="472" t="s">
        <v>4832</v>
      </c>
    </row>
    <row r="58" spans="1:13">
      <c r="B58" s="542"/>
      <c r="E58" s="543"/>
      <c r="H58" s="544"/>
      <c r="I58" s="545"/>
    </row>
    <row r="59" spans="1:13">
      <c r="A59" s="546"/>
      <c r="B59" s="547"/>
      <c r="C59" s="546" t="s">
        <v>4845</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topLeftCell="A28"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4846</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561174</v>
      </c>
      <c r="C10" s="572" t="s">
        <v>4848</v>
      </c>
      <c r="D10" s="572" t="s">
        <v>2462</v>
      </c>
      <c r="E10" s="573">
        <v>4</v>
      </c>
      <c r="F10" s="574"/>
      <c r="G10" s="575">
        <f t="shared" ref="G10:G15" si="0">E10*F10</f>
        <v>0</v>
      </c>
      <c r="H10" s="576">
        <v>0</v>
      </c>
      <c r="I10" s="577">
        <f t="shared" ref="I10:I15" si="1">E10*H10</f>
        <v>0</v>
      </c>
      <c r="J10" s="578" t="s">
        <v>4804</v>
      </c>
      <c r="K10" s="556" t="s">
        <v>4805</v>
      </c>
      <c r="M10" s="579" t="s">
        <v>4849</v>
      </c>
    </row>
    <row r="11" spans="1:13">
      <c r="A11" s="570">
        <v>2</v>
      </c>
      <c r="B11" s="571">
        <v>561173</v>
      </c>
      <c r="C11" s="572" t="s">
        <v>4850</v>
      </c>
      <c r="D11" s="572" t="s">
        <v>2462</v>
      </c>
      <c r="E11" s="573">
        <v>4</v>
      </c>
      <c r="F11" s="574"/>
      <c r="G11" s="575">
        <f t="shared" si="0"/>
        <v>0</v>
      </c>
      <c r="H11" s="576">
        <v>0</v>
      </c>
      <c r="I11" s="577">
        <f t="shared" si="1"/>
        <v>0</v>
      </c>
      <c r="J11" s="578" t="s">
        <v>4804</v>
      </c>
      <c r="K11" s="556" t="s">
        <v>4805</v>
      </c>
      <c r="M11" s="579" t="s">
        <v>4849</v>
      </c>
    </row>
    <row r="12" spans="1:13">
      <c r="A12" s="570">
        <v>3</v>
      </c>
      <c r="B12" s="571">
        <v>574171</v>
      </c>
      <c r="C12" s="572" t="s">
        <v>4851</v>
      </c>
      <c r="D12" s="572" t="s">
        <v>2462</v>
      </c>
      <c r="E12" s="573">
        <v>8</v>
      </c>
      <c r="F12" s="574"/>
      <c r="G12" s="575">
        <f t="shared" si="0"/>
        <v>0</v>
      </c>
      <c r="H12" s="576">
        <v>0</v>
      </c>
      <c r="I12" s="577">
        <f t="shared" si="1"/>
        <v>0</v>
      </c>
      <c r="J12" s="578" t="s">
        <v>4804</v>
      </c>
      <c r="K12" s="556" t="s">
        <v>4805</v>
      </c>
      <c r="M12" s="579" t="s">
        <v>4849</v>
      </c>
    </row>
    <row r="13" spans="1:13">
      <c r="A13" s="570">
        <v>4</v>
      </c>
      <c r="B13" s="571">
        <v>530413</v>
      </c>
      <c r="C13" s="572" t="s">
        <v>4852</v>
      </c>
      <c r="D13" s="572" t="s">
        <v>2462</v>
      </c>
      <c r="E13" s="573">
        <v>4</v>
      </c>
      <c r="F13" s="574"/>
      <c r="G13" s="575">
        <f t="shared" si="0"/>
        <v>0</v>
      </c>
      <c r="H13" s="576">
        <v>0</v>
      </c>
      <c r="I13" s="577">
        <f t="shared" si="1"/>
        <v>0</v>
      </c>
      <c r="J13" s="578" t="s">
        <v>4853</v>
      </c>
      <c r="K13" s="556" t="s">
        <v>4805</v>
      </c>
      <c r="M13" s="579" t="s">
        <v>4849</v>
      </c>
    </row>
    <row r="14" spans="1:13">
      <c r="A14" s="570">
        <v>5</v>
      </c>
      <c r="B14" s="571">
        <v>530412</v>
      </c>
      <c r="C14" s="572" t="s">
        <v>4854</v>
      </c>
      <c r="D14" s="572" t="s">
        <v>2462</v>
      </c>
      <c r="E14" s="573">
        <v>4</v>
      </c>
      <c r="F14" s="574"/>
      <c r="G14" s="575">
        <f t="shared" si="0"/>
        <v>0</v>
      </c>
      <c r="H14" s="576">
        <v>0</v>
      </c>
      <c r="I14" s="577">
        <f t="shared" si="1"/>
        <v>0</v>
      </c>
      <c r="J14" s="578" t="s">
        <v>4853</v>
      </c>
      <c r="K14" s="556" t="s">
        <v>4805</v>
      </c>
      <c r="M14" s="579" t="s">
        <v>4849</v>
      </c>
    </row>
    <row r="15" spans="1:13" ht="15.75" thickBot="1">
      <c r="A15" s="580">
        <v>6</v>
      </c>
      <c r="B15" s="581">
        <v>530411</v>
      </c>
      <c r="C15" s="582" t="s">
        <v>4855</v>
      </c>
      <c r="D15" s="582" t="s">
        <v>2462</v>
      </c>
      <c r="E15" s="583">
        <v>8</v>
      </c>
      <c r="F15" s="584"/>
      <c r="G15" s="585">
        <f t="shared" si="0"/>
        <v>0</v>
      </c>
      <c r="H15" s="586">
        <v>0</v>
      </c>
      <c r="I15" s="587">
        <f t="shared" si="1"/>
        <v>0</v>
      </c>
      <c r="J15" s="588" t="s">
        <v>4853</v>
      </c>
      <c r="K15" s="556" t="s">
        <v>4805</v>
      </c>
      <c r="M15" s="579" t="s">
        <v>4849</v>
      </c>
    </row>
    <row r="16" spans="1:13" s="597" customFormat="1" ht="14.25">
      <c r="A16" s="589"/>
      <c r="B16" s="590"/>
      <c r="C16" s="591" t="s">
        <v>4813</v>
      </c>
      <c r="D16" s="591"/>
      <c r="E16" s="592"/>
      <c r="F16" s="593"/>
      <c r="G16" s="593">
        <f>SUM(G10:G15)</f>
        <v>0</v>
      </c>
      <c r="H16" s="594"/>
      <c r="I16" s="595">
        <f>SUM(I10:I15)</f>
        <v>0</v>
      </c>
      <c r="J16" s="596"/>
      <c r="M16" s="598" t="s">
        <v>4849</v>
      </c>
    </row>
    <row r="17" spans="1:13" s="552" customFormat="1" ht="19.899999999999999" customHeight="1">
      <c r="A17" s="599" t="s">
        <v>4802</v>
      </c>
      <c r="B17" s="600"/>
      <c r="C17" s="601"/>
      <c r="D17" s="601"/>
      <c r="E17" s="602"/>
      <c r="F17" s="603"/>
      <c r="G17" s="603"/>
      <c r="H17" s="604"/>
      <c r="I17" s="605"/>
      <c r="J17" s="606"/>
      <c r="M17" s="607"/>
    </row>
    <row r="18" spans="1:13">
      <c r="A18" s="570">
        <v>7</v>
      </c>
      <c r="B18" s="571">
        <v>122308</v>
      </c>
      <c r="C18" s="572" t="s">
        <v>4856</v>
      </c>
      <c r="D18" s="572" t="s">
        <v>254</v>
      </c>
      <c r="E18" s="573">
        <v>50</v>
      </c>
      <c r="F18" s="574"/>
      <c r="G18" s="575">
        <f t="shared" ref="G18:G29" si="2">E18*F18</f>
        <v>0</v>
      </c>
      <c r="H18" s="576">
        <v>0</v>
      </c>
      <c r="I18" s="577">
        <f t="shared" ref="I18:I29" si="3">E18*H18</f>
        <v>0</v>
      </c>
      <c r="J18" s="578" t="s">
        <v>4804</v>
      </c>
      <c r="K18" s="556" t="s">
        <v>4805</v>
      </c>
      <c r="M18" s="579" t="s">
        <v>4806</v>
      </c>
    </row>
    <row r="19" spans="1:13">
      <c r="A19" s="570">
        <v>8</v>
      </c>
      <c r="B19" s="571">
        <v>122107</v>
      </c>
      <c r="C19" s="572" t="s">
        <v>4857</v>
      </c>
      <c r="D19" s="572" t="s">
        <v>254</v>
      </c>
      <c r="E19" s="573">
        <v>100</v>
      </c>
      <c r="F19" s="574"/>
      <c r="G19" s="575">
        <f t="shared" si="2"/>
        <v>0</v>
      </c>
      <c r="H19" s="576">
        <v>0</v>
      </c>
      <c r="I19" s="577">
        <f t="shared" si="3"/>
        <v>0</v>
      </c>
      <c r="J19" s="578" t="s">
        <v>4804</v>
      </c>
      <c r="K19" s="556" t="s">
        <v>4805</v>
      </c>
      <c r="M19" s="579" t="s">
        <v>4806</v>
      </c>
    </row>
    <row r="20" spans="1:13">
      <c r="A20" s="570">
        <v>9</v>
      </c>
      <c r="B20" s="571">
        <v>101107</v>
      </c>
      <c r="C20" s="572" t="s">
        <v>4858</v>
      </c>
      <c r="D20" s="572" t="s">
        <v>254</v>
      </c>
      <c r="E20" s="573">
        <v>200</v>
      </c>
      <c r="F20" s="574"/>
      <c r="G20" s="575">
        <f t="shared" si="2"/>
        <v>0</v>
      </c>
      <c r="H20" s="576">
        <v>0</v>
      </c>
      <c r="I20" s="577">
        <f t="shared" si="3"/>
        <v>0</v>
      </c>
      <c r="J20" s="578" t="s">
        <v>4804</v>
      </c>
      <c r="K20" s="556" t="s">
        <v>4805</v>
      </c>
      <c r="M20" s="579" t="s">
        <v>4806</v>
      </c>
    </row>
    <row r="21" spans="1:13">
      <c r="A21" s="570">
        <v>10</v>
      </c>
      <c r="B21" s="571">
        <v>101308</v>
      </c>
      <c r="C21" s="572" t="s">
        <v>4859</v>
      </c>
      <c r="D21" s="572" t="s">
        <v>254</v>
      </c>
      <c r="E21" s="573">
        <v>200</v>
      </c>
      <c r="F21" s="574"/>
      <c r="G21" s="575">
        <f t="shared" si="2"/>
        <v>0</v>
      </c>
      <c r="H21" s="576">
        <v>0</v>
      </c>
      <c r="I21" s="577">
        <f t="shared" si="3"/>
        <v>0</v>
      </c>
      <c r="J21" s="578" t="s">
        <v>4804</v>
      </c>
      <c r="K21" s="556" t="s">
        <v>4805</v>
      </c>
      <c r="M21" s="579" t="s">
        <v>4806</v>
      </c>
    </row>
    <row r="22" spans="1:13">
      <c r="A22" s="570">
        <v>11</v>
      </c>
      <c r="B22" s="571">
        <v>160106</v>
      </c>
      <c r="C22" s="572" t="s">
        <v>4860</v>
      </c>
      <c r="D22" s="572" t="s">
        <v>254</v>
      </c>
      <c r="E22" s="573">
        <v>200</v>
      </c>
      <c r="F22" s="574"/>
      <c r="G22" s="575">
        <f t="shared" si="2"/>
        <v>0</v>
      </c>
      <c r="H22" s="576">
        <v>0</v>
      </c>
      <c r="I22" s="577">
        <f t="shared" si="3"/>
        <v>0</v>
      </c>
      <c r="J22" s="578" t="s">
        <v>4804</v>
      </c>
      <c r="K22" s="556" t="s">
        <v>4805</v>
      </c>
      <c r="M22" s="579" t="s">
        <v>4806</v>
      </c>
    </row>
    <row r="23" spans="1:13">
      <c r="A23" s="570">
        <v>12</v>
      </c>
      <c r="B23" s="571">
        <v>295011</v>
      </c>
      <c r="C23" s="572" t="s">
        <v>4861</v>
      </c>
      <c r="D23" s="572" t="s">
        <v>254</v>
      </c>
      <c r="E23" s="573">
        <v>250</v>
      </c>
      <c r="F23" s="574"/>
      <c r="G23" s="575">
        <f t="shared" si="2"/>
        <v>0</v>
      </c>
      <c r="H23" s="576">
        <v>0</v>
      </c>
      <c r="I23" s="577">
        <f t="shared" si="3"/>
        <v>0</v>
      </c>
      <c r="J23" s="578" t="s">
        <v>4804</v>
      </c>
      <c r="K23" s="556" t="s">
        <v>4805</v>
      </c>
      <c r="M23" s="579" t="s">
        <v>4806</v>
      </c>
    </row>
    <row r="24" spans="1:13">
      <c r="A24" s="570">
        <v>13</v>
      </c>
      <c r="B24" s="571">
        <v>295073</v>
      </c>
      <c r="C24" s="572" t="s">
        <v>4862</v>
      </c>
      <c r="D24" s="572" t="s">
        <v>2462</v>
      </c>
      <c r="E24" s="573">
        <v>20</v>
      </c>
      <c r="F24" s="574"/>
      <c r="G24" s="575">
        <f t="shared" si="2"/>
        <v>0</v>
      </c>
      <c r="H24" s="576">
        <v>0</v>
      </c>
      <c r="I24" s="577">
        <f t="shared" si="3"/>
        <v>0</v>
      </c>
      <c r="J24" s="578" t="s">
        <v>4804</v>
      </c>
      <c r="K24" s="556" t="s">
        <v>4805</v>
      </c>
      <c r="M24" s="579" t="s">
        <v>4806</v>
      </c>
    </row>
    <row r="25" spans="1:13">
      <c r="A25" s="570">
        <v>14</v>
      </c>
      <c r="B25" s="571">
        <v>321507</v>
      </c>
      <c r="C25" s="572" t="s">
        <v>4810</v>
      </c>
      <c r="D25" s="572" t="s">
        <v>254</v>
      </c>
      <c r="E25" s="573">
        <v>150</v>
      </c>
      <c r="F25" s="574"/>
      <c r="G25" s="575">
        <f t="shared" si="2"/>
        <v>0</v>
      </c>
      <c r="H25" s="576">
        <v>0</v>
      </c>
      <c r="I25" s="577">
        <f t="shared" si="3"/>
        <v>0</v>
      </c>
      <c r="J25" s="578" t="s">
        <v>4804</v>
      </c>
      <c r="K25" s="556" t="s">
        <v>4805</v>
      </c>
      <c r="M25" s="579" t="s">
        <v>4806</v>
      </c>
    </row>
    <row r="26" spans="1:13">
      <c r="A26" s="570">
        <v>15</v>
      </c>
      <c r="B26" s="571">
        <v>315131</v>
      </c>
      <c r="C26" s="572" t="s">
        <v>4863</v>
      </c>
      <c r="D26" s="572" t="s">
        <v>2462</v>
      </c>
      <c r="E26" s="573">
        <v>5</v>
      </c>
      <c r="F26" s="574"/>
      <c r="G26" s="575">
        <f t="shared" si="2"/>
        <v>0</v>
      </c>
      <c r="H26" s="576">
        <v>0</v>
      </c>
      <c r="I26" s="577">
        <f t="shared" si="3"/>
        <v>0</v>
      </c>
      <c r="J26" s="578" t="s">
        <v>4804</v>
      </c>
      <c r="K26" s="556" t="s">
        <v>4805</v>
      </c>
      <c r="M26" s="579" t="s">
        <v>4806</v>
      </c>
    </row>
    <row r="27" spans="1:13">
      <c r="A27" s="570">
        <v>16</v>
      </c>
      <c r="B27" s="571">
        <v>315132</v>
      </c>
      <c r="C27" s="572" t="s">
        <v>4864</v>
      </c>
      <c r="D27" s="572" t="s">
        <v>2462</v>
      </c>
      <c r="E27" s="573">
        <v>4</v>
      </c>
      <c r="F27" s="574"/>
      <c r="G27" s="575">
        <f t="shared" si="2"/>
        <v>0</v>
      </c>
      <c r="H27" s="576">
        <v>0</v>
      </c>
      <c r="I27" s="577">
        <f t="shared" si="3"/>
        <v>0</v>
      </c>
      <c r="J27" s="578" t="s">
        <v>4804</v>
      </c>
      <c r="K27" s="556" t="s">
        <v>4805</v>
      </c>
      <c r="M27" s="579" t="s">
        <v>4806</v>
      </c>
    </row>
    <row r="28" spans="1:13">
      <c r="A28" s="570">
        <v>17</v>
      </c>
      <c r="B28" s="571">
        <v>900241</v>
      </c>
      <c r="C28" s="572" t="s">
        <v>4811</v>
      </c>
      <c r="D28" s="572" t="s">
        <v>2462</v>
      </c>
      <c r="E28" s="573">
        <v>1</v>
      </c>
      <c r="F28" s="574"/>
      <c r="G28" s="575">
        <f t="shared" si="2"/>
        <v>0</v>
      </c>
      <c r="H28" s="576">
        <v>0</v>
      </c>
      <c r="I28" s="577">
        <f t="shared" si="3"/>
        <v>0</v>
      </c>
      <c r="J28" s="578" t="s">
        <v>4804</v>
      </c>
      <c r="K28" s="556" t="s">
        <v>4805</v>
      </c>
      <c r="M28" s="579" t="s">
        <v>4806</v>
      </c>
    </row>
    <row r="29" spans="1:13" ht="15.75" thickBot="1">
      <c r="A29" s="580">
        <v>18</v>
      </c>
      <c r="B29" s="581">
        <v>900264</v>
      </c>
      <c r="C29" s="582" t="s">
        <v>4865</v>
      </c>
      <c r="D29" s="582" t="s">
        <v>2462</v>
      </c>
      <c r="E29" s="583">
        <v>1</v>
      </c>
      <c r="F29" s="584"/>
      <c r="G29" s="585">
        <f t="shared" si="2"/>
        <v>0</v>
      </c>
      <c r="H29" s="586">
        <v>0</v>
      </c>
      <c r="I29" s="587">
        <f t="shared" si="3"/>
        <v>0</v>
      </c>
      <c r="J29" s="588" t="s">
        <v>4804</v>
      </c>
      <c r="K29" s="556" t="s">
        <v>4805</v>
      </c>
      <c r="M29" s="579" t="s">
        <v>4806</v>
      </c>
    </row>
    <row r="30" spans="1:13" s="597" customFormat="1" ht="14.25">
      <c r="A30" s="589"/>
      <c r="B30" s="590"/>
      <c r="C30" s="591" t="s">
        <v>4813</v>
      </c>
      <c r="D30" s="591"/>
      <c r="E30" s="592"/>
      <c r="F30" s="593"/>
      <c r="G30" s="593">
        <f>SUM(G18:G29)</f>
        <v>0</v>
      </c>
      <c r="H30" s="594"/>
      <c r="I30" s="595">
        <f>SUM(I18:I29)</f>
        <v>0</v>
      </c>
      <c r="J30" s="596"/>
      <c r="M30" s="598" t="s">
        <v>4806</v>
      </c>
    </row>
    <row r="31" spans="1:13" s="552" customFormat="1" ht="19.899999999999999" customHeight="1">
      <c r="A31" s="599" t="s">
        <v>4814</v>
      </c>
      <c r="B31" s="600"/>
      <c r="C31" s="601"/>
      <c r="D31" s="601"/>
      <c r="E31" s="602"/>
      <c r="F31" s="603"/>
      <c r="G31" s="603"/>
      <c r="H31" s="604"/>
      <c r="I31" s="605"/>
      <c r="J31" s="606"/>
      <c r="M31" s="607"/>
    </row>
    <row r="32" spans="1:13">
      <c r="A32" s="570">
        <v>19</v>
      </c>
      <c r="B32" s="571">
        <v>46114</v>
      </c>
      <c r="C32" s="572" t="s">
        <v>4815</v>
      </c>
      <c r="D32" s="572" t="s">
        <v>171</v>
      </c>
      <c r="E32" s="573">
        <v>10</v>
      </c>
      <c r="F32" s="574"/>
      <c r="G32" s="575">
        <f t="shared" ref="G32:G39" si="4">E32*F32</f>
        <v>0</v>
      </c>
      <c r="H32" s="576">
        <v>0</v>
      </c>
      <c r="I32" s="577">
        <f t="shared" ref="I32:I39" si="5">E32*H32</f>
        <v>0</v>
      </c>
      <c r="J32" s="578" t="s">
        <v>4804</v>
      </c>
      <c r="M32" s="579" t="s">
        <v>4816</v>
      </c>
    </row>
    <row r="33" spans="1:13">
      <c r="A33" s="570">
        <v>20</v>
      </c>
      <c r="B33" s="571">
        <v>46363</v>
      </c>
      <c r="C33" s="572" t="s">
        <v>4819</v>
      </c>
      <c r="D33" s="572" t="s">
        <v>2462</v>
      </c>
      <c r="E33" s="573">
        <v>200</v>
      </c>
      <c r="F33" s="574"/>
      <c r="G33" s="575">
        <f t="shared" si="4"/>
        <v>0</v>
      </c>
      <c r="H33" s="576">
        <v>0</v>
      </c>
      <c r="I33" s="577">
        <f t="shared" si="5"/>
        <v>0</v>
      </c>
      <c r="J33" s="578" t="s">
        <v>4804</v>
      </c>
      <c r="M33" s="579" t="s">
        <v>4816</v>
      </c>
    </row>
    <row r="34" spans="1:13">
      <c r="A34" s="570">
        <v>21</v>
      </c>
      <c r="B34" s="571">
        <v>46383</v>
      </c>
      <c r="C34" s="572" t="s">
        <v>4818</v>
      </c>
      <c r="D34" s="572" t="s">
        <v>254</v>
      </c>
      <c r="E34" s="573">
        <v>100</v>
      </c>
      <c r="F34" s="574"/>
      <c r="G34" s="575">
        <f t="shared" si="4"/>
        <v>0</v>
      </c>
      <c r="H34" s="576">
        <v>0</v>
      </c>
      <c r="I34" s="577">
        <f t="shared" si="5"/>
        <v>0</v>
      </c>
      <c r="J34" s="578" t="s">
        <v>4804</v>
      </c>
      <c r="M34" s="579" t="s">
        <v>4816</v>
      </c>
    </row>
    <row r="35" spans="1:13">
      <c r="A35" s="570">
        <v>22</v>
      </c>
      <c r="B35" s="571">
        <v>46133</v>
      </c>
      <c r="C35" s="572" t="s">
        <v>4820</v>
      </c>
      <c r="D35" s="572" t="s">
        <v>171</v>
      </c>
      <c r="E35" s="573">
        <v>2.78</v>
      </c>
      <c r="F35" s="574"/>
      <c r="G35" s="575">
        <f t="shared" si="4"/>
        <v>0</v>
      </c>
      <c r="H35" s="576">
        <v>0</v>
      </c>
      <c r="I35" s="577">
        <f t="shared" si="5"/>
        <v>0</v>
      </c>
      <c r="J35" s="578" t="s">
        <v>4804</v>
      </c>
      <c r="M35" s="579" t="s">
        <v>4816</v>
      </c>
    </row>
    <row r="36" spans="1:13">
      <c r="A36" s="570">
        <v>23</v>
      </c>
      <c r="B36" s="571">
        <v>46325</v>
      </c>
      <c r="C36" s="572" t="s">
        <v>4821</v>
      </c>
      <c r="D36" s="572" t="s">
        <v>254</v>
      </c>
      <c r="E36" s="573">
        <v>40</v>
      </c>
      <c r="F36" s="574"/>
      <c r="G36" s="575">
        <f t="shared" si="4"/>
        <v>0</v>
      </c>
      <c r="H36" s="576">
        <v>0</v>
      </c>
      <c r="I36" s="577">
        <f t="shared" si="5"/>
        <v>0</v>
      </c>
      <c r="J36" s="578" t="s">
        <v>4804</v>
      </c>
      <c r="M36" s="579" t="s">
        <v>4816</v>
      </c>
    </row>
    <row r="37" spans="1:13">
      <c r="A37" s="570">
        <v>24</v>
      </c>
      <c r="B37" s="571">
        <v>46383</v>
      </c>
      <c r="C37" s="572" t="s">
        <v>4818</v>
      </c>
      <c r="D37" s="572" t="s">
        <v>254</v>
      </c>
      <c r="E37" s="573">
        <v>20</v>
      </c>
      <c r="F37" s="574"/>
      <c r="G37" s="575">
        <f t="shared" si="4"/>
        <v>0</v>
      </c>
      <c r="H37" s="576">
        <v>0</v>
      </c>
      <c r="I37" s="577">
        <f t="shared" si="5"/>
        <v>0</v>
      </c>
      <c r="J37" s="578" t="s">
        <v>4804</v>
      </c>
      <c r="M37" s="579" t="s">
        <v>4816</v>
      </c>
    </row>
    <row r="38" spans="1:13">
      <c r="A38" s="570">
        <v>25</v>
      </c>
      <c r="B38" s="571">
        <v>46511</v>
      </c>
      <c r="C38" s="572" t="s">
        <v>4866</v>
      </c>
      <c r="D38" s="572" t="s">
        <v>254</v>
      </c>
      <c r="E38" s="573">
        <v>20</v>
      </c>
      <c r="F38" s="574"/>
      <c r="G38" s="575">
        <f t="shared" si="4"/>
        <v>0</v>
      </c>
      <c r="H38" s="576">
        <v>0</v>
      </c>
      <c r="I38" s="577">
        <f t="shared" si="5"/>
        <v>0</v>
      </c>
      <c r="J38" s="578" t="s">
        <v>4804</v>
      </c>
      <c r="M38" s="579" t="s">
        <v>4816</v>
      </c>
    </row>
    <row r="39" spans="1:13" ht="15.75" thickBot="1">
      <c r="A39" s="580">
        <v>26</v>
      </c>
      <c r="B39" s="581">
        <v>46521</v>
      </c>
      <c r="C39" s="582" t="s">
        <v>4867</v>
      </c>
      <c r="D39" s="582" t="s">
        <v>2462</v>
      </c>
      <c r="E39" s="583">
        <v>3</v>
      </c>
      <c r="F39" s="584"/>
      <c r="G39" s="585">
        <f t="shared" si="4"/>
        <v>0</v>
      </c>
      <c r="H39" s="586">
        <v>0</v>
      </c>
      <c r="I39" s="587">
        <f t="shared" si="5"/>
        <v>0</v>
      </c>
      <c r="J39" s="588" t="s">
        <v>4804</v>
      </c>
      <c r="M39" s="579" t="s">
        <v>4816</v>
      </c>
    </row>
    <row r="40" spans="1:13" s="597" customFormat="1" ht="14.25">
      <c r="A40" s="589"/>
      <c r="B40" s="590"/>
      <c r="C40" s="591" t="s">
        <v>4813</v>
      </c>
      <c r="D40" s="591"/>
      <c r="E40" s="592"/>
      <c r="F40" s="593"/>
      <c r="G40" s="593">
        <f>SUM(G32:G39)</f>
        <v>0</v>
      </c>
      <c r="H40" s="594"/>
      <c r="I40" s="595">
        <f>SUM(I32:I39)</f>
        <v>0</v>
      </c>
      <c r="J40" s="596"/>
      <c r="M40" s="598" t="s">
        <v>4816</v>
      </c>
    </row>
    <row r="41" spans="1:13" s="552" customFormat="1" ht="19.899999999999999" customHeight="1">
      <c r="A41" s="599" t="s">
        <v>4822</v>
      </c>
      <c r="B41" s="600"/>
      <c r="C41" s="601"/>
      <c r="D41" s="601"/>
      <c r="E41" s="602"/>
      <c r="F41" s="603"/>
      <c r="G41" s="603"/>
      <c r="H41" s="604"/>
      <c r="I41" s="605"/>
      <c r="J41" s="606"/>
      <c r="M41" s="607"/>
    </row>
    <row r="42" spans="1:13">
      <c r="A42" s="570">
        <v>27</v>
      </c>
      <c r="B42" s="571">
        <v>210810953</v>
      </c>
      <c r="C42" s="572" t="s">
        <v>4826</v>
      </c>
      <c r="D42" s="572" t="s">
        <v>254</v>
      </c>
      <c r="E42" s="573">
        <v>50</v>
      </c>
      <c r="F42" s="574"/>
      <c r="G42" s="575">
        <f t="shared" ref="G42:G57" si="6">E42*F42</f>
        <v>0</v>
      </c>
      <c r="H42" s="576">
        <v>0.105</v>
      </c>
      <c r="I42" s="577">
        <f t="shared" ref="I42:I57" si="7">E42*H42</f>
        <v>5.25</v>
      </c>
      <c r="J42" s="578" t="s">
        <v>4804</v>
      </c>
      <c r="M42" s="579" t="s">
        <v>4824</v>
      </c>
    </row>
    <row r="43" spans="1:13">
      <c r="A43" s="570">
        <v>28</v>
      </c>
      <c r="B43" s="571">
        <v>210810952</v>
      </c>
      <c r="C43" s="572" t="s">
        <v>4868</v>
      </c>
      <c r="D43" s="572" t="s">
        <v>254</v>
      </c>
      <c r="E43" s="573">
        <v>100</v>
      </c>
      <c r="F43" s="574"/>
      <c r="G43" s="575">
        <f t="shared" si="6"/>
        <v>0</v>
      </c>
      <c r="H43" s="576">
        <v>9.5000000000000001E-2</v>
      </c>
      <c r="I43" s="577">
        <f t="shared" si="7"/>
        <v>9.5</v>
      </c>
      <c r="J43" s="578" t="s">
        <v>4804</v>
      </c>
      <c r="M43" s="579" t="s">
        <v>4824</v>
      </c>
    </row>
    <row r="44" spans="1:13">
      <c r="A44" s="570">
        <v>29</v>
      </c>
      <c r="B44" s="571">
        <v>210810048</v>
      </c>
      <c r="C44" s="572" t="s">
        <v>4869</v>
      </c>
      <c r="D44" s="572" t="s">
        <v>254</v>
      </c>
      <c r="E44" s="573">
        <v>200</v>
      </c>
      <c r="F44" s="574"/>
      <c r="G44" s="575">
        <f t="shared" si="6"/>
        <v>0</v>
      </c>
      <c r="H44" s="576">
        <v>0.09</v>
      </c>
      <c r="I44" s="577">
        <f t="shared" si="7"/>
        <v>18</v>
      </c>
      <c r="J44" s="578" t="s">
        <v>4804</v>
      </c>
      <c r="M44" s="579" t="s">
        <v>4824</v>
      </c>
    </row>
    <row r="45" spans="1:13">
      <c r="A45" s="570">
        <v>30</v>
      </c>
      <c r="B45" s="571">
        <v>210810052</v>
      </c>
      <c r="C45" s="572" t="s">
        <v>4870</v>
      </c>
      <c r="D45" s="572" t="s">
        <v>254</v>
      </c>
      <c r="E45" s="573">
        <v>200</v>
      </c>
      <c r="F45" s="574"/>
      <c r="G45" s="575">
        <f t="shared" si="6"/>
        <v>0</v>
      </c>
      <c r="H45" s="576">
        <v>9.5000000000000001E-2</v>
      </c>
      <c r="I45" s="577">
        <f t="shared" si="7"/>
        <v>19</v>
      </c>
      <c r="J45" s="578" t="s">
        <v>4804</v>
      </c>
      <c r="M45" s="579" t="s">
        <v>4824</v>
      </c>
    </row>
    <row r="46" spans="1:13">
      <c r="A46" s="570">
        <v>31</v>
      </c>
      <c r="B46" s="571">
        <v>210802446</v>
      </c>
      <c r="C46" s="572" t="s">
        <v>4871</v>
      </c>
      <c r="D46" s="572" t="s">
        <v>254</v>
      </c>
      <c r="E46" s="573">
        <v>200</v>
      </c>
      <c r="F46" s="574"/>
      <c r="G46" s="575">
        <f t="shared" si="6"/>
        <v>0</v>
      </c>
      <c r="H46" s="576">
        <v>9.0999999999999998E-2</v>
      </c>
      <c r="I46" s="577">
        <f t="shared" si="7"/>
        <v>18.2</v>
      </c>
      <c r="J46" s="578" t="s">
        <v>4804</v>
      </c>
      <c r="M46" s="579" t="s">
        <v>4824</v>
      </c>
    </row>
    <row r="47" spans="1:13">
      <c r="A47" s="570">
        <v>32</v>
      </c>
      <c r="B47" s="571">
        <v>210220022</v>
      </c>
      <c r="C47" s="572" t="s">
        <v>4872</v>
      </c>
      <c r="D47" s="572" t="s">
        <v>254</v>
      </c>
      <c r="E47" s="573">
        <v>250</v>
      </c>
      <c r="F47" s="574"/>
      <c r="G47" s="575">
        <f t="shared" si="6"/>
        <v>0</v>
      </c>
      <c r="H47" s="576">
        <v>0.123</v>
      </c>
      <c r="I47" s="577">
        <f t="shared" si="7"/>
        <v>30.75</v>
      </c>
      <c r="J47" s="578" t="s">
        <v>4804</v>
      </c>
      <c r="M47" s="579" t="s">
        <v>4824</v>
      </c>
    </row>
    <row r="48" spans="1:13">
      <c r="A48" s="570">
        <v>33</v>
      </c>
      <c r="B48" s="571">
        <v>210010126</v>
      </c>
      <c r="C48" s="572" t="s">
        <v>4828</v>
      </c>
      <c r="D48" s="572" t="s">
        <v>254</v>
      </c>
      <c r="E48" s="573">
        <v>150</v>
      </c>
      <c r="F48" s="574"/>
      <c r="G48" s="575">
        <f t="shared" si="6"/>
        <v>0</v>
      </c>
      <c r="H48" s="576">
        <v>0.18</v>
      </c>
      <c r="I48" s="577">
        <f t="shared" si="7"/>
        <v>27</v>
      </c>
      <c r="J48" s="578" t="s">
        <v>4804</v>
      </c>
      <c r="M48" s="579" t="s">
        <v>4824</v>
      </c>
    </row>
    <row r="49" spans="1:13">
      <c r="A49" s="570">
        <v>34</v>
      </c>
      <c r="B49" s="571">
        <v>210010451</v>
      </c>
      <c r="C49" s="572" t="s">
        <v>4873</v>
      </c>
      <c r="D49" s="572" t="s">
        <v>2462</v>
      </c>
      <c r="E49" s="573">
        <v>5</v>
      </c>
      <c r="F49" s="574"/>
      <c r="G49" s="575">
        <f t="shared" si="6"/>
        <v>0</v>
      </c>
      <c r="H49" s="576">
        <v>0.19</v>
      </c>
      <c r="I49" s="577">
        <f t="shared" si="7"/>
        <v>0.95</v>
      </c>
      <c r="J49" s="578" t="s">
        <v>4804</v>
      </c>
      <c r="M49" s="579" t="s">
        <v>4824</v>
      </c>
    </row>
    <row r="50" spans="1:13">
      <c r="A50" s="570">
        <v>35</v>
      </c>
      <c r="B50" s="571">
        <v>210010453</v>
      </c>
      <c r="C50" s="572" t="s">
        <v>4874</v>
      </c>
      <c r="D50" s="572" t="s">
        <v>2462</v>
      </c>
      <c r="E50" s="573">
        <v>4</v>
      </c>
      <c r="F50" s="574"/>
      <c r="G50" s="575">
        <f t="shared" si="6"/>
        <v>0</v>
      </c>
      <c r="H50" s="576">
        <v>0.61199999999999999</v>
      </c>
      <c r="I50" s="577">
        <f t="shared" si="7"/>
        <v>2.448</v>
      </c>
      <c r="J50" s="578" t="s">
        <v>4804</v>
      </c>
      <c r="M50" s="579" t="s">
        <v>4824</v>
      </c>
    </row>
    <row r="51" spans="1:13">
      <c r="A51" s="570">
        <v>36</v>
      </c>
      <c r="B51" s="571">
        <v>210204011</v>
      </c>
      <c r="C51" s="572" t="s">
        <v>4875</v>
      </c>
      <c r="D51" s="572" t="s">
        <v>2462</v>
      </c>
      <c r="E51" s="573">
        <v>4</v>
      </c>
      <c r="F51" s="574"/>
      <c r="G51" s="575">
        <f t="shared" si="6"/>
        <v>0</v>
      </c>
      <c r="H51" s="576">
        <v>4.5599999999999996</v>
      </c>
      <c r="I51" s="577">
        <f t="shared" si="7"/>
        <v>18.239999999999998</v>
      </c>
      <c r="J51" s="578" t="s">
        <v>4804</v>
      </c>
      <c r="M51" s="579" t="s">
        <v>4824</v>
      </c>
    </row>
    <row r="52" spans="1:13">
      <c r="A52" s="570">
        <v>37</v>
      </c>
      <c r="B52" s="571">
        <v>210204002</v>
      </c>
      <c r="C52" s="572" t="s">
        <v>4876</v>
      </c>
      <c r="D52" s="572" t="s">
        <v>2462</v>
      </c>
      <c r="E52" s="573">
        <v>4</v>
      </c>
      <c r="F52" s="574"/>
      <c r="G52" s="575">
        <f t="shared" si="6"/>
        <v>0</v>
      </c>
      <c r="H52" s="576">
        <v>1.68</v>
      </c>
      <c r="I52" s="577">
        <f t="shared" si="7"/>
        <v>6.72</v>
      </c>
      <c r="J52" s="578" t="s">
        <v>4804</v>
      </c>
      <c r="M52" s="579" t="s">
        <v>4824</v>
      </c>
    </row>
    <row r="53" spans="1:13">
      <c r="A53" s="570">
        <v>38</v>
      </c>
      <c r="B53" s="571">
        <v>210204103</v>
      </c>
      <c r="C53" s="572" t="s">
        <v>4877</v>
      </c>
      <c r="D53" s="572" t="s">
        <v>2462</v>
      </c>
      <c r="E53" s="573">
        <v>8</v>
      </c>
      <c r="F53" s="574"/>
      <c r="G53" s="575">
        <f t="shared" si="6"/>
        <v>0</v>
      </c>
      <c r="H53" s="576">
        <v>2.71</v>
      </c>
      <c r="I53" s="577">
        <f t="shared" si="7"/>
        <v>21.68</v>
      </c>
      <c r="J53" s="578" t="s">
        <v>4804</v>
      </c>
      <c r="M53" s="579" t="s">
        <v>4824</v>
      </c>
    </row>
    <row r="54" spans="1:13">
      <c r="A54" s="570">
        <v>39</v>
      </c>
      <c r="B54" s="571">
        <v>210202103</v>
      </c>
      <c r="C54" s="572" t="s">
        <v>4878</v>
      </c>
      <c r="D54" s="572" t="s">
        <v>2462</v>
      </c>
      <c r="E54" s="573">
        <v>4</v>
      </c>
      <c r="F54" s="574"/>
      <c r="G54" s="575">
        <f t="shared" si="6"/>
        <v>0</v>
      </c>
      <c r="H54" s="576">
        <v>1.07</v>
      </c>
      <c r="I54" s="577">
        <f t="shared" si="7"/>
        <v>4.28</v>
      </c>
      <c r="J54" s="578" t="s">
        <v>4804</v>
      </c>
      <c r="M54" s="579" t="s">
        <v>4824</v>
      </c>
    </row>
    <row r="55" spans="1:13">
      <c r="A55" s="570">
        <v>40</v>
      </c>
      <c r="B55" s="571">
        <v>210202103</v>
      </c>
      <c r="C55" s="572" t="s">
        <v>4878</v>
      </c>
      <c r="D55" s="572" t="s">
        <v>2462</v>
      </c>
      <c r="E55" s="573">
        <v>4</v>
      </c>
      <c r="F55" s="574"/>
      <c r="G55" s="575">
        <f t="shared" si="6"/>
        <v>0</v>
      </c>
      <c r="H55" s="576">
        <v>1.07</v>
      </c>
      <c r="I55" s="577">
        <f t="shared" si="7"/>
        <v>4.28</v>
      </c>
      <c r="J55" s="578" t="s">
        <v>4804</v>
      </c>
      <c r="M55" s="579" t="s">
        <v>4824</v>
      </c>
    </row>
    <row r="56" spans="1:13">
      <c r="A56" s="570">
        <v>41</v>
      </c>
      <c r="B56" s="571">
        <v>210202103</v>
      </c>
      <c r="C56" s="572" t="s">
        <v>4878</v>
      </c>
      <c r="D56" s="572" t="s">
        <v>2462</v>
      </c>
      <c r="E56" s="573">
        <v>8</v>
      </c>
      <c r="F56" s="574"/>
      <c r="G56" s="575">
        <f t="shared" si="6"/>
        <v>0</v>
      </c>
      <c r="H56" s="576">
        <v>1.07</v>
      </c>
      <c r="I56" s="577">
        <f t="shared" si="7"/>
        <v>8.56</v>
      </c>
      <c r="J56" s="578" t="s">
        <v>4804</v>
      </c>
      <c r="M56" s="579" t="s">
        <v>4824</v>
      </c>
    </row>
    <row r="57" spans="1:13" ht="15.75" thickBot="1">
      <c r="A57" s="580">
        <v>42</v>
      </c>
      <c r="B57" s="581">
        <v>210990478</v>
      </c>
      <c r="C57" s="582" t="s">
        <v>4829</v>
      </c>
      <c r="D57" s="582" t="s">
        <v>2462</v>
      </c>
      <c r="E57" s="583">
        <v>1</v>
      </c>
      <c r="F57" s="584"/>
      <c r="G57" s="585">
        <f t="shared" si="6"/>
        <v>0</v>
      </c>
      <c r="H57" s="586">
        <v>22.4</v>
      </c>
      <c r="I57" s="587">
        <f t="shared" si="7"/>
        <v>22.4</v>
      </c>
      <c r="J57" s="588" t="s">
        <v>4804</v>
      </c>
      <c r="K57" s="556" t="s">
        <v>4805</v>
      </c>
      <c r="M57" s="579" t="s">
        <v>4824</v>
      </c>
    </row>
    <row r="58" spans="1:13" s="597" customFormat="1" ht="14.25">
      <c r="A58" s="589"/>
      <c r="B58" s="590"/>
      <c r="C58" s="591" t="s">
        <v>4813</v>
      </c>
      <c r="D58" s="591"/>
      <c r="E58" s="592"/>
      <c r="F58" s="593"/>
      <c r="G58" s="593">
        <f>SUM(G42:G57)</f>
        <v>0</v>
      </c>
      <c r="H58" s="594"/>
      <c r="I58" s="595">
        <f>SUM(I42:I57)</f>
        <v>217.25800000000004</v>
      </c>
      <c r="J58" s="596"/>
      <c r="M58" s="598" t="s">
        <v>4824</v>
      </c>
    </row>
    <row r="59" spans="1:13" s="552" customFormat="1" ht="19.899999999999999" customHeight="1">
      <c r="A59" s="599" t="s">
        <v>4830</v>
      </c>
      <c r="B59" s="600"/>
      <c r="C59" s="601"/>
      <c r="D59" s="601"/>
      <c r="E59" s="602"/>
      <c r="F59" s="603"/>
      <c r="G59" s="603"/>
      <c r="H59" s="604"/>
      <c r="I59" s="605"/>
      <c r="J59" s="606"/>
      <c r="M59" s="607"/>
    </row>
    <row r="60" spans="1:13">
      <c r="A60" s="570">
        <v>43</v>
      </c>
      <c r="B60" s="571">
        <v>460200263</v>
      </c>
      <c r="C60" s="572" t="s">
        <v>4879</v>
      </c>
      <c r="D60" s="572" t="s">
        <v>254</v>
      </c>
      <c r="E60" s="573">
        <v>100</v>
      </c>
      <c r="F60" s="574"/>
      <c r="G60" s="575">
        <f t="shared" ref="G60:G73" si="8">E60*F60</f>
        <v>0</v>
      </c>
      <c r="H60" s="576">
        <v>0.49</v>
      </c>
      <c r="I60" s="577">
        <f t="shared" ref="I60:I73" si="9">E60*H60</f>
        <v>49</v>
      </c>
      <c r="J60" s="578" t="s">
        <v>4804</v>
      </c>
      <c r="K60" s="556" t="s">
        <v>4805</v>
      </c>
      <c r="M60" s="579" t="s">
        <v>4832</v>
      </c>
    </row>
    <row r="61" spans="1:13">
      <c r="A61" s="570">
        <v>44</v>
      </c>
      <c r="B61" s="571">
        <v>460420488</v>
      </c>
      <c r="C61" s="572" t="s">
        <v>4839</v>
      </c>
      <c r="D61" s="572" t="s">
        <v>254</v>
      </c>
      <c r="E61" s="573">
        <v>100</v>
      </c>
      <c r="F61" s="574"/>
      <c r="G61" s="575">
        <f t="shared" si="8"/>
        <v>0</v>
      </c>
      <c r="H61" s="576">
        <v>0.10100000000000001</v>
      </c>
      <c r="I61" s="577">
        <f t="shared" si="9"/>
        <v>10.100000000000001</v>
      </c>
      <c r="J61" s="578" t="s">
        <v>4804</v>
      </c>
      <c r="M61" s="579" t="s">
        <v>4832</v>
      </c>
    </row>
    <row r="62" spans="1:13">
      <c r="A62" s="570">
        <v>45</v>
      </c>
      <c r="B62" s="571">
        <v>460490012</v>
      </c>
      <c r="C62" s="572" t="s">
        <v>4834</v>
      </c>
      <c r="D62" s="572" t="s">
        <v>254</v>
      </c>
      <c r="E62" s="573">
        <v>100</v>
      </c>
      <c r="F62" s="574"/>
      <c r="G62" s="575">
        <f t="shared" si="8"/>
        <v>0</v>
      </c>
      <c r="H62" s="576">
        <v>2.5999999999999999E-2</v>
      </c>
      <c r="I62" s="577">
        <f t="shared" si="9"/>
        <v>2.6</v>
      </c>
      <c r="J62" s="578" t="s">
        <v>4804</v>
      </c>
      <c r="M62" s="579" t="s">
        <v>4832</v>
      </c>
    </row>
    <row r="63" spans="1:13">
      <c r="A63" s="570">
        <v>46</v>
      </c>
      <c r="B63" s="571">
        <v>460560263</v>
      </c>
      <c r="C63" s="572" t="s">
        <v>4835</v>
      </c>
      <c r="D63" s="572" t="s">
        <v>254</v>
      </c>
      <c r="E63" s="573">
        <v>100</v>
      </c>
      <c r="F63" s="574"/>
      <c r="G63" s="575">
        <f t="shared" si="8"/>
        <v>0</v>
      </c>
      <c r="H63" s="576">
        <v>0.191</v>
      </c>
      <c r="I63" s="577">
        <f t="shared" si="9"/>
        <v>19.100000000000001</v>
      </c>
      <c r="J63" s="578" t="s">
        <v>4804</v>
      </c>
      <c r="M63" s="579" t="s">
        <v>4832</v>
      </c>
    </row>
    <row r="64" spans="1:13">
      <c r="A64" s="570">
        <v>47</v>
      </c>
      <c r="B64" s="571">
        <v>460600001</v>
      </c>
      <c r="C64" s="572" t="s">
        <v>4836</v>
      </c>
      <c r="D64" s="572" t="s">
        <v>171</v>
      </c>
      <c r="E64" s="573">
        <v>10</v>
      </c>
      <c r="F64" s="574"/>
      <c r="G64" s="575">
        <f t="shared" si="8"/>
        <v>0</v>
      </c>
      <c r="H64" s="576">
        <v>2.2799999999999998</v>
      </c>
      <c r="I64" s="577">
        <f t="shared" si="9"/>
        <v>22.799999999999997</v>
      </c>
      <c r="J64" s="578" t="s">
        <v>4804</v>
      </c>
      <c r="M64" s="579" t="s">
        <v>4832</v>
      </c>
    </row>
    <row r="65" spans="1:13">
      <c r="A65" s="570">
        <v>48</v>
      </c>
      <c r="B65" s="571">
        <v>460620013</v>
      </c>
      <c r="C65" s="572" t="s">
        <v>4837</v>
      </c>
      <c r="D65" s="572" t="s">
        <v>202</v>
      </c>
      <c r="E65" s="573">
        <v>50</v>
      </c>
      <c r="F65" s="574"/>
      <c r="G65" s="575">
        <f t="shared" si="8"/>
        <v>0</v>
      </c>
      <c r="H65" s="576">
        <v>0.112</v>
      </c>
      <c r="I65" s="577">
        <f t="shared" si="9"/>
        <v>5.6000000000000005</v>
      </c>
      <c r="J65" s="578" t="s">
        <v>4804</v>
      </c>
      <c r="M65" s="579" t="s">
        <v>4832</v>
      </c>
    </row>
    <row r="66" spans="1:13">
      <c r="A66" s="570">
        <v>49</v>
      </c>
      <c r="B66" s="571">
        <v>460200683</v>
      </c>
      <c r="C66" s="572" t="s">
        <v>4838</v>
      </c>
      <c r="D66" s="572" t="s">
        <v>254</v>
      </c>
      <c r="E66" s="573">
        <v>20</v>
      </c>
      <c r="F66" s="574"/>
      <c r="G66" s="575">
        <f t="shared" si="8"/>
        <v>0</v>
      </c>
      <c r="H66" s="576">
        <v>0.97799999999999998</v>
      </c>
      <c r="I66" s="577">
        <f t="shared" si="9"/>
        <v>19.559999999999999</v>
      </c>
      <c r="J66" s="578" t="s">
        <v>4804</v>
      </c>
      <c r="K66" s="556" t="s">
        <v>4805</v>
      </c>
      <c r="M66" s="579" t="s">
        <v>4832</v>
      </c>
    </row>
    <row r="67" spans="1:13">
      <c r="A67" s="570">
        <v>50</v>
      </c>
      <c r="B67" s="571">
        <v>460490012</v>
      </c>
      <c r="C67" s="572" t="s">
        <v>4834</v>
      </c>
      <c r="D67" s="572" t="s">
        <v>254</v>
      </c>
      <c r="E67" s="573">
        <v>20</v>
      </c>
      <c r="F67" s="574"/>
      <c r="G67" s="575">
        <f t="shared" si="8"/>
        <v>0</v>
      </c>
      <c r="H67" s="576">
        <v>2.5999999999999999E-2</v>
      </c>
      <c r="I67" s="577">
        <f t="shared" si="9"/>
        <v>0.52</v>
      </c>
      <c r="J67" s="578" t="s">
        <v>4804</v>
      </c>
      <c r="M67" s="579" t="s">
        <v>4832</v>
      </c>
    </row>
    <row r="68" spans="1:13">
      <c r="A68" s="570">
        <v>51</v>
      </c>
      <c r="B68" s="571">
        <v>460510021</v>
      </c>
      <c r="C68" s="572" t="s">
        <v>4842</v>
      </c>
      <c r="D68" s="572" t="s">
        <v>254</v>
      </c>
      <c r="E68" s="573">
        <v>40</v>
      </c>
      <c r="F68" s="574"/>
      <c r="G68" s="575">
        <f t="shared" si="8"/>
        <v>0</v>
      </c>
      <c r="H68" s="576">
        <v>5.8999999999999997E-2</v>
      </c>
      <c r="I68" s="577">
        <f t="shared" si="9"/>
        <v>2.36</v>
      </c>
      <c r="J68" s="578" t="s">
        <v>4804</v>
      </c>
      <c r="M68" s="579" t="s">
        <v>4832</v>
      </c>
    </row>
    <row r="69" spans="1:13">
      <c r="A69" s="570">
        <v>52</v>
      </c>
      <c r="B69" s="571">
        <v>460510031</v>
      </c>
      <c r="C69" s="572" t="s">
        <v>4880</v>
      </c>
      <c r="D69" s="572" t="s">
        <v>254</v>
      </c>
      <c r="E69" s="573">
        <v>20</v>
      </c>
      <c r="F69" s="574"/>
      <c r="G69" s="575">
        <f t="shared" si="8"/>
        <v>0</v>
      </c>
      <c r="H69" s="576">
        <v>6.3E-2</v>
      </c>
      <c r="I69" s="577">
        <f t="shared" si="9"/>
        <v>1.26</v>
      </c>
      <c r="J69" s="578" t="s">
        <v>4804</v>
      </c>
      <c r="M69" s="579" t="s">
        <v>4832</v>
      </c>
    </row>
    <row r="70" spans="1:13">
      <c r="A70" s="570">
        <v>53</v>
      </c>
      <c r="B70" s="571">
        <v>460560683</v>
      </c>
      <c r="C70" s="572" t="s">
        <v>4840</v>
      </c>
      <c r="D70" s="572" t="s">
        <v>254</v>
      </c>
      <c r="E70" s="573">
        <v>20</v>
      </c>
      <c r="F70" s="574"/>
      <c r="G70" s="575">
        <f t="shared" si="8"/>
        <v>0</v>
      </c>
      <c r="H70" s="576">
        <v>0.36599999999999999</v>
      </c>
      <c r="I70" s="577">
        <f t="shared" si="9"/>
        <v>7.32</v>
      </c>
      <c r="J70" s="578" t="s">
        <v>4804</v>
      </c>
      <c r="M70" s="579" t="s">
        <v>4832</v>
      </c>
    </row>
    <row r="71" spans="1:13">
      <c r="A71" s="570">
        <v>54</v>
      </c>
      <c r="B71" s="571">
        <v>460600001</v>
      </c>
      <c r="C71" s="572" t="s">
        <v>4836</v>
      </c>
      <c r="D71" s="572" t="s">
        <v>171</v>
      </c>
      <c r="E71" s="573">
        <v>3.22</v>
      </c>
      <c r="F71" s="574"/>
      <c r="G71" s="575">
        <f t="shared" si="8"/>
        <v>0</v>
      </c>
      <c r="H71" s="576">
        <v>2.2799999999999998</v>
      </c>
      <c r="I71" s="577">
        <f t="shared" si="9"/>
        <v>7.3415999999999997</v>
      </c>
      <c r="J71" s="578" t="s">
        <v>4804</v>
      </c>
      <c r="M71" s="579" t="s">
        <v>4832</v>
      </c>
    </row>
    <row r="72" spans="1:13">
      <c r="A72" s="570">
        <v>55</v>
      </c>
      <c r="B72" s="571">
        <v>460620013</v>
      </c>
      <c r="C72" s="572" t="s">
        <v>4837</v>
      </c>
      <c r="D72" s="572" t="s">
        <v>202</v>
      </c>
      <c r="E72" s="573">
        <v>13</v>
      </c>
      <c r="F72" s="574"/>
      <c r="G72" s="575">
        <f t="shared" si="8"/>
        <v>0</v>
      </c>
      <c r="H72" s="576">
        <v>0.112</v>
      </c>
      <c r="I72" s="577">
        <f t="shared" si="9"/>
        <v>1.456</v>
      </c>
      <c r="J72" s="578" t="s">
        <v>4804</v>
      </c>
      <c r="M72" s="579" t="s">
        <v>4832</v>
      </c>
    </row>
    <row r="73" spans="1:13" ht="15.75" thickBot="1">
      <c r="A73" s="580">
        <v>56</v>
      </c>
      <c r="B73" s="581">
        <v>460650017</v>
      </c>
      <c r="C73" s="582" t="s">
        <v>4844</v>
      </c>
      <c r="D73" s="582" t="s">
        <v>171</v>
      </c>
      <c r="E73" s="583">
        <v>2.78</v>
      </c>
      <c r="F73" s="584"/>
      <c r="G73" s="585">
        <f t="shared" si="8"/>
        <v>0</v>
      </c>
      <c r="H73" s="586">
        <v>2.56</v>
      </c>
      <c r="I73" s="587">
        <f t="shared" si="9"/>
        <v>7.1167999999999996</v>
      </c>
      <c r="J73" s="588" t="s">
        <v>4804</v>
      </c>
      <c r="M73" s="579" t="s">
        <v>4832</v>
      </c>
    </row>
    <row r="74" spans="1:13" s="597" customFormat="1" ht="14.25">
      <c r="A74" s="589"/>
      <c r="B74" s="590"/>
      <c r="C74" s="591" t="s">
        <v>4813</v>
      </c>
      <c r="D74" s="591"/>
      <c r="E74" s="592"/>
      <c r="F74" s="593"/>
      <c r="G74" s="593">
        <f>SUM(G60:G73)</f>
        <v>0</v>
      </c>
      <c r="H74" s="594"/>
      <c r="I74" s="595">
        <f>SUM(I60:I73)</f>
        <v>156.1344</v>
      </c>
      <c r="J74" s="596"/>
      <c r="M74" s="598" t="s">
        <v>4832</v>
      </c>
    </row>
    <row r="75" spans="1:13" s="552" customFormat="1" ht="19.899999999999999" customHeight="1">
      <c r="A75" s="599" t="s">
        <v>4881</v>
      </c>
      <c r="B75" s="600"/>
      <c r="C75" s="601"/>
      <c r="D75" s="601"/>
      <c r="E75" s="602"/>
      <c r="F75" s="603"/>
      <c r="G75" s="603"/>
      <c r="H75" s="604"/>
      <c r="I75" s="605"/>
      <c r="J75" s="606"/>
      <c r="M75" s="607"/>
    </row>
    <row r="76" spans="1:13">
      <c r="A76" s="570">
        <v>57</v>
      </c>
      <c r="B76" s="571">
        <v>218009001</v>
      </c>
      <c r="C76" s="572" t="s">
        <v>4882</v>
      </c>
      <c r="D76" s="572" t="s">
        <v>2462</v>
      </c>
      <c r="E76" s="573">
        <v>4</v>
      </c>
      <c r="F76" s="574"/>
      <c r="G76" s="575">
        <f>E76*F76</f>
        <v>0</v>
      </c>
      <c r="H76" s="576">
        <v>0</v>
      </c>
      <c r="I76" s="577">
        <f>E76*H76</f>
        <v>0</v>
      </c>
      <c r="J76" s="578" t="s">
        <v>4853</v>
      </c>
      <c r="M76" s="579" t="s">
        <v>4883</v>
      </c>
    </row>
    <row r="77" spans="1:13">
      <c r="A77" s="570">
        <v>58</v>
      </c>
      <c r="B77" s="571">
        <v>218009001</v>
      </c>
      <c r="C77" s="572" t="s">
        <v>4882</v>
      </c>
      <c r="D77" s="572" t="s">
        <v>2462</v>
      </c>
      <c r="E77" s="573">
        <v>4</v>
      </c>
      <c r="F77" s="574"/>
      <c r="G77" s="575">
        <f>E77*F77</f>
        <v>0</v>
      </c>
      <c r="H77" s="576">
        <v>0</v>
      </c>
      <c r="I77" s="577">
        <f>E77*H77</f>
        <v>0</v>
      </c>
      <c r="J77" s="578" t="s">
        <v>4853</v>
      </c>
      <c r="M77" s="579" t="s">
        <v>4883</v>
      </c>
    </row>
    <row r="78" spans="1:13" ht="15.75" thickBot="1">
      <c r="A78" s="580">
        <v>59</v>
      </c>
      <c r="B78" s="581">
        <v>218009001</v>
      </c>
      <c r="C78" s="582" t="s">
        <v>4882</v>
      </c>
      <c r="D78" s="582" t="s">
        <v>2462</v>
      </c>
      <c r="E78" s="583">
        <v>8</v>
      </c>
      <c r="F78" s="584"/>
      <c r="G78" s="585">
        <f>E78*F78</f>
        <v>0</v>
      </c>
      <c r="H78" s="586">
        <v>0</v>
      </c>
      <c r="I78" s="587">
        <f>E78*H78</f>
        <v>0</v>
      </c>
      <c r="J78" s="588" t="s">
        <v>4853</v>
      </c>
      <c r="M78" s="579" t="s">
        <v>4883</v>
      </c>
    </row>
    <row r="79" spans="1:13" s="597" customFormat="1" thickBot="1">
      <c r="A79" s="608"/>
      <c r="B79" s="609"/>
      <c r="C79" s="610" t="s">
        <v>4813</v>
      </c>
      <c r="D79" s="610"/>
      <c r="E79" s="611"/>
      <c r="F79" s="612"/>
      <c r="G79" s="612">
        <f>SUM(G76:G78)</f>
        <v>0</v>
      </c>
      <c r="H79" s="613"/>
      <c r="I79" s="614">
        <f>SUM(I76:I78)</f>
        <v>0</v>
      </c>
      <c r="J79" s="615"/>
      <c r="M79" s="597" t="s">
        <v>4883</v>
      </c>
    </row>
    <row r="80" spans="1:13">
      <c r="B80" s="616"/>
      <c r="E80" s="617"/>
      <c r="H80" s="619"/>
      <c r="I80" s="620"/>
    </row>
    <row r="81" spans="1:10" s="597" customFormat="1" ht="14.25">
      <c r="A81" s="622"/>
      <c r="B81" s="623"/>
      <c r="C81" s="622" t="s">
        <v>4317</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86" t="s">
        <v>4884</v>
      </c>
      <c r="C2" s="2486"/>
      <c r="D2" s="2486"/>
      <c r="E2" s="2486"/>
      <c r="F2" s="2486"/>
    </row>
    <row r="4" spans="2:6">
      <c r="B4" s="629" t="s">
        <v>4885</v>
      </c>
      <c r="F4" s="630">
        <f>'05-Elektro silnoproud'!G183</f>
        <v>0</v>
      </c>
    </row>
    <row r="5" spans="2:6">
      <c r="B5" s="629" t="s">
        <v>4886</v>
      </c>
      <c r="F5" s="630">
        <f>'05-Svítidla'!E68</f>
        <v>0</v>
      </c>
    </row>
    <row r="6" spans="2:6">
      <c r="B6" s="631"/>
      <c r="C6" s="631"/>
      <c r="D6" s="631"/>
      <c r="E6" s="631"/>
      <c r="F6" s="632"/>
    </row>
    <row r="7" spans="2:6">
      <c r="B7" s="633" t="s">
        <v>4845</v>
      </c>
      <c r="C7" s="633"/>
      <c r="D7" s="633"/>
      <c r="E7" s="633"/>
      <c r="F7" s="634">
        <f>SUM(F4:F6)</f>
        <v>0</v>
      </c>
    </row>
    <row r="8" spans="2:6">
      <c r="B8" s="631" t="s">
        <v>4887</v>
      </c>
      <c r="C8" s="631"/>
      <c r="D8" s="631"/>
      <c r="E8" s="631"/>
      <c r="F8" s="632">
        <f>0.21*F7</f>
        <v>0</v>
      </c>
    </row>
    <row r="9" spans="2:6">
      <c r="B9" s="635" t="s">
        <v>4888</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5"/>
  <sheetViews>
    <sheetView view="pageBreakPreview" topLeftCell="A46" zoomScaleNormal="100" zoomScaleSheetLayoutView="100" workbookViewId="0">
      <selection activeCell="C81" sqref="C81"/>
    </sheetView>
  </sheetViews>
  <sheetFormatPr defaultColWidth="10.33203125" defaultRowHeight="15"/>
  <cols>
    <col min="1" max="1" width="4.6640625" style="556" bestFit="1" customWidth="1"/>
    <col min="2" max="2" width="11.6640625" style="556" bestFit="1" customWidth="1"/>
    <col min="3" max="3" width="70"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900669</v>
      </c>
      <c r="C10" s="572" t="s">
        <v>4890</v>
      </c>
      <c r="D10" s="572" t="s">
        <v>2462</v>
      </c>
      <c r="E10" s="573">
        <v>1</v>
      </c>
      <c r="F10" s="574"/>
      <c r="G10" s="575">
        <f t="shared" ref="G10:G22" si="0">E10*F10</f>
        <v>0</v>
      </c>
      <c r="H10" s="576">
        <v>0</v>
      </c>
      <c r="I10" s="577">
        <f t="shared" ref="I10:I22" si="1">E10*H10</f>
        <v>0</v>
      </c>
      <c r="J10" s="578" t="s">
        <v>4804</v>
      </c>
      <c r="K10" s="556" t="s">
        <v>4805</v>
      </c>
      <c r="M10" s="579" t="s">
        <v>4849</v>
      </c>
    </row>
    <row r="11" spans="1:13">
      <c r="A11" s="570">
        <v>2</v>
      </c>
      <c r="B11" s="571">
        <v>900669</v>
      </c>
      <c r="C11" s="572" t="s">
        <v>4891</v>
      </c>
      <c r="D11" s="572" t="s">
        <v>2462</v>
      </c>
      <c r="E11" s="573">
        <v>1</v>
      </c>
      <c r="F11" s="574"/>
      <c r="G11" s="575">
        <f t="shared" si="0"/>
        <v>0</v>
      </c>
      <c r="H11" s="576">
        <v>0</v>
      </c>
      <c r="I11" s="577">
        <f t="shared" si="1"/>
        <v>0</v>
      </c>
      <c r="J11" s="578" t="s">
        <v>4804</v>
      </c>
      <c r="K11" s="556" t="s">
        <v>4805</v>
      </c>
      <c r="M11" s="579" t="s">
        <v>4849</v>
      </c>
    </row>
    <row r="12" spans="1:13">
      <c r="A12" s="570">
        <v>3</v>
      </c>
      <c r="B12" s="571">
        <v>900669</v>
      </c>
      <c r="C12" s="572" t="s">
        <v>4892</v>
      </c>
      <c r="D12" s="572" t="s">
        <v>2462</v>
      </c>
      <c r="E12" s="573">
        <v>1</v>
      </c>
      <c r="F12" s="574"/>
      <c r="G12" s="575">
        <f t="shared" si="0"/>
        <v>0</v>
      </c>
      <c r="H12" s="576">
        <v>0</v>
      </c>
      <c r="I12" s="577">
        <f t="shared" si="1"/>
        <v>0</v>
      </c>
      <c r="J12" s="578" t="s">
        <v>4804</v>
      </c>
      <c r="K12" s="556" t="s">
        <v>4805</v>
      </c>
      <c r="M12" s="579" t="s">
        <v>4849</v>
      </c>
    </row>
    <row r="13" spans="1:13">
      <c r="A13" s="570">
        <v>4</v>
      </c>
      <c r="B13" s="571">
        <v>900669</v>
      </c>
      <c r="C13" s="572" t="s">
        <v>4893</v>
      </c>
      <c r="D13" s="572" t="s">
        <v>2462</v>
      </c>
      <c r="E13" s="573">
        <v>1</v>
      </c>
      <c r="F13" s="574"/>
      <c r="G13" s="575">
        <f t="shared" si="0"/>
        <v>0</v>
      </c>
      <c r="H13" s="576">
        <v>0</v>
      </c>
      <c r="I13" s="577">
        <f t="shared" si="1"/>
        <v>0</v>
      </c>
      <c r="J13" s="578" t="s">
        <v>4804</v>
      </c>
      <c r="K13" s="556" t="s">
        <v>4805</v>
      </c>
      <c r="M13" s="579" t="s">
        <v>4849</v>
      </c>
    </row>
    <row r="14" spans="1:13">
      <c r="A14" s="570">
        <v>5</v>
      </c>
      <c r="B14" s="571">
        <v>900669</v>
      </c>
      <c r="C14" s="572" t="s">
        <v>4894</v>
      </c>
      <c r="D14" s="572" t="s">
        <v>2462</v>
      </c>
      <c r="E14" s="573">
        <v>1</v>
      </c>
      <c r="F14" s="574"/>
      <c r="G14" s="575">
        <f t="shared" si="0"/>
        <v>0</v>
      </c>
      <c r="H14" s="576">
        <v>0</v>
      </c>
      <c r="I14" s="577">
        <f t="shared" si="1"/>
        <v>0</v>
      </c>
      <c r="J14" s="578" t="s">
        <v>4804</v>
      </c>
      <c r="K14" s="556" t="s">
        <v>4805</v>
      </c>
      <c r="M14" s="579" t="s">
        <v>4849</v>
      </c>
    </row>
    <row r="15" spans="1:13">
      <c r="A15" s="570">
        <v>6</v>
      </c>
      <c r="B15" s="571">
        <v>900830</v>
      </c>
      <c r="C15" s="572" t="s">
        <v>4895</v>
      </c>
      <c r="D15" s="572" t="s">
        <v>2462</v>
      </c>
      <c r="E15" s="573">
        <v>1</v>
      </c>
      <c r="F15" s="574"/>
      <c r="G15" s="575">
        <f t="shared" si="0"/>
        <v>0</v>
      </c>
      <c r="H15" s="576">
        <v>0</v>
      </c>
      <c r="I15" s="577">
        <f t="shared" si="1"/>
        <v>0</v>
      </c>
      <c r="J15" s="578" t="s">
        <v>4804</v>
      </c>
      <c r="K15" s="556" t="s">
        <v>4805</v>
      </c>
      <c r="M15" s="579" t="s">
        <v>4849</v>
      </c>
    </row>
    <row r="16" spans="1:13">
      <c r="A16" s="570">
        <v>7</v>
      </c>
      <c r="B16" s="571">
        <v>900830</v>
      </c>
      <c r="C16" s="572" t="s">
        <v>4896</v>
      </c>
      <c r="D16" s="572" t="s">
        <v>2462</v>
      </c>
      <c r="E16" s="573">
        <v>1</v>
      </c>
      <c r="F16" s="574"/>
      <c r="G16" s="575">
        <f t="shared" si="0"/>
        <v>0</v>
      </c>
      <c r="H16" s="576">
        <v>0</v>
      </c>
      <c r="I16" s="577">
        <f t="shared" si="1"/>
        <v>0</v>
      </c>
      <c r="J16" s="578" t="s">
        <v>4804</v>
      </c>
      <c r="K16" s="556" t="s">
        <v>4805</v>
      </c>
      <c r="M16" s="579" t="s">
        <v>4849</v>
      </c>
    </row>
    <row r="17" spans="1:13">
      <c r="A17" s="570">
        <v>8</v>
      </c>
      <c r="B17" s="571">
        <v>900830</v>
      </c>
      <c r="C17" s="572" t="s">
        <v>4897</v>
      </c>
      <c r="D17" s="572" t="s">
        <v>2462</v>
      </c>
      <c r="E17" s="573">
        <v>1</v>
      </c>
      <c r="F17" s="574"/>
      <c r="G17" s="575">
        <f t="shared" si="0"/>
        <v>0</v>
      </c>
      <c r="H17" s="576">
        <v>0</v>
      </c>
      <c r="I17" s="577">
        <f t="shared" si="1"/>
        <v>0</v>
      </c>
      <c r="J17" s="578" t="s">
        <v>4804</v>
      </c>
      <c r="K17" s="556" t="s">
        <v>4805</v>
      </c>
      <c r="M17" s="579" t="s">
        <v>4849</v>
      </c>
    </row>
    <row r="18" spans="1:13">
      <c r="A18" s="570">
        <v>9</v>
      </c>
      <c r="B18" s="571">
        <v>900830</v>
      </c>
      <c r="C18" s="572" t="s">
        <v>4898</v>
      </c>
      <c r="D18" s="572" t="s">
        <v>2462</v>
      </c>
      <c r="E18" s="573">
        <v>1</v>
      </c>
      <c r="F18" s="574"/>
      <c r="G18" s="575">
        <f t="shared" si="0"/>
        <v>0</v>
      </c>
      <c r="H18" s="576">
        <v>0</v>
      </c>
      <c r="I18" s="577">
        <f t="shared" si="1"/>
        <v>0</v>
      </c>
      <c r="J18" s="578" t="s">
        <v>4804</v>
      </c>
      <c r="K18" s="556" t="s">
        <v>4805</v>
      </c>
      <c r="M18" s="579" t="s">
        <v>4849</v>
      </c>
    </row>
    <row r="19" spans="1:13">
      <c r="A19" s="570">
        <v>10</v>
      </c>
      <c r="B19" s="571">
        <v>900830</v>
      </c>
      <c r="C19" s="572" t="s">
        <v>4899</v>
      </c>
      <c r="D19" s="572" t="s">
        <v>2462</v>
      </c>
      <c r="E19" s="573">
        <v>1</v>
      </c>
      <c r="F19" s="574"/>
      <c r="G19" s="575">
        <f t="shared" si="0"/>
        <v>0</v>
      </c>
      <c r="H19" s="576">
        <v>0</v>
      </c>
      <c r="I19" s="577">
        <f t="shared" si="1"/>
        <v>0</v>
      </c>
      <c r="J19" s="578" t="s">
        <v>4804</v>
      </c>
      <c r="K19" s="556" t="s">
        <v>4805</v>
      </c>
      <c r="M19" s="579" t="s">
        <v>4849</v>
      </c>
    </row>
    <row r="20" spans="1:13">
      <c r="A20" s="570">
        <v>11</v>
      </c>
      <c r="B20" s="571">
        <v>900830</v>
      </c>
      <c r="C20" s="572" t="s">
        <v>4900</v>
      </c>
      <c r="D20" s="572" t="s">
        <v>2462</v>
      </c>
      <c r="E20" s="573">
        <v>1</v>
      </c>
      <c r="F20" s="574"/>
      <c r="G20" s="575">
        <f t="shared" si="0"/>
        <v>0</v>
      </c>
      <c r="H20" s="576">
        <v>0</v>
      </c>
      <c r="I20" s="577">
        <f t="shared" si="1"/>
        <v>0</v>
      </c>
      <c r="J20" s="578" t="s">
        <v>4804</v>
      </c>
      <c r="K20" s="556" t="s">
        <v>4805</v>
      </c>
      <c r="M20" s="579" t="s">
        <v>4849</v>
      </c>
    </row>
    <row r="21" spans="1:13">
      <c r="A21" s="570">
        <v>12</v>
      </c>
      <c r="B21" s="571">
        <v>900830</v>
      </c>
      <c r="C21" s="572" t="s">
        <v>4901</v>
      </c>
      <c r="D21" s="572" t="s">
        <v>2462</v>
      </c>
      <c r="E21" s="573">
        <v>1</v>
      </c>
      <c r="F21" s="574"/>
      <c r="G21" s="575">
        <f t="shared" si="0"/>
        <v>0</v>
      </c>
      <c r="H21" s="576">
        <v>0</v>
      </c>
      <c r="I21" s="577">
        <f t="shared" si="1"/>
        <v>0</v>
      </c>
      <c r="J21" s="578" t="s">
        <v>4804</v>
      </c>
      <c r="K21" s="556" t="s">
        <v>4805</v>
      </c>
      <c r="M21" s="579" t="s">
        <v>4849</v>
      </c>
    </row>
    <row r="22" spans="1:13" ht="15.75" thickBot="1">
      <c r="A22" s="580">
        <v>13</v>
      </c>
      <c r="B22" s="581">
        <v>900830</v>
      </c>
      <c r="C22" s="582" t="s">
        <v>4902</v>
      </c>
      <c r="D22" s="582" t="s">
        <v>2462</v>
      </c>
      <c r="E22" s="583">
        <v>1</v>
      </c>
      <c r="F22" s="584"/>
      <c r="G22" s="585">
        <f t="shared" si="0"/>
        <v>0</v>
      </c>
      <c r="H22" s="586">
        <v>0</v>
      </c>
      <c r="I22" s="587">
        <f t="shared" si="1"/>
        <v>0</v>
      </c>
      <c r="J22" s="588" t="s">
        <v>4804</v>
      </c>
      <c r="K22" s="556" t="s">
        <v>4805</v>
      </c>
      <c r="M22" s="579" t="s">
        <v>4849</v>
      </c>
    </row>
    <row r="23" spans="1:13" s="597" customFormat="1" ht="14.25">
      <c r="A23" s="589"/>
      <c r="B23" s="590"/>
      <c r="C23" s="591" t="s">
        <v>4813</v>
      </c>
      <c r="D23" s="591"/>
      <c r="E23" s="592"/>
      <c r="F23" s="593"/>
      <c r="G23" s="593">
        <f>SUM(G10:G22)</f>
        <v>0</v>
      </c>
      <c r="H23" s="594"/>
      <c r="I23" s="595">
        <f>SUM(I10:I22)</f>
        <v>0</v>
      </c>
      <c r="J23" s="596"/>
      <c r="M23" s="598" t="s">
        <v>4849</v>
      </c>
    </row>
    <row r="24" spans="1:13" s="552" customFormat="1" ht="19.899999999999999" customHeight="1">
      <c r="A24" s="599" t="s">
        <v>4802</v>
      </c>
      <c r="B24" s="600"/>
      <c r="C24" s="601"/>
      <c r="D24" s="601"/>
      <c r="E24" s="602"/>
      <c r="F24" s="603"/>
      <c r="G24" s="603"/>
      <c r="H24" s="604"/>
      <c r="I24" s="605"/>
      <c r="J24" s="606"/>
      <c r="M24" s="607"/>
    </row>
    <row r="25" spans="1:13">
      <c r="A25" s="570">
        <v>14</v>
      </c>
      <c r="B25" s="571">
        <v>171508</v>
      </c>
      <c r="C25" s="572" t="s">
        <v>4903</v>
      </c>
      <c r="D25" s="572" t="s">
        <v>254</v>
      </c>
      <c r="E25" s="573">
        <v>1800</v>
      </c>
      <c r="F25" s="574"/>
      <c r="G25" s="575">
        <f t="shared" ref="G25:G88" si="2">E25*F25</f>
        <v>0</v>
      </c>
      <c r="H25" s="576">
        <v>0</v>
      </c>
      <c r="I25" s="577">
        <f t="shared" ref="I25:I88" si="3">E25*H25</f>
        <v>0</v>
      </c>
      <c r="J25" s="578" t="s">
        <v>4804</v>
      </c>
      <c r="K25" s="556" t="s">
        <v>4805</v>
      </c>
      <c r="M25" s="579" t="s">
        <v>4806</v>
      </c>
    </row>
    <row r="26" spans="1:13">
      <c r="A26" s="570">
        <v>15</v>
      </c>
      <c r="B26" s="571">
        <v>171510</v>
      </c>
      <c r="C26" s="572" t="s">
        <v>4904</v>
      </c>
      <c r="D26" s="572" t="s">
        <v>254</v>
      </c>
      <c r="E26" s="573">
        <v>1400</v>
      </c>
      <c r="F26" s="574"/>
      <c r="G26" s="575">
        <f t="shared" si="2"/>
        <v>0</v>
      </c>
      <c r="H26" s="576">
        <v>0</v>
      </c>
      <c r="I26" s="577">
        <f t="shared" si="3"/>
        <v>0</v>
      </c>
      <c r="J26" s="578" t="s">
        <v>4804</v>
      </c>
      <c r="K26" s="556" t="s">
        <v>4805</v>
      </c>
      <c r="M26" s="579" t="s">
        <v>4806</v>
      </c>
    </row>
    <row r="27" spans="1:13">
      <c r="A27" s="570">
        <v>16</v>
      </c>
      <c r="B27" s="571">
        <v>171711</v>
      </c>
      <c r="C27" s="572" t="s">
        <v>4905</v>
      </c>
      <c r="D27" s="572" t="s">
        <v>254</v>
      </c>
      <c r="E27" s="573">
        <v>300</v>
      </c>
      <c r="F27" s="574"/>
      <c r="G27" s="575">
        <f t="shared" si="2"/>
        <v>0</v>
      </c>
      <c r="H27" s="576">
        <v>0</v>
      </c>
      <c r="I27" s="577">
        <f t="shared" si="3"/>
        <v>0</v>
      </c>
      <c r="J27" s="578" t="s">
        <v>4804</v>
      </c>
      <c r="K27" s="556" t="s">
        <v>4805</v>
      </c>
      <c r="M27" s="579" t="s">
        <v>4806</v>
      </c>
    </row>
    <row r="28" spans="1:13">
      <c r="A28" s="570">
        <v>17</v>
      </c>
      <c r="B28" s="571">
        <v>171212</v>
      </c>
      <c r="C28" s="572" t="s">
        <v>4906</v>
      </c>
      <c r="D28" s="572" t="s">
        <v>254</v>
      </c>
      <c r="E28" s="573">
        <v>100</v>
      </c>
      <c r="F28" s="574"/>
      <c r="G28" s="575">
        <f t="shared" si="2"/>
        <v>0</v>
      </c>
      <c r="H28" s="576">
        <v>0</v>
      </c>
      <c r="I28" s="577">
        <f t="shared" si="3"/>
        <v>0</v>
      </c>
      <c r="J28" s="578" t="s">
        <v>4804</v>
      </c>
      <c r="K28" s="556" t="s">
        <v>4805</v>
      </c>
      <c r="M28" s="579" t="s">
        <v>4806</v>
      </c>
    </row>
    <row r="29" spans="1:13">
      <c r="A29" s="570">
        <v>18</v>
      </c>
      <c r="B29" s="571">
        <v>171208</v>
      </c>
      <c r="C29" s="572" t="s">
        <v>4907</v>
      </c>
      <c r="D29" s="572" t="s">
        <v>254</v>
      </c>
      <c r="E29" s="573">
        <v>500</v>
      </c>
      <c r="F29" s="574"/>
      <c r="G29" s="575">
        <f t="shared" si="2"/>
        <v>0</v>
      </c>
      <c r="H29" s="576">
        <v>0</v>
      </c>
      <c r="I29" s="577">
        <f t="shared" si="3"/>
        <v>0</v>
      </c>
      <c r="J29" s="578" t="s">
        <v>4804</v>
      </c>
      <c r="K29" s="556" t="s">
        <v>4805</v>
      </c>
      <c r="M29" s="579" t="s">
        <v>4806</v>
      </c>
    </row>
    <row r="30" spans="1:13">
      <c r="A30" s="570">
        <v>19</v>
      </c>
      <c r="B30" s="571">
        <v>122105</v>
      </c>
      <c r="C30" s="572" t="s">
        <v>4908</v>
      </c>
      <c r="D30" s="572" t="s">
        <v>254</v>
      </c>
      <c r="E30" s="573">
        <v>2700</v>
      </c>
      <c r="F30" s="574"/>
      <c r="G30" s="575">
        <f t="shared" si="2"/>
        <v>0</v>
      </c>
      <c r="H30" s="576">
        <v>0</v>
      </c>
      <c r="I30" s="577">
        <f t="shared" si="3"/>
        <v>0</v>
      </c>
      <c r="J30" s="578" t="s">
        <v>4804</v>
      </c>
      <c r="K30" s="556" t="s">
        <v>4805</v>
      </c>
      <c r="M30" s="579" t="s">
        <v>4806</v>
      </c>
    </row>
    <row r="31" spans="1:13">
      <c r="A31" s="570">
        <v>20</v>
      </c>
      <c r="B31" s="571">
        <v>122106</v>
      </c>
      <c r="C31" s="572" t="s">
        <v>4803</v>
      </c>
      <c r="D31" s="572" t="s">
        <v>254</v>
      </c>
      <c r="E31" s="573">
        <v>3100</v>
      </c>
      <c r="F31" s="574"/>
      <c r="G31" s="575">
        <f t="shared" si="2"/>
        <v>0</v>
      </c>
      <c r="H31" s="576">
        <v>0</v>
      </c>
      <c r="I31" s="577">
        <f t="shared" si="3"/>
        <v>0</v>
      </c>
      <c r="J31" s="578" t="s">
        <v>4804</v>
      </c>
      <c r="K31" s="556" t="s">
        <v>4805</v>
      </c>
      <c r="M31" s="579" t="s">
        <v>4806</v>
      </c>
    </row>
    <row r="32" spans="1:13">
      <c r="A32" s="570">
        <v>21</v>
      </c>
      <c r="B32" s="571">
        <v>122209</v>
      </c>
      <c r="C32" s="572" t="s">
        <v>4808</v>
      </c>
      <c r="D32" s="572" t="s">
        <v>254</v>
      </c>
      <c r="E32" s="573">
        <v>300</v>
      </c>
      <c r="F32" s="574"/>
      <c r="G32" s="575">
        <f t="shared" si="2"/>
        <v>0</v>
      </c>
      <c r="H32" s="576">
        <v>0</v>
      </c>
      <c r="I32" s="577">
        <f t="shared" si="3"/>
        <v>0</v>
      </c>
      <c r="J32" s="578" t="s">
        <v>4804</v>
      </c>
      <c r="K32" s="556" t="s">
        <v>4805</v>
      </c>
      <c r="M32" s="579" t="s">
        <v>4806</v>
      </c>
    </row>
    <row r="33" spans="1:13">
      <c r="A33" s="570">
        <v>22</v>
      </c>
      <c r="B33" s="571">
        <v>122212</v>
      </c>
      <c r="C33" s="572" t="s">
        <v>4909</v>
      </c>
      <c r="D33" s="572" t="s">
        <v>254</v>
      </c>
      <c r="E33" s="573">
        <v>100</v>
      </c>
      <c r="F33" s="574"/>
      <c r="G33" s="575">
        <f t="shared" si="2"/>
        <v>0</v>
      </c>
      <c r="H33" s="576">
        <v>0</v>
      </c>
      <c r="I33" s="577">
        <f t="shared" si="3"/>
        <v>0</v>
      </c>
      <c r="J33" s="578" t="s">
        <v>4804</v>
      </c>
      <c r="K33" s="556" t="s">
        <v>4805</v>
      </c>
      <c r="M33" s="579" t="s">
        <v>4806</v>
      </c>
    </row>
    <row r="34" spans="1:13">
      <c r="A34" s="570">
        <v>23</v>
      </c>
      <c r="B34" s="571">
        <v>122310</v>
      </c>
      <c r="C34" s="572" t="s">
        <v>4910</v>
      </c>
      <c r="D34" s="572" t="s">
        <v>254</v>
      </c>
      <c r="E34" s="573">
        <v>320</v>
      </c>
      <c r="F34" s="574"/>
      <c r="G34" s="575">
        <f t="shared" si="2"/>
        <v>0</v>
      </c>
      <c r="H34" s="576">
        <v>0</v>
      </c>
      <c r="I34" s="577">
        <f t="shared" si="3"/>
        <v>0</v>
      </c>
      <c r="J34" s="578" t="s">
        <v>4804</v>
      </c>
      <c r="K34" s="556" t="s">
        <v>4805</v>
      </c>
      <c r="M34" s="579" t="s">
        <v>4806</v>
      </c>
    </row>
    <row r="35" spans="1:13">
      <c r="A35" s="570">
        <v>24</v>
      </c>
      <c r="B35" s="571">
        <v>122311</v>
      </c>
      <c r="C35" s="572" t="s">
        <v>4911</v>
      </c>
      <c r="D35" s="572" t="s">
        <v>254</v>
      </c>
      <c r="E35" s="573">
        <v>140</v>
      </c>
      <c r="F35" s="574"/>
      <c r="G35" s="575">
        <f t="shared" si="2"/>
        <v>0</v>
      </c>
      <c r="H35" s="576">
        <v>0</v>
      </c>
      <c r="I35" s="577">
        <f t="shared" si="3"/>
        <v>0</v>
      </c>
      <c r="J35" s="578" t="s">
        <v>4804</v>
      </c>
      <c r="K35" s="556" t="s">
        <v>4805</v>
      </c>
      <c r="M35" s="579" t="s">
        <v>4806</v>
      </c>
    </row>
    <row r="36" spans="1:13">
      <c r="A36" s="570">
        <v>25</v>
      </c>
      <c r="B36" s="571">
        <v>122313</v>
      </c>
      <c r="C36" s="572" t="s">
        <v>4912</v>
      </c>
      <c r="D36" s="572" t="s">
        <v>254</v>
      </c>
      <c r="E36" s="573">
        <v>60</v>
      </c>
      <c r="F36" s="574"/>
      <c r="G36" s="575">
        <f t="shared" si="2"/>
        <v>0</v>
      </c>
      <c r="H36" s="576">
        <v>0</v>
      </c>
      <c r="I36" s="577">
        <f t="shared" si="3"/>
        <v>0</v>
      </c>
      <c r="J36" s="578" t="s">
        <v>4804</v>
      </c>
      <c r="K36" s="556" t="s">
        <v>4805</v>
      </c>
      <c r="M36" s="579" t="s">
        <v>4806</v>
      </c>
    </row>
    <row r="37" spans="1:13">
      <c r="A37" s="570">
        <v>26</v>
      </c>
      <c r="B37" s="571">
        <v>122309</v>
      </c>
      <c r="C37" s="572" t="s">
        <v>4913</v>
      </c>
      <c r="D37" s="572" t="s">
        <v>254</v>
      </c>
      <c r="E37" s="573">
        <v>80</v>
      </c>
      <c r="F37" s="574"/>
      <c r="G37" s="575">
        <f t="shared" si="2"/>
        <v>0</v>
      </c>
      <c r="H37" s="576">
        <v>0</v>
      </c>
      <c r="I37" s="577">
        <f t="shared" si="3"/>
        <v>0</v>
      </c>
      <c r="J37" s="578" t="s">
        <v>4804</v>
      </c>
      <c r="K37" s="556" t="s">
        <v>4805</v>
      </c>
      <c r="M37" s="579" t="s">
        <v>4806</v>
      </c>
    </row>
    <row r="38" spans="1:13">
      <c r="A38" s="570">
        <v>27</v>
      </c>
      <c r="B38" s="571">
        <v>122308</v>
      </c>
      <c r="C38" s="572" t="s">
        <v>4856</v>
      </c>
      <c r="D38" s="572" t="s">
        <v>254</v>
      </c>
      <c r="E38" s="573">
        <v>100</v>
      </c>
      <c r="F38" s="574"/>
      <c r="G38" s="575">
        <f t="shared" si="2"/>
        <v>0</v>
      </c>
      <c r="H38" s="576">
        <v>0</v>
      </c>
      <c r="I38" s="577">
        <f t="shared" si="3"/>
        <v>0</v>
      </c>
      <c r="J38" s="578" t="s">
        <v>4804</v>
      </c>
      <c r="K38" s="556" t="s">
        <v>4805</v>
      </c>
      <c r="M38" s="579" t="s">
        <v>4806</v>
      </c>
    </row>
    <row r="39" spans="1:13">
      <c r="A39" s="570">
        <v>28</v>
      </c>
      <c r="B39" s="571">
        <v>122107</v>
      </c>
      <c r="C39" s="572" t="s">
        <v>4857</v>
      </c>
      <c r="D39" s="572" t="s">
        <v>254</v>
      </c>
      <c r="E39" s="573">
        <v>200</v>
      </c>
      <c r="F39" s="574"/>
      <c r="G39" s="575">
        <f t="shared" si="2"/>
        <v>0</v>
      </c>
      <c r="H39" s="576">
        <v>0</v>
      </c>
      <c r="I39" s="577">
        <f t="shared" si="3"/>
        <v>0</v>
      </c>
      <c r="J39" s="578" t="s">
        <v>4804</v>
      </c>
      <c r="K39" s="556" t="s">
        <v>4805</v>
      </c>
      <c r="M39" s="579" t="s">
        <v>4806</v>
      </c>
    </row>
    <row r="40" spans="1:13">
      <c r="A40" s="570">
        <v>29</v>
      </c>
      <c r="B40" s="571">
        <v>132314</v>
      </c>
      <c r="C40" s="572" t="s">
        <v>4914</v>
      </c>
      <c r="D40" s="572" t="s">
        <v>254</v>
      </c>
      <c r="E40" s="573">
        <v>20</v>
      </c>
      <c r="F40" s="574"/>
      <c r="G40" s="575">
        <f t="shared" si="2"/>
        <v>0</v>
      </c>
      <c r="H40" s="576">
        <v>0</v>
      </c>
      <c r="I40" s="577">
        <f t="shared" si="3"/>
        <v>0</v>
      </c>
      <c r="J40" s="578" t="s">
        <v>4804</v>
      </c>
      <c r="K40" s="556" t="s">
        <v>4805</v>
      </c>
      <c r="M40" s="579" t="s">
        <v>4806</v>
      </c>
    </row>
    <row r="41" spans="1:13">
      <c r="A41" s="570">
        <v>30</v>
      </c>
      <c r="B41" s="571">
        <v>130105</v>
      </c>
      <c r="C41" s="572" t="s">
        <v>4915</v>
      </c>
      <c r="D41" s="572" t="s">
        <v>254</v>
      </c>
      <c r="E41" s="573">
        <v>100</v>
      </c>
      <c r="F41" s="574"/>
      <c r="G41" s="575">
        <f t="shared" si="2"/>
        <v>0</v>
      </c>
      <c r="H41" s="576">
        <v>0</v>
      </c>
      <c r="I41" s="577">
        <f t="shared" si="3"/>
        <v>0</v>
      </c>
      <c r="J41" s="578" t="s">
        <v>4804</v>
      </c>
      <c r="K41" s="556" t="s">
        <v>4805</v>
      </c>
      <c r="M41" s="579" t="s">
        <v>4806</v>
      </c>
    </row>
    <row r="42" spans="1:13">
      <c r="A42" s="570">
        <v>31</v>
      </c>
      <c r="B42" s="571">
        <v>130107</v>
      </c>
      <c r="C42" s="572" t="s">
        <v>4916</v>
      </c>
      <c r="D42" s="572" t="s">
        <v>254</v>
      </c>
      <c r="E42" s="573">
        <v>100</v>
      </c>
      <c r="F42" s="574"/>
      <c r="G42" s="575">
        <f t="shared" si="2"/>
        <v>0</v>
      </c>
      <c r="H42" s="576">
        <v>0</v>
      </c>
      <c r="I42" s="577">
        <f t="shared" si="3"/>
        <v>0</v>
      </c>
      <c r="J42" s="578" t="s">
        <v>4804</v>
      </c>
      <c r="K42" s="556" t="s">
        <v>4805</v>
      </c>
      <c r="M42" s="579" t="s">
        <v>4806</v>
      </c>
    </row>
    <row r="43" spans="1:13">
      <c r="A43" s="570">
        <v>32</v>
      </c>
      <c r="B43" s="571">
        <v>130307</v>
      </c>
      <c r="C43" s="572" t="s">
        <v>4917</v>
      </c>
      <c r="D43" s="572" t="s">
        <v>254</v>
      </c>
      <c r="E43" s="573">
        <v>150</v>
      </c>
      <c r="F43" s="574"/>
      <c r="G43" s="575">
        <f t="shared" si="2"/>
        <v>0</v>
      </c>
      <c r="H43" s="576">
        <v>0</v>
      </c>
      <c r="I43" s="577">
        <f t="shared" si="3"/>
        <v>0</v>
      </c>
      <c r="J43" s="578" t="s">
        <v>4804</v>
      </c>
      <c r="K43" s="556" t="s">
        <v>4805</v>
      </c>
      <c r="M43" s="579" t="s">
        <v>4806</v>
      </c>
    </row>
    <row r="44" spans="1:13">
      <c r="A44" s="570">
        <v>33</v>
      </c>
      <c r="B44" s="571">
        <v>130308</v>
      </c>
      <c r="C44" s="572" t="s">
        <v>4918</v>
      </c>
      <c r="D44" s="572" t="s">
        <v>254</v>
      </c>
      <c r="E44" s="573">
        <v>160</v>
      </c>
      <c r="F44" s="574"/>
      <c r="G44" s="575">
        <f t="shared" si="2"/>
        <v>0</v>
      </c>
      <c r="H44" s="576">
        <v>0</v>
      </c>
      <c r="I44" s="577">
        <f t="shared" si="3"/>
        <v>0</v>
      </c>
      <c r="J44" s="578" t="s">
        <v>4804</v>
      </c>
      <c r="K44" s="556" t="s">
        <v>4805</v>
      </c>
      <c r="M44" s="579" t="s">
        <v>4806</v>
      </c>
    </row>
    <row r="45" spans="1:13">
      <c r="A45" s="570">
        <v>34</v>
      </c>
      <c r="B45" s="571">
        <v>132309</v>
      </c>
      <c r="C45" s="572" t="s">
        <v>4919</v>
      </c>
      <c r="D45" s="572" t="s">
        <v>254</v>
      </c>
      <c r="E45" s="573">
        <v>80</v>
      </c>
      <c r="F45" s="574"/>
      <c r="G45" s="575">
        <f t="shared" si="2"/>
        <v>0</v>
      </c>
      <c r="H45" s="576">
        <v>0</v>
      </c>
      <c r="I45" s="577">
        <f t="shared" si="3"/>
        <v>0</v>
      </c>
      <c r="J45" s="578" t="s">
        <v>4804</v>
      </c>
      <c r="K45" s="556" t="s">
        <v>4805</v>
      </c>
      <c r="M45" s="579" t="s">
        <v>4806</v>
      </c>
    </row>
    <row r="46" spans="1:13">
      <c r="A46" s="570">
        <v>35</v>
      </c>
      <c r="B46" s="571">
        <v>130306</v>
      </c>
      <c r="C46" s="572" t="s">
        <v>4920</v>
      </c>
      <c r="D46" s="572" t="s">
        <v>254</v>
      </c>
      <c r="E46" s="573">
        <v>250</v>
      </c>
      <c r="F46" s="574"/>
      <c r="G46" s="575">
        <f t="shared" si="2"/>
        <v>0</v>
      </c>
      <c r="H46" s="576">
        <v>0</v>
      </c>
      <c r="I46" s="577">
        <f t="shared" si="3"/>
        <v>0</v>
      </c>
      <c r="J46" s="578" t="s">
        <v>4804</v>
      </c>
      <c r="K46" s="556" t="s">
        <v>4805</v>
      </c>
      <c r="M46" s="579" t="s">
        <v>4806</v>
      </c>
    </row>
    <row r="47" spans="1:13">
      <c r="A47" s="570">
        <v>36</v>
      </c>
      <c r="B47" s="571">
        <v>132314</v>
      </c>
      <c r="C47" s="572" t="s">
        <v>4914</v>
      </c>
      <c r="D47" s="572" t="s">
        <v>254</v>
      </c>
      <c r="E47" s="573">
        <v>20</v>
      </c>
      <c r="F47" s="574"/>
      <c r="G47" s="575">
        <f t="shared" si="2"/>
        <v>0</v>
      </c>
      <c r="H47" s="576">
        <v>0</v>
      </c>
      <c r="I47" s="577">
        <f t="shared" si="3"/>
        <v>0</v>
      </c>
      <c r="J47" s="578" t="s">
        <v>4804</v>
      </c>
      <c r="K47" s="556" t="s">
        <v>4805</v>
      </c>
      <c r="M47" s="579" t="s">
        <v>4806</v>
      </c>
    </row>
    <row r="48" spans="1:13">
      <c r="A48" s="570">
        <v>37</v>
      </c>
      <c r="B48" s="571">
        <v>101105</v>
      </c>
      <c r="C48" s="572" t="s">
        <v>4921</v>
      </c>
      <c r="D48" s="572" t="s">
        <v>254</v>
      </c>
      <c r="E48" s="573">
        <v>100</v>
      </c>
      <c r="F48" s="574"/>
      <c r="G48" s="575">
        <f t="shared" si="2"/>
        <v>0</v>
      </c>
      <c r="H48" s="576">
        <v>0</v>
      </c>
      <c r="I48" s="577">
        <f t="shared" si="3"/>
        <v>0</v>
      </c>
      <c r="J48" s="578" t="s">
        <v>4804</v>
      </c>
      <c r="K48" s="556" t="s">
        <v>4805</v>
      </c>
      <c r="M48" s="579" t="s">
        <v>4806</v>
      </c>
    </row>
    <row r="49" spans="1:13">
      <c r="A49" s="570">
        <v>38</v>
      </c>
      <c r="B49" s="571">
        <v>101105</v>
      </c>
      <c r="C49" s="572" t="s">
        <v>4922</v>
      </c>
      <c r="D49" s="572" t="s">
        <v>254</v>
      </c>
      <c r="E49" s="573">
        <v>60</v>
      </c>
      <c r="F49" s="574"/>
      <c r="G49" s="575">
        <f t="shared" si="2"/>
        <v>0</v>
      </c>
      <c r="H49" s="576">
        <v>0</v>
      </c>
      <c r="I49" s="577">
        <f t="shared" si="3"/>
        <v>0</v>
      </c>
      <c r="J49" s="578" t="s">
        <v>4804</v>
      </c>
      <c r="K49" s="556" t="s">
        <v>4805</v>
      </c>
      <c r="M49" s="579" t="s">
        <v>4806</v>
      </c>
    </row>
    <row r="50" spans="1:13">
      <c r="A50" s="570">
        <v>39</v>
      </c>
      <c r="B50" s="571">
        <v>101106</v>
      </c>
      <c r="C50" s="572" t="s">
        <v>4923</v>
      </c>
      <c r="D50" s="572" t="s">
        <v>254</v>
      </c>
      <c r="E50" s="573">
        <v>900</v>
      </c>
      <c r="F50" s="574"/>
      <c r="G50" s="575">
        <f t="shared" si="2"/>
        <v>0</v>
      </c>
      <c r="H50" s="576">
        <v>0</v>
      </c>
      <c r="I50" s="577">
        <f t="shared" si="3"/>
        <v>0</v>
      </c>
      <c r="J50" s="578" t="s">
        <v>4804</v>
      </c>
      <c r="K50" s="556" t="s">
        <v>4805</v>
      </c>
      <c r="M50" s="579" t="s">
        <v>4806</v>
      </c>
    </row>
    <row r="51" spans="1:13">
      <c r="A51" s="570">
        <v>40</v>
      </c>
      <c r="B51" s="571">
        <v>101306</v>
      </c>
      <c r="C51" s="572" t="s">
        <v>4924</v>
      </c>
      <c r="D51" s="572" t="s">
        <v>254</v>
      </c>
      <c r="E51" s="573">
        <v>300</v>
      </c>
      <c r="F51" s="574"/>
      <c r="G51" s="575">
        <f t="shared" si="2"/>
        <v>0</v>
      </c>
      <c r="H51" s="576">
        <v>0</v>
      </c>
      <c r="I51" s="577">
        <f t="shared" si="3"/>
        <v>0</v>
      </c>
      <c r="J51" s="578" t="s">
        <v>4804</v>
      </c>
      <c r="K51" s="556" t="s">
        <v>4805</v>
      </c>
      <c r="M51" s="579" t="s">
        <v>4806</v>
      </c>
    </row>
    <row r="52" spans="1:13">
      <c r="A52" s="570">
        <v>41</v>
      </c>
      <c r="B52" s="571">
        <v>101311</v>
      </c>
      <c r="C52" s="572" t="s">
        <v>4925</v>
      </c>
      <c r="D52" s="572" t="s">
        <v>254</v>
      </c>
      <c r="E52" s="573">
        <v>100</v>
      </c>
      <c r="F52" s="574"/>
      <c r="G52" s="575">
        <f t="shared" si="2"/>
        <v>0</v>
      </c>
      <c r="H52" s="576">
        <v>0</v>
      </c>
      <c r="I52" s="577">
        <f t="shared" si="3"/>
        <v>0</v>
      </c>
      <c r="J52" s="578" t="s">
        <v>4804</v>
      </c>
      <c r="K52" s="556" t="s">
        <v>4805</v>
      </c>
      <c r="M52" s="579" t="s">
        <v>4806</v>
      </c>
    </row>
    <row r="53" spans="1:13">
      <c r="A53" s="570">
        <v>42</v>
      </c>
      <c r="B53" s="571">
        <v>101314</v>
      </c>
      <c r="C53" s="572" t="s">
        <v>4926</v>
      </c>
      <c r="D53" s="572" t="s">
        <v>254</v>
      </c>
      <c r="E53" s="573">
        <v>100</v>
      </c>
      <c r="F53" s="574"/>
      <c r="G53" s="575">
        <f t="shared" si="2"/>
        <v>0</v>
      </c>
      <c r="H53" s="576">
        <v>0</v>
      </c>
      <c r="I53" s="577">
        <f t="shared" si="3"/>
        <v>0</v>
      </c>
      <c r="J53" s="578" t="s">
        <v>4804</v>
      </c>
      <c r="K53" s="556" t="s">
        <v>4805</v>
      </c>
      <c r="M53" s="579" t="s">
        <v>4806</v>
      </c>
    </row>
    <row r="54" spans="1:13">
      <c r="A54" s="570">
        <v>43</v>
      </c>
      <c r="B54" s="571">
        <v>152219</v>
      </c>
      <c r="C54" s="572" t="s">
        <v>4927</v>
      </c>
      <c r="D54" s="572" t="s">
        <v>254</v>
      </c>
      <c r="E54" s="573">
        <v>20</v>
      </c>
      <c r="F54" s="574"/>
      <c r="G54" s="575">
        <f t="shared" si="2"/>
        <v>0</v>
      </c>
      <c r="H54" s="576">
        <v>0</v>
      </c>
      <c r="I54" s="577">
        <f t="shared" si="3"/>
        <v>0</v>
      </c>
      <c r="J54" s="578" t="s">
        <v>4804</v>
      </c>
      <c r="K54" s="556" t="s">
        <v>4805</v>
      </c>
      <c r="M54" s="579" t="s">
        <v>4806</v>
      </c>
    </row>
    <row r="55" spans="1:13">
      <c r="A55" s="570">
        <v>44</v>
      </c>
      <c r="B55" s="571">
        <v>160004</v>
      </c>
      <c r="C55" s="572" t="s">
        <v>4928</v>
      </c>
      <c r="D55" s="572" t="s">
        <v>254</v>
      </c>
      <c r="E55" s="573">
        <v>50</v>
      </c>
      <c r="F55" s="574"/>
      <c r="G55" s="575">
        <f t="shared" si="2"/>
        <v>0</v>
      </c>
      <c r="H55" s="576">
        <v>0</v>
      </c>
      <c r="I55" s="577">
        <f t="shared" si="3"/>
        <v>0</v>
      </c>
      <c r="J55" s="578" t="s">
        <v>4804</v>
      </c>
      <c r="K55" s="556" t="s">
        <v>4805</v>
      </c>
      <c r="M55" s="579" t="s">
        <v>4806</v>
      </c>
    </row>
    <row r="56" spans="1:13">
      <c r="A56" s="570">
        <v>45</v>
      </c>
      <c r="B56" s="571">
        <v>199211</v>
      </c>
      <c r="C56" s="572" t="s">
        <v>4929</v>
      </c>
      <c r="D56" s="572" t="s">
        <v>2462</v>
      </c>
      <c r="E56" s="573">
        <v>50</v>
      </c>
      <c r="F56" s="574"/>
      <c r="G56" s="575">
        <f t="shared" si="2"/>
        <v>0</v>
      </c>
      <c r="H56" s="576">
        <v>0</v>
      </c>
      <c r="I56" s="577">
        <f t="shared" si="3"/>
        <v>0</v>
      </c>
      <c r="J56" s="578" t="s">
        <v>4804</v>
      </c>
      <c r="K56" s="556" t="s">
        <v>4805</v>
      </c>
      <c r="M56" s="579" t="s">
        <v>4806</v>
      </c>
    </row>
    <row r="57" spans="1:13">
      <c r="A57" s="570">
        <v>46</v>
      </c>
      <c r="B57" s="571">
        <v>199212</v>
      </c>
      <c r="C57" s="572" t="s">
        <v>4930</v>
      </c>
      <c r="D57" s="572" t="s">
        <v>2462</v>
      </c>
      <c r="E57" s="573">
        <v>30</v>
      </c>
      <c r="F57" s="574"/>
      <c r="G57" s="575">
        <f t="shared" si="2"/>
        <v>0</v>
      </c>
      <c r="H57" s="576">
        <v>0</v>
      </c>
      <c r="I57" s="577">
        <f t="shared" si="3"/>
        <v>0</v>
      </c>
      <c r="J57" s="578" t="s">
        <v>4804</v>
      </c>
      <c r="K57" s="556" t="s">
        <v>4805</v>
      </c>
      <c r="M57" s="579" t="s">
        <v>4806</v>
      </c>
    </row>
    <row r="58" spans="1:13">
      <c r="A58" s="570">
        <v>47</v>
      </c>
      <c r="B58" s="571">
        <v>199234</v>
      </c>
      <c r="C58" s="572" t="s">
        <v>4931</v>
      </c>
      <c r="D58" s="572" t="s">
        <v>2462</v>
      </c>
      <c r="E58" s="573">
        <v>50</v>
      </c>
      <c r="F58" s="574"/>
      <c r="G58" s="575">
        <f t="shared" si="2"/>
        <v>0</v>
      </c>
      <c r="H58" s="576">
        <v>0</v>
      </c>
      <c r="I58" s="577">
        <f t="shared" si="3"/>
        <v>0</v>
      </c>
      <c r="J58" s="578" t="s">
        <v>4804</v>
      </c>
      <c r="K58" s="556" t="s">
        <v>4805</v>
      </c>
      <c r="M58" s="579" t="s">
        <v>4806</v>
      </c>
    </row>
    <row r="59" spans="1:13">
      <c r="A59" s="570">
        <v>48</v>
      </c>
      <c r="B59" s="571">
        <v>363616</v>
      </c>
      <c r="C59" s="572" t="s">
        <v>4932</v>
      </c>
      <c r="D59" s="572" t="s">
        <v>4933</v>
      </c>
      <c r="E59" s="573">
        <v>600</v>
      </c>
      <c r="F59" s="574"/>
      <c r="G59" s="575">
        <f t="shared" si="2"/>
        <v>0</v>
      </c>
      <c r="H59" s="576">
        <v>0</v>
      </c>
      <c r="I59" s="577">
        <f t="shared" si="3"/>
        <v>0</v>
      </c>
      <c r="J59" s="578" t="s">
        <v>4804</v>
      </c>
      <c r="K59" s="556" t="s">
        <v>4805</v>
      </c>
      <c r="M59" s="579" t="s">
        <v>4806</v>
      </c>
    </row>
    <row r="60" spans="1:13">
      <c r="A60" s="570"/>
      <c r="B60" s="571"/>
      <c r="C60" s="572" t="s">
        <v>4934</v>
      </c>
      <c r="D60" s="638"/>
      <c r="E60" s="573"/>
      <c r="F60" s="575"/>
      <c r="G60" s="575"/>
      <c r="H60" s="576">
        <v>0</v>
      </c>
      <c r="I60" s="577">
        <f t="shared" si="3"/>
        <v>0</v>
      </c>
      <c r="J60" s="639"/>
      <c r="K60" s="556" t="s">
        <v>4935</v>
      </c>
      <c r="M60" s="579" t="s">
        <v>4806</v>
      </c>
    </row>
    <row r="61" spans="1:13">
      <c r="A61" s="570">
        <v>49</v>
      </c>
      <c r="B61" s="571">
        <v>311117</v>
      </c>
      <c r="C61" s="572" t="s">
        <v>4936</v>
      </c>
      <c r="D61" s="572" t="s">
        <v>2462</v>
      </c>
      <c r="E61" s="573">
        <v>200</v>
      </c>
      <c r="F61" s="574"/>
      <c r="G61" s="575">
        <f t="shared" si="2"/>
        <v>0</v>
      </c>
      <c r="H61" s="576">
        <v>0</v>
      </c>
      <c r="I61" s="577">
        <f t="shared" si="3"/>
        <v>0</v>
      </c>
      <c r="J61" s="578" t="s">
        <v>4804</v>
      </c>
      <c r="K61" s="556" t="s">
        <v>4805</v>
      </c>
      <c r="M61" s="579" t="s">
        <v>4806</v>
      </c>
    </row>
    <row r="62" spans="1:13">
      <c r="A62" s="570">
        <v>50</v>
      </c>
      <c r="B62" s="571">
        <v>311217</v>
      </c>
      <c r="C62" s="572" t="s">
        <v>4937</v>
      </c>
      <c r="D62" s="572" t="s">
        <v>2462</v>
      </c>
      <c r="E62" s="573">
        <v>400</v>
      </c>
      <c r="F62" s="574"/>
      <c r="G62" s="575">
        <f t="shared" si="2"/>
        <v>0</v>
      </c>
      <c r="H62" s="576">
        <v>0</v>
      </c>
      <c r="I62" s="577">
        <f t="shared" si="3"/>
        <v>0</v>
      </c>
      <c r="J62" s="578" t="s">
        <v>4804</v>
      </c>
      <c r="K62" s="556" t="s">
        <v>4805</v>
      </c>
      <c r="M62" s="579" t="s">
        <v>4806</v>
      </c>
    </row>
    <row r="63" spans="1:13">
      <c r="A63" s="570">
        <v>51</v>
      </c>
      <c r="B63" s="571">
        <v>315131</v>
      </c>
      <c r="C63" s="572" t="s">
        <v>4938</v>
      </c>
      <c r="D63" s="572" t="s">
        <v>2462</v>
      </c>
      <c r="E63" s="573">
        <v>35</v>
      </c>
      <c r="F63" s="574"/>
      <c r="G63" s="575">
        <f t="shared" si="2"/>
        <v>0</v>
      </c>
      <c r="H63" s="576">
        <v>0</v>
      </c>
      <c r="I63" s="577">
        <f t="shared" si="3"/>
        <v>0</v>
      </c>
      <c r="J63" s="578" t="s">
        <v>4804</v>
      </c>
      <c r="K63" s="556" t="s">
        <v>4805</v>
      </c>
      <c r="M63" s="579" t="s">
        <v>4806</v>
      </c>
    </row>
    <row r="64" spans="1:13">
      <c r="A64" s="570">
        <v>52</v>
      </c>
      <c r="B64" s="571">
        <v>315131</v>
      </c>
      <c r="C64" s="572" t="s">
        <v>4939</v>
      </c>
      <c r="D64" s="572" t="s">
        <v>2462</v>
      </c>
      <c r="E64" s="573">
        <v>41</v>
      </c>
      <c r="F64" s="574"/>
      <c r="G64" s="575">
        <f t="shared" si="2"/>
        <v>0</v>
      </c>
      <c r="H64" s="576">
        <v>0</v>
      </c>
      <c r="I64" s="577">
        <f t="shared" si="3"/>
        <v>0</v>
      </c>
      <c r="J64" s="578" t="s">
        <v>4804</v>
      </c>
      <c r="K64" s="556" t="s">
        <v>4805</v>
      </c>
      <c r="M64" s="579" t="s">
        <v>4806</v>
      </c>
    </row>
    <row r="65" spans="1:13">
      <c r="A65" s="570">
        <v>53</v>
      </c>
      <c r="B65" s="571">
        <v>411151</v>
      </c>
      <c r="C65" s="572" t="s">
        <v>4940</v>
      </c>
      <c r="D65" s="572" t="s">
        <v>2462</v>
      </c>
      <c r="E65" s="573">
        <v>41</v>
      </c>
      <c r="F65" s="574"/>
      <c r="G65" s="575">
        <f t="shared" si="2"/>
        <v>0</v>
      </c>
      <c r="H65" s="576">
        <v>0</v>
      </c>
      <c r="I65" s="577">
        <f t="shared" si="3"/>
        <v>0</v>
      </c>
      <c r="J65" s="578" t="s">
        <v>4804</v>
      </c>
      <c r="K65" s="556" t="s">
        <v>4805</v>
      </c>
      <c r="M65" s="579" t="s">
        <v>4806</v>
      </c>
    </row>
    <row r="66" spans="1:13">
      <c r="A66" s="570">
        <v>54</v>
      </c>
      <c r="B66" s="571">
        <v>421391</v>
      </c>
      <c r="C66" s="572" t="s">
        <v>4941</v>
      </c>
      <c r="D66" s="572" t="s">
        <v>2462</v>
      </c>
      <c r="E66" s="573">
        <v>41</v>
      </c>
      <c r="F66" s="574"/>
      <c r="G66" s="575">
        <f t="shared" si="2"/>
        <v>0</v>
      </c>
      <c r="H66" s="576">
        <v>0</v>
      </c>
      <c r="I66" s="577">
        <f t="shared" si="3"/>
        <v>0</v>
      </c>
      <c r="J66" s="578" t="s">
        <v>4804</v>
      </c>
      <c r="M66" s="579" t="s">
        <v>4806</v>
      </c>
    </row>
    <row r="67" spans="1:13">
      <c r="A67" s="570">
        <v>55</v>
      </c>
      <c r="B67" s="571">
        <v>411152</v>
      </c>
      <c r="C67" s="572" t="s">
        <v>4942</v>
      </c>
      <c r="D67" s="572" t="s">
        <v>2462</v>
      </c>
      <c r="E67" s="573">
        <v>7</v>
      </c>
      <c r="F67" s="574"/>
      <c r="G67" s="575">
        <f t="shared" si="2"/>
        <v>0</v>
      </c>
      <c r="H67" s="576">
        <v>0</v>
      </c>
      <c r="I67" s="577">
        <f t="shared" si="3"/>
        <v>0</v>
      </c>
      <c r="J67" s="578" t="s">
        <v>4804</v>
      </c>
      <c r="K67" s="556" t="s">
        <v>4805</v>
      </c>
      <c r="M67" s="579" t="s">
        <v>4806</v>
      </c>
    </row>
    <row r="68" spans="1:13">
      <c r="A68" s="570">
        <v>56</v>
      </c>
      <c r="B68" s="571">
        <v>421391</v>
      </c>
      <c r="C68" s="572" t="s">
        <v>4941</v>
      </c>
      <c r="D68" s="572" t="s">
        <v>2462</v>
      </c>
      <c r="E68" s="573">
        <v>7</v>
      </c>
      <c r="F68" s="574"/>
      <c r="G68" s="575">
        <f t="shared" si="2"/>
        <v>0</v>
      </c>
      <c r="H68" s="576">
        <v>0</v>
      </c>
      <c r="I68" s="577">
        <f t="shared" si="3"/>
        <v>0</v>
      </c>
      <c r="J68" s="578" t="s">
        <v>4804</v>
      </c>
      <c r="M68" s="579" t="s">
        <v>4806</v>
      </c>
    </row>
    <row r="69" spans="1:13">
      <c r="A69" s="570">
        <v>57</v>
      </c>
      <c r="B69" s="571">
        <v>411154</v>
      </c>
      <c r="C69" s="572" t="s">
        <v>4943</v>
      </c>
      <c r="D69" s="572" t="s">
        <v>2462</v>
      </c>
      <c r="E69" s="573">
        <v>9</v>
      </c>
      <c r="F69" s="574"/>
      <c r="G69" s="575">
        <f t="shared" si="2"/>
        <v>0</v>
      </c>
      <c r="H69" s="576">
        <v>0</v>
      </c>
      <c r="I69" s="577">
        <f t="shared" si="3"/>
        <v>0</v>
      </c>
      <c r="J69" s="578" t="s">
        <v>4804</v>
      </c>
      <c r="K69" s="556" t="s">
        <v>4805</v>
      </c>
      <c r="M69" s="579" t="s">
        <v>4806</v>
      </c>
    </row>
    <row r="70" spans="1:13">
      <c r="A70" s="570">
        <v>58</v>
      </c>
      <c r="B70" s="571">
        <v>421391</v>
      </c>
      <c r="C70" s="572" t="s">
        <v>4941</v>
      </c>
      <c r="D70" s="572" t="s">
        <v>2462</v>
      </c>
      <c r="E70" s="573">
        <v>9</v>
      </c>
      <c r="F70" s="574"/>
      <c r="G70" s="575">
        <f t="shared" si="2"/>
        <v>0</v>
      </c>
      <c r="H70" s="576">
        <v>0</v>
      </c>
      <c r="I70" s="577">
        <f t="shared" si="3"/>
        <v>0</v>
      </c>
      <c r="J70" s="578" t="s">
        <v>4804</v>
      </c>
      <c r="M70" s="579" t="s">
        <v>4806</v>
      </c>
    </row>
    <row r="71" spans="1:13">
      <c r="A71" s="570">
        <v>59</v>
      </c>
      <c r="B71" s="571">
        <v>411171</v>
      </c>
      <c r="C71" s="572" t="s">
        <v>4944</v>
      </c>
      <c r="D71" s="572" t="s">
        <v>2462</v>
      </c>
      <c r="E71" s="573">
        <v>37</v>
      </c>
      <c r="F71" s="574"/>
      <c r="G71" s="575">
        <f t="shared" si="2"/>
        <v>0</v>
      </c>
      <c r="H71" s="576">
        <v>0</v>
      </c>
      <c r="I71" s="577">
        <f t="shared" si="3"/>
        <v>0</v>
      </c>
      <c r="J71" s="578" t="s">
        <v>4804</v>
      </c>
      <c r="K71" s="556" t="s">
        <v>4805</v>
      </c>
      <c r="M71" s="579" t="s">
        <v>4806</v>
      </c>
    </row>
    <row r="72" spans="1:13">
      <c r="A72" s="570">
        <v>60</v>
      </c>
      <c r="B72" s="571">
        <v>421391</v>
      </c>
      <c r="C72" s="572" t="s">
        <v>4941</v>
      </c>
      <c r="D72" s="572" t="s">
        <v>2462</v>
      </c>
      <c r="E72" s="573">
        <v>37</v>
      </c>
      <c r="F72" s="574"/>
      <c r="G72" s="575">
        <f t="shared" si="2"/>
        <v>0</v>
      </c>
      <c r="H72" s="576">
        <v>0</v>
      </c>
      <c r="I72" s="577">
        <f t="shared" si="3"/>
        <v>0</v>
      </c>
      <c r="J72" s="578" t="s">
        <v>4804</v>
      </c>
      <c r="M72" s="579" t="s">
        <v>4806</v>
      </c>
    </row>
    <row r="73" spans="1:13">
      <c r="A73" s="570">
        <v>61</v>
      </c>
      <c r="B73" s="571">
        <v>411191</v>
      </c>
      <c r="C73" s="572" t="s">
        <v>4945</v>
      </c>
      <c r="D73" s="572" t="s">
        <v>2462</v>
      </c>
      <c r="E73" s="573">
        <v>45</v>
      </c>
      <c r="F73" s="574"/>
      <c r="G73" s="575">
        <f t="shared" si="2"/>
        <v>0</v>
      </c>
      <c r="H73" s="576">
        <v>0</v>
      </c>
      <c r="I73" s="577">
        <f t="shared" si="3"/>
        <v>0</v>
      </c>
      <c r="J73" s="578" t="s">
        <v>4804</v>
      </c>
      <c r="K73" s="556" t="s">
        <v>4805</v>
      </c>
      <c r="M73" s="579" t="s">
        <v>4806</v>
      </c>
    </row>
    <row r="74" spans="1:13">
      <c r="A74" s="570">
        <v>62</v>
      </c>
      <c r="B74" s="571">
        <v>421391</v>
      </c>
      <c r="C74" s="572" t="s">
        <v>4941</v>
      </c>
      <c r="D74" s="572" t="s">
        <v>2462</v>
      </c>
      <c r="E74" s="573">
        <v>45</v>
      </c>
      <c r="F74" s="574"/>
      <c r="G74" s="575">
        <f t="shared" si="2"/>
        <v>0</v>
      </c>
      <c r="H74" s="576">
        <v>0</v>
      </c>
      <c r="I74" s="577">
        <f t="shared" si="3"/>
        <v>0</v>
      </c>
      <c r="J74" s="578" t="s">
        <v>4804</v>
      </c>
      <c r="M74" s="579" t="s">
        <v>4806</v>
      </c>
    </row>
    <row r="75" spans="1:13">
      <c r="A75" s="570">
        <v>63</v>
      </c>
      <c r="B75" s="571">
        <v>411192</v>
      </c>
      <c r="C75" s="572" t="s">
        <v>4946</v>
      </c>
      <c r="D75" s="572" t="s">
        <v>2462</v>
      </c>
      <c r="E75" s="573">
        <v>9</v>
      </c>
      <c r="F75" s="574"/>
      <c r="G75" s="575">
        <f t="shared" si="2"/>
        <v>0</v>
      </c>
      <c r="H75" s="576">
        <v>0</v>
      </c>
      <c r="I75" s="577">
        <f t="shared" si="3"/>
        <v>0</v>
      </c>
      <c r="J75" s="578" t="s">
        <v>4804</v>
      </c>
      <c r="K75" s="556" t="s">
        <v>4805</v>
      </c>
      <c r="M75" s="579" t="s">
        <v>4806</v>
      </c>
    </row>
    <row r="76" spans="1:13">
      <c r="A76" s="570">
        <v>64</v>
      </c>
      <c r="B76" s="571">
        <v>421391</v>
      </c>
      <c r="C76" s="572" t="s">
        <v>4941</v>
      </c>
      <c r="D76" s="572" t="s">
        <v>2462</v>
      </c>
      <c r="E76" s="573">
        <v>9</v>
      </c>
      <c r="F76" s="574"/>
      <c r="G76" s="575">
        <f t="shared" si="2"/>
        <v>0</v>
      </c>
      <c r="H76" s="576">
        <v>0</v>
      </c>
      <c r="I76" s="577">
        <f t="shared" si="3"/>
        <v>0</v>
      </c>
      <c r="J76" s="578" t="s">
        <v>4804</v>
      </c>
      <c r="M76" s="579" t="s">
        <v>4806</v>
      </c>
    </row>
    <row r="77" spans="1:13">
      <c r="A77" s="570">
        <v>65</v>
      </c>
      <c r="B77" s="571">
        <v>411193</v>
      </c>
      <c r="C77" s="572" t="s">
        <v>4947</v>
      </c>
      <c r="D77" s="572" t="s">
        <v>2462</v>
      </c>
      <c r="E77" s="573">
        <v>9</v>
      </c>
      <c r="F77" s="574"/>
      <c r="G77" s="575">
        <f t="shared" si="2"/>
        <v>0</v>
      </c>
      <c r="H77" s="576">
        <v>0</v>
      </c>
      <c r="I77" s="577">
        <f t="shared" si="3"/>
        <v>0</v>
      </c>
      <c r="J77" s="578" t="s">
        <v>4804</v>
      </c>
      <c r="K77" s="556" t="s">
        <v>4805</v>
      </c>
      <c r="M77" s="579" t="s">
        <v>4806</v>
      </c>
    </row>
    <row r="78" spans="1:13">
      <c r="A78" s="570">
        <v>66</v>
      </c>
      <c r="B78" s="571">
        <v>421391</v>
      </c>
      <c r="C78" s="572" t="s">
        <v>4941</v>
      </c>
      <c r="D78" s="572" t="s">
        <v>2462</v>
      </c>
      <c r="E78" s="573">
        <v>9</v>
      </c>
      <c r="F78" s="574"/>
      <c r="G78" s="575">
        <f t="shared" si="2"/>
        <v>0</v>
      </c>
      <c r="H78" s="576">
        <v>0</v>
      </c>
      <c r="I78" s="577">
        <f t="shared" si="3"/>
        <v>0</v>
      </c>
      <c r="J78" s="578" t="s">
        <v>4804</v>
      </c>
      <c r="M78" s="579" t="s">
        <v>4806</v>
      </c>
    </row>
    <row r="79" spans="1:13">
      <c r="A79" s="570">
        <v>67</v>
      </c>
      <c r="B79" s="571">
        <v>411198</v>
      </c>
      <c r="C79" s="572" t="s">
        <v>4948</v>
      </c>
      <c r="D79" s="572" t="s">
        <v>2462</v>
      </c>
      <c r="E79" s="573">
        <v>22</v>
      </c>
      <c r="F79" s="574"/>
      <c r="G79" s="575">
        <f t="shared" si="2"/>
        <v>0</v>
      </c>
      <c r="H79" s="576">
        <v>0</v>
      </c>
      <c r="I79" s="577">
        <f t="shared" si="3"/>
        <v>0</v>
      </c>
      <c r="J79" s="578" t="s">
        <v>4804</v>
      </c>
      <c r="K79" s="556" t="s">
        <v>4805</v>
      </c>
      <c r="M79" s="579" t="s">
        <v>4806</v>
      </c>
    </row>
    <row r="80" spans="1:13">
      <c r="A80" s="570">
        <v>68</v>
      </c>
      <c r="B80" s="571">
        <v>421391</v>
      </c>
      <c r="C80" s="572" t="s">
        <v>4941</v>
      </c>
      <c r="D80" s="572" t="s">
        <v>2462</v>
      </c>
      <c r="E80" s="573">
        <v>22</v>
      </c>
      <c r="F80" s="574"/>
      <c r="G80" s="575">
        <f t="shared" si="2"/>
        <v>0</v>
      </c>
      <c r="H80" s="576">
        <v>0</v>
      </c>
      <c r="I80" s="577">
        <f t="shared" si="3"/>
        <v>0</v>
      </c>
      <c r="J80" s="578" t="s">
        <v>4804</v>
      </c>
      <c r="M80" s="579" t="s">
        <v>4806</v>
      </c>
    </row>
    <row r="81" spans="1:13">
      <c r="A81" s="570">
        <v>69</v>
      </c>
      <c r="B81" s="571">
        <v>421302</v>
      </c>
      <c r="C81" s="572" t="s">
        <v>4949</v>
      </c>
      <c r="D81" s="572" t="s">
        <v>2462</v>
      </c>
      <c r="E81" s="573">
        <v>72</v>
      </c>
      <c r="F81" s="574"/>
      <c r="G81" s="575">
        <f t="shared" si="2"/>
        <v>0</v>
      </c>
      <c r="H81" s="576">
        <v>0</v>
      </c>
      <c r="I81" s="577">
        <f t="shared" si="3"/>
        <v>0</v>
      </c>
      <c r="J81" s="578" t="s">
        <v>4804</v>
      </c>
      <c r="K81" s="556" t="s">
        <v>4805</v>
      </c>
      <c r="M81" s="579" t="s">
        <v>4806</v>
      </c>
    </row>
    <row r="82" spans="1:13">
      <c r="A82" s="570">
        <v>70</v>
      </c>
      <c r="B82" s="571">
        <v>421391</v>
      </c>
      <c r="C82" s="572" t="s">
        <v>4950</v>
      </c>
      <c r="D82" s="572" t="s">
        <v>2462</v>
      </c>
      <c r="E82" s="573">
        <v>72</v>
      </c>
      <c r="F82" s="574"/>
      <c r="G82" s="575">
        <f t="shared" si="2"/>
        <v>0</v>
      </c>
      <c r="H82" s="576">
        <v>0</v>
      </c>
      <c r="I82" s="577">
        <f t="shared" si="3"/>
        <v>0</v>
      </c>
      <c r="J82" s="578" t="s">
        <v>4804</v>
      </c>
      <c r="M82" s="579" t="s">
        <v>4806</v>
      </c>
    </row>
    <row r="83" spans="1:13">
      <c r="A83" s="570">
        <v>71</v>
      </c>
      <c r="B83" s="571">
        <v>423002</v>
      </c>
      <c r="C83" s="572" t="s">
        <v>4951</v>
      </c>
      <c r="D83" s="572" t="s">
        <v>2462</v>
      </c>
      <c r="E83" s="573">
        <v>130</v>
      </c>
      <c r="F83" s="574"/>
      <c r="G83" s="575">
        <f t="shared" si="2"/>
        <v>0</v>
      </c>
      <c r="H83" s="576">
        <v>0</v>
      </c>
      <c r="I83" s="577">
        <f t="shared" si="3"/>
        <v>0</v>
      </c>
      <c r="J83" s="578" t="s">
        <v>4804</v>
      </c>
      <c r="K83" s="556" t="s">
        <v>4805</v>
      </c>
      <c r="M83" s="579" t="s">
        <v>4806</v>
      </c>
    </row>
    <row r="84" spans="1:13">
      <c r="A84" s="570">
        <v>72</v>
      </c>
      <c r="B84" s="571">
        <v>421306</v>
      </c>
      <c r="C84" s="572" t="s">
        <v>4952</v>
      </c>
      <c r="D84" s="572" t="s">
        <v>2462</v>
      </c>
      <c r="E84" s="573">
        <v>6</v>
      </c>
      <c r="F84" s="574"/>
      <c r="G84" s="575">
        <f t="shared" si="2"/>
        <v>0</v>
      </c>
      <c r="H84" s="576">
        <v>0</v>
      </c>
      <c r="I84" s="577">
        <f t="shared" si="3"/>
        <v>0</v>
      </c>
      <c r="J84" s="578" t="s">
        <v>4804</v>
      </c>
      <c r="K84" s="556" t="s">
        <v>4805</v>
      </c>
      <c r="M84" s="579" t="s">
        <v>4806</v>
      </c>
    </row>
    <row r="85" spans="1:13">
      <c r="A85" s="570">
        <v>73</v>
      </c>
      <c r="B85" s="571">
        <v>421391</v>
      </c>
      <c r="C85" s="572" t="s">
        <v>4953</v>
      </c>
      <c r="D85" s="572" t="s">
        <v>2462</v>
      </c>
      <c r="E85" s="573">
        <v>6</v>
      </c>
      <c r="F85" s="574"/>
      <c r="G85" s="575">
        <f t="shared" si="2"/>
        <v>0</v>
      </c>
      <c r="H85" s="576">
        <v>0</v>
      </c>
      <c r="I85" s="577">
        <f t="shared" si="3"/>
        <v>0</v>
      </c>
      <c r="J85" s="578" t="s">
        <v>4804</v>
      </c>
      <c r="M85" s="579" t="s">
        <v>4806</v>
      </c>
    </row>
    <row r="86" spans="1:13">
      <c r="A86" s="570">
        <v>74</v>
      </c>
      <c r="B86" s="571">
        <v>425264</v>
      </c>
      <c r="C86" s="572" t="s">
        <v>4954</v>
      </c>
      <c r="D86" s="572" t="s">
        <v>2462</v>
      </c>
      <c r="E86" s="573">
        <v>4</v>
      </c>
      <c r="F86" s="574"/>
      <c r="G86" s="575">
        <f t="shared" si="2"/>
        <v>0</v>
      </c>
      <c r="H86" s="576">
        <v>0</v>
      </c>
      <c r="I86" s="577">
        <f t="shared" si="3"/>
        <v>0</v>
      </c>
      <c r="J86" s="578" t="s">
        <v>4804</v>
      </c>
      <c r="K86" s="556" t="s">
        <v>4805</v>
      </c>
      <c r="M86" s="579" t="s">
        <v>4806</v>
      </c>
    </row>
    <row r="87" spans="1:13">
      <c r="A87" s="570">
        <v>75</v>
      </c>
      <c r="B87" s="571">
        <v>415234</v>
      </c>
      <c r="C87" s="572" t="s">
        <v>4955</v>
      </c>
      <c r="D87" s="572" t="s">
        <v>4956</v>
      </c>
      <c r="E87" s="573">
        <v>8</v>
      </c>
      <c r="F87" s="574"/>
      <c r="G87" s="575">
        <f t="shared" si="2"/>
        <v>0</v>
      </c>
      <c r="H87" s="576">
        <v>0</v>
      </c>
      <c r="I87" s="577">
        <f t="shared" si="3"/>
        <v>0</v>
      </c>
      <c r="J87" s="578" t="s">
        <v>4804</v>
      </c>
      <c r="K87" s="556" t="s">
        <v>4805</v>
      </c>
      <c r="M87" s="579" t="s">
        <v>4806</v>
      </c>
    </row>
    <row r="88" spans="1:13">
      <c r="A88" s="570">
        <v>76</v>
      </c>
      <c r="B88" s="571">
        <v>450605</v>
      </c>
      <c r="C88" s="572" t="s">
        <v>4957</v>
      </c>
      <c r="D88" s="572" t="s">
        <v>2462</v>
      </c>
      <c r="E88" s="573">
        <v>2</v>
      </c>
      <c r="F88" s="574"/>
      <c r="G88" s="575">
        <f t="shared" si="2"/>
        <v>0</v>
      </c>
      <c r="H88" s="576">
        <v>0</v>
      </c>
      <c r="I88" s="577">
        <f t="shared" si="3"/>
        <v>0</v>
      </c>
      <c r="J88" s="578" t="s">
        <v>4804</v>
      </c>
      <c r="K88" s="556" t="s">
        <v>4805</v>
      </c>
      <c r="M88" s="579" t="s">
        <v>4806</v>
      </c>
    </row>
    <row r="89" spans="1:13">
      <c r="A89" s="570">
        <v>77</v>
      </c>
      <c r="B89" s="571">
        <v>900248</v>
      </c>
      <c r="C89" s="572" t="s">
        <v>4958</v>
      </c>
      <c r="D89" s="572" t="s">
        <v>2462</v>
      </c>
      <c r="E89" s="573">
        <v>1</v>
      </c>
      <c r="F89" s="574"/>
      <c r="G89" s="575">
        <f t="shared" ref="G89:G96" si="4">E89*F89</f>
        <v>0</v>
      </c>
      <c r="H89" s="576">
        <v>0</v>
      </c>
      <c r="I89" s="577">
        <f t="shared" ref="I89:I96" si="5">E89*H89</f>
        <v>0</v>
      </c>
      <c r="J89" s="578" t="s">
        <v>4804</v>
      </c>
      <c r="K89" s="556" t="s">
        <v>4805</v>
      </c>
      <c r="M89" s="579" t="s">
        <v>4806</v>
      </c>
    </row>
    <row r="90" spans="1:13">
      <c r="A90" s="570">
        <v>78</v>
      </c>
      <c r="B90" s="571">
        <v>900197</v>
      </c>
      <c r="C90" s="572" t="s">
        <v>4959</v>
      </c>
      <c r="D90" s="572" t="s">
        <v>2462</v>
      </c>
      <c r="E90" s="573">
        <v>1</v>
      </c>
      <c r="F90" s="574"/>
      <c r="G90" s="575">
        <f t="shared" si="4"/>
        <v>0</v>
      </c>
      <c r="H90" s="576">
        <v>0</v>
      </c>
      <c r="I90" s="577">
        <f t="shared" si="5"/>
        <v>0</v>
      </c>
      <c r="J90" s="578" t="s">
        <v>4804</v>
      </c>
      <c r="K90" s="556" t="s">
        <v>4805</v>
      </c>
      <c r="M90" s="579" t="s">
        <v>4806</v>
      </c>
    </row>
    <row r="91" spans="1:13">
      <c r="A91" s="570">
        <v>79</v>
      </c>
      <c r="B91" s="571">
        <v>900352</v>
      </c>
      <c r="C91" s="572" t="s">
        <v>4960</v>
      </c>
      <c r="D91" s="572" t="s">
        <v>4961</v>
      </c>
      <c r="E91" s="573">
        <v>5</v>
      </c>
      <c r="F91" s="574"/>
      <c r="G91" s="575">
        <f t="shared" si="4"/>
        <v>0</v>
      </c>
      <c r="H91" s="576">
        <v>0</v>
      </c>
      <c r="I91" s="577">
        <f t="shared" si="5"/>
        <v>0</v>
      </c>
      <c r="J91" s="578" t="s">
        <v>4804</v>
      </c>
      <c r="K91" s="556" t="s">
        <v>4805</v>
      </c>
      <c r="M91" s="579" t="s">
        <v>4806</v>
      </c>
    </row>
    <row r="92" spans="1:13">
      <c r="A92" s="570"/>
      <c r="B92" s="571">
        <v>900358</v>
      </c>
      <c r="C92" s="572" t="s">
        <v>11823</v>
      </c>
      <c r="D92" s="572" t="s">
        <v>2462</v>
      </c>
      <c r="E92" s="573">
        <v>1</v>
      </c>
      <c r="F92" s="574"/>
      <c r="G92" s="575">
        <f>E92*F92</f>
        <v>0</v>
      </c>
      <c r="H92" s="576"/>
      <c r="I92" s="577"/>
      <c r="J92" s="578"/>
      <c r="M92" s="579"/>
    </row>
    <row r="93" spans="1:13">
      <c r="A93" s="570">
        <v>80</v>
      </c>
      <c r="B93" s="571">
        <v>900770</v>
      </c>
      <c r="C93" s="572" t="s">
        <v>4962</v>
      </c>
      <c r="D93" s="572" t="s">
        <v>2462</v>
      </c>
      <c r="E93" s="573">
        <v>1</v>
      </c>
      <c r="F93" s="574"/>
      <c r="G93" s="575">
        <f t="shared" si="4"/>
        <v>0</v>
      </c>
      <c r="H93" s="576">
        <v>0</v>
      </c>
      <c r="I93" s="577">
        <f t="shared" si="5"/>
        <v>0</v>
      </c>
      <c r="J93" s="578" t="s">
        <v>4804</v>
      </c>
      <c r="K93" s="556" t="s">
        <v>4805</v>
      </c>
      <c r="M93" s="579" t="s">
        <v>4806</v>
      </c>
    </row>
    <row r="94" spans="1:13">
      <c r="A94" s="570">
        <v>81</v>
      </c>
      <c r="B94" s="571">
        <v>900770</v>
      </c>
      <c r="C94" s="572" t="s">
        <v>4963</v>
      </c>
      <c r="D94" s="572" t="s">
        <v>2462</v>
      </c>
      <c r="E94" s="573">
        <v>1</v>
      </c>
      <c r="F94" s="574"/>
      <c r="G94" s="575">
        <f t="shared" si="4"/>
        <v>0</v>
      </c>
      <c r="H94" s="576">
        <v>0</v>
      </c>
      <c r="I94" s="577">
        <f t="shared" si="5"/>
        <v>0</v>
      </c>
      <c r="J94" s="578" t="s">
        <v>4804</v>
      </c>
      <c r="K94" s="556" t="s">
        <v>4805</v>
      </c>
      <c r="M94" s="579" t="s">
        <v>4806</v>
      </c>
    </row>
    <row r="95" spans="1:13">
      <c r="A95" s="570">
        <v>82</v>
      </c>
      <c r="B95" s="571">
        <v>900241</v>
      </c>
      <c r="C95" s="572" t="s">
        <v>4811</v>
      </c>
      <c r="D95" s="572" t="s">
        <v>2462</v>
      </c>
      <c r="E95" s="573">
        <v>1</v>
      </c>
      <c r="F95" s="574"/>
      <c r="G95" s="575">
        <f t="shared" si="4"/>
        <v>0</v>
      </c>
      <c r="H95" s="576">
        <v>0</v>
      </c>
      <c r="I95" s="577">
        <f t="shared" si="5"/>
        <v>0</v>
      </c>
      <c r="J95" s="578" t="s">
        <v>4804</v>
      </c>
      <c r="K95" s="556" t="s">
        <v>4805</v>
      </c>
      <c r="M95" s="579" t="s">
        <v>4806</v>
      </c>
    </row>
    <row r="96" spans="1:13" ht="15.75" thickBot="1">
      <c r="A96" s="580">
        <v>83</v>
      </c>
      <c r="B96" s="581">
        <v>900264</v>
      </c>
      <c r="C96" s="582" t="s">
        <v>4865</v>
      </c>
      <c r="D96" s="582" t="s">
        <v>2462</v>
      </c>
      <c r="E96" s="583">
        <v>1</v>
      </c>
      <c r="F96" s="584"/>
      <c r="G96" s="585">
        <f t="shared" si="4"/>
        <v>0</v>
      </c>
      <c r="H96" s="586">
        <v>0</v>
      </c>
      <c r="I96" s="587">
        <f t="shared" si="5"/>
        <v>0</v>
      </c>
      <c r="J96" s="588" t="s">
        <v>4804</v>
      </c>
      <c r="K96" s="556" t="s">
        <v>4805</v>
      </c>
      <c r="M96" s="579" t="s">
        <v>4806</v>
      </c>
    </row>
    <row r="97" spans="1:13" s="597" customFormat="1" ht="14.25">
      <c r="A97" s="589"/>
      <c r="B97" s="590"/>
      <c r="C97" s="591" t="s">
        <v>4813</v>
      </c>
      <c r="D97" s="591"/>
      <c r="E97" s="592"/>
      <c r="F97" s="593"/>
      <c r="G97" s="593">
        <f>SUM(G25:G96)</f>
        <v>0</v>
      </c>
      <c r="H97" s="594"/>
      <c r="I97" s="595">
        <f>SUM(I25:I96)</f>
        <v>0</v>
      </c>
      <c r="J97" s="596"/>
      <c r="M97" s="598" t="s">
        <v>4806</v>
      </c>
    </row>
    <row r="98" spans="1:13" s="552" customFormat="1" ht="19.899999999999999" customHeight="1">
      <c r="A98" s="599" t="s">
        <v>4822</v>
      </c>
      <c r="B98" s="600"/>
      <c r="C98" s="601"/>
      <c r="D98" s="601"/>
      <c r="E98" s="602"/>
      <c r="F98" s="603"/>
      <c r="G98" s="603"/>
      <c r="H98" s="604"/>
      <c r="I98" s="605"/>
      <c r="J98" s="606"/>
      <c r="M98" s="607"/>
    </row>
    <row r="99" spans="1:13">
      <c r="A99" s="570">
        <v>84</v>
      </c>
      <c r="B99" s="571">
        <v>210810911</v>
      </c>
      <c r="C99" s="572" t="s">
        <v>4964</v>
      </c>
      <c r="D99" s="572" t="s">
        <v>254</v>
      </c>
      <c r="E99" s="573">
        <v>1800</v>
      </c>
      <c r="F99" s="574"/>
      <c r="G99" s="575">
        <f t="shared" ref="G99:G162" si="6">E99*F99</f>
        <v>0</v>
      </c>
      <c r="H99" s="576">
        <v>9.0999999999999998E-2</v>
      </c>
      <c r="I99" s="577">
        <f t="shared" ref="I99:I162" si="7">E99*H99</f>
        <v>163.79999999999998</v>
      </c>
      <c r="J99" s="578" t="s">
        <v>4804</v>
      </c>
      <c r="M99" s="579" t="s">
        <v>4824</v>
      </c>
    </row>
    <row r="100" spans="1:13">
      <c r="A100" s="570">
        <v>85</v>
      </c>
      <c r="B100" s="571">
        <v>210810911</v>
      </c>
      <c r="C100" s="572" t="s">
        <v>4964</v>
      </c>
      <c r="D100" s="572" t="s">
        <v>254</v>
      </c>
      <c r="E100" s="573">
        <v>1400</v>
      </c>
      <c r="F100" s="574"/>
      <c r="G100" s="575">
        <f t="shared" si="6"/>
        <v>0</v>
      </c>
      <c r="H100" s="576">
        <v>9.0999999999999998E-2</v>
      </c>
      <c r="I100" s="577">
        <f t="shared" si="7"/>
        <v>127.39999999999999</v>
      </c>
      <c r="J100" s="578" t="s">
        <v>4804</v>
      </c>
      <c r="M100" s="579" t="s">
        <v>4824</v>
      </c>
    </row>
    <row r="101" spans="1:13">
      <c r="A101" s="570">
        <v>86</v>
      </c>
      <c r="B101" s="571">
        <v>210810912</v>
      </c>
      <c r="C101" s="572" t="s">
        <v>4965</v>
      </c>
      <c r="D101" s="572" t="s">
        <v>254</v>
      </c>
      <c r="E101" s="573">
        <v>300</v>
      </c>
      <c r="F101" s="574"/>
      <c r="G101" s="575">
        <f t="shared" si="6"/>
        <v>0</v>
      </c>
      <c r="H101" s="576">
        <v>9.5000000000000001E-2</v>
      </c>
      <c r="I101" s="577">
        <f t="shared" si="7"/>
        <v>28.5</v>
      </c>
      <c r="J101" s="578" t="s">
        <v>4804</v>
      </c>
      <c r="M101" s="579" t="s">
        <v>4824</v>
      </c>
    </row>
    <row r="102" spans="1:13">
      <c r="A102" s="570">
        <v>87</v>
      </c>
      <c r="B102" s="571">
        <v>210800851</v>
      </c>
      <c r="C102" s="572" t="s">
        <v>4966</v>
      </c>
      <c r="D102" s="572" t="s">
        <v>254</v>
      </c>
      <c r="E102" s="573">
        <v>100</v>
      </c>
      <c r="F102" s="574"/>
      <c r="G102" s="575">
        <f t="shared" si="6"/>
        <v>0</v>
      </c>
      <c r="H102" s="576">
        <v>9.0999999999999998E-2</v>
      </c>
      <c r="I102" s="577">
        <f t="shared" si="7"/>
        <v>9.1</v>
      </c>
      <c r="J102" s="578" t="s">
        <v>4804</v>
      </c>
      <c r="M102" s="579" t="s">
        <v>4824</v>
      </c>
    </row>
    <row r="103" spans="1:13">
      <c r="A103" s="570">
        <v>88</v>
      </c>
      <c r="B103" s="571">
        <v>210800851</v>
      </c>
      <c r="C103" s="572" t="s">
        <v>4966</v>
      </c>
      <c r="D103" s="572" t="s">
        <v>254</v>
      </c>
      <c r="E103" s="573">
        <v>500</v>
      </c>
      <c r="F103" s="574"/>
      <c r="G103" s="575">
        <f t="shared" si="6"/>
        <v>0</v>
      </c>
      <c r="H103" s="576">
        <v>9.0999999999999998E-2</v>
      </c>
      <c r="I103" s="577">
        <f t="shared" si="7"/>
        <v>45.5</v>
      </c>
      <c r="J103" s="578" t="s">
        <v>4804</v>
      </c>
      <c r="M103" s="579" t="s">
        <v>4824</v>
      </c>
    </row>
    <row r="104" spans="1:13">
      <c r="A104" s="570">
        <v>89</v>
      </c>
      <c r="B104" s="571">
        <v>210810951</v>
      </c>
      <c r="C104" s="572" t="s">
        <v>4823</v>
      </c>
      <c r="D104" s="572" t="s">
        <v>254</v>
      </c>
      <c r="E104" s="573">
        <v>2700</v>
      </c>
      <c r="F104" s="574"/>
      <c r="G104" s="575">
        <f t="shared" si="6"/>
        <v>0</v>
      </c>
      <c r="H104" s="576">
        <v>9.0999999999999998E-2</v>
      </c>
      <c r="I104" s="577">
        <f t="shared" si="7"/>
        <v>245.7</v>
      </c>
      <c r="J104" s="578" t="s">
        <v>4804</v>
      </c>
      <c r="M104" s="579" t="s">
        <v>4824</v>
      </c>
    </row>
    <row r="105" spans="1:13">
      <c r="A105" s="570">
        <v>90</v>
      </c>
      <c r="B105" s="571">
        <v>210810941</v>
      </c>
      <c r="C105" s="572" t="s">
        <v>4967</v>
      </c>
      <c r="D105" s="572" t="s">
        <v>254</v>
      </c>
      <c r="E105" s="573">
        <v>3100</v>
      </c>
      <c r="F105" s="574"/>
      <c r="G105" s="575">
        <f t="shared" si="6"/>
        <v>0</v>
      </c>
      <c r="H105" s="576">
        <v>4.5999999999999999E-2</v>
      </c>
      <c r="I105" s="577">
        <f t="shared" si="7"/>
        <v>142.6</v>
      </c>
      <c r="J105" s="578" t="s">
        <v>4804</v>
      </c>
      <c r="M105" s="579" t="s">
        <v>4824</v>
      </c>
    </row>
    <row r="106" spans="1:13">
      <c r="A106" s="570">
        <v>91</v>
      </c>
      <c r="B106" s="571">
        <v>210810953</v>
      </c>
      <c r="C106" s="572" t="s">
        <v>4826</v>
      </c>
      <c r="D106" s="572" t="s">
        <v>254</v>
      </c>
      <c r="E106" s="573">
        <v>300</v>
      </c>
      <c r="F106" s="574"/>
      <c r="G106" s="575">
        <f t="shared" si="6"/>
        <v>0</v>
      </c>
      <c r="H106" s="576">
        <v>0.105</v>
      </c>
      <c r="I106" s="577">
        <f t="shared" si="7"/>
        <v>31.5</v>
      </c>
      <c r="J106" s="578" t="s">
        <v>4804</v>
      </c>
      <c r="M106" s="579" t="s">
        <v>4824</v>
      </c>
    </row>
    <row r="107" spans="1:13">
      <c r="A107" s="570">
        <v>92</v>
      </c>
      <c r="B107" s="571">
        <v>210810955</v>
      </c>
      <c r="C107" s="572" t="s">
        <v>4825</v>
      </c>
      <c r="D107" s="572" t="s">
        <v>254</v>
      </c>
      <c r="E107" s="573">
        <v>100</v>
      </c>
      <c r="F107" s="574"/>
      <c r="G107" s="575">
        <f t="shared" si="6"/>
        <v>0</v>
      </c>
      <c r="H107" s="576">
        <v>0.16900000000000001</v>
      </c>
      <c r="I107" s="577">
        <f t="shared" si="7"/>
        <v>16.900000000000002</v>
      </c>
      <c r="J107" s="578" t="s">
        <v>4804</v>
      </c>
      <c r="M107" s="579" t="s">
        <v>4824</v>
      </c>
    </row>
    <row r="108" spans="1:13">
      <c r="A108" s="570">
        <v>93</v>
      </c>
      <c r="B108" s="571">
        <v>210810954</v>
      </c>
      <c r="C108" s="572" t="s">
        <v>4968</v>
      </c>
      <c r="D108" s="572" t="s">
        <v>254</v>
      </c>
      <c r="E108" s="573">
        <v>320</v>
      </c>
      <c r="F108" s="574"/>
      <c r="G108" s="575">
        <f t="shared" si="6"/>
        <v>0</v>
      </c>
      <c r="H108" s="576">
        <v>0.127</v>
      </c>
      <c r="I108" s="577">
        <f t="shared" si="7"/>
        <v>40.64</v>
      </c>
      <c r="J108" s="578" t="s">
        <v>4804</v>
      </c>
      <c r="M108" s="579" t="s">
        <v>4824</v>
      </c>
    </row>
    <row r="109" spans="1:13">
      <c r="A109" s="570">
        <v>94</v>
      </c>
      <c r="B109" s="571">
        <v>210810955</v>
      </c>
      <c r="C109" s="572" t="s">
        <v>4825</v>
      </c>
      <c r="D109" s="572" t="s">
        <v>254</v>
      </c>
      <c r="E109" s="573">
        <v>140</v>
      </c>
      <c r="F109" s="574"/>
      <c r="G109" s="575">
        <f t="shared" si="6"/>
        <v>0</v>
      </c>
      <c r="H109" s="576">
        <v>0.16900000000000001</v>
      </c>
      <c r="I109" s="577">
        <f t="shared" si="7"/>
        <v>23.66</v>
      </c>
      <c r="J109" s="578" t="s">
        <v>4804</v>
      </c>
      <c r="M109" s="579" t="s">
        <v>4824</v>
      </c>
    </row>
    <row r="110" spans="1:13">
      <c r="A110" s="570">
        <v>95</v>
      </c>
      <c r="B110" s="571">
        <v>210810957</v>
      </c>
      <c r="C110" s="572" t="s">
        <v>4969</v>
      </c>
      <c r="D110" s="572" t="s">
        <v>254</v>
      </c>
      <c r="E110" s="573">
        <v>60</v>
      </c>
      <c r="F110" s="574"/>
      <c r="G110" s="575">
        <f t="shared" si="6"/>
        <v>0</v>
      </c>
      <c r="H110" s="576">
        <v>0.24199999999999999</v>
      </c>
      <c r="I110" s="577">
        <f t="shared" si="7"/>
        <v>14.52</v>
      </c>
      <c r="J110" s="578" t="s">
        <v>4804</v>
      </c>
      <c r="M110" s="579" t="s">
        <v>4824</v>
      </c>
    </row>
    <row r="111" spans="1:13">
      <c r="A111" s="570">
        <v>96</v>
      </c>
      <c r="B111" s="571">
        <v>210810954</v>
      </c>
      <c r="C111" s="572" t="s">
        <v>4968</v>
      </c>
      <c r="D111" s="572" t="s">
        <v>254</v>
      </c>
      <c r="E111" s="573">
        <v>80</v>
      </c>
      <c r="F111" s="574"/>
      <c r="G111" s="575">
        <f t="shared" si="6"/>
        <v>0</v>
      </c>
      <c r="H111" s="576">
        <v>0.127</v>
      </c>
      <c r="I111" s="577">
        <f t="shared" si="7"/>
        <v>10.16</v>
      </c>
      <c r="J111" s="578" t="s">
        <v>4804</v>
      </c>
      <c r="M111" s="579" t="s">
        <v>4824</v>
      </c>
    </row>
    <row r="112" spans="1:13">
      <c r="A112" s="570">
        <v>97</v>
      </c>
      <c r="B112" s="571">
        <v>210810953</v>
      </c>
      <c r="C112" s="572" t="s">
        <v>4826</v>
      </c>
      <c r="D112" s="572" t="s">
        <v>254</v>
      </c>
      <c r="E112" s="573">
        <v>100</v>
      </c>
      <c r="F112" s="574"/>
      <c r="G112" s="575">
        <f t="shared" si="6"/>
        <v>0</v>
      </c>
      <c r="H112" s="576">
        <v>0.105</v>
      </c>
      <c r="I112" s="577">
        <f t="shared" si="7"/>
        <v>10.5</v>
      </c>
      <c r="J112" s="578" t="s">
        <v>4804</v>
      </c>
      <c r="M112" s="579" t="s">
        <v>4824</v>
      </c>
    </row>
    <row r="113" spans="1:13">
      <c r="A113" s="570">
        <v>98</v>
      </c>
      <c r="B113" s="571">
        <v>210810952</v>
      </c>
      <c r="C113" s="572" t="s">
        <v>4868</v>
      </c>
      <c r="D113" s="572" t="s">
        <v>254</v>
      </c>
      <c r="E113" s="573">
        <v>200</v>
      </c>
      <c r="F113" s="574"/>
      <c r="G113" s="575">
        <f t="shared" si="6"/>
        <v>0</v>
      </c>
      <c r="H113" s="576">
        <v>9.5000000000000001E-2</v>
      </c>
      <c r="I113" s="577">
        <f t="shared" si="7"/>
        <v>19</v>
      </c>
      <c r="J113" s="578" t="s">
        <v>4804</v>
      </c>
      <c r="M113" s="579" t="s">
        <v>4824</v>
      </c>
    </row>
    <row r="114" spans="1:13">
      <c r="A114" s="570">
        <v>99</v>
      </c>
      <c r="B114" s="571">
        <v>210810956</v>
      </c>
      <c r="C114" s="572" t="s">
        <v>4970</v>
      </c>
      <c r="D114" s="572" t="s">
        <v>254</v>
      </c>
      <c r="E114" s="573">
        <v>20</v>
      </c>
      <c r="F114" s="574"/>
      <c r="G114" s="575">
        <f t="shared" si="6"/>
        <v>0</v>
      </c>
      <c r="H114" s="576">
        <v>0.19</v>
      </c>
      <c r="I114" s="577">
        <f t="shared" si="7"/>
        <v>3.8</v>
      </c>
      <c r="J114" s="578" t="s">
        <v>4804</v>
      </c>
      <c r="M114" s="579" t="s">
        <v>4824</v>
      </c>
    </row>
    <row r="115" spans="1:13">
      <c r="A115" s="570">
        <v>100</v>
      </c>
      <c r="B115" s="571">
        <v>210810951</v>
      </c>
      <c r="C115" s="572" t="s">
        <v>4823</v>
      </c>
      <c r="D115" s="572" t="s">
        <v>254</v>
      </c>
      <c r="E115" s="573">
        <v>100</v>
      </c>
      <c r="F115" s="574"/>
      <c r="G115" s="575">
        <f t="shared" si="6"/>
        <v>0</v>
      </c>
      <c r="H115" s="576">
        <v>9.0999999999999998E-2</v>
      </c>
      <c r="I115" s="577">
        <f t="shared" si="7"/>
        <v>9.1</v>
      </c>
      <c r="J115" s="578" t="s">
        <v>4804</v>
      </c>
      <c r="M115" s="579" t="s">
        <v>4824</v>
      </c>
    </row>
    <row r="116" spans="1:13">
      <c r="A116" s="570">
        <v>101</v>
      </c>
      <c r="B116" s="571">
        <v>210810952</v>
      </c>
      <c r="C116" s="572" t="s">
        <v>4868</v>
      </c>
      <c r="D116" s="572" t="s">
        <v>254</v>
      </c>
      <c r="E116" s="573">
        <v>100</v>
      </c>
      <c r="F116" s="574"/>
      <c r="G116" s="575">
        <f t="shared" si="6"/>
        <v>0</v>
      </c>
      <c r="H116" s="576">
        <v>9.5000000000000001E-2</v>
      </c>
      <c r="I116" s="577">
        <f t="shared" si="7"/>
        <v>9.5</v>
      </c>
      <c r="J116" s="578" t="s">
        <v>4804</v>
      </c>
      <c r="M116" s="579" t="s">
        <v>4824</v>
      </c>
    </row>
    <row r="117" spans="1:13">
      <c r="A117" s="570">
        <v>102</v>
      </c>
      <c r="B117" s="571">
        <v>210810953</v>
      </c>
      <c r="C117" s="572" t="s">
        <v>4826</v>
      </c>
      <c r="D117" s="572" t="s">
        <v>254</v>
      </c>
      <c r="E117" s="573">
        <v>150</v>
      </c>
      <c r="F117" s="574"/>
      <c r="G117" s="575">
        <f t="shared" si="6"/>
        <v>0</v>
      </c>
      <c r="H117" s="576">
        <v>0.105</v>
      </c>
      <c r="I117" s="577">
        <f t="shared" si="7"/>
        <v>15.75</v>
      </c>
      <c r="J117" s="578" t="s">
        <v>4804</v>
      </c>
      <c r="M117" s="579" t="s">
        <v>4824</v>
      </c>
    </row>
    <row r="118" spans="1:13">
      <c r="A118" s="570">
        <v>103</v>
      </c>
      <c r="B118" s="571">
        <v>210810953</v>
      </c>
      <c r="C118" s="572" t="s">
        <v>4826</v>
      </c>
      <c r="D118" s="572" t="s">
        <v>254</v>
      </c>
      <c r="E118" s="573">
        <v>160</v>
      </c>
      <c r="F118" s="574"/>
      <c r="G118" s="575">
        <f t="shared" si="6"/>
        <v>0</v>
      </c>
      <c r="H118" s="576">
        <v>0.105</v>
      </c>
      <c r="I118" s="577">
        <f t="shared" si="7"/>
        <v>16.8</v>
      </c>
      <c r="J118" s="578" t="s">
        <v>4804</v>
      </c>
      <c r="M118" s="579" t="s">
        <v>4824</v>
      </c>
    </row>
    <row r="119" spans="1:13">
      <c r="A119" s="570">
        <v>104</v>
      </c>
      <c r="B119" s="571">
        <v>210810954</v>
      </c>
      <c r="C119" s="572" t="s">
        <v>4968</v>
      </c>
      <c r="D119" s="572" t="s">
        <v>254</v>
      </c>
      <c r="E119" s="573">
        <v>80</v>
      </c>
      <c r="F119" s="574"/>
      <c r="G119" s="575">
        <f t="shared" si="6"/>
        <v>0</v>
      </c>
      <c r="H119" s="576">
        <v>0.127</v>
      </c>
      <c r="I119" s="577">
        <f t="shared" si="7"/>
        <v>10.16</v>
      </c>
      <c r="J119" s="578" t="s">
        <v>4804</v>
      </c>
      <c r="M119" s="579" t="s">
        <v>4824</v>
      </c>
    </row>
    <row r="120" spans="1:13">
      <c r="A120" s="570">
        <v>105</v>
      </c>
      <c r="B120" s="571">
        <v>210810952</v>
      </c>
      <c r="C120" s="572" t="s">
        <v>4868</v>
      </c>
      <c r="D120" s="572" t="s">
        <v>254</v>
      </c>
      <c r="E120" s="573">
        <v>250</v>
      </c>
      <c r="F120" s="574"/>
      <c r="G120" s="575">
        <f t="shared" si="6"/>
        <v>0</v>
      </c>
      <c r="H120" s="576">
        <v>9.5000000000000001E-2</v>
      </c>
      <c r="I120" s="577">
        <f t="shared" si="7"/>
        <v>23.75</v>
      </c>
      <c r="J120" s="578" t="s">
        <v>4804</v>
      </c>
      <c r="M120" s="579" t="s">
        <v>4824</v>
      </c>
    </row>
    <row r="121" spans="1:13">
      <c r="A121" s="570">
        <v>106</v>
      </c>
      <c r="B121" s="571">
        <v>210810956</v>
      </c>
      <c r="C121" s="572" t="s">
        <v>4970</v>
      </c>
      <c r="D121" s="572" t="s">
        <v>254</v>
      </c>
      <c r="E121" s="573">
        <v>20</v>
      </c>
      <c r="F121" s="574"/>
      <c r="G121" s="575">
        <f t="shared" si="6"/>
        <v>0</v>
      </c>
      <c r="H121" s="576">
        <v>0.19</v>
      </c>
      <c r="I121" s="577">
        <f t="shared" si="7"/>
        <v>3.8</v>
      </c>
      <c r="J121" s="578" t="s">
        <v>4804</v>
      </c>
      <c r="M121" s="579" t="s">
        <v>4824</v>
      </c>
    </row>
    <row r="122" spans="1:13">
      <c r="A122" s="570">
        <v>107</v>
      </c>
      <c r="B122" s="571">
        <v>210810048</v>
      </c>
      <c r="C122" s="572" t="s">
        <v>4869</v>
      </c>
      <c r="D122" s="572" t="s">
        <v>254</v>
      </c>
      <c r="E122" s="573">
        <v>100</v>
      </c>
      <c r="F122" s="574"/>
      <c r="G122" s="575">
        <f t="shared" si="6"/>
        <v>0</v>
      </c>
      <c r="H122" s="576">
        <v>0.09</v>
      </c>
      <c r="I122" s="577">
        <f t="shared" si="7"/>
        <v>9</v>
      </c>
      <c r="J122" s="578" t="s">
        <v>4804</v>
      </c>
      <c r="M122" s="579" t="s">
        <v>4824</v>
      </c>
    </row>
    <row r="123" spans="1:13">
      <c r="A123" s="570">
        <v>108</v>
      </c>
      <c r="B123" s="571">
        <v>210810048</v>
      </c>
      <c r="C123" s="572" t="s">
        <v>4869</v>
      </c>
      <c r="D123" s="572" t="s">
        <v>254</v>
      </c>
      <c r="E123" s="573">
        <v>60</v>
      </c>
      <c r="F123" s="574"/>
      <c r="G123" s="575">
        <f t="shared" si="6"/>
        <v>0</v>
      </c>
      <c r="H123" s="576">
        <v>0.09</v>
      </c>
      <c r="I123" s="577">
        <f t="shared" si="7"/>
        <v>5.3999999999999995</v>
      </c>
      <c r="J123" s="578" t="s">
        <v>4804</v>
      </c>
      <c r="M123" s="579" t="s">
        <v>4824</v>
      </c>
    </row>
    <row r="124" spans="1:13">
      <c r="A124" s="570">
        <v>109</v>
      </c>
      <c r="B124" s="571">
        <v>210810048</v>
      </c>
      <c r="C124" s="572" t="s">
        <v>4869</v>
      </c>
      <c r="D124" s="572" t="s">
        <v>254</v>
      </c>
      <c r="E124" s="573">
        <v>900</v>
      </c>
      <c r="F124" s="574"/>
      <c r="G124" s="575">
        <f t="shared" si="6"/>
        <v>0</v>
      </c>
      <c r="H124" s="576">
        <v>0.09</v>
      </c>
      <c r="I124" s="577">
        <f t="shared" si="7"/>
        <v>81</v>
      </c>
      <c r="J124" s="578" t="s">
        <v>4804</v>
      </c>
      <c r="M124" s="579" t="s">
        <v>4824</v>
      </c>
    </row>
    <row r="125" spans="1:13">
      <c r="A125" s="570">
        <v>110</v>
      </c>
      <c r="B125" s="571">
        <v>210810048</v>
      </c>
      <c r="C125" s="572" t="s">
        <v>4869</v>
      </c>
      <c r="D125" s="572" t="s">
        <v>254</v>
      </c>
      <c r="E125" s="573">
        <v>300</v>
      </c>
      <c r="F125" s="574"/>
      <c r="G125" s="575">
        <f t="shared" si="6"/>
        <v>0</v>
      </c>
      <c r="H125" s="576">
        <v>0.09</v>
      </c>
      <c r="I125" s="577">
        <f t="shared" si="7"/>
        <v>27</v>
      </c>
      <c r="J125" s="578" t="s">
        <v>4804</v>
      </c>
      <c r="M125" s="579" t="s">
        <v>4824</v>
      </c>
    </row>
    <row r="126" spans="1:13">
      <c r="A126" s="570">
        <v>111</v>
      </c>
      <c r="B126" s="571">
        <v>210810103</v>
      </c>
      <c r="C126" s="572" t="s">
        <v>4971</v>
      </c>
      <c r="D126" s="572" t="s">
        <v>254</v>
      </c>
      <c r="E126" s="573">
        <v>100</v>
      </c>
      <c r="F126" s="574"/>
      <c r="G126" s="575">
        <f t="shared" si="6"/>
        <v>0</v>
      </c>
      <c r="H126" s="576">
        <v>0.16900000000000001</v>
      </c>
      <c r="I126" s="577">
        <f t="shared" si="7"/>
        <v>16.900000000000002</v>
      </c>
      <c r="J126" s="578" t="s">
        <v>4804</v>
      </c>
      <c r="M126" s="579" t="s">
        <v>4824</v>
      </c>
    </row>
    <row r="127" spans="1:13">
      <c r="A127" s="570">
        <v>112</v>
      </c>
      <c r="B127" s="571">
        <v>210810107</v>
      </c>
      <c r="C127" s="572" t="s">
        <v>4972</v>
      </c>
      <c r="D127" s="572" t="s">
        <v>254</v>
      </c>
      <c r="E127" s="573">
        <v>100</v>
      </c>
      <c r="F127" s="574"/>
      <c r="G127" s="575">
        <f t="shared" si="6"/>
        <v>0</v>
      </c>
      <c r="H127" s="576">
        <v>0.24199999999999999</v>
      </c>
      <c r="I127" s="577">
        <f t="shared" si="7"/>
        <v>24.2</v>
      </c>
      <c r="J127" s="578" t="s">
        <v>4804</v>
      </c>
      <c r="M127" s="579" t="s">
        <v>4824</v>
      </c>
    </row>
    <row r="128" spans="1:13">
      <c r="A128" s="570">
        <v>113</v>
      </c>
      <c r="B128" s="571">
        <v>210901098</v>
      </c>
      <c r="C128" s="572" t="s">
        <v>4827</v>
      </c>
      <c r="D128" s="572" t="s">
        <v>254</v>
      </c>
      <c r="E128" s="573">
        <v>20</v>
      </c>
      <c r="F128" s="574"/>
      <c r="G128" s="575">
        <f t="shared" si="6"/>
        <v>0</v>
      </c>
      <c r="H128" s="576">
        <v>0.19</v>
      </c>
      <c r="I128" s="577">
        <f t="shared" si="7"/>
        <v>3.8</v>
      </c>
      <c r="J128" s="578" t="s">
        <v>4804</v>
      </c>
      <c r="M128" s="579" t="s">
        <v>4824</v>
      </c>
    </row>
    <row r="129" spans="1:13">
      <c r="A129" s="570">
        <v>114</v>
      </c>
      <c r="B129" s="571">
        <v>210802446</v>
      </c>
      <c r="C129" s="572" t="s">
        <v>4871</v>
      </c>
      <c r="D129" s="572" t="s">
        <v>254</v>
      </c>
      <c r="E129" s="573">
        <v>50</v>
      </c>
      <c r="F129" s="574"/>
      <c r="G129" s="575">
        <f t="shared" si="6"/>
        <v>0</v>
      </c>
      <c r="H129" s="576">
        <v>9.0999999999999998E-2</v>
      </c>
      <c r="I129" s="577">
        <f t="shared" si="7"/>
        <v>4.55</v>
      </c>
      <c r="J129" s="578" t="s">
        <v>4804</v>
      </c>
      <c r="M129" s="579" t="s">
        <v>4824</v>
      </c>
    </row>
    <row r="130" spans="1:13">
      <c r="A130" s="570">
        <v>115</v>
      </c>
      <c r="B130" s="571">
        <v>210100001</v>
      </c>
      <c r="C130" s="572" t="s">
        <v>4973</v>
      </c>
      <c r="D130" s="572" t="s">
        <v>2462</v>
      </c>
      <c r="E130" s="573">
        <v>300</v>
      </c>
      <c r="F130" s="574"/>
      <c r="G130" s="575">
        <f t="shared" si="6"/>
        <v>0</v>
      </c>
      <c r="H130" s="576">
        <v>0.05</v>
      </c>
      <c r="I130" s="577">
        <f t="shared" si="7"/>
        <v>15</v>
      </c>
      <c r="J130" s="578" t="s">
        <v>4804</v>
      </c>
      <c r="K130" s="556" t="s">
        <v>4805</v>
      </c>
      <c r="M130" s="579" t="s">
        <v>4824</v>
      </c>
    </row>
    <row r="131" spans="1:13">
      <c r="A131" s="570">
        <v>116</v>
      </c>
      <c r="B131" s="571">
        <v>210100002</v>
      </c>
      <c r="C131" s="572" t="s">
        <v>4974</v>
      </c>
      <c r="D131" s="572" t="s">
        <v>2462</v>
      </c>
      <c r="E131" s="573">
        <v>50</v>
      </c>
      <c r="F131" s="574"/>
      <c r="G131" s="575">
        <f t="shared" si="6"/>
        <v>0</v>
      </c>
      <c r="H131" s="576">
        <v>5.7000000000000002E-2</v>
      </c>
      <c r="I131" s="577">
        <f t="shared" si="7"/>
        <v>2.85</v>
      </c>
      <c r="J131" s="578" t="s">
        <v>4804</v>
      </c>
      <c r="K131" s="556" t="s">
        <v>4805</v>
      </c>
      <c r="M131" s="579" t="s">
        <v>4824</v>
      </c>
    </row>
    <row r="132" spans="1:13">
      <c r="A132" s="570">
        <v>117</v>
      </c>
      <c r="B132" s="571">
        <v>210100005</v>
      </c>
      <c r="C132" s="572" t="s">
        <v>4975</v>
      </c>
      <c r="D132" s="572" t="s">
        <v>2462</v>
      </c>
      <c r="E132" s="573">
        <v>6</v>
      </c>
      <c r="F132" s="574"/>
      <c r="G132" s="575">
        <f t="shared" si="6"/>
        <v>0</v>
      </c>
      <c r="H132" s="576">
        <v>0.19</v>
      </c>
      <c r="I132" s="577">
        <f t="shared" si="7"/>
        <v>1.1400000000000001</v>
      </c>
      <c r="J132" s="578" t="s">
        <v>4804</v>
      </c>
      <c r="K132" s="556" t="s">
        <v>4805</v>
      </c>
      <c r="M132" s="579" t="s">
        <v>4824</v>
      </c>
    </row>
    <row r="133" spans="1:13">
      <c r="A133" s="570">
        <v>118</v>
      </c>
      <c r="B133" s="571">
        <v>210020133</v>
      </c>
      <c r="C133" s="572" t="s">
        <v>4976</v>
      </c>
      <c r="D133" s="572" t="s">
        <v>254</v>
      </c>
      <c r="E133" s="573">
        <v>600</v>
      </c>
      <c r="F133" s="574"/>
      <c r="G133" s="575">
        <f t="shared" si="6"/>
        <v>0</v>
      </c>
      <c r="H133" s="576">
        <v>0.193</v>
      </c>
      <c r="I133" s="577">
        <f t="shared" si="7"/>
        <v>115.8</v>
      </c>
      <c r="J133" s="578" t="s">
        <v>4804</v>
      </c>
      <c r="M133" s="579" t="s">
        <v>4824</v>
      </c>
    </row>
    <row r="134" spans="1:13">
      <c r="A134" s="570">
        <v>119</v>
      </c>
      <c r="B134" s="571">
        <v>210010321</v>
      </c>
      <c r="C134" s="572" t="s">
        <v>4977</v>
      </c>
      <c r="D134" s="572" t="s">
        <v>2462</v>
      </c>
      <c r="E134" s="573">
        <v>200</v>
      </c>
      <c r="F134" s="574"/>
      <c r="G134" s="575">
        <f t="shared" si="6"/>
        <v>0</v>
      </c>
      <c r="H134" s="576">
        <v>0.39</v>
      </c>
      <c r="I134" s="577">
        <f t="shared" si="7"/>
        <v>78</v>
      </c>
      <c r="J134" s="578" t="s">
        <v>4804</v>
      </c>
      <c r="M134" s="579" t="s">
        <v>4824</v>
      </c>
    </row>
    <row r="135" spans="1:13">
      <c r="A135" s="570">
        <v>120</v>
      </c>
      <c r="B135" s="571">
        <v>210010321</v>
      </c>
      <c r="C135" s="572" t="s">
        <v>4977</v>
      </c>
      <c r="D135" s="572" t="s">
        <v>2462</v>
      </c>
      <c r="E135" s="573">
        <v>400</v>
      </c>
      <c r="F135" s="574"/>
      <c r="G135" s="575">
        <f t="shared" si="6"/>
        <v>0</v>
      </c>
      <c r="H135" s="576">
        <v>0.39</v>
      </c>
      <c r="I135" s="577">
        <f t="shared" si="7"/>
        <v>156</v>
      </c>
      <c r="J135" s="578" t="s">
        <v>4804</v>
      </c>
      <c r="M135" s="579" t="s">
        <v>4824</v>
      </c>
    </row>
    <row r="136" spans="1:13">
      <c r="A136" s="570">
        <v>121</v>
      </c>
      <c r="B136" s="571">
        <v>210010451</v>
      </c>
      <c r="C136" s="572" t="s">
        <v>4873</v>
      </c>
      <c r="D136" s="572" t="s">
        <v>2462</v>
      </c>
      <c r="E136" s="573">
        <v>35</v>
      </c>
      <c r="F136" s="574"/>
      <c r="G136" s="575">
        <f t="shared" si="6"/>
        <v>0</v>
      </c>
      <c r="H136" s="576">
        <v>0.19</v>
      </c>
      <c r="I136" s="577">
        <f t="shared" si="7"/>
        <v>6.65</v>
      </c>
      <c r="J136" s="578" t="s">
        <v>4804</v>
      </c>
      <c r="M136" s="579" t="s">
        <v>4824</v>
      </c>
    </row>
    <row r="137" spans="1:13">
      <c r="A137" s="570">
        <v>122</v>
      </c>
      <c r="B137" s="571">
        <v>210010451</v>
      </c>
      <c r="C137" s="572" t="s">
        <v>4873</v>
      </c>
      <c r="D137" s="572" t="s">
        <v>2462</v>
      </c>
      <c r="E137" s="573">
        <v>41</v>
      </c>
      <c r="F137" s="574"/>
      <c r="G137" s="575">
        <f t="shared" si="6"/>
        <v>0</v>
      </c>
      <c r="H137" s="576">
        <v>0.19</v>
      </c>
      <c r="I137" s="577">
        <f t="shared" si="7"/>
        <v>7.79</v>
      </c>
      <c r="J137" s="578" t="s">
        <v>4804</v>
      </c>
      <c r="M137" s="579" t="s">
        <v>4824</v>
      </c>
    </row>
    <row r="138" spans="1:13">
      <c r="A138" s="570">
        <v>123</v>
      </c>
      <c r="B138" s="571">
        <v>210110041</v>
      </c>
      <c r="C138" s="572" t="s">
        <v>4978</v>
      </c>
      <c r="D138" s="572" t="s">
        <v>2462</v>
      </c>
      <c r="E138" s="573">
        <v>41</v>
      </c>
      <c r="F138" s="574"/>
      <c r="G138" s="575">
        <f t="shared" si="6"/>
        <v>0</v>
      </c>
      <c r="H138" s="576">
        <v>0.14799999999999999</v>
      </c>
      <c r="I138" s="577">
        <f t="shared" si="7"/>
        <v>6.0679999999999996</v>
      </c>
      <c r="J138" s="578" t="s">
        <v>4804</v>
      </c>
      <c r="M138" s="579" t="s">
        <v>4824</v>
      </c>
    </row>
    <row r="139" spans="1:13">
      <c r="A139" s="570">
        <v>124</v>
      </c>
      <c r="B139" s="571">
        <v>210110045</v>
      </c>
      <c r="C139" s="572" t="s">
        <v>4979</v>
      </c>
      <c r="D139" s="572" t="s">
        <v>2462</v>
      </c>
      <c r="E139" s="573">
        <v>7</v>
      </c>
      <c r="F139" s="574"/>
      <c r="G139" s="575">
        <f t="shared" si="6"/>
        <v>0</v>
      </c>
      <c r="H139" s="576">
        <v>0.17</v>
      </c>
      <c r="I139" s="577">
        <f t="shared" si="7"/>
        <v>1.1900000000000002</v>
      </c>
      <c r="J139" s="578" t="s">
        <v>4804</v>
      </c>
      <c r="M139" s="579" t="s">
        <v>4824</v>
      </c>
    </row>
    <row r="140" spans="1:13">
      <c r="A140" s="570">
        <v>125</v>
      </c>
      <c r="B140" s="571">
        <v>210110043</v>
      </c>
      <c r="C140" s="572" t="s">
        <v>4980</v>
      </c>
      <c r="D140" s="572" t="s">
        <v>2462</v>
      </c>
      <c r="E140" s="573">
        <v>9</v>
      </c>
      <c r="F140" s="574"/>
      <c r="G140" s="575">
        <f t="shared" si="6"/>
        <v>0</v>
      </c>
      <c r="H140" s="576">
        <v>0.17</v>
      </c>
      <c r="I140" s="577">
        <f t="shared" si="7"/>
        <v>1.53</v>
      </c>
      <c r="J140" s="578" t="s">
        <v>4804</v>
      </c>
      <c r="M140" s="579" t="s">
        <v>4824</v>
      </c>
    </row>
    <row r="141" spans="1:13">
      <c r="A141" s="570">
        <v>126</v>
      </c>
      <c r="B141" s="571">
        <v>210110062</v>
      </c>
      <c r="C141" s="572" t="s">
        <v>4981</v>
      </c>
      <c r="D141" s="572" t="s">
        <v>2462</v>
      </c>
      <c r="E141" s="573">
        <v>37</v>
      </c>
      <c r="F141" s="574"/>
      <c r="G141" s="575">
        <f t="shared" si="6"/>
        <v>0</v>
      </c>
      <c r="H141" s="576">
        <v>0.14799999999999999</v>
      </c>
      <c r="I141" s="577">
        <f t="shared" si="7"/>
        <v>5.476</v>
      </c>
      <c r="J141" s="578" t="s">
        <v>4804</v>
      </c>
      <c r="M141" s="579" t="s">
        <v>4824</v>
      </c>
    </row>
    <row r="142" spans="1:13">
      <c r="A142" s="570">
        <v>127</v>
      </c>
      <c r="B142" s="571">
        <v>210110041</v>
      </c>
      <c r="C142" s="572" t="s">
        <v>4978</v>
      </c>
      <c r="D142" s="572" t="s">
        <v>2462</v>
      </c>
      <c r="E142" s="573">
        <v>45</v>
      </c>
      <c r="F142" s="574"/>
      <c r="G142" s="575">
        <f t="shared" si="6"/>
        <v>0</v>
      </c>
      <c r="H142" s="576">
        <v>0.14799999999999999</v>
      </c>
      <c r="I142" s="577">
        <f t="shared" si="7"/>
        <v>6.6599999999999993</v>
      </c>
      <c r="J142" s="578" t="s">
        <v>4804</v>
      </c>
      <c r="M142" s="579" t="s">
        <v>4824</v>
      </c>
    </row>
    <row r="143" spans="1:13">
      <c r="A143" s="570">
        <v>128</v>
      </c>
      <c r="B143" s="571">
        <v>210110045</v>
      </c>
      <c r="C143" s="572" t="s">
        <v>4979</v>
      </c>
      <c r="D143" s="572" t="s">
        <v>2462</v>
      </c>
      <c r="E143" s="573">
        <v>9</v>
      </c>
      <c r="F143" s="574"/>
      <c r="G143" s="575">
        <f t="shared" si="6"/>
        <v>0</v>
      </c>
      <c r="H143" s="576">
        <v>0.17</v>
      </c>
      <c r="I143" s="577">
        <f t="shared" si="7"/>
        <v>1.53</v>
      </c>
      <c r="J143" s="578" t="s">
        <v>4804</v>
      </c>
      <c r="M143" s="579" t="s">
        <v>4824</v>
      </c>
    </row>
    <row r="144" spans="1:13">
      <c r="A144" s="570">
        <v>129</v>
      </c>
      <c r="B144" s="571">
        <v>210110046</v>
      </c>
      <c r="C144" s="572" t="s">
        <v>4982</v>
      </c>
      <c r="D144" s="572" t="s">
        <v>2462</v>
      </c>
      <c r="E144" s="573">
        <v>9</v>
      </c>
      <c r="F144" s="574"/>
      <c r="G144" s="575">
        <f t="shared" si="6"/>
        <v>0</v>
      </c>
      <c r="H144" s="576">
        <v>0.19</v>
      </c>
      <c r="I144" s="577">
        <f t="shared" si="7"/>
        <v>1.71</v>
      </c>
      <c r="J144" s="578" t="s">
        <v>4804</v>
      </c>
      <c r="M144" s="579" t="s">
        <v>4824</v>
      </c>
    </row>
    <row r="145" spans="1:13">
      <c r="A145" s="570">
        <v>130</v>
      </c>
      <c r="B145" s="571">
        <v>210110062</v>
      </c>
      <c r="C145" s="572" t="s">
        <v>4981</v>
      </c>
      <c r="D145" s="572" t="s">
        <v>2462</v>
      </c>
      <c r="E145" s="573">
        <v>22</v>
      </c>
      <c r="F145" s="574"/>
      <c r="G145" s="575">
        <f t="shared" si="6"/>
        <v>0</v>
      </c>
      <c r="H145" s="576">
        <v>0.14799999999999999</v>
      </c>
      <c r="I145" s="577">
        <f t="shared" si="7"/>
        <v>3.2559999999999998</v>
      </c>
      <c r="J145" s="578" t="s">
        <v>4804</v>
      </c>
      <c r="M145" s="579" t="s">
        <v>4824</v>
      </c>
    </row>
    <row r="146" spans="1:13">
      <c r="A146" s="570">
        <v>131</v>
      </c>
      <c r="B146" s="571">
        <v>210111011</v>
      </c>
      <c r="C146" s="572" t="s">
        <v>4983</v>
      </c>
      <c r="D146" s="572" t="s">
        <v>2462</v>
      </c>
      <c r="E146" s="573">
        <v>72</v>
      </c>
      <c r="F146" s="574"/>
      <c r="G146" s="575">
        <f t="shared" si="6"/>
        <v>0</v>
      </c>
      <c r="H146" s="576">
        <v>0.27400000000000002</v>
      </c>
      <c r="I146" s="577">
        <f t="shared" si="7"/>
        <v>19.728000000000002</v>
      </c>
      <c r="J146" s="578" t="s">
        <v>4804</v>
      </c>
      <c r="M146" s="579" t="s">
        <v>4824</v>
      </c>
    </row>
    <row r="147" spans="1:13">
      <c r="A147" s="570">
        <v>132</v>
      </c>
      <c r="B147" s="571">
        <v>210111012</v>
      </c>
      <c r="C147" s="572" t="s">
        <v>4984</v>
      </c>
      <c r="D147" s="572" t="s">
        <v>2462</v>
      </c>
      <c r="E147" s="573">
        <v>130</v>
      </c>
      <c r="F147" s="574"/>
      <c r="G147" s="575">
        <f t="shared" si="6"/>
        <v>0</v>
      </c>
      <c r="H147" s="576">
        <v>0.32700000000000001</v>
      </c>
      <c r="I147" s="577">
        <f t="shared" si="7"/>
        <v>42.510000000000005</v>
      </c>
      <c r="J147" s="578" t="s">
        <v>4804</v>
      </c>
      <c r="M147" s="579" t="s">
        <v>4824</v>
      </c>
    </row>
    <row r="148" spans="1:13">
      <c r="A148" s="570">
        <v>133</v>
      </c>
      <c r="B148" s="571">
        <v>210111012</v>
      </c>
      <c r="C148" s="572" t="s">
        <v>4984</v>
      </c>
      <c r="D148" s="572" t="s">
        <v>2462</v>
      </c>
      <c r="E148" s="573">
        <v>6</v>
      </c>
      <c r="F148" s="574"/>
      <c r="G148" s="575">
        <f t="shared" si="6"/>
        <v>0</v>
      </c>
      <c r="H148" s="576">
        <v>0.32700000000000001</v>
      </c>
      <c r="I148" s="577">
        <f t="shared" si="7"/>
        <v>1.9620000000000002</v>
      </c>
      <c r="J148" s="578" t="s">
        <v>4804</v>
      </c>
      <c r="M148" s="579" t="s">
        <v>4824</v>
      </c>
    </row>
    <row r="149" spans="1:13">
      <c r="A149" s="570">
        <v>134</v>
      </c>
      <c r="B149" s="571">
        <v>210111102</v>
      </c>
      <c r="C149" s="572" t="s">
        <v>4985</v>
      </c>
      <c r="D149" s="572" t="s">
        <v>2462</v>
      </c>
      <c r="E149" s="573">
        <v>4</v>
      </c>
      <c r="F149" s="574"/>
      <c r="G149" s="575">
        <f t="shared" si="6"/>
        <v>0</v>
      </c>
      <c r="H149" s="576">
        <v>0.41099999999999998</v>
      </c>
      <c r="I149" s="577">
        <f t="shared" si="7"/>
        <v>1.6439999999999999</v>
      </c>
      <c r="J149" s="578" t="s">
        <v>4804</v>
      </c>
      <c r="M149" s="579" t="s">
        <v>4824</v>
      </c>
    </row>
    <row r="150" spans="1:13">
      <c r="A150" s="570">
        <v>135</v>
      </c>
      <c r="B150" s="571">
        <v>210120813</v>
      </c>
      <c r="C150" s="572" t="s">
        <v>4986</v>
      </c>
      <c r="D150" s="572" t="s">
        <v>2462</v>
      </c>
      <c r="E150" s="573">
        <v>8</v>
      </c>
      <c r="F150" s="574"/>
      <c r="G150" s="575">
        <f t="shared" si="6"/>
        <v>0</v>
      </c>
      <c r="H150" s="576">
        <v>0.77</v>
      </c>
      <c r="I150" s="577">
        <f t="shared" si="7"/>
        <v>6.16</v>
      </c>
      <c r="J150" s="578" t="s">
        <v>4804</v>
      </c>
      <c r="M150" s="579" t="s">
        <v>4824</v>
      </c>
    </row>
    <row r="151" spans="1:13">
      <c r="A151" s="570">
        <v>136</v>
      </c>
      <c r="B151" s="571">
        <v>210140431</v>
      </c>
      <c r="C151" s="572" t="s">
        <v>4987</v>
      </c>
      <c r="D151" s="572" t="s">
        <v>2462</v>
      </c>
      <c r="E151" s="573">
        <v>2</v>
      </c>
      <c r="F151" s="574"/>
      <c r="G151" s="575">
        <f t="shared" si="6"/>
        <v>0</v>
      </c>
      <c r="H151" s="576">
        <v>0.38</v>
      </c>
      <c r="I151" s="577">
        <f t="shared" si="7"/>
        <v>0.76</v>
      </c>
      <c r="J151" s="578" t="s">
        <v>4804</v>
      </c>
      <c r="M151" s="579" t="s">
        <v>4824</v>
      </c>
    </row>
    <row r="152" spans="1:13">
      <c r="A152" s="570">
        <v>137</v>
      </c>
      <c r="B152" s="571">
        <v>210990146</v>
      </c>
      <c r="C152" s="572" t="s">
        <v>4988</v>
      </c>
      <c r="D152" s="572" t="s">
        <v>2462</v>
      </c>
      <c r="E152" s="573">
        <v>1</v>
      </c>
      <c r="F152" s="574"/>
      <c r="G152" s="575">
        <f t="shared" si="6"/>
        <v>0</v>
      </c>
      <c r="H152" s="576">
        <v>0.63</v>
      </c>
      <c r="I152" s="577">
        <f t="shared" si="7"/>
        <v>0.63</v>
      </c>
      <c r="J152" s="578" t="s">
        <v>4804</v>
      </c>
      <c r="M152" s="579" t="s">
        <v>4824</v>
      </c>
    </row>
    <row r="153" spans="1:13">
      <c r="A153" s="570">
        <v>138</v>
      </c>
      <c r="B153" s="571">
        <v>210990146</v>
      </c>
      <c r="C153" s="572" t="s">
        <v>4988</v>
      </c>
      <c r="D153" s="572" t="s">
        <v>2462</v>
      </c>
      <c r="E153" s="573">
        <v>1</v>
      </c>
      <c r="F153" s="574"/>
      <c r="G153" s="575">
        <f t="shared" si="6"/>
        <v>0</v>
      </c>
      <c r="H153" s="576">
        <v>0.63</v>
      </c>
      <c r="I153" s="577">
        <f t="shared" si="7"/>
        <v>0.63</v>
      </c>
      <c r="J153" s="578" t="s">
        <v>4804</v>
      </c>
      <c r="M153" s="579" t="s">
        <v>4824</v>
      </c>
    </row>
    <row r="154" spans="1:13">
      <c r="A154" s="570">
        <v>139</v>
      </c>
      <c r="B154" s="571">
        <v>210190002</v>
      </c>
      <c r="C154" s="572" t="s">
        <v>4989</v>
      </c>
      <c r="D154" s="572" t="s">
        <v>2462</v>
      </c>
      <c r="E154" s="573">
        <v>1</v>
      </c>
      <c r="F154" s="574"/>
      <c r="G154" s="575">
        <f t="shared" si="6"/>
        <v>0</v>
      </c>
      <c r="H154" s="576">
        <v>1.46</v>
      </c>
      <c r="I154" s="577">
        <f t="shared" si="7"/>
        <v>1.46</v>
      </c>
      <c r="J154" s="578" t="s">
        <v>4804</v>
      </c>
      <c r="M154" s="579" t="s">
        <v>4824</v>
      </c>
    </row>
    <row r="155" spans="1:13">
      <c r="A155" s="570">
        <v>140</v>
      </c>
      <c r="B155" s="571">
        <v>210190002</v>
      </c>
      <c r="C155" s="572" t="s">
        <v>4989</v>
      </c>
      <c r="D155" s="572" t="s">
        <v>2462</v>
      </c>
      <c r="E155" s="573">
        <v>1</v>
      </c>
      <c r="F155" s="574"/>
      <c r="G155" s="575">
        <f t="shared" si="6"/>
        <v>0</v>
      </c>
      <c r="H155" s="576">
        <v>1.46</v>
      </c>
      <c r="I155" s="577">
        <f t="shared" si="7"/>
        <v>1.46</v>
      </c>
      <c r="J155" s="578" t="s">
        <v>4804</v>
      </c>
      <c r="M155" s="579" t="s">
        <v>4824</v>
      </c>
    </row>
    <row r="156" spans="1:13">
      <c r="A156" s="570">
        <v>141</v>
      </c>
      <c r="B156" s="571">
        <v>210190002</v>
      </c>
      <c r="C156" s="572" t="s">
        <v>4989</v>
      </c>
      <c r="D156" s="572" t="s">
        <v>2462</v>
      </c>
      <c r="E156" s="573">
        <v>1</v>
      </c>
      <c r="F156" s="574"/>
      <c r="G156" s="575">
        <f t="shared" si="6"/>
        <v>0</v>
      </c>
      <c r="H156" s="576">
        <v>1.46</v>
      </c>
      <c r="I156" s="577">
        <f t="shared" si="7"/>
        <v>1.46</v>
      </c>
      <c r="J156" s="578" t="s">
        <v>4804</v>
      </c>
      <c r="M156" s="579" t="s">
        <v>4824</v>
      </c>
    </row>
    <row r="157" spans="1:13">
      <c r="A157" s="570">
        <v>142</v>
      </c>
      <c r="B157" s="571">
        <v>210190002</v>
      </c>
      <c r="C157" s="572" t="s">
        <v>4990</v>
      </c>
      <c r="D157" s="572" t="s">
        <v>2462</v>
      </c>
      <c r="E157" s="573">
        <v>1</v>
      </c>
      <c r="F157" s="574"/>
      <c r="G157" s="575">
        <f t="shared" si="6"/>
        <v>0</v>
      </c>
      <c r="H157" s="576">
        <v>0.94599999999999995</v>
      </c>
      <c r="I157" s="577">
        <f t="shared" si="7"/>
        <v>0.94599999999999995</v>
      </c>
      <c r="J157" s="578" t="s">
        <v>4804</v>
      </c>
      <c r="M157" s="579" t="s">
        <v>4824</v>
      </c>
    </row>
    <row r="158" spans="1:13">
      <c r="A158" s="570">
        <v>143</v>
      </c>
      <c r="B158" s="571">
        <v>210190002</v>
      </c>
      <c r="C158" s="572" t="s">
        <v>4990</v>
      </c>
      <c r="D158" s="572" t="s">
        <v>2462</v>
      </c>
      <c r="E158" s="573">
        <v>1</v>
      </c>
      <c r="F158" s="574"/>
      <c r="G158" s="575">
        <f t="shared" si="6"/>
        <v>0</v>
      </c>
      <c r="H158" s="576">
        <v>0.94599999999999995</v>
      </c>
      <c r="I158" s="577">
        <f t="shared" si="7"/>
        <v>0.94599999999999995</v>
      </c>
      <c r="J158" s="578" t="s">
        <v>4804</v>
      </c>
      <c r="M158" s="579" t="s">
        <v>4824</v>
      </c>
    </row>
    <row r="159" spans="1:13">
      <c r="A159" s="570">
        <v>144</v>
      </c>
      <c r="B159" s="571">
        <v>210190002</v>
      </c>
      <c r="C159" s="572" t="s">
        <v>4990</v>
      </c>
      <c r="D159" s="572" t="s">
        <v>2462</v>
      </c>
      <c r="E159" s="573">
        <v>1</v>
      </c>
      <c r="F159" s="574"/>
      <c r="G159" s="575">
        <f t="shared" si="6"/>
        <v>0</v>
      </c>
      <c r="H159" s="576">
        <v>0.94599999999999995</v>
      </c>
      <c r="I159" s="577">
        <f t="shared" si="7"/>
        <v>0.94599999999999995</v>
      </c>
      <c r="J159" s="578" t="s">
        <v>4804</v>
      </c>
      <c r="M159" s="579" t="s">
        <v>4824</v>
      </c>
    </row>
    <row r="160" spans="1:13">
      <c r="A160" s="570">
        <v>145</v>
      </c>
      <c r="B160" s="571">
        <v>210190002</v>
      </c>
      <c r="C160" s="572" t="s">
        <v>4990</v>
      </c>
      <c r="D160" s="572" t="s">
        <v>2462</v>
      </c>
      <c r="E160" s="573">
        <v>1</v>
      </c>
      <c r="F160" s="574"/>
      <c r="G160" s="575">
        <f t="shared" si="6"/>
        <v>0</v>
      </c>
      <c r="H160" s="576">
        <v>0.94599999999999995</v>
      </c>
      <c r="I160" s="577">
        <f t="shared" si="7"/>
        <v>0.94599999999999995</v>
      </c>
      <c r="J160" s="578" t="s">
        <v>4804</v>
      </c>
      <c r="M160" s="579" t="s">
        <v>4824</v>
      </c>
    </row>
    <row r="161" spans="1:13">
      <c r="A161" s="570">
        <v>146</v>
      </c>
      <c r="B161" s="571">
        <v>210190002</v>
      </c>
      <c r="C161" s="572" t="s">
        <v>4990</v>
      </c>
      <c r="D161" s="572" t="s">
        <v>2462</v>
      </c>
      <c r="E161" s="573">
        <v>1</v>
      </c>
      <c r="F161" s="574"/>
      <c r="G161" s="575">
        <f t="shared" si="6"/>
        <v>0</v>
      </c>
      <c r="H161" s="576">
        <v>0.94599999999999995</v>
      </c>
      <c r="I161" s="577">
        <f t="shared" si="7"/>
        <v>0.94599999999999995</v>
      </c>
      <c r="J161" s="578" t="s">
        <v>4804</v>
      </c>
      <c r="M161" s="579" t="s">
        <v>4824</v>
      </c>
    </row>
    <row r="162" spans="1:13">
      <c r="A162" s="570">
        <v>147</v>
      </c>
      <c r="B162" s="571">
        <v>210190002</v>
      </c>
      <c r="C162" s="572" t="s">
        <v>4990</v>
      </c>
      <c r="D162" s="572" t="s">
        <v>2462</v>
      </c>
      <c r="E162" s="573">
        <v>1</v>
      </c>
      <c r="F162" s="574"/>
      <c r="G162" s="575">
        <f t="shared" si="6"/>
        <v>0</v>
      </c>
      <c r="H162" s="576">
        <v>0.94599999999999995</v>
      </c>
      <c r="I162" s="577">
        <f t="shared" si="7"/>
        <v>0.94599999999999995</v>
      </c>
      <c r="J162" s="578" t="s">
        <v>4804</v>
      </c>
      <c r="M162" s="579" t="s">
        <v>4824</v>
      </c>
    </row>
    <row r="163" spans="1:13">
      <c r="A163" s="570">
        <v>148</v>
      </c>
      <c r="B163" s="571">
        <v>210190002</v>
      </c>
      <c r="C163" s="572" t="s">
        <v>4990</v>
      </c>
      <c r="D163" s="572" t="s">
        <v>2462</v>
      </c>
      <c r="E163" s="573">
        <v>1</v>
      </c>
      <c r="F163" s="574"/>
      <c r="G163" s="575">
        <f t="shared" ref="G163:G171" si="8">E163*F163</f>
        <v>0</v>
      </c>
      <c r="H163" s="576">
        <v>0.94599999999999995</v>
      </c>
      <c r="I163" s="577">
        <f t="shared" ref="I163:I171" si="9">E163*H163</f>
        <v>0.94599999999999995</v>
      </c>
      <c r="J163" s="578" t="s">
        <v>4804</v>
      </c>
      <c r="M163" s="579" t="s">
        <v>4824</v>
      </c>
    </row>
    <row r="164" spans="1:13">
      <c r="A164" s="570">
        <v>149</v>
      </c>
      <c r="B164" s="571">
        <v>210190002</v>
      </c>
      <c r="C164" s="572" t="s">
        <v>4990</v>
      </c>
      <c r="D164" s="572" t="s">
        <v>2462</v>
      </c>
      <c r="E164" s="573">
        <v>1</v>
      </c>
      <c r="F164" s="574"/>
      <c r="G164" s="575">
        <f t="shared" si="8"/>
        <v>0</v>
      </c>
      <c r="H164" s="576">
        <v>0.94599999999999995</v>
      </c>
      <c r="I164" s="577">
        <f t="shared" si="9"/>
        <v>0.94599999999999995</v>
      </c>
      <c r="J164" s="578" t="s">
        <v>4804</v>
      </c>
      <c r="M164" s="579" t="s">
        <v>4824</v>
      </c>
    </row>
    <row r="165" spans="1:13">
      <c r="A165" s="570">
        <v>150</v>
      </c>
      <c r="B165" s="571">
        <v>210190002</v>
      </c>
      <c r="C165" s="572" t="s">
        <v>4990</v>
      </c>
      <c r="D165" s="572" t="s">
        <v>2462</v>
      </c>
      <c r="E165" s="573">
        <v>1</v>
      </c>
      <c r="F165" s="574"/>
      <c r="G165" s="575">
        <f t="shared" si="8"/>
        <v>0</v>
      </c>
      <c r="H165" s="576">
        <v>0.94599999999999995</v>
      </c>
      <c r="I165" s="577">
        <f t="shared" si="9"/>
        <v>0.94599999999999995</v>
      </c>
      <c r="J165" s="578" t="s">
        <v>4804</v>
      </c>
      <c r="M165" s="579" t="s">
        <v>4824</v>
      </c>
    </row>
    <row r="166" spans="1:13">
      <c r="A166" s="570">
        <v>151</v>
      </c>
      <c r="B166" s="571">
        <v>210190002</v>
      </c>
      <c r="C166" s="572" t="s">
        <v>4990</v>
      </c>
      <c r="D166" s="572" t="s">
        <v>2462</v>
      </c>
      <c r="E166" s="573">
        <v>1</v>
      </c>
      <c r="F166" s="574"/>
      <c r="G166" s="575">
        <f t="shared" si="8"/>
        <v>0</v>
      </c>
      <c r="H166" s="576">
        <v>0.94599999999999995</v>
      </c>
      <c r="I166" s="577">
        <f t="shared" si="9"/>
        <v>0.94599999999999995</v>
      </c>
      <c r="J166" s="578" t="s">
        <v>4804</v>
      </c>
      <c r="M166" s="579" t="s">
        <v>4824</v>
      </c>
    </row>
    <row r="167" spans="1:13">
      <c r="A167" s="570">
        <v>152</v>
      </c>
      <c r="B167" s="571">
        <v>210990562</v>
      </c>
      <c r="C167" s="572" t="s">
        <v>4829</v>
      </c>
      <c r="D167" s="572" t="s">
        <v>2462</v>
      </c>
      <c r="E167" s="573">
        <v>1</v>
      </c>
      <c r="F167" s="574"/>
      <c r="G167" s="575">
        <f t="shared" si="8"/>
        <v>0</v>
      </c>
      <c r="H167" s="576">
        <v>168</v>
      </c>
      <c r="I167" s="577">
        <f t="shared" si="9"/>
        <v>168</v>
      </c>
      <c r="J167" s="578" t="s">
        <v>4804</v>
      </c>
      <c r="K167" s="556" t="s">
        <v>4805</v>
      </c>
      <c r="M167" s="579" t="s">
        <v>4824</v>
      </c>
    </row>
    <row r="168" spans="1:13">
      <c r="A168" s="640">
        <v>153</v>
      </c>
      <c r="B168" s="641">
        <v>210990248</v>
      </c>
      <c r="C168" s="642" t="s">
        <v>4991</v>
      </c>
      <c r="D168" s="642" t="s">
        <v>2462</v>
      </c>
      <c r="E168" s="643">
        <v>1590</v>
      </c>
      <c r="F168" s="644"/>
      <c r="G168" s="645">
        <f>E168*F168</f>
        <v>0</v>
      </c>
      <c r="H168" s="576">
        <v>0.94599999999999995</v>
      </c>
      <c r="I168" s="577">
        <v>0.95</v>
      </c>
      <c r="J168" s="646"/>
      <c r="M168" s="579"/>
    </row>
    <row r="169" spans="1:13">
      <c r="A169" s="640">
        <v>154</v>
      </c>
      <c r="B169" s="2358">
        <v>210990562</v>
      </c>
      <c r="C169" s="2359" t="s">
        <v>9716</v>
      </c>
      <c r="D169" s="2359" t="s">
        <v>4961</v>
      </c>
      <c r="E169" s="2360">
        <v>1</v>
      </c>
      <c r="F169" s="644"/>
      <c r="G169" s="645">
        <f>E169*F169</f>
        <v>0</v>
      </c>
      <c r="H169" s="2356"/>
      <c r="I169" s="2357"/>
      <c r="J169" s="646"/>
      <c r="M169" s="579"/>
    </row>
    <row r="170" spans="1:13">
      <c r="A170" s="640"/>
      <c r="B170" s="2428">
        <v>210990568</v>
      </c>
      <c r="C170" s="2359" t="s">
        <v>11824</v>
      </c>
      <c r="D170" s="2359" t="s">
        <v>2462</v>
      </c>
      <c r="E170" s="2360">
        <v>1</v>
      </c>
      <c r="F170" s="644"/>
      <c r="G170" s="645">
        <f>E170*F170</f>
        <v>0</v>
      </c>
      <c r="H170" s="2356"/>
      <c r="I170" s="2357"/>
      <c r="J170" s="646"/>
      <c r="M170" s="579"/>
    </row>
    <row r="171" spans="1:13" ht="15.75" thickBot="1">
      <c r="A171" s="580">
        <v>155</v>
      </c>
      <c r="B171" s="581">
        <v>210990222</v>
      </c>
      <c r="C171" s="582" t="s">
        <v>4992</v>
      </c>
      <c r="D171" s="582" t="s">
        <v>4993</v>
      </c>
      <c r="E171" s="583">
        <v>50</v>
      </c>
      <c r="F171" s="584"/>
      <c r="G171" s="585">
        <f t="shared" si="8"/>
        <v>0</v>
      </c>
      <c r="H171" s="586">
        <v>2.78</v>
      </c>
      <c r="I171" s="587">
        <f t="shared" si="9"/>
        <v>139</v>
      </c>
      <c r="J171" s="588" t="s">
        <v>4804</v>
      </c>
      <c r="K171" s="556" t="s">
        <v>4805</v>
      </c>
      <c r="M171" s="579" t="s">
        <v>4824</v>
      </c>
    </row>
    <row r="172" spans="1:13" s="597" customFormat="1" ht="14.25">
      <c r="A172" s="589"/>
      <c r="B172" s="590"/>
      <c r="C172" s="591" t="s">
        <v>4813</v>
      </c>
      <c r="D172" s="591"/>
      <c r="E172" s="592"/>
      <c r="F172" s="593"/>
      <c r="G172" s="593">
        <f>SUM(G99:G171)</f>
        <v>0</v>
      </c>
      <c r="H172" s="594"/>
      <c r="I172" s="595">
        <f>SUM(I99:I171)</f>
        <v>2000.454</v>
      </c>
      <c r="J172" s="596"/>
      <c r="M172" s="598" t="s">
        <v>4824</v>
      </c>
    </row>
    <row r="173" spans="1:13" s="552" customFormat="1" ht="19.899999999999999" customHeight="1">
      <c r="A173" s="599" t="s">
        <v>4881</v>
      </c>
      <c r="B173" s="600"/>
      <c r="C173" s="601"/>
      <c r="D173" s="601"/>
      <c r="E173" s="602"/>
      <c r="F173" s="603"/>
      <c r="G173" s="603"/>
      <c r="H173" s="604"/>
      <c r="I173" s="605"/>
      <c r="J173" s="606"/>
      <c r="M173" s="607"/>
    </row>
    <row r="174" spans="1:13">
      <c r="A174" s="570">
        <v>156</v>
      </c>
      <c r="B174" s="571">
        <v>219002213</v>
      </c>
      <c r="C174" s="572" t="s">
        <v>4994</v>
      </c>
      <c r="D174" s="572" t="s">
        <v>2462</v>
      </c>
      <c r="E174" s="573">
        <v>1000</v>
      </c>
      <c r="F174" s="574"/>
      <c r="G174" s="575">
        <f t="shared" ref="G174:G180" si="10">E174*F174</f>
        <v>0</v>
      </c>
      <c r="H174" s="576">
        <v>0.13700000000000001</v>
      </c>
      <c r="I174" s="577">
        <f t="shared" ref="I174:I180" si="11">E174*H174</f>
        <v>137</v>
      </c>
      <c r="J174" s="578" t="s">
        <v>4804</v>
      </c>
      <c r="K174" s="556" t="s">
        <v>4805</v>
      </c>
      <c r="M174" s="579" t="s">
        <v>4883</v>
      </c>
    </row>
    <row r="175" spans="1:13">
      <c r="A175" s="570">
        <v>157</v>
      </c>
      <c r="B175" s="571">
        <v>219002621</v>
      </c>
      <c r="C175" s="572" t="s">
        <v>4995</v>
      </c>
      <c r="D175" s="572" t="s">
        <v>254</v>
      </c>
      <c r="E175" s="573">
        <v>500</v>
      </c>
      <c r="F175" s="574"/>
      <c r="G175" s="575">
        <f t="shared" si="10"/>
        <v>0</v>
      </c>
      <c r="H175" s="576">
        <v>0.307</v>
      </c>
      <c r="I175" s="577">
        <f t="shared" si="11"/>
        <v>153.5</v>
      </c>
      <c r="J175" s="578" t="s">
        <v>4804</v>
      </c>
      <c r="K175" s="556" t="s">
        <v>4805</v>
      </c>
      <c r="M175" s="579" t="s">
        <v>4883</v>
      </c>
    </row>
    <row r="176" spans="1:13">
      <c r="A176" s="570">
        <v>158</v>
      </c>
      <c r="B176" s="571">
        <v>219002631</v>
      </c>
      <c r="C176" s="572" t="s">
        <v>4996</v>
      </c>
      <c r="D176" s="572" t="s">
        <v>254</v>
      </c>
      <c r="E176" s="573">
        <v>500</v>
      </c>
      <c r="F176" s="574"/>
      <c r="G176" s="575">
        <f t="shared" si="10"/>
        <v>0</v>
      </c>
      <c r="H176" s="576">
        <v>0.28699999999999998</v>
      </c>
      <c r="I176" s="577">
        <f t="shared" si="11"/>
        <v>143.5</v>
      </c>
      <c r="J176" s="578" t="s">
        <v>4804</v>
      </c>
      <c r="K176" s="556" t="s">
        <v>4805</v>
      </c>
      <c r="M176" s="579" t="s">
        <v>4883</v>
      </c>
    </row>
    <row r="177" spans="1:13">
      <c r="A177" s="570">
        <v>159</v>
      </c>
      <c r="B177" s="571">
        <v>219002633</v>
      </c>
      <c r="C177" s="572" t="s">
        <v>4997</v>
      </c>
      <c r="D177" s="572" t="s">
        <v>254</v>
      </c>
      <c r="E177" s="573">
        <v>200</v>
      </c>
      <c r="F177" s="574"/>
      <c r="G177" s="575">
        <f t="shared" si="10"/>
        <v>0</v>
      </c>
      <c r="H177" s="576">
        <v>0.39300000000000002</v>
      </c>
      <c r="I177" s="577">
        <f t="shared" si="11"/>
        <v>78.600000000000009</v>
      </c>
      <c r="J177" s="578" t="s">
        <v>4804</v>
      </c>
      <c r="K177" s="556" t="s">
        <v>4805</v>
      </c>
      <c r="M177" s="579" t="s">
        <v>4883</v>
      </c>
    </row>
    <row r="178" spans="1:13">
      <c r="A178" s="570">
        <v>160</v>
      </c>
      <c r="B178" s="571">
        <v>219003692</v>
      </c>
      <c r="C178" s="572" t="s">
        <v>4998</v>
      </c>
      <c r="D178" s="572" t="s">
        <v>254</v>
      </c>
      <c r="E178" s="573">
        <v>1000</v>
      </c>
      <c r="F178" s="574"/>
      <c r="G178" s="575">
        <f t="shared" si="10"/>
        <v>0</v>
      </c>
      <c r="H178" s="576">
        <v>6.4000000000000001E-2</v>
      </c>
      <c r="I178" s="577">
        <f t="shared" si="11"/>
        <v>64</v>
      </c>
      <c r="J178" s="578" t="s">
        <v>4804</v>
      </c>
      <c r="K178" s="556" t="s">
        <v>4805</v>
      </c>
      <c r="M178" s="579" t="s">
        <v>4883</v>
      </c>
    </row>
    <row r="179" spans="1:13">
      <c r="A179" s="570">
        <v>161</v>
      </c>
      <c r="B179" s="571">
        <v>219003694</v>
      </c>
      <c r="C179" s="572" t="s">
        <v>4999</v>
      </c>
      <c r="D179" s="572" t="s">
        <v>254</v>
      </c>
      <c r="E179" s="573">
        <v>200</v>
      </c>
      <c r="F179" s="574"/>
      <c r="G179" s="575">
        <f t="shared" si="10"/>
        <v>0</v>
      </c>
      <c r="H179" s="576">
        <v>0.13800000000000001</v>
      </c>
      <c r="I179" s="577">
        <f t="shared" si="11"/>
        <v>27.6</v>
      </c>
      <c r="J179" s="578" t="s">
        <v>4804</v>
      </c>
      <c r="K179" s="556" t="s">
        <v>4805</v>
      </c>
      <c r="M179" s="579" t="s">
        <v>4883</v>
      </c>
    </row>
    <row r="180" spans="1:13" ht="15.75" thickBot="1">
      <c r="A180" s="580">
        <v>162</v>
      </c>
      <c r="B180" s="581">
        <v>219001444</v>
      </c>
      <c r="C180" s="582" t="s">
        <v>5000</v>
      </c>
      <c r="D180" s="582" t="s">
        <v>2462</v>
      </c>
      <c r="E180" s="583">
        <v>20</v>
      </c>
      <c r="F180" s="584"/>
      <c r="G180" s="585">
        <f t="shared" si="10"/>
        <v>0</v>
      </c>
      <c r="H180" s="586">
        <v>5.17</v>
      </c>
      <c r="I180" s="587">
        <f t="shared" si="11"/>
        <v>103.4</v>
      </c>
      <c r="J180" s="588" t="s">
        <v>4804</v>
      </c>
      <c r="K180" s="556" t="s">
        <v>4805</v>
      </c>
      <c r="M180" s="579" t="s">
        <v>4883</v>
      </c>
    </row>
    <row r="181" spans="1:13" s="597" customFormat="1" thickBot="1">
      <c r="A181" s="608"/>
      <c r="B181" s="609"/>
      <c r="C181" s="610" t="s">
        <v>4813</v>
      </c>
      <c r="D181" s="610"/>
      <c r="E181" s="611"/>
      <c r="F181" s="612"/>
      <c r="G181" s="612">
        <f>SUM(G174:G180)</f>
        <v>0</v>
      </c>
      <c r="H181" s="613"/>
      <c r="I181" s="614">
        <f>SUM(I174:I180)</f>
        <v>707.6</v>
      </c>
      <c r="J181" s="615"/>
      <c r="M181" s="597" t="s">
        <v>4883</v>
      </c>
    </row>
    <row r="182" spans="1:13">
      <c r="B182" s="616"/>
      <c r="E182" s="617"/>
      <c r="H182" s="619"/>
      <c r="I182" s="620"/>
    </row>
    <row r="183" spans="1:13" ht="18.75">
      <c r="A183" s="647" t="s">
        <v>4317</v>
      </c>
      <c r="B183" s="648"/>
      <c r="C183" s="649"/>
      <c r="D183" s="649"/>
      <c r="E183" s="650"/>
      <c r="F183" s="651"/>
      <c r="G183" s="652">
        <f>G181+G172+G97+G23</f>
        <v>0</v>
      </c>
      <c r="H183" s="653"/>
      <c r="I183" s="654"/>
    </row>
    <row r="184" spans="1:13" ht="18.75">
      <c r="A184" s="655"/>
      <c r="B184" s="616"/>
      <c r="E184" s="617"/>
      <c r="H184" s="619"/>
      <c r="I184" s="620"/>
    </row>
    <row r="185" spans="1:13" ht="18.75">
      <c r="A185" s="655"/>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row r="194" spans="2:9">
      <c r="B194" s="616"/>
      <c r="E194" s="617"/>
      <c r="H194" s="619"/>
      <c r="I194" s="620"/>
    </row>
    <row r="195" spans="2:9">
      <c r="B195" s="616"/>
      <c r="E195" s="617"/>
      <c r="H195" s="619"/>
      <c r="I195" s="620"/>
    </row>
  </sheetData>
  <sheetProtection algorithmName="SHA-512" hashValue="9g05498cB/an4sRjeE45S7aydAtSLEhoPZQIod2cIUl8dSiavcRlRFZvtH2puPUd11P9Z1zD/C9n5Uq0fveZkQ==" saltValue="ktnTAh6WfdxdKQ4lM95WXg==" spinCount="100000" sheet="1"/>
  <printOptions horizontalCentered="1"/>
  <pageMargins left="0.25" right="0.25" top="0.75" bottom="0.75" header="0.3" footer="0.3"/>
  <pageSetup paperSize="9" scale="83"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23" zoomScaleNormal="100" zoomScaleSheetLayoutView="100" workbookViewId="0">
      <selection activeCell="M10" sqref="M10"/>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89"/>
      <c r="B1" s="2490"/>
      <c r="C1" s="2491"/>
      <c r="D1" s="656" t="s">
        <v>5001</v>
      </c>
      <c r="E1" s="657"/>
      <c r="F1" s="658"/>
      <c r="G1" s="658"/>
      <c r="H1" s="658"/>
      <c r="I1" s="658"/>
      <c r="J1" s="659"/>
    </row>
    <row r="2" spans="1:10">
      <c r="A2" s="2492"/>
      <c r="B2" s="2493"/>
      <c r="C2" s="2494"/>
      <c r="D2" s="660" t="s">
        <v>5002</v>
      </c>
      <c r="E2" s="661"/>
      <c r="F2" s="662"/>
      <c r="G2" s="662"/>
      <c r="H2" s="662"/>
      <c r="I2" s="662"/>
      <c r="J2" s="663"/>
    </row>
    <row r="3" spans="1:10">
      <c r="A3" s="664"/>
      <c r="B3" s="2495"/>
      <c r="C3" s="2496"/>
      <c r="D3" s="665"/>
      <c r="E3" s="666"/>
      <c r="F3" s="667"/>
      <c r="G3" s="667"/>
      <c r="H3" s="667"/>
      <c r="I3" s="667"/>
      <c r="J3" s="668"/>
    </row>
    <row r="4" spans="1:10" ht="15.75">
      <c r="A4" s="669"/>
      <c r="B4" s="2497"/>
      <c r="C4" s="2498"/>
      <c r="D4" s="669" t="s">
        <v>5003</v>
      </c>
      <c r="E4" s="670"/>
      <c r="F4" s="671"/>
      <c r="G4" s="671"/>
      <c r="H4" s="671"/>
      <c r="I4" s="671"/>
      <c r="J4" s="672"/>
    </row>
    <row r="5" spans="1:10">
      <c r="A5" s="673"/>
      <c r="B5" s="2487"/>
      <c r="C5" s="2488"/>
      <c r="D5" s="674"/>
      <c r="E5" s="675"/>
      <c r="F5" s="676"/>
      <c r="G5" s="676"/>
      <c r="H5" s="676"/>
      <c r="I5" s="676"/>
      <c r="J5" s="677"/>
    </row>
    <row r="6" spans="1:10">
      <c r="A6" s="673"/>
      <c r="B6" s="2487"/>
      <c r="C6" s="2488"/>
      <c r="D6" s="674"/>
      <c r="E6" s="675"/>
      <c r="F6" s="676"/>
      <c r="G6" s="676"/>
      <c r="H6" s="676"/>
      <c r="I6" s="676"/>
      <c r="J6" s="677"/>
    </row>
    <row r="7" spans="1:10">
      <c r="A7" s="673"/>
      <c r="B7" s="2487"/>
      <c r="C7" s="2488"/>
      <c r="D7" s="660" t="s">
        <v>5004</v>
      </c>
      <c r="E7" s="675"/>
      <c r="F7" s="676"/>
      <c r="G7" s="676"/>
      <c r="H7" s="676"/>
      <c r="I7" s="676"/>
      <c r="J7" s="677"/>
    </row>
    <row r="8" spans="1:10">
      <c r="A8" s="673"/>
      <c r="B8" s="2501"/>
      <c r="C8" s="2502"/>
      <c r="D8" s="660" t="s">
        <v>26</v>
      </c>
      <c r="E8" s="675"/>
      <c r="F8" s="676"/>
      <c r="G8" s="676"/>
      <c r="H8" s="676"/>
      <c r="I8" s="676"/>
      <c r="J8" s="677"/>
    </row>
    <row r="9" spans="1:10">
      <c r="A9" s="678"/>
      <c r="B9" s="2503"/>
      <c r="C9" s="2504"/>
      <c r="D9" s="679"/>
      <c r="E9" s="661"/>
      <c r="F9" s="662"/>
      <c r="G9" s="662"/>
      <c r="H9" s="662"/>
      <c r="I9" s="662"/>
      <c r="J9" s="663"/>
    </row>
    <row r="10" spans="1:10">
      <c r="A10" s="664"/>
      <c r="B10" s="2495"/>
      <c r="C10" s="2496"/>
      <c r="D10" s="665"/>
      <c r="E10" s="666"/>
      <c r="F10" s="667"/>
      <c r="G10" s="667"/>
      <c r="H10" s="667"/>
      <c r="I10" s="667"/>
      <c r="J10" s="668"/>
    </row>
    <row r="11" spans="1:10" ht="15.75">
      <c r="A11" s="669" t="s">
        <v>5005</v>
      </c>
      <c r="B11" s="2505"/>
      <c r="C11" s="2506"/>
      <c r="D11" s="669" t="s">
        <v>5006</v>
      </c>
      <c r="E11" s="670"/>
      <c r="F11" s="671"/>
      <c r="G11" s="671"/>
      <c r="H11" s="671"/>
      <c r="I11" s="671"/>
      <c r="J11" s="672"/>
    </row>
    <row r="12" spans="1:10">
      <c r="A12" s="669" t="s">
        <v>5007</v>
      </c>
      <c r="B12" s="2507"/>
      <c r="C12" s="2508"/>
      <c r="D12" s="669" t="s">
        <v>5008</v>
      </c>
      <c r="E12" s="680"/>
      <c r="F12" s="676"/>
      <c r="G12" s="676"/>
      <c r="H12" s="676"/>
      <c r="I12" s="676"/>
      <c r="J12" s="677"/>
    </row>
    <row r="13" spans="1:10">
      <c r="A13" s="669" t="s">
        <v>5009</v>
      </c>
      <c r="B13" s="2507"/>
      <c r="C13" s="2508"/>
      <c r="D13" s="669" t="s">
        <v>5010</v>
      </c>
      <c r="E13" s="680"/>
      <c r="F13" s="676"/>
      <c r="G13" s="676"/>
      <c r="H13" s="676"/>
      <c r="I13" s="676"/>
      <c r="J13" s="677"/>
    </row>
    <row r="14" spans="1:10">
      <c r="A14" s="669" t="s">
        <v>5011</v>
      </c>
      <c r="B14" s="2509"/>
      <c r="C14" s="2510"/>
      <c r="D14" s="669" t="s">
        <v>5012</v>
      </c>
      <c r="E14" s="681"/>
      <c r="F14" s="682"/>
      <c r="G14" s="682"/>
      <c r="H14" s="682"/>
      <c r="I14" s="682"/>
      <c r="J14" s="683"/>
    </row>
    <row r="15" spans="1:10">
      <c r="A15" s="678"/>
      <c r="B15" s="2511"/>
      <c r="C15" s="2512"/>
      <c r="D15" s="679"/>
      <c r="E15" s="662"/>
      <c r="F15" s="662"/>
      <c r="G15" s="662"/>
      <c r="H15" s="662"/>
      <c r="I15" s="662"/>
      <c r="J15" s="663"/>
    </row>
    <row r="16" spans="1:10">
      <c r="A16" s="685"/>
      <c r="B16" s="684"/>
      <c r="C16" s="662"/>
      <c r="D16" s="676"/>
      <c r="E16" s="686"/>
      <c r="F16" s="686"/>
      <c r="G16" s="686"/>
      <c r="H16" s="686"/>
      <c r="I16" s="686"/>
      <c r="J16" s="686"/>
    </row>
    <row r="17" spans="1:10" ht="31.5">
      <c r="A17" s="2513" t="s">
        <v>5013</v>
      </c>
      <c r="B17" s="2514"/>
      <c r="C17" s="687" t="s">
        <v>5014</v>
      </c>
      <c r="D17" s="688" t="s">
        <v>5015</v>
      </c>
      <c r="E17" s="689" t="s">
        <v>5016</v>
      </c>
      <c r="F17" s="690" t="s">
        <v>5017</v>
      </c>
      <c r="G17" s="691" t="s">
        <v>5018</v>
      </c>
      <c r="H17" s="690" t="s">
        <v>4796</v>
      </c>
      <c r="I17" s="692" t="s">
        <v>37</v>
      </c>
      <c r="J17" s="693" t="s">
        <v>4796</v>
      </c>
    </row>
    <row r="18" spans="1:10" ht="15" customHeight="1">
      <c r="A18" s="694"/>
      <c r="B18" s="695"/>
      <c r="C18" s="696" t="s">
        <v>5019</v>
      </c>
      <c r="D18" s="697" t="s">
        <v>5020</v>
      </c>
      <c r="E18" s="698" t="s">
        <v>5021</v>
      </c>
      <c r="F18" s="699"/>
      <c r="G18" s="700" t="s">
        <v>5021</v>
      </c>
      <c r="H18" s="701" t="s">
        <v>5021</v>
      </c>
      <c r="I18" s="702">
        <v>0.21</v>
      </c>
      <c r="J18" s="700" t="s">
        <v>5022</v>
      </c>
    </row>
    <row r="19" spans="1:10" ht="15" hidden="1" customHeight="1">
      <c r="A19" s="2499"/>
      <c r="B19" s="2500"/>
      <c r="C19" s="703">
        <v>0</v>
      </c>
      <c r="D19" s="704"/>
      <c r="E19" s="705">
        <v>0</v>
      </c>
      <c r="F19" s="706">
        <v>0</v>
      </c>
      <c r="G19" s="705">
        <f>E19*(1-F19)</f>
        <v>0</v>
      </c>
      <c r="H19" s="705">
        <f>G19*C19</f>
        <v>0</v>
      </c>
      <c r="I19" s="705">
        <f>H19*0.21</f>
        <v>0</v>
      </c>
      <c r="J19" s="705">
        <f>H19+I19</f>
        <v>0</v>
      </c>
    </row>
    <row r="20" spans="1:10" ht="15" hidden="1" customHeight="1">
      <c r="A20" s="2499"/>
      <c r="B20" s="2500"/>
      <c r="C20" s="703">
        <v>0</v>
      </c>
      <c r="D20" s="704"/>
      <c r="E20" s="705">
        <v>0</v>
      </c>
      <c r="F20" s="706">
        <v>0</v>
      </c>
      <c r="G20" s="705">
        <f>E20*(1-F20)</f>
        <v>0</v>
      </c>
      <c r="H20" s="705">
        <f>G20*C20</f>
        <v>0</v>
      </c>
      <c r="I20" s="705">
        <f t="shared" ref="I20:I21" si="0">H20*0.21</f>
        <v>0</v>
      </c>
      <c r="J20" s="705">
        <f>H20+I20</f>
        <v>0</v>
      </c>
    </row>
    <row r="21" spans="1:10" ht="15" hidden="1" customHeight="1">
      <c r="A21" s="2499"/>
      <c r="B21" s="2500"/>
      <c r="C21" s="703">
        <v>0</v>
      </c>
      <c r="D21" s="704"/>
      <c r="E21" s="705">
        <v>0</v>
      </c>
      <c r="F21" s="706">
        <v>0</v>
      </c>
      <c r="G21" s="705">
        <f>E21*(1-F21)</f>
        <v>0</v>
      </c>
      <c r="H21" s="705">
        <f>G21*C21</f>
        <v>0</v>
      </c>
      <c r="I21" s="705">
        <f t="shared" si="0"/>
        <v>0</v>
      </c>
      <c r="J21" s="705">
        <f>H21+I21</f>
        <v>0</v>
      </c>
    </row>
    <row r="22" spans="1:10" ht="15" hidden="1" customHeight="1">
      <c r="A22" s="2515"/>
      <c r="B22" s="2516"/>
      <c r="C22" s="707"/>
      <c r="D22" s="708"/>
      <c r="E22" s="709"/>
      <c r="F22" s="710"/>
      <c r="G22" s="709"/>
      <c r="H22" s="709"/>
      <c r="I22" s="709"/>
      <c r="J22" s="711"/>
    </row>
    <row r="23" spans="1:10">
      <c r="A23" s="2499" t="s">
        <v>5023</v>
      </c>
      <c r="B23" s="2500"/>
      <c r="C23" s="703">
        <v>22</v>
      </c>
      <c r="D23" s="704" t="s">
        <v>5024</v>
      </c>
      <c r="E23" s="712"/>
      <c r="F23" s="706">
        <v>0</v>
      </c>
      <c r="G23" s="705">
        <f>E23*(1-F23)</f>
        <v>0</v>
      </c>
      <c r="H23" s="705">
        <f>G23*C23</f>
        <v>0</v>
      </c>
      <c r="I23" s="705">
        <f>H23*I$18</f>
        <v>0</v>
      </c>
      <c r="J23" s="705">
        <f>H23+I23</f>
        <v>0</v>
      </c>
    </row>
    <row r="24" spans="1:10">
      <c r="A24" s="2515"/>
      <c r="B24" s="2516"/>
      <c r="C24" s="713"/>
      <c r="D24" s="708"/>
      <c r="E24" s="709"/>
      <c r="F24" s="710"/>
      <c r="G24" s="709"/>
      <c r="H24" s="709"/>
      <c r="I24" s="709"/>
      <c r="J24" s="711"/>
    </row>
    <row r="25" spans="1:10">
      <c r="A25" s="2499" t="s">
        <v>5025</v>
      </c>
      <c r="B25" s="2500"/>
      <c r="C25" s="703">
        <v>122</v>
      </c>
      <c r="D25" s="704" t="s">
        <v>5026</v>
      </c>
      <c r="E25" s="712"/>
      <c r="F25" s="706">
        <v>0</v>
      </c>
      <c r="G25" s="705">
        <f>E25*(1-F25)</f>
        <v>0</v>
      </c>
      <c r="H25" s="705">
        <f>G25*C25</f>
        <v>0</v>
      </c>
      <c r="I25" s="705">
        <f>H25*I$18</f>
        <v>0</v>
      </c>
      <c r="J25" s="705">
        <f>H25+I25</f>
        <v>0</v>
      </c>
    </row>
    <row r="26" spans="1:10">
      <c r="A26" s="2499" t="s">
        <v>5027</v>
      </c>
      <c r="B26" s="2500"/>
      <c r="C26" s="703">
        <v>8</v>
      </c>
      <c r="D26" s="704" t="s">
        <v>5028</v>
      </c>
      <c r="E26" s="712"/>
      <c r="F26" s="706">
        <v>0</v>
      </c>
      <c r="G26" s="705">
        <f>E26*(1-F26)</f>
        <v>0</v>
      </c>
      <c r="H26" s="705">
        <f>G26*C26</f>
        <v>0</v>
      </c>
      <c r="I26" s="705">
        <f>H26*I$18</f>
        <v>0</v>
      </c>
      <c r="J26" s="705">
        <f>H26+I26</f>
        <v>0</v>
      </c>
    </row>
    <row r="27" spans="1:10">
      <c r="A27" s="2499" t="s">
        <v>5029</v>
      </c>
      <c r="B27" s="2500"/>
      <c r="C27" s="703">
        <v>8</v>
      </c>
      <c r="D27" s="704" t="s">
        <v>5030</v>
      </c>
      <c r="E27" s="712"/>
      <c r="F27" s="706">
        <v>0</v>
      </c>
      <c r="G27" s="705">
        <f>E27*(1-F27)</f>
        <v>0</v>
      </c>
      <c r="H27" s="705">
        <f>G27*C27</f>
        <v>0</v>
      </c>
      <c r="I27" s="705">
        <f>H27*I$18</f>
        <v>0</v>
      </c>
      <c r="J27" s="705">
        <f>H27+I27</f>
        <v>0</v>
      </c>
    </row>
    <row r="28" spans="1:10">
      <c r="A28" s="2499" t="s">
        <v>5031</v>
      </c>
      <c r="B28" s="2500"/>
      <c r="C28" s="703">
        <v>19</v>
      </c>
      <c r="D28" s="704" t="s">
        <v>5032</v>
      </c>
      <c r="E28" s="712"/>
      <c r="F28" s="706">
        <v>0</v>
      </c>
      <c r="G28" s="705">
        <f>E28*(1-F28)</f>
        <v>0</v>
      </c>
      <c r="H28" s="705">
        <f>G28*C28</f>
        <v>0</v>
      </c>
      <c r="I28" s="705">
        <f>H28*I$18</f>
        <v>0</v>
      </c>
      <c r="J28" s="705">
        <f>H28+I28</f>
        <v>0</v>
      </c>
    </row>
    <row r="29" spans="1:10">
      <c r="A29" s="2515"/>
      <c r="B29" s="2516"/>
      <c r="C29" s="713"/>
      <c r="D29" s="708"/>
      <c r="E29" s="709"/>
      <c r="F29" s="710"/>
      <c r="G29" s="709"/>
      <c r="H29" s="709"/>
      <c r="I29" s="709"/>
      <c r="J29" s="711"/>
    </row>
    <row r="30" spans="1:10">
      <c r="A30" s="2499" t="s">
        <v>5033</v>
      </c>
      <c r="B30" s="2500"/>
      <c r="C30" s="703">
        <v>143</v>
      </c>
      <c r="D30" s="704" t="s">
        <v>5034</v>
      </c>
      <c r="E30" s="712"/>
      <c r="F30" s="706">
        <v>0</v>
      </c>
      <c r="G30" s="705">
        <f>E30*(1-F30)</f>
        <v>0</v>
      </c>
      <c r="H30" s="705">
        <f>G30*C30</f>
        <v>0</v>
      </c>
      <c r="I30" s="705">
        <f>H30*I$18</f>
        <v>0</v>
      </c>
      <c r="J30" s="705">
        <f>H30+I30</f>
        <v>0</v>
      </c>
    </row>
    <row r="31" spans="1:10">
      <c r="A31" s="2499" t="s">
        <v>5035</v>
      </c>
      <c r="B31" s="2500"/>
      <c r="C31" s="703">
        <v>232</v>
      </c>
      <c r="D31" s="704" t="s">
        <v>5036</v>
      </c>
      <c r="E31" s="712"/>
      <c r="F31" s="706">
        <v>0</v>
      </c>
      <c r="G31" s="705">
        <f>E31*(1-F31)</f>
        <v>0</v>
      </c>
      <c r="H31" s="705">
        <f>G31*C31</f>
        <v>0</v>
      </c>
      <c r="I31" s="705">
        <f>H31*I$18</f>
        <v>0</v>
      </c>
      <c r="J31" s="705">
        <f>H31+I31</f>
        <v>0</v>
      </c>
    </row>
    <row r="32" spans="1:10">
      <c r="A32" s="2515"/>
      <c r="B32" s="2516"/>
      <c r="C32" s="713"/>
      <c r="D32" s="708"/>
      <c r="E32" s="709"/>
      <c r="F32" s="710"/>
      <c r="G32" s="709"/>
      <c r="H32" s="709"/>
      <c r="I32" s="709"/>
      <c r="J32" s="711"/>
    </row>
    <row r="33" spans="1:10">
      <c r="A33" s="2499" t="s">
        <v>5037</v>
      </c>
      <c r="B33" s="2500"/>
      <c r="C33" s="703">
        <v>43</v>
      </c>
      <c r="D33" s="704" t="s">
        <v>5038</v>
      </c>
      <c r="E33" s="712"/>
      <c r="F33" s="706">
        <v>0</v>
      </c>
      <c r="G33" s="705">
        <f t="shared" ref="G33:G40" si="1">E33*(1-F33)</f>
        <v>0</v>
      </c>
      <c r="H33" s="705">
        <f t="shared" ref="H33:H40" si="2">G33*C33</f>
        <v>0</v>
      </c>
      <c r="I33" s="705">
        <f>H33*I$18</f>
        <v>0</v>
      </c>
      <c r="J33" s="705">
        <f t="shared" ref="J33:J40" si="3">H33+I33</f>
        <v>0</v>
      </c>
    </row>
    <row r="34" spans="1:10">
      <c r="A34" s="2499" t="s">
        <v>5039</v>
      </c>
      <c r="B34" s="2500"/>
      <c r="C34" s="703">
        <v>43</v>
      </c>
      <c r="D34" s="704" t="s">
        <v>5040</v>
      </c>
      <c r="E34" s="712"/>
      <c r="F34" s="706">
        <v>0</v>
      </c>
      <c r="G34" s="705">
        <f t="shared" si="1"/>
        <v>0</v>
      </c>
      <c r="H34" s="705">
        <f t="shared" si="2"/>
        <v>0</v>
      </c>
      <c r="I34" s="705">
        <f t="shared" ref="I34:I40" si="4">H34*I$18</f>
        <v>0</v>
      </c>
      <c r="J34" s="705">
        <f t="shared" si="3"/>
        <v>0</v>
      </c>
    </row>
    <row r="35" spans="1:10">
      <c r="A35" s="2499" t="s">
        <v>5041</v>
      </c>
      <c r="B35" s="2500"/>
      <c r="C35" s="703">
        <v>37</v>
      </c>
      <c r="D35" s="704" t="s">
        <v>5042</v>
      </c>
      <c r="E35" s="712"/>
      <c r="F35" s="706">
        <v>0</v>
      </c>
      <c r="G35" s="705">
        <f t="shared" si="1"/>
        <v>0</v>
      </c>
      <c r="H35" s="705">
        <f t="shared" si="2"/>
        <v>0</v>
      </c>
      <c r="I35" s="705">
        <f t="shared" si="4"/>
        <v>0</v>
      </c>
      <c r="J35" s="705">
        <f t="shared" si="3"/>
        <v>0</v>
      </c>
    </row>
    <row r="36" spans="1:10">
      <c r="A36" s="2499" t="s">
        <v>5043</v>
      </c>
      <c r="B36" s="2500"/>
      <c r="C36" s="703">
        <v>6</v>
      </c>
      <c r="D36" s="704" t="s">
        <v>5044</v>
      </c>
      <c r="E36" s="712"/>
      <c r="F36" s="706">
        <v>0</v>
      </c>
      <c r="G36" s="705">
        <f t="shared" si="1"/>
        <v>0</v>
      </c>
      <c r="H36" s="705">
        <f t="shared" si="2"/>
        <v>0</v>
      </c>
      <c r="I36" s="705">
        <f t="shared" si="4"/>
        <v>0</v>
      </c>
      <c r="J36" s="705">
        <f t="shared" si="3"/>
        <v>0</v>
      </c>
    </row>
    <row r="37" spans="1:10">
      <c r="A37" s="2499" t="s">
        <v>5045</v>
      </c>
      <c r="B37" s="2500"/>
      <c r="C37" s="703">
        <v>37</v>
      </c>
      <c r="D37" s="704" t="s">
        <v>5046</v>
      </c>
      <c r="E37" s="712"/>
      <c r="F37" s="706">
        <v>0</v>
      </c>
      <c r="G37" s="705">
        <f t="shared" si="1"/>
        <v>0</v>
      </c>
      <c r="H37" s="705">
        <f t="shared" si="2"/>
        <v>0</v>
      </c>
      <c r="I37" s="705">
        <f t="shared" si="4"/>
        <v>0</v>
      </c>
      <c r="J37" s="705">
        <f t="shared" si="3"/>
        <v>0</v>
      </c>
    </row>
    <row r="38" spans="1:10">
      <c r="A38" s="2499" t="s">
        <v>5047</v>
      </c>
      <c r="B38" s="2500"/>
      <c r="C38" s="703">
        <v>37</v>
      </c>
      <c r="D38" s="704" t="s">
        <v>5048</v>
      </c>
      <c r="E38" s="712"/>
      <c r="F38" s="706">
        <v>0</v>
      </c>
      <c r="G38" s="705">
        <f t="shared" si="1"/>
        <v>0</v>
      </c>
      <c r="H38" s="705">
        <f t="shared" si="2"/>
        <v>0</v>
      </c>
      <c r="I38" s="705">
        <f t="shared" si="4"/>
        <v>0</v>
      </c>
      <c r="J38" s="705">
        <f t="shared" si="3"/>
        <v>0</v>
      </c>
    </row>
    <row r="39" spans="1:10">
      <c r="A39" s="2499" t="s">
        <v>5049</v>
      </c>
      <c r="B39" s="2500"/>
      <c r="C39" s="703">
        <v>129</v>
      </c>
      <c r="D39" s="704" t="s">
        <v>5050</v>
      </c>
      <c r="E39" s="712"/>
      <c r="F39" s="706">
        <v>0</v>
      </c>
      <c r="G39" s="705">
        <f t="shared" si="1"/>
        <v>0</v>
      </c>
      <c r="H39" s="705">
        <f t="shared" si="2"/>
        <v>0</v>
      </c>
      <c r="I39" s="705">
        <f t="shared" si="4"/>
        <v>0</v>
      </c>
      <c r="J39" s="705">
        <f t="shared" si="3"/>
        <v>0</v>
      </c>
    </row>
    <row r="40" spans="1:10">
      <c r="A40" s="2499" t="s">
        <v>5051</v>
      </c>
      <c r="B40" s="2500"/>
      <c r="C40" s="703">
        <v>9</v>
      </c>
      <c r="D40" s="704" t="s">
        <v>5052</v>
      </c>
      <c r="E40" s="712"/>
      <c r="F40" s="706">
        <v>0</v>
      </c>
      <c r="G40" s="705">
        <f t="shared" si="1"/>
        <v>0</v>
      </c>
      <c r="H40" s="705">
        <f t="shared" si="2"/>
        <v>0</v>
      </c>
      <c r="I40" s="705">
        <f t="shared" si="4"/>
        <v>0</v>
      </c>
      <c r="J40" s="705">
        <f t="shared" si="3"/>
        <v>0</v>
      </c>
    </row>
    <row r="41" spans="1:10">
      <c r="A41" s="2515"/>
      <c r="B41" s="2516"/>
      <c r="C41" s="713"/>
      <c r="D41" s="708"/>
      <c r="E41" s="709"/>
      <c r="F41" s="710"/>
      <c r="G41" s="709"/>
      <c r="H41" s="709"/>
      <c r="I41" s="709"/>
      <c r="J41" s="711"/>
    </row>
    <row r="42" spans="1:10">
      <c r="A42" s="2499" t="s">
        <v>5053</v>
      </c>
      <c r="B42" s="2500"/>
      <c r="C42" s="703">
        <v>34</v>
      </c>
      <c r="D42" s="704" t="s">
        <v>5054</v>
      </c>
      <c r="E42" s="712"/>
      <c r="F42" s="706">
        <v>0</v>
      </c>
      <c r="G42" s="705">
        <f>E42*(1-F42)</f>
        <v>0</v>
      </c>
      <c r="H42" s="705">
        <f>G42*C42</f>
        <v>0</v>
      </c>
      <c r="I42" s="705">
        <f>H42*I$18</f>
        <v>0</v>
      </c>
      <c r="J42" s="705">
        <f>H42+I42</f>
        <v>0</v>
      </c>
    </row>
    <row r="43" spans="1:10">
      <c r="A43" s="2499" t="s">
        <v>5055</v>
      </c>
      <c r="B43" s="2500"/>
      <c r="C43" s="703">
        <v>127</v>
      </c>
      <c r="D43" s="704" t="s">
        <v>5056</v>
      </c>
      <c r="E43" s="712"/>
      <c r="F43" s="706">
        <v>0</v>
      </c>
      <c r="G43" s="705">
        <f>E43*(1-F43)</f>
        <v>0</v>
      </c>
      <c r="H43" s="705">
        <f>G43*C43</f>
        <v>0</v>
      </c>
      <c r="I43" s="705">
        <f>H43*I$18</f>
        <v>0</v>
      </c>
      <c r="J43" s="705">
        <f>H43+I43</f>
        <v>0</v>
      </c>
    </row>
    <row r="44" spans="1:10">
      <c r="A44" s="2499" t="s">
        <v>5057</v>
      </c>
      <c r="B44" s="2500"/>
      <c r="C44" s="703">
        <v>20</v>
      </c>
      <c r="D44" s="704" t="s">
        <v>5058</v>
      </c>
      <c r="E44" s="712"/>
      <c r="F44" s="706">
        <v>0</v>
      </c>
      <c r="G44" s="705">
        <f>E44*(1-F44)</f>
        <v>0</v>
      </c>
      <c r="H44" s="705">
        <f>G44*C44</f>
        <v>0</v>
      </c>
      <c r="I44" s="705">
        <f>H44*I$18</f>
        <v>0</v>
      </c>
      <c r="J44" s="705">
        <f>H44+I44</f>
        <v>0</v>
      </c>
    </row>
    <row r="45" spans="1:10">
      <c r="A45" s="2499" t="s">
        <v>5049</v>
      </c>
      <c r="B45" s="2500"/>
      <c r="C45" s="703">
        <v>180</v>
      </c>
      <c r="D45" s="704" t="s">
        <v>5059</v>
      </c>
      <c r="E45" s="712"/>
      <c r="F45" s="706">
        <v>0</v>
      </c>
      <c r="G45" s="705">
        <f>E45*(1-F45)</f>
        <v>0</v>
      </c>
      <c r="H45" s="705">
        <f>G45*C45</f>
        <v>0</v>
      </c>
      <c r="I45" s="705">
        <f>H45*I$18</f>
        <v>0</v>
      </c>
      <c r="J45" s="705">
        <f>H45+I45</f>
        <v>0</v>
      </c>
    </row>
    <row r="46" spans="1:10">
      <c r="A46" s="2515"/>
      <c r="B46" s="2516"/>
      <c r="C46" s="713"/>
      <c r="D46" s="708"/>
      <c r="E46" s="709"/>
      <c r="F46" s="710"/>
      <c r="G46" s="709"/>
      <c r="H46" s="709"/>
      <c r="I46" s="709"/>
      <c r="J46" s="711"/>
    </row>
    <row r="47" spans="1:10">
      <c r="A47" s="2499" t="s">
        <v>5060</v>
      </c>
      <c r="B47" s="2500"/>
      <c r="C47" s="703">
        <v>41</v>
      </c>
      <c r="D47" s="704" t="s">
        <v>5061</v>
      </c>
      <c r="E47" s="712"/>
      <c r="F47" s="706">
        <v>0</v>
      </c>
      <c r="G47" s="705">
        <f t="shared" ref="G47:G52" si="5">E47*(1-F47)</f>
        <v>0</v>
      </c>
      <c r="H47" s="705">
        <f t="shared" ref="H47:H52" si="6">G47*C47</f>
        <v>0</v>
      </c>
      <c r="I47" s="705">
        <f t="shared" ref="I47:I52" si="7">H47*I$18</f>
        <v>0</v>
      </c>
      <c r="J47" s="705">
        <f t="shared" ref="J47:J52" si="8">H47+I47</f>
        <v>0</v>
      </c>
    </row>
    <row r="48" spans="1:10">
      <c r="A48" s="2499" t="s">
        <v>5062</v>
      </c>
      <c r="B48" s="2500"/>
      <c r="C48" s="703">
        <v>22</v>
      </c>
      <c r="D48" s="704" t="s">
        <v>5063</v>
      </c>
      <c r="E48" s="712"/>
      <c r="F48" s="706">
        <v>0</v>
      </c>
      <c r="G48" s="705">
        <f t="shared" si="5"/>
        <v>0</v>
      </c>
      <c r="H48" s="705">
        <f t="shared" si="6"/>
        <v>0</v>
      </c>
      <c r="I48" s="705">
        <f t="shared" si="7"/>
        <v>0</v>
      </c>
      <c r="J48" s="705">
        <f t="shared" si="8"/>
        <v>0</v>
      </c>
    </row>
    <row r="49" spans="1:10">
      <c r="A49" s="2499" t="s">
        <v>5064</v>
      </c>
      <c r="B49" s="2500"/>
      <c r="C49" s="703">
        <v>6</v>
      </c>
      <c r="D49" s="704" t="s">
        <v>5065</v>
      </c>
      <c r="E49" s="712"/>
      <c r="F49" s="706">
        <v>0</v>
      </c>
      <c r="G49" s="705">
        <f t="shared" si="5"/>
        <v>0</v>
      </c>
      <c r="H49" s="705">
        <f t="shared" si="6"/>
        <v>0</v>
      </c>
      <c r="I49" s="705">
        <f t="shared" si="7"/>
        <v>0</v>
      </c>
      <c r="J49" s="705">
        <f t="shared" si="8"/>
        <v>0</v>
      </c>
    </row>
    <row r="50" spans="1:10">
      <c r="A50" s="2499" t="s">
        <v>5066</v>
      </c>
      <c r="B50" s="2500"/>
      <c r="C50" s="703">
        <v>3</v>
      </c>
      <c r="D50" s="704" t="s">
        <v>5067</v>
      </c>
      <c r="E50" s="712"/>
      <c r="F50" s="706">
        <v>0</v>
      </c>
      <c r="G50" s="705">
        <f t="shared" si="5"/>
        <v>0</v>
      </c>
      <c r="H50" s="705">
        <f t="shared" si="6"/>
        <v>0</v>
      </c>
      <c r="I50" s="705">
        <f t="shared" si="7"/>
        <v>0</v>
      </c>
      <c r="J50" s="705">
        <f t="shared" si="8"/>
        <v>0</v>
      </c>
    </row>
    <row r="51" spans="1:10">
      <c r="A51" s="2499" t="s">
        <v>5068</v>
      </c>
      <c r="B51" s="2500"/>
      <c r="C51" s="703">
        <v>1</v>
      </c>
      <c r="D51" s="704" t="s">
        <v>5069</v>
      </c>
      <c r="E51" s="712"/>
      <c r="F51" s="706">
        <v>0</v>
      </c>
      <c r="G51" s="705">
        <f t="shared" si="5"/>
        <v>0</v>
      </c>
      <c r="H51" s="705">
        <f t="shared" si="6"/>
        <v>0</v>
      </c>
      <c r="I51" s="705">
        <f t="shared" si="7"/>
        <v>0</v>
      </c>
      <c r="J51" s="705">
        <f t="shared" si="8"/>
        <v>0</v>
      </c>
    </row>
    <row r="52" spans="1:10">
      <c r="A52" s="2499" t="s">
        <v>5070</v>
      </c>
      <c r="B52" s="2500"/>
      <c r="C52" s="703">
        <v>1</v>
      </c>
      <c r="D52" s="704" t="s">
        <v>5071</v>
      </c>
      <c r="E52" s="712"/>
      <c r="F52" s="706">
        <v>0</v>
      </c>
      <c r="G52" s="705">
        <f t="shared" si="5"/>
        <v>0</v>
      </c>
      <c r="H52" s="705">
        <f t="shared" si="6"/>
        <v>0</v>
      </c>
      <c r="I52" s="705">
        <f t="shared" si="7"/>
        <v>0</v>
      </c>
      <c r="J52" s="705">
        <f t="shared" si="8"/>
        <v>0</v>
      </c>
    </row>
    <row r="53" spans="1:10">
      <c r="A53" s="2515"/>
      <c r="B53" s="2516"/>
      <c r="C53" s="713"/>
      <c r="D53" s="708"/>
      <c r="E53" s="709"/>
      <c r="F53" s="710"/>
      <c r="G53" s="709"/>
      <c r="H53" s="709"/>
      <c r="I53" s="709"/>
      <c r="J53" s="711"/>
    </row>
    <row r="54" spans="1:10">
      <c r="A54" s="2499" t="s">
        <v>5072</v>
      </c>
      <c r="B54" s="2500"/>
      <c r="C54" s="703">
        <v>40</v>
      </c>
      <c r="D54" s="704" t="s">
        <v>5073</v>
      </c>
      <c r="E54" s="712"/>
      <c r="F54" s="706">
        <v>0</v>
      </c>
      <c r="G54" s="705">
        <f>E54*(1-F54)</f>
        <v>0</v>
      </c>
      <c r="H54" s="705">
        <f>G54*C54</f>
        <v>0</v>
      </c>
      <c r="I54" s="705">
        <f>H54*I$18</f>
        <v>0</v>
      </c>
      <c r="J54" s="705">
        <f>H54+I54</f>
        <v>0</v>
      </c>
    </row>
    <row r="55" spans="1:10">
      <c r="A55" s="2499" t="s">
        <v>5074</v>
      </c>
      <c r="B55" s="2500"/>
      <c r="C55" s="703">
        <v>11</v>
      </c>
      <c r="D55" s="704" t="s">
        <v>5075</v>
      </c>
      <c r="E55" s="712"/>
      <c r="F55" s="706">
        <v>0</v>
      </c>
      <c r="G55" s="705">
        <f>E55*(1-F55)</f>
        <v>0</v>
      </c>
      <c r="H55" s="705">
        <f>G55*C55</f>
        <v>0</v>
      </c>
      <c r="I55" s="705">
        <f>H55*I$18</f>
        <v>0</v>
      </c>
      <c r="J55" s="705">
        <f>H55+I55</f>
        <v>0</v>
      </c>
    </row>
    <row r="56" spans="1:10">
      <c r="A56" s="2499" t="s">
        <v>5076</v>
      </c>
      <c r="B56" s="2500"/>
      <c r="C56" s="703">
        <v>51</v>
      </c>
      <c r="D56" s="704" t="s">
        <v>5077</v>
      </c>
      <c r="E56" s="712"/>
      <c r="F56" s="706">
        <v>0</v>
      </c>
      <c r="G56" s="705">
        <f>E56*(1-F56)</f>
        <v>0</v>
      </c>
      <c r="H56" s="705">
        <f>G56*C56</f>
        <v>0</v>
      </c>
      <c r="I56" s="705">
        <f>H56*I$18</f>
        <v>0</v>
      </c>
      <c r="J56" s="705">
        <f>H56+I56</f>
        <v>0</v>
      </c>
    </row>
    <row r="57" spans="1:10">
      <c r="A57" s="2499" t="s">
        <v>5078</v>
      </c>
      <c r="B57" s="2500"/>
      <c r="C57" s="703">
        <v>89</v>
      </c>
      <c r="D57" s="704" t="s">
        <v>5079</v>
      </c>
      <c r="E57" s="712"/>
      <c r="F57" s="706">
        <v>0</v>
      </c>
      <c r="G57" s="705">
        <f>E57*(1-F57)</f>
        <v>0</v>
      </c>
      <c r="H57" s="705">
        <f>G57*C57</f>
        <v>0</v>
      </c>
      <c r="I57" s="705">
        <f>H57*I$18</f>
        <v>0</v>
      </c>
      <c r="J57" s="705">
        <f>H57+I57</f>
        <v>0</v>
      </c>
    </row>
    <row r="58" spans="1:10">
      <c r="A58" s="2499" t="s">
        <v>5080</v>
      </c>
      <c r="B58" s="2500"/>
      <c r="C58" s="703">
        <v>69</v>
      </c>
      <c r="D58" s="704" t="s">
        <v>5081</v>
      </c>
      <c r="E58" s="712"/>
      <c r="F58" s="706">
        <v>0</v>
      </c>
      <c r="G58" s="705">
        <f>E58*(1-F58)</f>
        <v>0</v>
      </c>
      <c r="H58" s="705">
        <f>G58*C58</f>
        <v>0</v>
      </c>
      <c r="I58" s="705">
        <f>H58*I$18</f>
        <v>0</v>
      </c>
      <c r="J58" s="705">
        <f>H58+I58</f>
        <v>0</v>
      </c>
    </row>
    <row r="59" spans="1:10">
      <c r="A59" s="2515"/>
      <c r="B59" s="2516"/>
      <c r="C59" s="707"/>
      <c r="D59" s="708"/>
      <c r="E59" s="709"/>
      <c r="F59" s="710"/>
      <c r="G59" s="709"/>
      <c r="H59" s="709"/>
      <c r="I59" s="709"/>
      <c r="J59" s="711"/>
    </row>
    <row r="60" spans="1:10">
      <c r="A60" s="2499"/>
      <c r="B60" s="2500"/>
      <c r="C60" s="703">
        <v>0</v>
      </c>
      <c r="D60" s="704"/>
      <c r="E60" s="712"/>
      <c r="F60" s="706">
        <v>0</v>
      </c>
      <c r="G60" s="705">
        <f>E60*(1-F60)</f>
        <v>0</v>
      </c>
      <c r="H60" s="705">
        <f>G60*C60</f>
        <v>0</v>
      </c>
      <c r="I60" s="705">
        <f>H60*I$18</f>
        <v>0</v>
      </c>
      <c r="J60" s="705">
        <f>H60+I60</f>
        <v>0</v>
      </c>
    </row>
    <row r="61" spans="1:10">
      <c r="A61" s="2499"/>
      <c r="B61" s="2500"/>
      <c r="C61" s="703">
        <v>0</v>
      </c>
      <c r="D61" s="704"/>
      <c r="E61" s="712"/>
      <c r="F61" s="706">
        <v>0</v>
      </c>
      <c r="G61" s="705">
        <f>E61*(1-F61)</f>
        <v>0</v>
      </c>
      <c r="H61" s="705">
        <f>G61*C61</f>
        <v>0</v>
      </c>
      <c r="I61" s="705">
        <f>H61*I$18</f>
        <v>0</v>
      </c>
      <c r="J61" s="705">
        <f>H61+I61</f>
        <v>0</v>
      </c>
    </row>
    <row r="62" spans="1:10">
      <c r="A62" s="2499"/>
      <c r="B62" s="2500"/>
      <c r="C62" s="703"/>
      <c r="D62" s="704"/>
      <c r="E62" s="712"/>
      <c r="F62" s="706">
        <v>0</v>
      </c>
      <c r="G62" s="705">
        <f>E62*(1-F62)</f>
        <v>0</v>
      </c>
      <c r="H62" s="705">
        <f>G62*C62</f>
        <v>0</v>
      </c>
      <c r="I62" s="705">
        <f>H62*I$18</f>
        <v>0</v>
      </c>
      <c r="J62" s="705">
        <f>H62+I62</f>
        <v>0</v>
      </c>
    </row>
    <row r="63" spans="1:10">
      <c r="A63" s="2515"/>
      <c r="B63" s="2516"/>
      <c r="C63" s="707"/>
      <c r="D63" s="708"/>
      <c r="E63" s="709"/>
      <c r="F63" s="710"/>
      <c r="G63" s="709"/>
      <c r="H63" s="709"/>
      <c r="I63" s="709"/>
      <c r="J63" s="711"/>
    </row>
    <row r="64" spans="1:10">
      <c r="A64" s="2517" t="s">
        <v>5082</v>
      </c>
      <c r="B64" s="2518"/>
      <c r="C64" s="714">
        <v>295</v>
      </c>
      <c r="D64" s="715" t="s">
        <v>5083</v>
      </c>
      <c r="E64" s="712"/>
      <c r="F64" s="706"/>
      <c r="G64" s="705"/>
      <c r="H64" s="705">
        <f>E64*C64</f>
        <v>0</v>
      </c>
      <c r="I64" s="705">
        <f>H64*I$18</f>
        <v>0</v>
      </c>
      <c r="J64" s="705">
        <f>H64+I64</f>
        <v>0</v>
      </c>
    </row>
    <row r="65" spans="1:10">
      <c r="A65" s="2517" t="s">
        <v>5084</v>
      </c>
      <c r="B65" s="2518"/>
      <c r="C65" s="714">
        <v>688</v>
      </c>
      <c r="D65" s="715" t="s">
        <v>5085</v>
      </c>
      <c r="E65" s="712"/>
      <c r="F65" s="706"/>
      <c r="G65" s="705"/>
      <c r="H65" s="705">
        <f>E65*C65</f>
        <v>0</v>
      </c>
      <c r="I65" s="705">
        <f>H65*I$18</f>
        <v>0</v>
      </c>
      <c r="J65" s="705">
        <f>H65+I65</f>
        <v>0</v>
      </c>
    </row>
    <row r="66" spans="1:10">
      <c r="A66" s="2517" t="s">
        <v>5086</v>
      </c>
      <c r="B66" s="2518"/>
      <c r="C66" s="714">
        <v>0</v>
      </c>
      <c r="D66" s="715" t="s">
        <v>5087</v>
      </c>
      <c r="E66" s="2424"/>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5088</v>
      </c>
      <c r="E68" s="722">
        <f>SUM(H19:H66)</f>
        <v>0</v>
      </c>
      <c r="F68" s="723"/>
      <c r="G68" s="717"/>
      <c r="H68" s="717"/>
      <c r="I68" s="717"/>
      <c r="J68" s="717"/>
    </row>
    <row r="69" spans="1:10" ht="15.75">
      <c r="A69" s="724"/>
      <c r="B69" s="724"/>
      <c r="C69" s="724"/>
      <c r="D69" s="725" t="s">
        <v>5089</v>
      </c>
      <c r="E69" s="726">
        <f>SUM(I23:I66)</f>
        <v>0</v>
      </c>
      <c r="F69" s="723"/>
      <c r="G69" s="717"/>
      <c r="H69" s="717"/>
      <c r="I69" s="717"/>
      <c r="J69" s="717"/>
    </row>
    <row r="70" spans="1:10" ht="15.75">
      <c r="A70" s="720"/>
      <c r="B70" s="720"/>
      <c r="C70" s="720"/>
      <c r="D70" s="727" t="s">
        <v>5090</v>
      </c>
      <c r="E70" s="726">
        <f>SUM(J23:J66)</f>
        <v>0</v>
      </c>
      <c r="F70" s="723"/>
      <c r="G70" s="717"/>
      <c r="H70" s="717"/>
      <c r="I70" s="717"/>
      <c r="J70" s="717"/>
    </row>
  </sheetData>
  <sheetProtection algorithmName="SHA-512" hashValue="RYMGf8pAKTwSHDZT9jqExm+LxcjHIuLdT0irztzxkND4vUczTuXxQCfy7K+rD8y13/tY4aRBrs/s/3vzs4pAmA==" saltValue="I8pBEyDXnlb+SmpkxQBOaA=="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5091</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t="s">
        <v>5092</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4789</v>
      </c>
      <c r="B8" s="480"/>
      <c r="C8" s="480"/>
      <c r="D8" s="480"/>
      <c r="E8" s="480"/>
      <c r="F8" s="481"/>
      <c r="G8" s="481"/>
      <c r="H8" s="480"/>
      <c r="I8" s="480"/>
      <c r="J8" s="482"/>
    </row>
    <row r="9" spans="1:13" ht="15.75" thickBot="1">
      <c r="A9" s="557" t="s">
        <v>4790</v>
      </c>
      <c r="B9" s="558" t="s">
        <v>4791</v>
      </c>
      <c r="C9" s="559" t="s">
        <v>4792</v>
      </c>
      <c r="D9" s="559" t="s">
        <v>4793</v>
      </c>
      <c r="E9" s="560" t="s">
        <v>4794</v>
      </c>
      <c r="F9" s="561" t="s">
        <v>4795</v>
      </c>
      <c r="G9" s="561" t="s">
        <v>4796</v>
      </c>
      <c r="H9" s="562" t="s">
        <v>4797</v>
      </c>
      <c r="I9" s="563" t="s">
        <v>4798</v>
      </c>
      <c r="J9" s="564" t="s">
        <v>37</v>
      </c>
      <c r="K9" s="556" t="s">
        <v>4799</v>
      </c>
      <c r="L9" s="556" t="s">
        <v>4800</v>
      </c>
      <c r="M9" s="556" t="s">
        <v>4801</v>
      </c>
    </row>
    <row r="10" spans="1:13" s="552" customFormat="1" ht="20.100000000000001" customHeight="1">
      <c r="A10" s="565" t="s">
        <v>4802</v>
      </c>
      <c r="B10" s="566"/>
      <c r="E10" s="567"/>
      <c r="F10" s="554"/>
      <c r="G10" s="554"/>
      <c r="H10" s="568"/>
      <c r="I10" s="569"/>
      <c r="J10" s="555"/>
    </row>
    <row r="11" spans="1:13">
      <c r="A11" s="570">
        <v>1</v>
      </c>
      <c r="B11" s="571">
        <v>105331</v>
      </c>
      <c r="C11" s="572" t="s">
        <v>5093</v>
      </c>
      <c r="D11" s="572" t="s">
        <v>4961</v>
      </c>
      <c r="E11" s="573">
        <v>22</v>
      </c>
      <c r="F11" s="574"/>
      <c r="G11" s="575">
        <f t="shared" ref="G11:G40" si="0">E11*F11</f>
        <v>0</v>
      </c>
      <c r="H11" s="576">
        <v>0</v>
      </c>
      <c r="I11" s="577">
        <f t="shared" ref="I11:I40" si="1">E11*H11</f>
        <v>0</v>
      </c>
      <c r="J11" s="578" t="s">
        <v>4804</v>
      </c>
      <c r="K11" s="556" t="s">
        <v>4805</v>
      </c>
      <c r="M11" s="579" t="s">
        <v>4806</v>
      </c>
    </row>
    <row r="12" spans="1:13">
      <c r="A12" s="570">
        <v>2</v>
      </c>
      <c r="B12" s="571">
        <v>105490</v>
      </c>
      <c r="C12" s="572" t="s">
        <v>5094</v>
      </c>
      <c r="D12" s="572" t="s">
        <v>2462</v>
      </c>
      <c r="E12" s="573">
        <v>22</v>
      </c>
      <c r="F12" s="574"/>
      <c r="G12" s="575">
        <f t="shared" si="0"/>
        <v>0</v>
      </c>
      <c r="H12" s="576">
        <v>0</v>
      </c>
      <c r="I12" s="577">
        <f t="shared" si="1"/>
        <v>0</v>
      </c>
      <c r="J12" s="578" t="s">
        <v>4804</v>
      </c>
      <c r="K12" s="556" t="s">
        <v>4805</v>
      </c>
      <c r="M12" s="579" t="s">
        <v>4806</v>
      </c>
    </row>
    <row r="13" spans="1:13">
      <c r="A13" s="570">
        <v>3</v>
      </c>
      <c r="B13" s="571">
        <v>102012</v>
      </c>
      <c r="C13" s="572" t="s">
        <v>5095</v>
      </c>
      <c r="D13" s="572" t="s">
        <v>2462</v>
      </c>
      <c r="E13" s="573">
        <v>66</v>
      </c>
      <c r="F13" s="574"/>
      <c r="G13" s="575">
        <f t="shared" si="0"/>
        <v>0</v>
      </c>
      <c r="H13" s="576">
        <v>0</v>
      </c>
      <c r="I13" s="577">
        <f t="shared" si="1"/>
        <v>0</v>
      </c>
      <c r="J13" s="578" t="s">
        <v>4804</v>
      </c>
      <c r="M13" s="579" t="s">
        <v>4806</v>
      </c>
    </row>
    <row r="14" spans="1:13">
      <c r="A14" s="570">
        <v>4</v>
      </c>
      <c r="B14" s="571">
        <v>105396</v>
      </c>
      <c r="C14" s="572" t="s">
        <v>5096</v>
      </c>
      <c r="D14" s="572" t="s">
        <v>4961</v>
      </c>
      <c r="E14" s="573">
        <v>22</v>
      </c>
      <c r="F14" s="574"/>
      <c r="G14" s="575">
        <f t="shared" si="0"/>
        <v>0</v>
      </c>
      <c r="H14" s="576">
        <v>0</v>
      </c>
      <c r="I14" s="577">
        <f t="shared" si="1"/>
        <v>0</v>
      </c>
      <c r="J14" s="578" t="s">
        <v>4804</v>
      </c>
      <c r="M14" s="579" t="s">
        <v>4806</v>
      </c>
    </row>
    <row r="15" spans="1:13">
      <c r="A15" s="570">
        <v>5</v>
      </c>
      <c r="B15" s="571">
        <v>105497</v>
      </c>
      <c r="C15" s="572" t="s">
        <v>5097</v>
      </c>
      <c r="D15" s="572" t="s">
        <v>4961</v>
      </c>
      <c r="E15" s="573">
        <v>22</v>
      </c>
      <c r="F15" s="574"/>
      <c r="G15" s="575">
        <f t="shared" si="0"/>
        <v>0</v>
      </c>
      <c r="H15" s="576">
        <v>0</v>
      </c>
      <c r="I15" s="577">
        <f t="shared" si="1"/>
        <v>0</v>
      </c>
      <c r="J15" s="578" t="s">
        <v>4804</v>
      </c>
      <c r="K15" s="556" t="s">
        <v>4805</v>
      </c>
      <c r="M15" s="579" t="s">
        <v>4806</v>
      </c>
    </row>
    <row r="16" spans="1:13">
      <c r="A16" s="570">
        <v>6</v>
      </c>
      <c r="B16" s="571">
        <v>102012</v>
      </c>
      <c r="C16" s="572" t="s">
        <v>5098</v>
      </c>
      <c r="D16" s="572" t="s">
        <v>2462</v>
      </c>
      <c r="E16" s="573">
        <v>264</v>
      </c>
      <c r="F16" s="574"/>
      <c r="G16" s="575">
        <f t="shared" si="0"/>
        <v>0</v>
      </c>
      <c r="H16" s="576">
        <v>0</v>
      </c>
      <c r="I16" s="577">
        <f t="shared" si="1"/>
        <v>0</v>
      </c>
      <c r="J16" s="578" t="s">
        <v>4804</v>
      </c>
      <c r="K16" s="556" t="s">
        <v>4805</v>
      </c>
      <c r="M16" s="579" t="s">
        <v>4806</v>
      </c>
    </row>
    <row r="17" spans="1:13">
      <c r="A17" s="570">
        <v>7</v>
      </c>
      <c r="B17" s="571">
        <v>102050</v>
      </c>
      <c r="C17" s="572" t="s">
        <v>5099</v>
      </c>
      <c r="D17" s="572" t="s">
        <v>2462</v>
      </c>
      <c r="E17" s="573">
        <v>88</v>
      </c>
      <c r="F17" s="574"/>
      <c r="G17" s="575">
        <f t="shared" si="0"/>
        <v>0</v>
      </c>
      <c r="H17" s="576">
        <v>0</v>
      </c>
      <c r="I17" s="577">
        <f t="shared" si="1"/>
        <v>0</v>
      </c>
      <c r="J17" s="578" t="s">
        <v>4804</v>
      </c>
      <c r="K17" s="556" t="s">
        <v>4805</v>
      </c>
      <c r="M17" s="579" t="s">
        <v>4806</v>
      </c>
    </row>
    <row r="18" spans="1:13">
      <c r="A18" s="570">
        <v>8</v>
      </c>
      <c r="B18" s="571">
        <v>819294</v>
      </c>
      <c r="C18" s="572" t="s">
        <v>5100</v>
      </c>
      <c r="D18" s="572" t="s">
        <v>4961</v>
      </c>
      <c r="E18" s="573">
        <v>22</v>
      </c>
      <c r="F18" s="574"/>
      <c r="G18" s="575">
        <f t="shared" si="0"/>
        <v>0</v>
      </c>
      <c r="H18" s="576">
        <v>0</v>
      </c>
      <c r="I18" s="577">
        <f t="shared" si="1"/>
        <v>0</v>
      </c>
      <c r="J18" s="578" t="s">
        <v>4804</v>
      </c>
      <c r="K18" s="556" t="s">
        <v>4805</v>
      </c>
      <c r="M18" s="579" t="s">
        <v>4806</v>
      </c>
    </row>
    <row r="19" spans="1:13">
      <c r="A19" s="570">
        <v>9</v>
      </c>
      <c r="B19" s="571">
        <v>819196</v>
      </c>
      <c r="C19" s="572" t="s">
        <v>5101</v>
      </c>
      <c r="D19" s="572" t="s">
        <v>4961</v>
      </c>
      <c r="E19" s="573">
        <v>76</v>
      </c>
      <c r="F19" s="574"/>
      <c r="G19" s="575">
        <f t="shared" si="0"/>
        <v>0</v>
      </c>
      <c r="H19" s="576">
        <v>0</v>
      </c>
      <c r="I19" s="577">
        <f t="shared" si="1"/>
        <v>0</v>
      </c>
      <c r="J19" s="578" t="s">
        <v>4804</v>
      </c>
      <c r="K19" s="556" t="s">
        <v>4805</v>
      </c>
      <c r="M19" s="579" t="s">
        <v>4806</v>
      </c>
    </row>
    <row r="20" spans="1:13">
      <c r="A20" s="570">
        <v>10</v>
      </c>
      <c r="B20" s="571">
        <v>819198</v>
      </c>
      <c r="C20" s="572" t="s">
        <v>5102</v>
      </c>
      <c r="D20" s="572" t="s">
        <v>4961</v>
      </c>
      <c r="E20" s="573">
        <v>16</v>
      </c>
      <c r="F20" s="574"/>
      <c r="G20" s="575">
        <f t="shared" si="0"/>
        <v>0</v>
      </c>
      <c r="H20" s="576">
        <v>0</v>
      </c>
      <c r="I20" s="577">
        <f t="shared" si="1"/>
        <v>0</v>
      </c>
      <c r="J20" s="578" t="s">
        <v>4804</v>
      </c>
      <c r="K20" s="556" t="s">
        <v>4805</v>
      </c>
      <c r="M20" s="579" t="s">
        <v>4806</v>
      </c>
    </row>
    <row r="21" spans="1:13">
      <c r="A21" s="570">
        <v>11</v>
      </c>
      <c r="B21" s="571">
        <v>819136</v>
      </c>
      <c r="C21" s="572" t="s">
        <v>5103</v>
      </c>
      <c r="D21" s="572" t="s">
        <v>254</v>
      </c>
      <c r="E21" s="573">
        <v>1080</v>
      </c>
      <c r="F21" s="574"/>
      <c r="G21" s="575">
        <f t="shared" si="0"/>
        <v>0</v>
      </c>
      <c r="H21" s="576">
        <v>0</v>
      </c>
      <c r="I21" s="577">
        <f t="shared" si="1"/>
        <v>0</v>
      </c>
      <c r="J21" s="578" t="s">
        <v>4804</v>
      </c>
      <c r="K21" s="556" t="s">
        <v>4805</v>
      </c>
      <c r="M21" s="579" t="s">
        <v>4806</v>
      </c>
    </row>
    <row r="22" spans="1:13">
      <c r="A22" s="570">
        <v>12</v>
      </c>
      <c r="B22" s="571">
        <v>253015</v>
      </c>
      <c r="C22" s="572" t="s">
        <v>5104</v>
      </c>
      <c r="D22" s="572" t="s">
        <v>2462</v>
      </c>
      <c r="E22" s="573">
        <v>475</v>
      </c>
      <c r="F22" s="574"/>
      <c r="G22" s="575">
        <f t="shared" si="0"/>
        <v>0</v>
      </c>
      <c r="H22" s="576">
        <v>0</v>
      </c>
      <c r="I22" s="577">
        <f t="shared" si="1"/>
        <v>0</v>
      </c>
      <c r="J22" s="578" t="s">
        <v>4804</v>
      </c>
      <c r="K22" s="556" t="s">
        <v>4805</v>
      </c>
      <c r="M22" s="579" t="s">
        <v>4806</v>
      </c>
    </row>
    <row r="23" spans="1:13">
      <c r="A23" s="570">
        <v>13</v>
      </c>
      <c r="B23" s="571">
        <v>253027</v>
      </c>
      <c r="C23" s="572" t="s">
        <v>5105</v>
      </c>
      <c r="D23" s="572" t="s">
        <v>2462</v>
      </c>
      <c r="E23" s="573">
        <v>380</v>
      </c>
      <c r="F23" s="574"/>
      <c r="G23" s="575">
        <f t="shared" si="0"/>
        <v>0</v>
      </c>
      <c r="H23" s="576">
        <v>0</v>
      </c>
      <c r="I23" s="577">
        <f t="shared" si="1"/>
        <v>0</v>
      </c>
      <c r="J23" s="578" t="s">
        <v>4804</v>
      </c>
      <c r="K23" s="556" t="s">
        <v>4805</v>
      </c>
      <c r="M23" s="579" t="s">
        <v>4806</v>
      </c>
    </row>
    <row r="24" spans="1:13">
      <c r="A24" s="570">
        <v>14</v>
      </c>
      <c r="B24" s="571">
        <v>275250</v>
      </c>
      <c r="C24" s="572" t="s">
        <v>5106</v>
      </c>
      <c r="D24" s="572" t="s">
        <v>2462</v>
      </c>
      <c r="E24" s="573">
        <v>210</v>
      </c>
      <c r="F24" s="574"/>
      <c r="G24" s="575">
        <f t="shared" si="0"/>
        <v>0</v>
      </c>
      <c r="H24" s="576">
        <v>0</v>
      </c>
      <c r="I24" s="577">
        <f t="shared" si="1"/>
        <v>0</v>
      </c>
      <c r="J24" s="578" t="s">
        <v>4804</v>
      </c>
      <c r="K24" s="556" t="s">
        <v>4805</v>
      </c>
      <c r="M24" s="579" t="s">
        <v>4806</v>
      </c>
    </row>
    <row r="25" spans="1:13">
      <c r="A25" s="570">
        <v>15</v>
      </c>
      <c r="B25" s="571">
        <v>365059</v>
      </c>
      <c r="C25" s="572" t="s">
        <v>5107</v>
      </c>
      <c r="D25" s="572" t="s">
        <v>2462</v>
      </c>
      <c r="E25" s="573">
        <v>16</v>
      </c>
      <c r="F25" s="574"/>
      <c r="G25" s="575">
        <f t="shared" si="0"/>
        <v>0</v>
      </c>
      <c r="H25" s="576">
        <v>0</v>
      </c>
      <c r="I25" s="577">
        <f t="shared" si="1"/>
        <v>0</v>
      </c>
      <c r="J25" s="578" t="s">
        <v>4804</v>
      </c>
      <c r="K25" s="556" t="s">
        <v>4805</v>
      </c>
      <c r="M25" s="579" t="s">
        <v>4806</v>
      </c>
    </row>
    <row r="26" spans="1:13">
      <c r="A26" s="570">
        <v>16</v>
      </c>
      <c r="B26" s="571">
        <v>390051</v>
      </c>
      <c r="C26" s="572" t="s">
        <v>5108</v>
      </c>
      <c r="D26" s="572" t="s">
        <v>2462</v>
      </c>
      <c r="E26" s="573">
        <v>90</v>
      </c>
      <c r="F26" s="574"/>
      <c r="G26" s="575">
        <f t="shared" si="0"/>
        <v>0</v>
      </c>
      <c r="H26" s="576">
        <v>0</v>
      </c>
      <c r="I26" s="577">
        <f t="shared" si="1"/>
        <v>0</v>
      </c>
      <c r="J26" s="578" t="s">
        <v>4804</v>
      </c>
      <c r="K26" s="556" t="s">
        <v>4805</v>
      </c>
      <c r="M26" s="579" t="s">
        <v>4806</v>
      </c>
    </row>
    <row r="27" spans="1:13">
      <c r="A27" s="570">
        <v>17</v>
      </c>
      <c r="B27" s="571">
        <v>840018</v>
      </c>
      <c r="C27" s="572" t="s">
        <v>5109</v>
      </c>
      <c r="D27" s="572" t="s">
        <v>254</v>
      </c>
      <c r="E27" s="573">
        <v>365</v>
      </c>
      <c r="F27" s="574"/>
      <c r="G27" s="575">
        <f t="shared" si="0"/>
        <v>0</v>
      </c>
      <c r="H27" s="576">
        <v>0</v>
      </c>
      <c r="I27" s="577">
        <f t="shared" si="1"/>
        <v>0</v>
      </c>
      <c r="J27" s="578" t="s">
        <v>4804</v>
      </c>
      <c r="K27" s="556" t="s">
        <v>4805</v>
      </c>
      <c r="M27" s="579" t="s">
        <v>4806</v>
      </c>
    </row>
    <row r="28" spans="1:13">
      <c r="A28" s="570">
        <v>18</v>
      </c>
      <c r="B28" s="571">
        <v>365051</v>
      </c>
      <c r="C28" s="572" t="s">
        <v>5110</v>
      </c>
      <c r="D28" s="572" t="s">
        <v>2462</v>
      </c>
      <c r="E28" s="573">
        <v>225</v>
      </c>
      <c r="F28" s="574"/>
      <c r="G28" s="575">
        <f t="shared" si="0"/>
        <v>0</v>
      </c>
      <c r="H28" s="576">
        <v>0</v>
      </c>
      <c r="I28" s="577">
        <f t="shared" si="1"/>
        <v>0</v>
      </c>
      <c r="J28" s="578" t="s">
        <v>4804</v>
      </c>
      <c r="K28" s="556" t="s">
        <v>4805</v>
      </c>
      <c r="M28" s="579" t="s">
        <v>4806</v>
      </c>
    </row>
    <row r="29" spans="1:13">
      <c r="A29" s="570">
        <v>19</v>
      </c>
      <c r="B29" s="571">
        <v>459119</v>
      </c>
      <c r="C29" s="572" t="s">
        <v>5111</v>
      </c>
      <c r="D29" s="572" t="s">
        <v>2462</v>
      </c>
      <c r="E29" s="573">
        <v>20</v>
      </c>
      <c r="F29" s="574"/>
      <c r="G29" s="575">
        <f t="shared" si="0"/>
        <v>0</v>
      </c>
      <c r="H29" s="576">
        <v>0</v>
      </c>
      <c r="I29" s="577">
        <f t="shared" si="1"/>
        <v>0</v>
      </c>
      <c r="J29" s="578" t="s">
        <v>4804</v>
      </c>
      <c r="K29" s="556" t="s">
        <v>4805</v>
      </c>
      <c r="M29" s="579" t="s">
        <v>4806</v>
      </c>
    </row>
    <row r="30" spans="1:13">
      <c r="A30" s="570">
        <v>20</v>
      </c>
      <c r="B30" s="571">
        <v>204006</v>
      </c>
      <c r="C30" s="572" t="s">
        <v>5112</v>
      </c>
      <c r="D30" s="572" t="s">
        <v>2462</v>
      </c>
      <c r="E30" s="573">
        <v>65</v>
      </c>
      <c r="F30" s="574"/>
      <c r="G30" s="575">
        <f t="shared" si="0"/>
        <v>0</v>
      </c>
      <c r="H30" s="576">
        <v>0</v>
      </c>
      <c r="I30" s="577">
        <f t="shared" si="1"/>
        <v>0</v>
      </c>
      <c r="J30" s="578" t="s">
        <v>4804</v>
      </c>
      <c r="K30" s="556" t="s">
        <v>4805</v>
      </c>
      <c r="M30" s="579" t="s">
        <v>4806</v>
      </c>
    </row>
    <row r="31" spans="1:13">
      <c r="A31" s="570">
        <v>21</v>
      </c>
      <c r="B31" s="571">
        <v>372119</v>
      </c>
      <c r="C31" s="572" t="s">
        <v>5113</v>
      </c>
      <c r="D31" s="572" t="s">
        <v>2462</v>
      </c>
      <c r="E31" s="573">
        <v>10</v>
      </c>
      <c r="F31" s="574"/>
      <c r="G31" s="575">
        <f t="shared" si="0"/>
        <v>0</v>
      </c>
      <c r="H31" s="576">
        <v>0</v>
      </c>
      <c r="I31" s="577">
        <f t="shared" si="1"/>
        <v>0</v>
      </c>
      <c r="J31" s="578" t="s">
        <v>4804</v>
      </c>
      <c r="K31" s="556" t="s">
        <v>4805</v>
      </c>
      <c r="M31" s="579" t="s">
        <v>4806</v>
      </c>
    </row>
    <row r="32" spans="1:13">
      <c r="A32" s="570">
        <v>22</v>
      </c>
      <c r="B32" s="571">
        <v>480004</v>
      </c>
      <c r="C32" s="572" t="s">
        <v>5114</v>
      </c>
      <c r="D32" s="572" t="s">
        <v>2462</v>
      </c>
      <c r="E32" s="573">
        <v>20</v>
      </c>
      <c r="F32" s="574"/>
      <c r="G32" s="575">
        <f t="shared" si="0"/>
        <v>0</v>
      </c>
      <c r="H32" s="576">
        <v>0</v>
      </c>
      <c r="I32" s="577">
        <f t="shared" si="1"/>
        <v>0</v>
      </c>
      <c r="J32" s="578" t="s">
        <v>4804</v>
      </c>
      <c r="K32" s="556" t="s">
        <v>4805</v>
      </c>
      <c r="M32" s="579" t="s">
        <v>4806</v>
      </c>
    </row>
    <row r="33" spans="1:13">
      <c r="A33" s="570">
        <v>23</v>
      </c>
      <c r="B33" s="571">
        <v>104903</v>
      </c>
      <c r="C33" s="572" t="s">
        <v>5115</v>
      </c>
      <c r="D33" s="572" t="s">
        <v>2462</v>
      </c>
      <c r="E33" s="573">
        <v>20</v>
      </c>
      <c r="F33" s="574"/>
      <c r="G33" s="575">
        <f t="shared" si="0"/>
        <v>0</v>
      </c>
      <c r="H33" s="576">
        <v>0</v>
      </c>
      <c r="I33" s="577">
        <f t="shared" si="1"/>
        <v>0</v>
      </c>
      <c r="J33" s="578" t="s">
        <v>4804</v>
      </c>
      <c r="K33" s="556" t="s">
        <v>4805</v>
      </c>
      <c r="M33" s="579" t="s">
        <v>4806</v>
      </c>
    </row>
    <row r="34" spans="1:13">
      <c r="A34" s="570">
        <v>24</v>
      </c>
      <c r="B34" s="571">
        <v>274260</v>
      </c>
      <c r="C34" s="572" t="s">
        <v>5116</v>
      </c>
      <c r="D34" s="572" t="s">
        <v>2462</v>
      </c>
      <c r="E34" s="573">
        <v>20</v>
      </c>
      <c r="F34" s="574"/>
      <c r="G34" s="575">
        <f t="shared" si="0"/>
        <v>0</v>
      </c>
      <c r="H34" s="576">
        <v>0</v>
      </c>
      <c r="I34" s="577">
        <f t="shared" si="1"/>
        <v>0</v>
      </c>
      <c r="J34" s="578" t="s">
        <v>4804</v>
      </c>
      <c r="K34" s="556" t="s">
        <v>4805</v>
      </c>
      <c r="M34" s="579" t="s">
        <v>4806</v>
      </c>
    </row>
    <row r="35" spans="1:13">
      <c r="A35" s="570">
        <v>25</v>
      </c>
      <c r="B35" s="571">
        <v>319219</v>
      </c>
      <c r="C35" s="572" t="s">
        <v>5117</v>
      </c>
      <c r="D35" s="572" t="s">
        <v>2462</v>
      </c>
      <c r="E35" s="573">
        <v>20</v>
      </c>
      <c r="F35" s="574"/>
      <c r="G35" s="575">
        <f t="shared" si="0"/>
        <v>0</v>
      </c>
      <c r="H35" s="576">
        <v>0</v>
      </c>
      <c r="I35" s="577">
        <f t="shared" si="1"/>
        <v>0</v>
      </c>
      <c r="J35" s="578" t="s">
        <v>4804</v>
      </c>
      <c r="K35" s="556" t="s">
        <v>4805</v>
      </c>
      <c r="M35" s="579" t="s">
        <v>4806</v>
      </c>
    </row>
    <row r="36" spans="1:13">
      <c r="A36" s="570">
        <v>26</v>
      </c>
      <c r="B36" s="571">
        <v>319201</v>
      </c>
      <c r="C36" s="572" t="s">
        <v>5118</v>
      </c>
      <c r="D36" s="572" t="s">
        <v>2462</v>
      </c>
      <c r="E36" s="573">
        <v>260</v>
      </c>
      <c r="F36" s="574"/>
      <c r="G36" s="575">
        <f t="shared" si="0"/>
        <v>0</v>
      </c>
      <c r="H36" s="576">
        <v>0</v>
      </c>
      <c r="I36" s="577">
        <f t="shared" si="1"/>
        <v>0</v>
      </c>
      <c r="J36" s="578" t="s">
        <v>4804</v>
      </c>
      <c r="K36" s="556" t="s">
        <v>4805</v>
      </c>
      <c r="M36" s="579" t="s">
        <v>4806</v>
      </c>
    </row>
    <row r="37" spans="1:13">
      <c r="A37" s="570">
        <v>27</v>
      </c>
      <c r="B37" s="571">
        <v>800110</v>
      </c>
      <c r="C37" s="572" t="s">
        <v>5119</v>
      </c>
      <c r="D37" s="572" t="s">
        <v>254</v>
      </c>
      <c r="E37" s="573">
        <v>50</v>
      </c>
      <c r="F37" s="574"/>
      <c r="G37" s="575">
        <f t="shared" si="0"/>
        <v>0</v>
      </c>
      <c r="H37" s="576">
        <v>0</v>
      </c>
      <c r="I37" s="577">
        <f t="shared" si="1"/>
        <v>0</v>
      </c>
      <c r="J37" s="578" t="s">
        <v>4804</v>
      </c>
      <c r="K37" s="556" t="s">
        <v>4805</v>
      </c>
      <c r="M37" s="579" t="s">
        <v>4806</v>
      </c>
    </row>
    <row r="38" spans="1:13">
      <c r="A38" s="570">
        <v>28</v>
      </c>
      <c r="B38" s="571">
        <v>563020</v>
      </c>
      <c r="C38" s="572" t="s">
        <v>5120</v>
      </c>
      <c r="D38" s="572" t="s">
        <v>2462</v>
      </c>
      <c r="E38" s="573">
        <v>6</v>
      </c>
      <c r="F38" s="574"/>
      <c r="G38" s="575">
        <f t="shared" si="0"/>
        <v>0</v>
      </c>
      <c r="H38" s="576">
        <v>0</v>
      </c>
      <c r="I38" s="577">
        <f t="shared" si="1"/>
        <v>0</v>
      </c>
      <c r="J38" s="578" t="s">
        <v>4804</v>
      </c>
      <c r="K38" s="556" t="s">
        <v>4805</v>
      </c>
      <c r="M38" s="579" t="s">
        <v>4806</v>
      </c>
    </row>
    <row r="39" spans="1:13">
      <c r="A39" s="570">
        <v>29</v>
      </c>
      <c r="B39" s="571">
        <v>295011</v>
      </c>
      <c r="C39" s="572" t="s">
        <v>4861</v>
      </c>
      <c r="D39" s="572" t="s">
        <v>254</v>
      </c>
      <c r="E39" s="573">
        <v>750</v>
      </c>
      <c r="F39" s="574"/>
      <c r="G39" s="575">
        <f t="shared" si="0"/>
        <v>0</v>
      </c>
      <c r="H39" s="576">
        <v>0</v>
      </c>
      <c r="I39" s="577">
        <f t="shared" si="1"/>
        <v>0</v>
      </c>
      <c r="J39" s="578" t="s">
        <v>4804</v>
      </c>
      <c r="K39" s="556" t="s">
        <v>4805</v>
      </c>
      <c r="M39" s="579" t="s">
        <v>4806</v>
      </c>
    </row>
    <row r="40" spans="1:13" ht="15.75" thickBot="1">
      <c r="A40" s="580">
        <v>30</v>
      </c>
      <c r="B40" s="581">
        <v>900050</v>
      </c>
      <c r="C40" s="582" t="s">
        <v>5121</v>
      </c>
      <c r="D40" s="582" t="s">
        <v>2462</v>
      </c>
      <c r="E40" s="583">
        <v>1</v>
      </c>
      <c r="F40" s="584"/>
      <c r="G40" s="585">
        <f t="shared" si="0"/>
        <v>0</v>
      </c>
      <c r="H40" s="586">
        <v>0</v>
      </c>
      <c r="I40" s="587">
        <f t="shared" si="1"/>
        <v>0</v>
      </c>
      <c r="J40" s="588" t="s">
        <v>4804</v>
      </c>
      <c r="K40" s="556" t="s">
        <v>4805</v>
      </c>
      <c r="M40" s="579" t="s">
        <v>4806</v>
      </c>
    </row>
    <row r="41" spans="1:13" s="597" customFormat="1" ht="14.25">
      <c r="A41" s="589"/>
      <c r="B41" s="590"/>
      <c r="C41" s="591" t="s">
        <v>4813</v>
      </c>
      <c r="D41" s="591"/>
      <c r="E41" s="592"/>
      <c r="F41" s="593"/>
      <c r="G41" s="593">
        <f>SUM(G11:G40)</f>
        <v>0</v>
      </c>
      <c r="H41" s="594"/>
      <c r="I41" s="595">
        <f>SUM(I11:I40)</f>
        <v>0</v>
      </c>
      <c r="J41" s="596"/>
      <c r="M41" s="598" t="s">
        <v>4806</v>
      </c>
    </row>
    <row r="42" spans="1:13" s="552" customFormat="1" ht="20.100000000000001" customHeight="1">
      <c r="A42" s="599" t="s">
        <v>4814</v>
      </c>
      <c r="B42" s="600"/>
      <c r="C42" s="601"/>
      <c r="D42" s="601"/>
      <c r="E42" s="602"/>
      <c r="F42" s="603"/>
      <c r="G42" s="603"/>
      <c r="H42" s="604"/>
      <c r="I42" s="605"/>
      <c r="J42" s="606"/>
      <c r="M42" s="607"/>
    </row>
    <row r="43" spans="1:13" ht="15.75" thickBot="1">
      <c r="A43" s="580">
        <v>31</v>
      </c>
      <c r="B43" s="581">
        <v>46221</v>
      </c>
      <c r="C43" s="582" t="s">
        <v>5122</v>
      </c>
      <c r="D43" s="582" t="s">
        <v>5123</v>
      </c>
      <c r="E43" s="583">
        <v>52</v>
      </c>
      <c r="F43" s="584"/>
      <c r="G43" s="585">
        <f>E43*F43</f>
        <v>0</v>
      </c>
      <c r="H43" s="586">
        <v>0</v>
      </c>
      <c r="I43" s="587">
        <f>E43*H43</f>
        <v>0</v>
      </c>
      <c r="J43" s="588" t="s">
        <v>4804</v>
      </c>
      <c r="M43" s="579" t="s">
        <v>4816</v>
      </c>
    </row>
    <row r="44" spans="1:13" s="597" customFormat="1" ht="14.25">
      <c r="A44" s="589"/>
      <c r="B44" s="590"/>
      <c r="C44" s="591" t="s">
        <v>4813</v>
      </c>
      <c r="D44" s="591"/>
      <c r="E44" s="592"/>
      <c r="F44" s="593"/>
      <c r="G44" s="593">
        <f>SUM(G43:G43)</f>
        <v>0</v>
      </c>
      <c r="H44" s="594"/>
      <c r="I44" s="595">
        <f>SUM(I43:I43)</f>
        <v>0</v>
      </c>
      <c r="J44" s="596"/>
      <c r="M44" s="598" t="s">
        <v>4816</v>
      </c>
    </row>
    <row r="45" spans="1:13" s="552" customFormat="1" ht="20.100000000000001" customHeight="1">
      <c r="A45" s="599" t="s">
        <v>4822</v>
      </c>
      <c r="B45" s="600"/>
      <c r="C45" s="601"/>
      <c r="D45" s="601"/>
      <c r="E45" s="602"/>
      <c r="F45" s="603"/>
      <c r="G45" s="603"/>
      <c r="H45" s="604"/>
      <c r="I45" s="605"/>
      <c r="J45" s="606"/>
      <c r="M45" s="607"/>
    </row>
    <row r="46" spans="1:13">
      <c r="A46" s="570">
        <v>32</v>
      </c>
      <c r="B46" s="571">
        <v>210220241</v>
      </c>
      <c r="C46" s="572" t="s">
        <v>5124</v>
      </c>
      <c r="D46" s="572" t="s">
        <v>2462</v>
      </c>
      <c r="E46" s="573">
        <v>22</v>
      </c>
      <c r="F46" s="574"/>
      <c r="G46" s="575">
        <f t="shared" ref="G46:G65" si="2">E46*F46</f>
        <v>0</v>
      </c>
      <c r="H46" s="576"/>
      <c r="I46" s="577">
        <f t="shared" ref="I46:I65" si="3">E46*H46</f>
        <v>0</v>
      </c>
      <c r="J46" s="578" t="s">
        <v>4804</v>
      </c>
      <c r="M46" s="579" t="s">
        <v>4824</v>
      </c>
    </row>
    <row r="47" spans="1:13">
      <c r="A47" s="570">
        <v>33</v>
      </c>
      <c r="B47" s="571">
        <v>210020681</v>
      </c>
      <c r="C47" s="572" t="s">
        <v>5125</v>
      </c>
      <c r="D47" s="572" t="s">
        <v>5123</v>
      </c>
      <c r="E47" s="573">
        <v>1342</v>
      </c>
      <c r="F47" s="574"/>
      <c r="G47" s="575">
        <f t="shared" si="2"/>
        <v>0</v>
      </c>
      <c r="H47" s="576"/>
      <c r="I47" s="577">
        <f t="shared" si="3"/>
        <v>0</v>
      </c>
      <c r="J47" s="578" t="s">
        <v>4804</v>
      </c>
      <c r="M47" s="579" t="s">
        <v>4824</v>
      </c>
    </row>
    <row r="48" spans="1:13">
      <c r="A48" s="570">
        <v>34</v>
      </c>
      <c r="B48" s="571">
        <v>210100272</v>
      </c>
      <c r="C48" s="572" t="s">
        <v>5126</v>
      </c>
      <c r="D48" s="572" t="s">
        <v>2462</v>
      </c>
      <c r="E48" s="573">
        <v>44</v>
      </c>
      <c r="F48" s="574"/>
      <c r="G48" s="575">
        <f t="shared" si="2"/>
        <v>0</v>
      </c>
      <c r="H48" s="576"/>
      <c r="I48" s="577">
        <f t="shared" si="3"/>
        <v>0</v>
      </c>
      <c r="J48" s="578" t="s">
        <v>4804</v>
      </c>
      <c r="M48" s="579" t="s">
        <v>4824</v>
      </c>
    </row>
    <row r="49" spans="1:13">
      <c r="A49" s="570">
        <v>35</v>
      </c>
      <c r="B49" s="571">
        <v>210100272</v>
      </c>
      <c r="C49" s="572" t="s">
        <v>5126</v>
      </c>
      <c r="D49" s="572" t="s">
        <v>2462</v>
      </c>
      <c r="E49" s="573">
        <v>76</v>
      </c>
      <c r="F49" s="574"/>
      <c r="G49" s="575">
        <f t="shared" si="2"/>
        <v>0</v>
      </c>
      <c r="H49" s="576"/>
      <c r="I49" s="577">
        <f t="shared" si="3"/>
        <v>0</v>
      </c>
      <c r="J49" s="578" t="s">
        <v>4804</v>
      </c>
      <c r="M49" s="579" t="s">
        <v>4824</v>
      </c>
    </row>
    <row r="50" spans="1:13">
      <c r="A50" s="570">
        <v>36</v>
      </c>
      <c r="B50" s="571">
        <v>210100272</v>
      </c>
      <c r="C50" s="572" t="s">
        <v>5126</v>
      </c>
      <c r="D50" s="572" t="s">
        <v>2462</v>
      </c>
      <c r="E50" s="573">
        <v>16</v>
      </c>
      <c r="F50" s="574"/>
      <c r="G50" s="575">
        <f t="shared" si="2"/>
        <v>0</v>
      </c>
      <c r="H50" s="576"/>
      <c r="I50" s="577">
        <f t="shared" si="3"/>
        <v>0</v>
      </c>
      <c r="J50" s="578" t="s">
        <v>4804</v>
      </c>
      <c r="M50" s="579" t="s">
        <v>4824</v>
      </c>
    </row>
    <row r="51" spans="1:13">
      <c r="A51" s="570">
        <v>37</v>
      </c>
      <c r="B51" s="571">
        <v>210220101</v>
      </c>
      <c r="C51" s="572" t="s">
        <v>5127</v>
      </c>
      <c r="D51" s="572" t="s">
        <v>254</v>
      </c>
      <c r="E51" s="573">
        <v>1080</v>
      </c>
      <c r="F51" s="574"/>
      <c r="G51" s="575">
        <f t="shared" si="2"/>
        <v>0</v>
      </c>
      <c r="H51" s="576"/>
      <c r="I51" s="577">
        <f t="shared" si="3"/>
        <v>0</v>
      </c>
      <c r="J51" s="578" t="s">
        <v>4804</v>
      </c>
      <c r="M51" s="579" t="s">
        <v>4824</v>
      </c>
    </row>
    <row r="52" spans="1:13">
      <c r="A52" s="570">
        <v>38</v>
      </c>
      <c r="B52" s="571">
        <v>210220301</v>
      </c>
      <c r="C52" s="572" t="s">
        <v>5128</v>
      </c>
      <c r="D52" s="572" t="s">
        <v>2462</v>
      </c>
      <c r="E52" s="573">
        <v>16</v>
      </c>
      <c r="F52" s="574"/>
      <c r="G52" s="575">
        <f t="shared" si="2"/>
        <v>0</v>
      </c>
      <c r="H52" s="576"/>
      <c r="I52" s="577">
        <f t="shared" si="3"/>
        <v>0</v>
      </c>
      <c r="J52" s="578" t="s">
        <v>4804</v>
      </c>
      <c r="M52" s="579" t="s">
        <v>4824</v>
      </c>
    </row>
    <row r="53" spans="1:13">
      <c r="A53" s="570">
        <v>39</v>
      </c>
      <c r="B53" s="571">
        <v>210220301</v>
      </c>
      <c r="C53" s="572" t="s">
        <v>5128</v>
      </c>
      <c r="D53" s="572" t="s">
        <v>2462</v>
      </c>
      <c r="E53" s="573">
        <v>90</v>
      </c>
      <c r="F53" s="574"/>
      <c r="G53" s="575">
        <f t="shared" si="2"/>
        <v>0</v>
      </c>
      <c r="H53" s="576"/>
      <c r="I53" s="577">
        <f t="shared" si="3"/>
        <v>0</v>
      </c>
      <c r="J53" s="578" t="s">
        <v>4804</v>
      </c>
      <c r="M53" s="579" t="s">
        <v>4824</v>
      </c>
    </row>
    <row r="54" spans="1:13">
      <c r="A54" s="570">
        <v>40</v>
      </c>
      <c r="B54" s="571">
        <v>210220002</v>
      </c>
      <c r="C54" s="572" t="s">
        <v>5129</v>
      </c>
      <c r="D54" s="572" t="s">
        <v>254</v>
      </c>
      <c r="E54" s="573">
        <v>365</v>
      </c>
      <c r="F54" s="574"/>
      <c r="G54" s="575">
        <f t="shared" si="2"/>
        <v>0</v>
      </c>
      <c r="H54" s="576"/>
      <c r="I54" s="577">
        <f t="shared" si="3"/>
        <v>0</v>
      </c>
      <c r="J54" s="578" t="s">
        <v>4804</v>
      </c>
      <c r="M54" s="579" t="s">
        <v>4824</v>
      </c>
    </row>
    <row r="55" spans="1:13">
      <c r="A55" s="570">
        <v>41</v>
      </c>
      <c r="B55" s="571">
        <v>210220301</v>
      </c>
      <c r="C55" s="572" t="s">
        <v>5128</v>
      </c>
      <c r="D55" s="572" t="s">
        <v>2462</v>
      </c>
      <c r="E55" s="573">
        <v>225</v>
      </c>
      <c r="F55" s="574"/>
      <c r="G55" s="575">
        <f t="shared" si="2"/>
        <v>0</v>
      </c>
      <c r="H55" s="576"/>
      <c r="I55" s="577">
        <f t="shared" si="3"/>
        <v>0</v>
      </c>
      <c r="J55" s="578" t="s">
        <v>4804</v>
      </c>
      <c r="M55" s="579" t="s">
        <v>4824</v>
      </c>
    </row>
    <row r="56" spans="1:13">
      <c r="A56" s="570">
        <v>42</v>
      </c>
      <c r="B56" s="571">
        <v>210220301</v>
      </c>
      <c r="C56" s="572" t="s">
        <v>5128</v>
      </c>
      <c r="D56" s="572" t="s">
        <v>2462</v>
      </c>
      <c r="E56" s="573">
        <v>20</v>
      </c>
      <c r="F56" s="574"/>
      <c r="G56" s="575">
        <f t="shared" si="2"/>
        <v>0</v>
      </c>
      <c r="H56" s="576"/>
      <c r="I56" s="577">
        <f t="shared" si="3"/>
        <v>0</v>
      </c>
      <c r="J56" s="578" t="s">
        <v>4804</v>
      </c>
      <c r="M56" s="579" t="s">
        <v>4824</v>
      </c>
    </row>
    <row r="57" spans="1:13">
      <c r="A57" s="570">
        <v>43</v>
      </c>
      <c r="B57" s="571">
        <v>210220302</v>
      </c>
      <c r="C57" s="572" t="s">
        <v>5130</v>
      </c>
      <c r="D57" s="572" t="s">
        <v>2462</v>
      </c>
      <c r="E57" s="573">
        <v>10</v>
      </c>
      <c r="F57" s="574"/>
      <c r="G57" s="575">
        <f t="shared" si="2"/>
        <v>0</v>
      </c>
      <c r="H57" s="576"/>
      <c r="I57" s="577">
        <f t="shared" si="3"/>
        <v>0</v>
      </c>
      <c r="J57" s="578" t="s">
        <v>4804</v>
      </c>
      <c r="M57" s="579" t="s">
        <v>4824</v>
      </c>
    </row>
    <row r="58" spans="1:13">
      <c r="A58" s="570">
        <v>44</v>
      </c>
      <c r="B58" s="571">
        <v>210220401</v>
      </c>
      <c r="C58" s="572" t="s">
        <v>5131</v>
      </c>
      <c r="D58" s="572" t="s">
        <v>2462</v>
      </c>
      <c r="E58" s="573">
        <v>20</v>
      </c>
      <c r="F58" s="574"/>
      <c r="G58" s="575">
        <f t="shared" si="2"/>
        <v>0</v>
      </c>
      <c r="H58" s="576"/>
      <c r="I58" s="577">
        <f t="shared" si="3"/>
        <v>0</v>
      </c>
      <c r="J58" s="578" t="s">
        <v>4804</v>
      </c>
      <c r="M58" s="579" t="s">
        <v>4824</v>
      </c>
    </row>
    <row r="59" spans="1:13">
      <c r="A59" s="570">
        <v>45</v>
      </c>
      <c r="B59" s="571">
        <v>210220301</v>
      </c>
      <c r="C59" s="572" t="s">
        <v>5128</v>
      </c>
      <c r="D59" s="572" t="s">
        <v>2462</v>
      </c>
      <c r="E59" s="573">
        <v>40</v>
      </c>
      <c r="F59" s="574"/>
      <c r="G59" s="575">
        <f t="shared" si="2"/>
        <v>0</v>
      </c>
      <c r="H59" s="576"/>
      <c r="I59" s="577">
        <f t="shared" si="3"/>
        <v>0</v>
      </c>
      <c r="J59" s="578" t="s">
        <v>4804</v>
      </c>
      <c r="M59" s="579" t="s">
        <v>4824</v>
      </c>
    </row>
    <row r="60" spans="1:13">
      <c r="A60" s="570">
        <v>46</v>
      </c>
      <c r="B60" s="571">
        <v>210220302</v>
      </c>
      <c r="C60" s="572" t="s">
        <v>5130</v>
      </c>
      <c r="D60" s="572" t="s">
        <v>2462</v>
      </c>
      <c r="E60" s="573">
        <v>20</v>
      </c>
      <c r="F60" s="574"/>
      <c r="G60" s="575">
        <f t="shared" si="2"/>
        <v>0</v>
      </c>
      <c r="H60" s="576"/>
      <c r="I60" s="577">
        <f t="shared" si="3"/>
        <v>0</v>
      </c>
      <c r="J60" s="578" t="s">
        <v>4804</v>
      </c>
      <c r="M60" s="579" t="s">
        <v>4824</v>
      </c>
    </row>
    <row r="61" spans="1:13">
      <c r="A61" s="570">
        <v>47</v>
      </c>
      <c r="B61" s="571">
        <v>210220302</v>
      </c>
      <c r="C61" s="572" t="s">
        <v>5130</v>
      </c>
      <c r="D61" s="572" t="s">
        <v>2462</v>
      </c>
      <c r="E61" s="573">
        <v>260</v>
      </c>
      <c r="F61" s="574"/>
      <c r="G61" s="575">
        <f t="shared" si="2"/>
        <v>0</v>
      </c>
      <c r="H61" s="576"/>
      <c r="I61" s="577">
        <f t="shared" si="3"/>
        <v>0</v>
      </c>
      <c r="J61" s="578" t="s">
        <v>4804</v>
      </c>
      <c r="M61" s="579" t="s">
        <v>4824</v>
      </c>
    </row>
    <row r="62" spans="1:13">
      <c r="A62" s="570">
        <v>48</v>
      </c>
      <c r="B62" s="571">
        <v>210220002</v>
      </c>
      <c r="C62" s="572" t="s">
        <v>5129</v>
      </c>
      <c r="D62" s="572" t="s">
        <v>254</v>
      </c>
      <c r="E62" s="573">
        <v>50</v>
      </c>
      <c r="F62" s="574"/>
      <c r="G62" s="575">
        <f t="shared" si="2"/>
        <v>0</v>
      </c>
      <c r="H62" s="576"/>
      <c r="I62" s="577">
        <f t="shared" si="3"/>
        <v>0</v>
      </c>
      <c r="J62" s="578" t="s">
        <v>4804</v>
      </c>
      <c r="M62" s="579" t="s">
        <v>4824</v>
      </c>
    </row>
    <row r="63" spans="1:13">
      <c r="A63" s="570">
        <v>49</v>
      </c>
      <c r="B63" s="571">
        <v>210192562</v>
      </c>
      <c r="C63" s="572" t="s">
        <v>5132</v>
      </c>
      <c r="D63" s="572" t="s">
        <v>2462</v>
      </c>
      <c r="E63" s="573">
        <v>6</v>
      </c>
      <c r="F63" s="574"/>
      <c r="G63" s="575">
        <f t="shared" si="2"/>
        <v>0</v>
      </c>
      <c r="H63" s="576"/>
      <c r="I63" s="577">
        <f t="shared" si="3"/>
        <v>0</v>
      </c>
      <c r="J63" s="578" t="s">
        <v>4804</v>
      </c>
      <c r="M63" s="579" t="s">
        <v>4824</v>
      </c>
    </row>
    <row r="64" spans="1:13">
      <c r="A64" s="570">
        <v>50</v>
      </c>
      <c r="B64" s="571">
        <v>210220022</v>
      </c>
      <c r="C64" s="572" t="s">
        <v>4872</v>
      </c>
      <c r="D64" s="572" t="s">
        <v>254</v>
      </c>
      <c r="E64" s="573">
        <v>750</v>
      </c>
      <c r="F64" s="574"/>
      <c r="G64" s="575">
        <f t="shared" si="2"/>
        <v>0</v>
      </c>
      <c r="H64" s="576"/>
      <c r="I64" s="577">
        <f t="shared" si="3"/>
        <v>0</v>
      </c>
      <c r="J64" s="578" t="s">
        <v>4804</v>
      </c>
      <c r="M64" s="579" t="s">
        <v>4824</v>
      </c>
    </row>
    <row r="65" spans="1:13" ht="15.75" thickBot="1">
      <c r="A65" s="580">
        <v>51</v>
      </c>
      <c r="B65" s="581">
        <v>210220441</v>
      </c>
      <c r="C65" s="582" t="s">
        <v>5133</v>
      </c>
      <c r="D65" s="582" t="s">
        <v>2462</v>
      </c>
      <c r="E65" s="583">
        <v>260</v>
      </c>
      <c r="F65" s="584"/>
      <c r="G65" s="585">
        <f t="shared" si="2"/>
        <v>0</v>
      </c>
      <c r="H65" s="586"/>
      <c r="I65" s="587">
        <f t="shared" si="3"/>
        <v>0</v>
      </c>
      <c r="J65" s="588" t="s">
        <v>4804</v>
      </c>
      <c r="K65" s="556" t="s">
        <v>4805</v>
      </c>
      <c r="M65" s="579" t="s">
        <v>4824</v>
      </c>
    </row>
    <row r="66" spans="1:13" s="597" customFormat="1" ht="14.25">
      <c r="A66" s="589"/>
      <c r="B66" s="590"/>
      <c r="C66" s="591" t="s">
        <v>4813</v>
      </c>
      <c r="D66" s="591"/>
      <c r="E66" s="592"/>
      <c r="F66" s="593"/>
      <c r="G66" s="593">
        <f>SUM(G46:G65)</f>
        <v>0</v>
      </c>
      <c r="H66" s="594"/>
      <c r="I66" s="595">
        <f>SUM(I46:I65)</f>
        <v>0</v>
      </c>
      <c r="J66" s="596"/>
      <c r="M66" s="598" t="s">
        <v>4824</v>
      </c>
    </row>
    <row r="67" spans="1:13" s="552" customFormat="1" ht="20.100000000000001" customHeight="1">
      <c r="A67" s="599" t="s">
        <v>4881</v>
      </c>
      <c r="B67" s="600"/>
      <c r="C67" s="601"/>
      <c r="D67" s="601"/>
      <c r="E67" s="602"/>
      <c r="F67" s="603"/>
      <c r="G67" s="603"/>
      <c r="H67" s="604"/>
      <c r="I67" s="605"/>
      <c r="J67" s="606"/>
      <c r="M67" s="607"/>
    </row>
    <row r="68" spans="1:13">
      <c r="A68" s="570">
        <v>52</v>
      </c>
      <c r="B68" s="571">
        <v>219000222</v>
      </c>
      <c r="C68" s="572" t="s">
        <v>5134</v>
      </c>
      <c r="D68" s="572" t="s">
        <v>4993</v>
      </c>
      <c r="E68" s="573">
        <v>40</v>
      </c>
      <c r="F68" s="574"/>
      <c r="G68" s="575">
        <f>E68*F68</f>
        <v>0</v>
      </c>
      <c r="H68" s="576"/>
      <c r="I68" s="577">
        <f>E68*H68</f>
        <v>0</v>
      </c>
      <c r="J68" s="578" t="s">
        <v>4853</v>
      </c>
      <c r="K68" s="556" t="s">
        <v>4805</v>
      </c>
      <c r="M68" s="579" t="s">
        <v>5135</v>
      </c>
    </row>
    <row r="69" spans="1:13" ht="15.75" thickBot="1">
      <c r="A69" s="580">
        <v>53</v>
      </c>
      <c r="B69" s="581">
        <v>219000225</v>
      </c>
      <c r="C69" s="582" t="s">
        <v>5136</v>
      </c>
      <c r="D69" s="582" t="s">
        <v>5137</v>
      </c>
      <c r="E69" s="583">
        <v>60</v>
      </c>
      <c r="F69" s="584"/>
      <c r="G69" s="585">
        <f>E69*F69</f>
        <v>0</v>
      </c>
      <c r="H69" s="586"/>
      <c r="I69" s="587">
        <f>E69*H69</f>
        <v>0</v>
      </c>
      <c r="J69" s="588" t="s">
        <v>4853</v>
      </c>
      <c r="K69" s="556" t="s">
        <v>4805</v>
      </c>
      <c r="M69" s="579" t="s">
        <v>5135</v>
      </c>
    </row>
    <row r="70" spans="1:13" s="597" customFormat="1" ht="14.25">
      <c r="A70" s="589"/>
      <c r="B70" s="590"/>
      <c r="C70" s="591" t="s">
        <v>4813</v>
      </c>
      <c r="D70" s="591"/>
      <c r="E70" s="592"/>
      <c r="F70" s="593"/>
      <c r="G70" s="593">
        <f>SUM(G68:G69)</f>
        <v>0</v>
      </c>
      <c r="H70" s="594"/>
      <c r="I70" s="595">
        <f>SUM(I68:I69)</f>
        <v>0</v>
      </c>
      <c r="J70" s="615"/>
      <c r="M70" s="597" t="s">
        <v>5135</v>
      </c>
    </row>
    <row r="71" spans="1:13" ht="15.75">
      <c r="A71" s="599" t="s">
        <v>5138</v>
      </c>
      <c r="B71" s="600"/>
      <c r="C71" s="601"/>
      <c r="D71" s="601"/>
      <c r="E71" s="602"/>
      <c r="F71" s="603"/>
      <c r="G71" s="603"/>
      <c r="H71" s="604"/>
      <c r="I71" s="605"/>
    </row>
    <row r="72" spans="1:13">
      <c r="A72" s="570">
        <v>54</v>
      </c>
      <c r="B72" s="571">
        <v>217305001</v>
      </c>
      <c r="C72" s="572" t="s">
        <v>5139</v>
      </c>
      <c r="D72" s="572" t="s">
        <v>2462</v>
      </c>
      <c r="E72" s="573">
        <v>20</v>
      </c>
      <c r="F72" s="574"/>
      <c r="G72" s="575">
        <f>E72*F72</f>
        <v>0</v>
      </c>
      <c r="H72" s="576"/>
      <c r="I72" s="577">
        <f>E72*H72</f>
        <v>0</v>
      </c>
    </row>
    <row r="73" spans="1:13" ht="15.75" thickBot="1">
      <c r="A73" s="580">
        <v>55</v>
      </c>
      <c r="B73" s="581">
        <v>217309013</v>
      </c>
      <c r="C73" s="582" t="s">
        <v>5140</v>
      </c>
      <c r="D73" s="582" t="s">
        <v>2462</v>
      </c>
      <c r="E73" s="583">
        <v>1</v>
      </c>
      <c r="F73" s="584"/>
      <c r="G73" s="585">
        <f>E73*F73</f>
        <v>0</v>
      </c>
      <c r="H73" s="586"/>
      <c r="I73" s="587">
        <f>E73*H73</f>
        <v>0</v>
      </c>
    </row>
    <row r="74" spans="1:13" ht="15.75" thickBot="1">
      <c r="A74" s="608"/>
      <c r="B74" s="609"/>
      <c r="C74" s="610" t="s">
        <v>4813</v>
      </c>
      <c r="D74" s="610"/>
      <c r="E74" s="611"/>
      <c r="F74" s="612"/>
      <c r="G74" s="612">
        <f>SUM(G72:G73)</f>
        <v>0</v>
      </c>
      <c r="H74" s="613"/>
      <c r="I74" s="614">
        <f>SUM(I72:I73)</f>
        <v>0</v>
      </c>
    </row>
    <row r="75" spans="1:13">
      <c r="B75" s="616"/>
      <c r="E75" s="617"/>
      <c r="H75" s="619"/>
      <c r="I75" s="620"/>
    </row>
    <row r="76" spans="1:13" s="597" customFormat="1" ht="14.25">
      <c r="A76" s="622"/>
      <c r="B76" s="623"/>
      <c r="C76" s="622" t="s">
        <v>4317</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24" activePane="bottomLeft" state="frozen"/>
      <selection pane="bottomLeft" activeCell="C26" sqref="C26"/>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5146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4299</v>
      </c>
      <c r="B11" s="769" t="s">
        <v>5154</v>
      </c>
      <c r="C11" s="769"/>
      <c r="D11" s="769"/>
      <c r="E11" s="770"/>
      <c r="F11" s="771"/>
      <c r="G11" s="772"/>
      <c r="H11" s="773"/>
      <c r="I11" s="772"/>
      <c r="J11" s="773"/>
    </row>
    <row r="12" spans="1:13" s="781" customFormat="1" ht="15">
      <c r="A12" s="775" t="s">
        <v>5155</v>
      </c>
      <c r="B12" s="776" t="s">
        <v>5156</v>
      </c>
      <c r="C12" s="776"/>
      <c r="D12" s="776"/>
      <c r="E12" s="777"/>
      <c r="F12" s="778"/>
      <c r="G12" s="779"/>
      <c r="H12" s="780"/>
      <c r="I12" s="779"/>
      <c r="J12" s="780"/>
    </row>
    <row r="13" spans="1:13" s="432" customFormat="1" ht="22.5">
      <c r="A13" s="782"/>
      <c r="B13" s="783"/>
      <c r="C13" s="784" t="s">
        <v>5157</v>
      </c>
      <c r="D13" s="785" t="s">
        <v>5158</v>
      </c>
      <c r="E13" s="786">
        <v>1</v>
      </c>
      <c r="F13" s="787" t="s">
        <v>2462</v>
      </c>
      <c r="G13" s="788"/>
      <c r="H13" s="789">
        <f>E13*G13</f>
        <v>0</v>
      </c>
      <c r="I13" s="788"/>
      <c r="J13" s="789">
        <f>E13*I13</f>
        <v>0</v>
      </c>
      <c r="L13" s="790"/>
      <c r="M13" s="791"/>
    </row>
    <row r="14" spans="1:13" s="432" customFormat="1">
      <c r="A14" s="782"/>
      <c r="B14" s="783"/>
      <c r="C14" s="784" t="s">
        <v>5159</v>
      </c>
      <c r="D14" s="785" t="s">
        <v>5160</v>
      </c>
      <c r="E14" s="786">
        <v>1</v>
      </c>
      <c r="F14" s="787" t="s">
        <v>2462</v>
      </c>
      <c r="G14" s="788"/>
      <c r="H14" s="789">
        <f t="shared" ref="H14:H135" si="0">E14*G14</f>
        <v>0</v>
      </c>
      <c r="I14" s="788"/>
      <c r="J14" s="789">
        <f t="shared" ref="J14:J135" si="1">E14*I14</f>
        <v>0</v>
      </c>
      <c r="L14" s="790"/>
      <c r="M14" s="791"/>
    </row>
    <row r="15" spans="1:13" s="432" customFormat="1">
      <c r="A15" s="782"/>
      <c r="B15" s="783"/>
      <c r="C15" s="784" t="s">
        <v>5161</v>
      </c>
      <c r="D15" s="785" t="s">
        <v>5162</v>
      </c>
      <c r="E15" s="786">
        <v>5</v>
      </c>
      <c r="F15" s="787" t="s">
        <v>2462</v>
      </c>
      <c r="G15" s="788"/>
      <c r="H15" s="789">
        <f t="shared" si="0"/>
        <v>0</v>
      </c>
      <c r="I15" s="788"/>
      <c r="J15" s="789">
        <f t="shared" si="1"/>
        <v>0</v>
      </c>
      <c r="L15" s="790"/>
      <c r="M15" s="791"/>
    </row>
    <row r="16" spans="1:13" s="432" customFormat="1" ht="22.5">
      <c r="A16" s="782"/>
      <c r="B16" s="783"/>
      <c r="C16" s="784" t="s">
        <v>5163</v>
      </c>
      <c r="D16" s="785" t="s">
        <v>5164</v>
      </c>
      <c r="E16" s="786">
        <v>1</v>
      </c>
      <c r="F16" s="787" t="s">
        <v>2462</v>
      </c>
      <c r="G16" s="788"/>
      <c r="H16" s="789">
        <f t="shared" si="0"/>
        <v>0</v>
      </c>
      <c r="I16" s="788"/>
      <c r="J16" s="789">
        <f t="shared" si="1"/>
        <v>0</v>
      </c>
      <c r="L16" s="790"/>
      <c r="M16" s="791"/>
    </row>
    <row r="17" spans="1:13" s="432" customFormat="1" ht="22.5">
      <c r="A17" s="782"/>
      <c r="B17" s="783"/>
      <c r="C17" s="784" t="s">
        <v>5165</v>
      </c>
      <c r="D17" s="785" t="s">
        <v>5166</v>
      </c>
      <c r="E17" s="786">
        <v>6</v>
      </c>
      <c r="F17" s="787" t="s">
        <v>2462</v>
      </c>
      <c r="G17" s="788"/>
      <c r="H17" s="789">
        <f t="shared" si="0"/>
        <v>0</v>
      </c>
      <c r="I17" s="788"/>
      <c r="J17" s="789">
        <f t="shared" si="1"/>
        <v>0</v>
      </c>
      <c r="L17" s="790"/>
      <c r="M17" s="791"/>
    </row>
    <row r="18" spans="1:13" s="432" customFormat="1" ht="22.5">
      <c r="A18" s="782"/>
      <c r="B18" s="783"/>
      <c r="C18" s="784" t="s">
        <v>5167</v>
      </c>
      <c r="D18" s="785" t="s">
        <v>5168</v>
      </c>
      <c r="E18" s="786">
        <v>4</v>
      </c>
      <c r="F18" s="787" t="s">
        <v>2462</v>
      </c>
      <c r="G18" s="788"/>
      <c r="H18" s="789">
        <f t="shared" si="0"/>
        <v>0</v>
      </c>
      <c r="I18" s="788"/>
      <c r="J18" s="789">
        <f t="shared" si="1"/>
        <v>0</v>
      </c>
      <c r="L18" s="790"/>
      <c r="M18" s="791"/>
    </row>
    <row r="19" spans="1:13" s="432" customFormat="1" ht="22.5">
      <c r="A19" s="782"/>
      <c r="B19" s="783"/>
      <c r="C19" s="784" t="s">
        <v>5169</v>
      </c>
      <c r="D19" s="785" t="s">
        <v>5170</v>
      </c>
      <c r="E19" s="786">
        <v>2</v>
      </c>
      <c r="F19" s="787" t="s">
        <v>2462</v>
      </c>
      <c r="G19" s="788"/>
      <c r="H19" s="789">
        <f t="shared" si="0"/>
        <v>0</v>
      </c>
      <c r="I19" s="788"/>
      <c r="J19" s="789">
        <f t="shared" si="1"/>
        <v>0</v>
      </c>
      <c r="L19" s="790"/>
      <c r="M19" s="791"/>
    </row>
    <row r="20" spans="1:13" s="432" customFormat="1">
      <c r="A20" s="782"/>
      <c r="B20" s="783"/>
      <c r="C20" s="784" t="s">
        <v>5171</v>
      </c>
      <c r="D20" s="785" t="s">
        <v>5172</v>
      </c>
      <c r="E20" s="786">
        <v>2</v>
      </c>
      <c r="F20" s="787" t="s">
        <v>2462</v>
      </c>
      <c r="G20" s="788"/>
      <c r="H20" s="789">
        <f t="shared" si="0"/>
        <v>0</v>
      </c>
      <c r="I20" s="788"/>
      <c r="J20" s="789">
        <f t="shared" si="1"/>
        <v>0</v>
      </c>
      <c r="L20" s="790"/>
      <c r="M20" s="791"/>
    </row>
    <row r="21" spans="1:13" s="432" customFormat="1">
      <c r="A21" s="782"/>
      <c r="B21" s="783"/>
      <c r="C21" s="784" t="s">
        <v>5173</v>
      </c>
      <c r="D21" s="785" t="s">
        <v>5174</v>
      </c>
      <c r="E21" s="786">
        <v>2</v>
      </c>
      <c r="F21" s="787" t="s">
        <v>2462</v>
      </c>
      <c r="G21" s="788"/>
      <c r="H21" s="789">
        <f t="shared" si="0"/>
        <v>0</v>
      </c>
      <c r="I21" s="788"/>
      <c r="J21" s="789">
        <f t="shared" si="1"/>
        <v>0</v>
      </c>
      <c r="L21" s="790"/>
      <c r="M21" s="791"/>
    </row>
    <row r="22" spans="1:13" s="432" customFormat="1" ht="22.5">
      <c r="A22" s="782"/>
      <c r="B22" s="783"/>
      <c r="C22" s="784" t="s">
        <v>5175</v>
      </c>
      <c r="D22" s="785" t="s">
        <v>5176</v>
      </c>
      <c r="E22" s="786">
        <v>1</v>
      </c>
      <c r="F22" s="787" t="s">
        <v>2462</v>
      </c>
      <c r="G22" s="788"/>
      <c r="H22" s="789">
        <f t="shared" si="0"/>
        <v>0</v>
      </c>
      <c r="I22" s="788"/>
      <c r="J22" s="789">
        <f t="shared" si="1"/>
        <v>0</v>
      </c>
      <c r="L22" s="790"/>
      <c r="M22" s="791"/>
    </row>
    <row r="23" spans="1:13" s="432" customFormat="1">
      <c r="A23" s="782"/>
      <c r="B23" s="783"/>
      <c r="C23" s="784" t="s">
        <v>5177</v>
      </c>
      <c r="D23" s="785" t="s">
        <v>5178</v>
      </c>
      <c r="E23" s="786">
        <v>1</v>
      </c>
      <c r="F23" s="787" t="s">
        <v>2462</v>
      </c>
      <c r="G23" s="788"/>
      <c r="H23" s="789">
        <f t="shared" si="0"/>
        <v>0</v>
      </c>
      <c r="I23" s="788"/>
      <c r="J23" s="789">
        <f t="shared" si="1"/>
        <v>0</v>
      </c>
      <c r="L23" s="790"/>
      <c r="M23" s="791"/>
    </row>
    <row r="24" spans="1:13" s="432" customFormat="1">
      <c r="A24" s="782"/>
      <c r="B24" s="783"/>
      <c r="C24" s="784" t="s">
        <v>5179</v>
      </c>
      <c r="D24" s="785" t="s">
        <v>5180</v>
      </c>
      <c r="E24" s="786">
        <v>1</v>
      </c>
      <c r="F24" s="787" t="s">
        <v>2462</v>
      </c>
      <c r="G24" s="788"/>
      <c r="H24" s="789">
        <f t="shared" si="0"/>
        <v>0</v>
      </c>
      <c r="I24" s="788"/>
      <c r="J24" s="789">
        <f t="shared" si="1"/>
        <v>0</v>
      </c>
      <c r="L24" s="790"/>
      <c r="M24" s="791"/>
    </row>
    <row r="25" spans="1:13" s="432" customFormat="1">
      <c r="A25" s="782"/>
      <c r="B25" s="783"/>
      <c r="C25" s="784" t="s">
        <v>5181</v>
      </c>
      <c r="D25" s="785" t="s">
        <v>5182</v>
      </c>
      <c r="E25" s="786">
        <v>1</v>
      </c>
      <c r="F25" s="787" t="s">
        <v>2462</v>
      </c>
      <c r="G25" s="788"/>
      <c r="H25" s="789">
        <f t="shared" si="0"/>
        <v>0</v>
      </c>
      <c r="I25" s="788"/>
      <c r="J25" s="789">
        <f t="shared" si="1"/>
        <v>0</v>
      </c>
      <c r="L25" s="790"/>
      <c r="M25" s="791"/>
    </row>
    <row r="26" spans="1:13" s="432" customFormat="1" ht="22.5">
      <c r="A26" s="782"/>
      <c r="B26" s="783"/>
      <c r="C26" s="784" t="s">
        <v>5183</v>
      </c>
      <c r="D26" s="785" t="s">
        <v>5184</v>
      </c>
      <c r="E26" s="786">
        <v>1</v>
      </c>
      <c r="F26" s="787" t="s">
        <v>5185</v>
      </c>
      <c r="G26" s="788"/>
      <c r="H26" s="789">
        <f t="shared" si="0"/>
        <v>0</v>
      </c>
      <c r="I26" s="788"/>
      <c r="J26" s="789">
        <f t="shared" si="1"/>
        <v>0</v>
      </c>
      <c r="L26" s="790"/>
      <c r="M26" s="791"/>
    </row>
    <row r="27" spans="1:13" s="432" customFormat="1">
      <c r="A27" s="782"/>
      <c r="B27" s="783"/>
      <c r="C27" s="784"/>
      <c r="D27" s="792" t="s">
        <v>5186</v>
      </c>
      <c r="E27" s="786"/>
      <c r="F27" s="787"/>
      <c r="G27" s="793"/>
      <c r="H27" s="789"/>
      <c r="I27" s="793"/>
      <c r="J27" s="789"/>
      <c r="L27" s="790"/>
      <c r="M27" s="791"/>
    </row>
    <row r="28" spans="1:13" s="432" customFormat="1" ht="22.5">
      <c r="A28" s="782"/>
      <c r="B28" s="783"/>
      <c r="C28" s="784" t="s">
        <v>5187</v>
      </c>
      <c r="D28" s="785" t="s">
        <v>5188</v>
      </c>
      <c r="E28" s="786">
        <v>1</v>
      </c>
      <c r="F28" s="787" t="s">
        <v>2462</v>
      </c>
      <c r="G28" s="788"/>
      <c r="H28" s="789">
        <f t="shared" si="0"/>
        <v>0</v>
      </c>
      <c r="I28" s="788"/>
      <c r="J28" s="789">
        <f t="shared" si="1"/>
        <v>0</v>
      </c>
      <c r="L28" s="790"/>
      <c r="M28" s="791"/>
    </row>
    <row r="29" spans="1:13" s="432" customFormat="1">
      <c r="A29" s="782"/>
      <c r="B29" s="783"/>
      <c r="C29" s="784"/>
      <c r="D29" s="785" t="s">
        <v>5189</v>
      </c>
      <c r="E29" s="786">
        <v>8</v>
      </c>
      <c r="F29" s="787" t="s">
        <v>2462</v>
      </c>
      <c r="G29" s="788"/>
      <c r="H29" s="789">
        <f t="shared" si="0"/>
        <v>0</v>
      </c>
      <c r="I29" s="788"/>
      <c r="J29" s="789">
        <f t="shared" si="1"/>
        <v>0</v>
      </c>
      <c r="L29" s="790"/>
      <c r="M29" s="791"/>
    </row>
    <row r="30" spans="1:13" s="432" customFormat="1">
      <c r="A30" s="782"/>
      <c r="B30" s="783"/>
      <c r="C30" s="784"/>
      <c r="D30" s="785" t="s">
        <v>5190</v>
      </c>
      <c r="E30" s="786">
        <v>8</v>
      </c>
      <c r="F30" s="787" t="s">
        <v>2462</v>
      </c>
      <c r="G30" s="788"/>
      <c r="H30" s="789">
        <f t="shared" si="0"/>
        <v>0</v>
      </c>
      <c r="I30" s="788"/>
      <c r="J30" s="789">
        <f t="shared" si="1"/>
        <v>0</v>
      </c>
      <c r="L30" s="790"/>
      <c r="M30" s="791"/>
    </row>
    <row r="31" spans="1:13" s="432" customFormat="1">
      <c r="A31" s="782"/>
      <c r="B31" s="783"/>
      <c r="C31" s="784"/>
      <c r="D31" s="785" t="s">
        <v>5191</v>
      </c>
      <c r="E31" s="786">
        <v>8</v>
      </c>
      <c r="F31" s="787" t="s">
        <v>2462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5192</v>
      </c>
      <c r="E33" s="786"/>
      <c r="F33" s="787"/>
      <c r="G33" s="793"/>
      <c r="H33" s="789"/>
      <c r="I33" s="793"/>
      <c r="J33" s="789"/>
      <c r="L33" s="790"/>
      <c r="M33" s="791"/>
    </row>
    <row r="34" spans="1:13" s="432" customFormat="1" ht="138" customHeight="1">
      <c r="A34" s="782"/>
      <c r="B34" s="783"/>
      <c r="C34" s="784" t="s">
        <v>5193</v>
      </c>
      <c r="D34" s="785" t="s">
        <v>5194</v>
      </c>
      <c r="E34" s="786">
        <v>2</v>
      </c>
      <c r="F34" s="787" t="s">
        <v>2462</v>
      </c>
      <c r="G34" s="788"/>
      <c r="H34" s="789">
        <f t="shared" si="0"/>
        <v>0</v>
      </c>
      <c r="I34" s="788"/>
      <c r="J34" s="789">
        <f t="shared" si="1"/>
        <v>0</v>
      </c>
      <c r="L34" s="790"/>
      <c r="M34" s="791"/>
    </row>
    <row r="35" spans="1:13" s="432" customFormat="1" ht="39" customHeight="1">
      <c r="A35" s="782"/>
      <c r="B35" s="783"/>
      <c r="C35" s="784" t="s">
        <v>5195</v>
      </c>
      <c r="D35" s="785" t="s">
        <v>5196</v>
      </c>
      <c r="E35" s="786">
        <v>5</v>
      </c>
      <c r="F35" s="787" t="s">
        <v>2462</v>
      </c>
      <c r="G35" s="788"/>
      <c r="H35" s="789">
        <f t="shared" si="0"/>
        <v>0</v>
      </c>
      <c r="I35" s="788"/>
      <c r="J35" s="789">
        <f t="shared" si="1"/>
        <v>0</v>
      </c>
      <c r="L35" s="790"/>
      <c r="M35" s="791"/>
    </row>
    <row r="36" spans="1:13" s="432" customFormat="1">
      <c r="A36" s="782"/>
      <c r="B36" s="783"/>
      <c r="C36" s="784"/>
      <c r="D36" s="785" t="s">
        <v>5197</v>
      </c>
      <c r="E36" s="786">
        <v>10</v>
      </c>
      <c r="F36" s="787" t="s">
        <v>4427</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5198</v>
      </c>
      <c r="B38" s="795" t="s">
        <v>5199</v>
      </c>
      <c r="C38" s="795"/>
      <c r="D38" s="795"/>
      <c r="E38" s="796"/>
      <c r="F38" s="797"/>
      <c r="G38" s="798"/>
      <c r="H38" s="789"/>
      <c r="I38" s="798"/>
      <c r="J38" s="789"/>
    </row>
    <row r="39" spans="1:13" s="432" customFormat="1" ht="22.5">
      <c r="A39" s="782"/>
      <c r="B39" s="783"/>
      <c r="C39" s="784" t="s">
        <v>5200</v>
      </c>
      <c r="D39" s="785" t="s">
        <v>5201</v>
      </c>
      <c r="E39" s="786">
        <v>6</v>
      </c>
      <c r="F39" s="787" t="s">
        <v>2462</v>
      </c>
      <c r="G39" s="788"/>
      <c r="H39" s="789">
        <f t="shared" si="0"/>
        <v>0</v>
      </c>
      <c r="I39" s="788"/>
      <c r="J39" s="789">
        <f t="shared" si="1"/>
        <v>0</v>
      </c>
      <c r="L39" s="790"/>
      <c r="M39" s="791"/>
    </row>
    <row r="40" spans="1:13" s="432" customFormat="1" ht="22.5">
      <c r="A40" s="782"/>
      <c r="B40" s="783"/>
      <c r="C40" s="784" t="s">
        <v>5202</v>
      </c>
      <c r="D40" s="785" t="s">
        <v>5203</v>
      </c>
      <c r="E40" s="786">
        <v>1</v>
      </c>
      <c r="F40" s="787" t="s">
        <v>2462</v>
      </c>
      <c r="G40" s="788"/>
      <c r="H40" s="789">
        <f t="shared" si="0"/>
        <v>0</v>
      </c>
      <c r="I40" s="788"/>
      <c r="J40" s="789">
        <f t="shared" si="1"/>
        <v>0</v>
      </c>
      <c r="L40" s="790"/>
      <c r="M40" s="791"/>
    </row>
    <row r="41" spans="1:13" s="432" customFormat="1" ht="22.5">
      <c r="A41" s="782"/>
      <c r="B41" s="783"/>
      <c r="C41" s="784" t="s">
        <v>5204</v>
      </c>
      <c r="D41" s="785" t="s">
        <v>5205</v>
      </c>
      <c r="E41" s="786">
        <v>1</v>
      </c>
      <c r="F41" s="787" t="s">
        <v>2462</v>
      </c>
      <c r="G41" s="788"/>
      <c r="H41" s="789">
        <f t="shared" si="0"/>
        <v>0</v>
      </c>
      <c r="I41" s="788"/>
      <c r="J41" s="789">
        <f t="shared" si="1"/>
        <v>0</v>
      </c>
      <c r="L41" s="790"/>
      <c r="M41" s="791"/>
    </row>
    <row r="42" spans="1:13" s="432" customFormat="1">
      <c r="A42" s="782"/>
      <c r="B42" s="783"/>
      <c r="C42" s="784"/>
      <c r="D42" s="785" t="s">
        <v>5206</v>
      </c>
      <c r="E42" s="786">
        <v>7</v>
      </c>
      <c r="F42" s="787" t="s">
        <v>2462</v>
      </c>
      <c r="G42" s="788"/>
      <c r="H42" s="789">
        <f t="shared" si="0"/>
        <v>0</v>
      </c>
      <c r="I42" s="788"/>
      <c r="J42" s="789">
        <f t="shared" si="1"/>
        <v>0</v>
      </c>
      <c r="L42" s="790"/>
      <c r="M42" s="791"/>
    </row>
    <row r="43" spans="1:13" s="432" customFormat="1">
      <c r="A43" s="782"/>
      <c r="B43" s="783"/>
      <c r="C43" s="784"/>
      <c r="D43" s="785" t="s">
        <v>5207</v>
      </c>
      <c r="E43" s="786">
        <v>1</v>
      </c>
      <c r="F43" s="787" t="s">
        <v>2462</v>
      </c>
      <c r="G43" s="788"/>
      <c r="H43" s="789">
        <f t="shared" si="0"/>
        <v>0</v>
      </c>
      <c r="I43" s="788"/>
      <c r="J43" s="789">
        <f t="shared" si="1"/>
        <v>0</v>
      </c>
      <c r="L43" s="790"/>
      <c r="M43" s="791"/>
    </row>
    <row r="44" spans="1:13" s="432" customFormat="1">
      <c r="A44" s="782"/>
      <c r="B44" s="783"/>
      <c r="C44" s="784"/>
      <c r="D44" s="785" t="s">
        <v>5208</v>
      </c>
      <c r="E44" s="786">
        <v>7</v>
      </c>
      <c r="F44" s="787" t="s">
        <v>2462</v>
      </c>
      <c r="G44" s="788"/>
      <c r="H44" s="789">
        <f t="shared" si="0"/>
        <v>0</v>
      </c>
      <c r="I44" s="788"/>
      <c r="J44" s="789">
        <f t="shared" si="1"/>
        <v>0</v>
      </c>
      <c r="L44" s="790"/>
      <c r="M44" s="791"/>
    </row>
    <row r="45" spans="1:13" s="432" customFormat="1">
      <c r="A45" s="782"/>
      <c r="B45" s="783"/>
      <c r="C45" s="784"/>
      <c r="D45" s="785" t="s">
        <v>5209</v>
      </c>
      <c r="E45" s="786">
        <v>1</v>
      </c>
      <c r="F45" s="787" t="s">
        <v>2462</v>
      </c>
      <c r="G45" s="788"/>
      <c r="H45" s="789">
        <f t="shared" si="0"/>
        <v>0</v>
      </c>
      <c r="I45" s="788"/>
      <c r="J45" s="789">
        <f t="shared" si="1"/>
        <v>0</v>
      </c>
      <c r="L45" s="790"/>
      <c r="M45" s="791"/>
    </row>
    <row r="46" spans="1:13" s="432" customFormat="1">
      <c r="A46" s="782"/>
      <c r="B46" s="783"/>
      <c r="C46" s="784"/>
      <c r="D46" s="785" t="s">
        <v>5210</v>
      </c>
      <c r="E46" s="786">
        <v>1</v>
      </c>
      <c r="F46" s="787" t="s">
        <v>2462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5211</v>
      </c>
      <c r="B48" s="795" t="s">
        <v>5212</v>
      </c>
      <c r="C48" s="795"/>
      <c r="D48" s="795"/>
      <c r="E48" s="796"/>
      <c r="F48" s="797"/>
      <c r="G48" s="798"/>
      <c r="H48" s="789"/>
      <c r="I48" s="798"/>
      <c r="J48" s="789"/>
    </row>
    <row r="49" spans="1:13" s="432" customFormat="1">
      <c r="A49" s="782"/>
      <c r="B49" s="783"/>
      <c r="C49" s="784" t="s">
        <v>5213</v>
      </c>
      <c r="D49" s="785" t="s">
        <v>5214</v>
      </c>
      <c r="E49" s="786">
        <v>40</v>
      </c>
      <c r="F49" s="787" t="s">
        <v>2462</v>
      </c>
      <c r="G49" s="788"/>
      <c r="H49" s="789">
        <f t="shared" si="0"/>
        <v>0</v>
      </c>
      <c r="I49" s="788"/>
      <c r="J49" s="789">
        <f t="shared" si="1"/>
        <v>0</v>
      </c>
      <c r="L49" s="790"/>
      <c r="M49" s="791"/>
    </row>
    <row r="50" spans="1:13" s="432" customFormat="1">
      <c r="A50" s="782"/>
      <c r="B50" s="783"/>
      <c r="C50" s="784" t="s">
        <v>5215</v>
      </c>
      <c r="D50" s="785" t="s">
        <v>5216</v>
      </c>
      <c r="E50" s="786">
        <v>15</v>
      </c>
      <c r="F50" s="787" t="s">
        <v>2462</v>
      </c>
      <c r="G50" s="788"/>
      <c r="H50" s="789">
        <f t="shared" si="0"/>
        <v>0</v>
      </c>
      <c r="I50" s="788"/>
      <c r="J50" s="789">
        <f t="shared" si="1"/>
        <v>0</v>
      </c>
      <c r="L50" s="790"/>
      <c r="M50" s="791"/>
    </row>
    <row r="51" spans="1:13" s="432" customFormat="1">
      <c r="A51" s="782"/>
      <c r="B51" s="783"/>
      <c r="C51" s="784" t="s">
        <v>5217</v>
      </c>
      <c r="D51" s="785" t="s">
        <v>5218</v>
      </c>
      <c r="E51" s="786">
        <v>10</v>
      </c>
      <c r="F51" s="787" t="s">
        <v>2462</v>
      </c>
      <c r="G51" s="788"/>
      <c r="H51" s="789">
        <f t="shared" si="0"/>
        <v>0</v>
      </c>
      <c r="I51" s="788"/>
      <c r="J51" s="789">
        <f t="shared" si="1"/>
        <v>0</v>
      </c>
      <c r="L51" s="790"/>
      <c r="M51" s="791"/>
    </row>
    <row r="52" spans="1:13" s="432" customFormat="1">
      <c r="A52" s="782"/>
      <c r="B52" s="783"/>
      <c r="C52" s="784" t="s">
        <v>5219</v>
      </c>
      <c r="D52" s="785" t="s">
        <v>5220</v>
      </c>
      <c r="E52" s="786">
        <v>45</v>
      </c>
      <c r="F52" s="787" t="s">
        <v>2462</v>
      </c>
      <c r="G52" s="788"/>
      <c r="H52" s="789">
        <f t="shared" si="0"/>
        <v>0</v>
      </c>
      <c r="I52" s="788"/>
      <c r="J52" s="789">
        <f t="shared" si="1"/>
        <v>0</v>
      </c>
      <c r="L52" s="790"/>
      <c r="M52" s="791"/>
    </row>
    <row r="53" spans="1:13" s="432" customFormat="1" ht="67.5">
      <c r="A53" s="782"/>
      <c r="B53" s="783"/>
      <c r="C53" s="784" t="s">
        <v>5221</v>
      </c>
      <c r="D53" s="785" t="s">
        <v>5222</v>
      </c>
      <c r="E53" s="786">
        <v>4</v>
      </c>
      <c r="F53" s="787" t="s">
        <v>2462</v>
      </c>
      <c r="G53" s="788"/>
      <c r="H53" s="789">
        <f t="shared" si="0"/>
        <v>0</v>
      </c>
      <c r="I53" s="788"/>
      <c r="J53" s="789">
        <f t="shared" si="1"/>
        <v>0</v>
      </c>
      <c r="L53" s="790"/>
      <c r="M53" s="791"/>
    </row>
    <row r="54" spans="1:13" s="432" customFormat="1">
      <c r="A54" s="782"/>
      <c r="B54" s="783"/>
      <c r="C54" s="784"/>
      <c r="D54" s="785" t="s">
        <v>5223</v>
      </c>
      <c r="E54" s="786">
        <v>4</v>
      </c>
      <c r="F54" s="787" t="s">
        <v>2462</v>
      </c>
      <c r="G54" s="788"/>
      <c r="H54" s="789">
        <f t="shared" si="0"/>
        <v>0</v>
      </c>
      <c r="I54" s="788"/>
      <c r="J54" s="789">
        <f t="shared" si="1"/>
        <v>0</v>
      </c>
      <c r="L54" s="790"/>
      <c r="M54" s="791"/>
    </row>
    <row r="55" spans="1:13" s="432" customFormat="1">
      <c r="A55" s="782"/>
      <c r="B55" s="783"/>
      <c r="C55" s="784"/>
      <c r="D55" s="785" t="s">
        <v>5224</v>
      </c>
      <c r="E55" s="786">
        <v>4</v>
      </c>
      <c r="F55" s="787" t="s">
        <v>2462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5225</v>
      </c>
      <c r="B57" s="795" t="s">
        <v>5226</v>
      </c>
      <c r="C57" s="784"/>
      <c r="D57" s="785"/>
      <c r="E57" s="786"/>
      <c r="F57" s="787"/>
      <c r="G57" s="793"/>
      <c r="H57" s="789"/>
      <c r="I57" s="793"/>
      <c r="J57" s="789"/>
      <c r="L57" s="790"/>
      <c r="M57" s="791"/>
    </row>
    <row r="58" spans="1:13" s="432" customFormat="1" ht="123.75">
      <c r="A58" s="782"/>
      <c r="B58" s="783"/>
      <c r="C58" s="784" t="s">
        <v>5227</v>
      </c>
      <c r="D58" s="785" t="s">
        <v>5228</v>
      </c>
      <c r="E58" s="786">
        <v>1</v>
      </c>
      <c r="F58" s="787" t="s">
        <v>2462</v>
      </c>
      <c r="G58" s="788"/>
      <c r="H58" s="789">
        <f t="shared" si="0"/>
        <v>0</v>
      </c>
      <c r="I58" s="788"/>
      <c r="J58" s="789">
        <f t="shared" si="1"/>
        <v>0</v>
      </c>
      <c r="L58" s="790"/>
      <c r="M58" s="791"/>
    </row>
    <row r="59" spans="1:13" s="432" customFormat="1" ht="22.5">
      <c r="A59" s="782"/>
      <c r="B59" s="783"/>
      <c r="C59" s="784" t="s">
        <v>5229</v>
      </c>
      <c r="D59" s="785" t="s">
        <v>5230</v>
      </c>
      <c r="E59" s="786">
        <v>8</v>
      </c>
      <c r="F59" s="787" t="s">
        <v>2462</v>
      </c>
      <c r="G59" s="788"/>
      <c r="H59" s="789">
        <f t="shared" si="0"/>
        <v>0</v>
      </c>
      <c r="I59" s="788"/>
      <c r="J59" s="789">
        <f t="shared" si="1"/>
        <v>0</v>
      </c>
      <c r="L59" s="790"/>
      <c r="M59" s="791"/>
    </row>
    <row r="60" spans="1:13" s="432" customFormat="1" ht="135">
      <c r="A60" s="782"/>
      <c r="B60" s="783"/>
      <c r="C60" s="784" t="s">
        <v>5231</v>
      </c>
      <c r="D60" s="785" t="s">
        <v>5232</v>
      </c>
      <c r="E60" s="786">
        <v>19</v>
      </c>
      <c r="F60" s="787" t="s">
        <v>2462</v>
      </c>
      <c r="G60" s="788"/>
      <c r="H60" s="789">
        <f t="shared" si="0"/>
        <v>0</v>
      </c>
      <c r="I60" s="788"/>
      <c r="J60" s="789">
        <f t="shared" si="1"/>
        <v>0</v>
      </c>
      <c r="L60" s="790"/>
      <c r="M60" s="791"/>
    </row>
    <row r="61" spans="1:13" s="432" customFormat="1" ht="135">
      <c r="A61" s="782"/>
      <c r="B61" s="783"/>
      <c r="C61" s="784" t="s">
        <v>5233</v>
      </c>
      <c r="D61" s="785" t="s">
        <v>5234</v>
      </c>
      <c r="E61" s="786">
        <v>8</v>
      </c>
      <c r="F61" s="787" t="s">
        <v>2462</v>
      </c>
      <c r="G61" s="788"/>
      <c r="H61" s="789">
        <f t="shared" si="0"/>
        <v>0</v>
      </c>
      <c r="I61" s="788"/>
      <c r="J61" s="789">
        <f t="shared" si="1"/>
        <v>0</v>
      </c>
      <c r="L61" s="790"/>
      <c r="M61" s="791"/>
    </row>
    <row r="62" spans="1:13" s="432" customFormat="1">
      <c r="A62" s="782"/>
      <c r="B62" s="783"/>
      <c r="C62" s="784" t="s">
        <v>5235</v>
      </c>
      <c r="D62" s="785" t="s">
        <v>5236</v>
      </c>
      <c r="E62" s="786">
        <v>10</v>
      </c>
      <c r="F62" s="787" t="s">
        <v>2462</v>
      </c>
      <c r="G62" s="788"/>
      <c r="H62" s="789">
        <f t="shared" si="0"/>
        <v>0</v>
      </c>
      <c r="I62" s="788"/>
      <c r="J62" s="789">
        <f t="shared" si="1"/>
        <v>0</v>
      </c>
      <c r="L62" s="790"/>
      <c r="M62" s="791"/>
    </row>
    <row r="63" spans="1:13" s="432" customFormat="1" ht="123.75">
      <c r="A63" s="782"/>
      <c r="B63" s="783"/>
      <c r="C63" s="784" t="s">
        <v>5237</v>
      </c>
      <c r="D63" s="785" t="s">
        <v>5238</v>
      </c>
      <c r="E63" s="786">
        <v>4</v>
      </c>
      <c r="F63" s="787" t="s">
        <v>2462</v>
      </c>
      <c r="G63" s="788"/>
      <c r="H63" s="789">
        <f t="shared" si="0"/>
        <v>0</v>
      </c>
      <c r="I63" s="788"/>
      <c r="J63" s="789">
        <f t="shared" si="1"/>
        <v>0</v>
      </c>
      <c r="L63" s="790"/>
      <c r="M63" s="791"/>
    </row>
    <row r="64" spans="1:13" s="432" customFormat="1" ht="123.75">
      <c r="A64" s="782"/>
      <c r="B64" s="783"/>
      <c r="C64" s="784" t="s">
        <v>5239</v>
      </c>
      <c r="D64" s="785" t="s">
        <v>5238</v>
      </c>
      <c r="E64" s="786">
        <v>6</v>
      </c>
      <c r="F64" s="787" t="s">
        <v>2462</v>
      </c>
      <c r="G64" s="788"/>
      <c r="H64" s="789">
        <f t="shared" si="0"/>
        <v>0</v>
      </c>
      <c r="I64" s="788"/>
      <c r="J64" s="789">
        <f t="shared" si="1"/>
        <v>0</v>
      </c>
      <c r="L64" s="790"/>
      <c r="M64" s="791"/>
    </row>
    <row r="65" spans="1:13" s="432" customFormat="1">
      <c r="A65" s="782"/>
      <c r="B65" s="783"/>
      <c r="C65" s="784" t="s">
        <v>5240</v>
      </c>
      <c r="D65" s="785" t="s">
        <v>5241</v>
      </c>
      <c r="E65" s="786">
        <v>10</v>
      </c>
      <c r="F65" s="787" t="s">
        <v>2462</v>
      </c>
      <c r="G65" s="788"/>
      <c r="H65" s="789">
        <f t="shared" si="0"/>
        <v>0</v>
      </c>
      <c r="I65" s="788"/>
      <c r="J65" s="789">
        <f t="shared" si="1"/>
        <v>0</v>
      </c>
      <c r="L65" s="790"/>
      <c r="M65" s="791"/>
    </row>
    <row r="66" spans="1:13" s="432" customFormat="1" ht="22.5">
      <c r="A66" s="782"/>
      <c r="B66" s="783"/>
      <c r="C66" s="784" t="s">
        <v>5242</v>
      </c>
      <c r="D66" s="785" t="s">
        <v>5243</v>
      </c>
      <c r="E66" s="786">
        <v>5</v>
      </c>
      <c r="F66" s="787" t="s">
        <v>2462</v>
      </c>
      <c r="G66" s="788"/>
      <c r="H66" s="789">
        <f t="shared" si="0"/>
        <v>0</v>
      </c>
      <c r="I66" s="788"/>
      <c r="J66" s="789">
        <f t="shared" si="1"/>
        <v>0</v>
      </c>
      <c r="L66" s="790"/>
      <c r="M66" s="791"/>
    </row>
    <row r="67" spans="1:13" s="432" customFormat="1" ht="67.5">
      <c r="A67" s="782"/>
      <c r="B67" s="783"/>
      <c r="C67" s="784" t="s">
        <v>5221</v>
      </c>
      <c r="D67" s="785" t="s">
        <v>5222</v>
      </c>
      <c r="E67" s="786">
        <v>8</v>
      </c>
      <c r="F67" s="787" t="s">
        <v>2462</v>
      </c>
      <c r="G67" s="788"/>
      <c r="H67" s="789">
        <f t="shared" si="0"/>
        <v>0</v>
      </c>
      <c r="I67" s="788"/>
      <c r="J67" s="789">
        <f t="shared" si="1"/>
        <v>0</v>
      </c>
      <c r="L67" s="790"/>
      <c r="M67" s="791"/>
    </row>
    <row r="68" spans="1:13" s="432" customFormat="1">
      <c r="A68" s="782"/>
      <c r="B68" s="783"/>
      <c r="C68" s="784"/>
      <c r="D68" s="785" t="s">
        <v>5223</v>
      </c>
      <c r="E68" s="786">
        <v>8</v>
      </c>
      <c r="F68" s="787" t="s">
        <v>2462</v>
      </c>
      <c r="G68" s="788"/>
      <c r="H68" s="789">
        <f t="shared" si="0"/>
        <v>0</v>
      </c>
      <c r="I68" s="788"/>
      <c r="J68" s="789">
        <f t="shared" si="1"/>
        <v>0</v>
      </c>
      <c r="L68" s="790"/>
      <c r="M68" s="791"/>
    </row>
    <row r="69" spans="1:13" s="432" customFormat="1">
      <c r="A69" s="782"/>
      <c r="B69" s="783"/>
      <c r="C69" s="784"/>
      <c r="D69" s="785" t="s">
        <v>5224</v>
      </c>
      <c r="E69" s="786">
        <v>8</v>
      </c>
      <c r="F69" s="787" t="s">
        <v>2462</v>
      </c>
      <c r="G69" s="788"/>
      <c r="H69" s="789">
        <f t="shared" si="0"/>
        <v>0</v>
      </c>
      <c r="I69" s="788"/>
      <c r="J69" s="789">
        <f t="shared" si="1"/>
        <v>0</v>
      </c>
      <c r="L69" s="790"/>
      <c r="M69" s="791"/>
    </row>
    <row r="70" spans="1:13" s="432" customFormat="1" ht="90">
      <c r="A70" s="782"/>
      <c r="B70" s="783"/>
      <c r="C70" s="784" t="s">
        <v>5244</v>
      </c>
      <c r="D70" s="785" t="s">
        <v>5245</v>
      </c>
      <c r="E70" s="786">
        <v>2</v>
      </c>
      <c r="F70" s="787" t="s">
        <v>2462</v>
      </c>
      <c r="G70" s="788"/>
      <c r="H70" s="789">
        <f t="shared" si="0"/>
        <v>0</v>
      </c>
      <c r="I70" s="788"/>
      <c r="J70" s="789">
        <f t="shared" si="1"/>
        <v>0</v>
      </c>
      <c r="L70" s="790"/>
      <c r="M70" s="791"/>
    </row>
    <row r="71" spans="1:13" s="432" customFormat="1" ht="33.75">
      <c r="A71" s="782"/>
      <c r="B71" s="783"/>
      <c r="C71" s="784" t="s">
        <v>5246</v>
      </c>
      <c r="D71" s="785" t="s">
        <v>5247</v>
      </c>
      <c r="E71" s="786">
        <v>5</v>
      </c>
      <c r="F71" s="787" t="s">
        <v>2462</v>
      </c>
      <c r="G71" s="788"/>
      <c r="H71" s="789">
        <f t="shared" si="0"/>
        <v>0</v>
      </c>
      <c r="I71" s="788"/>
      <c r="J71" s="789">
        <f t="shared" si="1"/>
        <v>0</v>
      </c>
      <c r="L71" s="790"/>
      <c r="M71" s="791"/>
    </row>
    <row r="72" spans="1:13" s="432" customFormat="1" ht="123.75">
      <c r="A72" s="782"/>
      <c r="B72" s="783"/>
      <c r="C72" s="784"/>
      <c r="D72" s="785" t="s">
        <v>5248</v>
      </c>
      <c r="E72" s="786">
        <v>1</v>
      </c>
      <c r="F72" s="787" t="s">
        <v>2462</v>
      </c>
      <c r="G72" s="788"/>
      <c r="H72" s="789">
        <f t="shared" si="0"/>
        <v>0</v>
      </c>
      <c r="I72" s="788"/>
      <c r="J72" s="789">
        <f t="shared" si="1"/>
        <v>0</v>
      </c>
      <c r="L72" s="790"/>
      <c r="M72" s="791"/>
    </row>
    <row r="73" spans="1:13" s="432" customFormat="1" ht="112.5">
      <c r="A73" s="782"/>
      <c r="B73" s="783"/>
      <c r="C73" s="784" t="s">
        <v>5249</v>
      </c>
      <c r="D73" s="785" t="s">
        <v>5250</v>
      </c>
      <c r="E73" s="786">
        <v>2</v>
      </c>
      <c r="F73" s="787" t="s">
        <v>2462</v>
      </c>
      <c r="G73" s="788"/>
      <c r="H73" s="789">
        <f t="shared" si="0"/>
        <v>0</v>
      </c>
      <c r="I73" s="788"/>
      <c r="J73" s="789">
        <f t="shared" si="1"/>
        <v>0</v>
      </c>
      <c r="L73" s="790"/>
      <c r="M73" s="791"/>
    </row>
    <row r="74" spans="1:13" s="432" customFormat="1">
      <c r="A74" s="782"/>
      <c r="B74" s="783"/>
      <c r="C74" s="784"/>
      <c r="D74" s="785" t="s">
        <v>5251</v>
      </c>
      <c r="E74" s="786">
        <v>1</v>
      </c>
      <c r="F74" s="787" t="s">
        <v>2462</v>
      </c>
      <c r="G74" s="788"/>
      <c r="H74" s="789">
        <f t="shared" si="0"/>
        <v>0</v>
      </c>
      <c r="I74" s="788"/>
      <c r="J74" s="789">
        <f t="shared" si="1"/>
        <v>0</v>
      </c>
      <c r="L74" s="790"/>
      <c r="M74" s="791"/>
    </row>
    <row r="75" spans="1:13" s="432" customFormat="1">
      <c r="A75" s="782"/>
      <c r="B75" s="783"/>
      <c r="C75" s="784"/>
      <c r="D75" s="785" t="s">
        <v>5252</v>
      </c>
      <c r="E75" s="786">
        <v>1</v>
      </c>
      <c r="F75" s="787" t="s">
        <v>2462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5253</v>
      </c>
      <c r="E77" s="786"/>
      <c r="F77" s="787"/>
      <c r="G77" s="793"/>
      <c r="H77" s="789"/>
      <c r="I77" s="793"/>
      <c r="J77" s="789"/>
      <c r="L77" s="790"/>
      <c r="M77" s="791"/>
    </row>
    <row r="78" spans="1:13" s="432" customFormat="1" ht="78.75">
      <c r="A78" s="782"/>
      <c r="B78" s="783"/>
      <c r="C78" s="784" t="s">
        <v>5254</v>
      </c>
      <c r="D78" s="785" t="s">
        <v>5255</v>
      </c>
      <c r="E78" s="786">
        <v>1</v>
      </c>
      <c r="F78" s="787" t="s">
        <v>2462</v>
      </c>
      <c r="G78" s="788"/>
      <c r="H78" s="789">
        <f t="shared" si="0"/>
        <v>0</v>
      </c>
      <c r="I78" s="788"/>
      <c r="J78" s="789">
        <f t="shared" si="1"/>
        <v>0</v>
      </c>
      <c r="L78" s="790"/>
      <c r="M78" s="791"/>
    </row>
    <row r="79" spans="1:13" s="432" customFormat="1" ht="101.25">
      <c r="A79" s="782"/>
      <c r="B79" s="783"/>
      <c r="C79" s="784" t="s">
        <v>5256</v>
      </c>
      <c r="D79" s="785" t="s">
        <v>5257</v>
      </c>
      <c r="E79" s="786">
        <v>1</v>
      </c>
      <c r="F79" s="787" t="s">
        <v>2462</v>
      </c>
      <c r="G79" s="788"/>
      <c r="H79" s="789">
        <f t="shared" si="0"/>
        <v>0</v>
      </c>
      <c r="I79" s="788"/>
      <c r="J79" s="789">
        <f t="shared" si="1"/>
        <v>0</v>
      </c>
      <c r="L79" s="790"/>
      <c r="M79" s="791"/>
    </row>
    <row r="80" spans="1:13" s="432" customFormat="1" ht="39" customHeight="1">
      <c r="A80" s="782"/>
      <c r="B80" s="783"/>
      <c r="C80" s="784" t="s">
        <v>5195</v>
      </c>
      <c r="D80" s="785" t="s">
        <v>5196</v>
      </c>
      <c r="E80" s="786">
        <v>1</v>
      </c>
      <c r="F80" s="787" t="s">
        <v>2462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5258</v>
      </c>
      <c r="B82" s="776" t="s">
        <v>5259</v>
      </c>
      <c r="C82" s="802"/>
      <c r="D82" s="803"/>
      <c r="E82" s="786"/>
      <c r="F82" s="787"/>
      <c r="G82" s="793"/>
      <c r="H82" s="789"/>
      <c r="I82" s="793"/>
      <c r="J82" s="789"/>
      <c r="L82" s="805"/>
      <c r="M82" s="806"/>
    </row>
    <row r="83" spans="1:13" s="804" customFormat="1" ht="22.5">
      <c r="A83" s="800"/>
      <c r="B83" s="801"/>
      <c r="C83" s="802" t="s">
        <v>5260</v>
      </c>
      <c r="D83" s="803" t="s">
        <v>5261</v>
      </c>
      <c r="E83" s="786">
        <v>7500</v>
      </c>
      <c r="F83" s="787" t="s">
        <v>254</v>
      </c>
      <c r="G83" s="788"/>
      <c r="H83" s="789">
        <f t="shared" si="0"/>
        <v>0</v>
      </c>
      <c r="I83" s="788"/>
      <c r="J83" s="789">
        <f t="shared" si="1"/>
        <v>0</v>
      </c>
      <c r="L83" s="805"/>
      <c r="M83" s="806"/>
    </row>
    <row r="84" spans="1:13" s="804" customFormat="1">
      <c r="A84" s="800"/>
      <c r="B84" s="801"/>
      <c r="C84" s="802" t="s">
        <v>5262</v>
      </c>
      <c r="D84" s="803" t="s">
        <v>5263</v>
      </c>
      <c r="E84" s="786">
        <v>300</v>
      </c>
      <c r="F84" s="787" t="s">
        <v>254</v>
      </c>
      <c r="G84" s="788"/>
      <c r="H84" s="789">
        <f t="shared" si="0"/>
        <v>0</v>
      </c>
      <c r="I84" s="788"/>
      <c r="J84" s="789">
        <f t="shared" si="1"/>
        <v>0</v>
      </c>
      <c r="L84" s="805"/>
      <c r="M84" s="806"/>
    </row>
    <row r="85" spans="1:13" s="804" customFormat="1" ht="22.5">
      <c r="A85" s="800"/>
      <c r="B85" s="801"/>
      <c r="C85" s="802" t="s">
        <v>5264</v>
      </c>
      <c r="D85" s="803" t="s">
        <v>5265</v>
      </c>
      <c r="E85" s="786">
        <v>80</v>
      </c>
      <c r="F85" s="787" t="s">
        <v>2462</v>
      </c>
      <c r="G85" s="788"/>
      <c r="H85" s="789">
        <f t="shared" si="0"/>
        <v>0</v>
      </c>
      <c r="I85" s="788"/>
      <c r="J85" s="789">
        <f t="shared" si="1"/>
        <v>0</v>
      </c>
      <c r="L85" s="805"/>
      <c r="M85" s="806"/>
    </row>
    <row r="86" spans="1:13" s="804" customFormat="1" ht="22.5">
      <c r="A86" s="800"/>
      <c r="B86" s="801"/>
      <c r="C86" s="802" t="s">
        <v>5266</v>
      </c>
      <c r="D86" s="803" t="s">
        <v>5267</v>
      </c>
      <c r="E86" s="786">
        <v>150</v>
      </c>
      <c r="F86" s="787" t="s">
        <v>254</v>
      </c>
      <c r="G86" s="788"/>
      <c r="H86" s="789">
        <f t="shared" si="0"/>
        <v>0</v>
      </c>
      <c r="I86" s="788"/>
      <c r="J86" s="789">
        <f t="shared" si="1"/>
        <v>0</v>
      </c>
      <c r="L86" s="805"/>
      <c r="M86" s="806"/>
    </row>
    <row r="87" spans="1:13" s="804" customFormat="1" ht="39" customHeight="1">
      <c r="A87" s="800"/>
      <c r="B87" s="801"/>
      <c r="C87" s="802" t="s">
        <v>5268</v>
      </c>
      <c r="D87" s="803" t="s">
        <v>5269</v>
      </c>
      <c r="E87" s="786">
        <v>3</v>
      </c>
      <c r="F87" s="787" t="s">
        <v>2462</v>
      </c>
      <c r="G87" s="788"/>
      <c r="H87" s="789">
        <f t="shared" si="0"/>
        <v>0</v>
      </c>
      <c r="I87" s="788"/>
      <c r="J87" s="789">
        <f t="shared" si="1"/>
        <v>0</v>
      </c>
      <c r="L87" s="805"/>
      <c r="M87" s="806"/>
    </row>
    <row r="88" spans="1:13" s="804" customFormat="1" ht="39" customHeight="1">
      <c r="A88" s="800"/>
      <c r="B88" s="801"/>
      <c r="C88" s="802" t="s">
        <v>5270</v>
      </c>
      <c r="D88" s="803" t="s">
        <v>5271</v>
      </c>
      <c r="E88" s="786">
        <v>3</v>
      </c>
      <c r="F88" s="787" t="s">
        <v>2462</v>
      </c>
      <c r="G88" s="788"/>
      <c r="H88" s="789">
        <f t="shared" si="0"/>
        <v>0</v>
      </c>
      <c r="I88" s="788"/>
      <c r="J88" s="789">
        <f t="shared" si="1"/>
        <v>0</v>
      </c>
      <c r="L88" s="805"/>
      <c r="M88" s="806"/>
    </row>
    <row r="89" spans="1:13" s="432" customFormat="1" ht="67.5">
      <c r="A89" s="782"/>
      <c r="B89" s="783"/>
      <c r="C89" s="784" t="s">
        <v>5221</v>
      </c>
      <c r="D89" s="785" t="s">
        <v>5222</v>
      </c>
      <c r="E89" s="786">
        <v>7</v>
      </c>
      <c r="F89" s="787" t="s">
        <v>2462</v>
      </c>
      <c r="G89" s="788"/>
      <c r="H89" s="789">
        <f t="shared" si="0"/>
        <v>0</v>
      </c>
      <c r="I89" s="788"/>
      <c r="J89" s="789">
        <f t="shared" si="1"/>
        <v>0</v>
      </c>
      <c r="L89" s="790"/>
      <c r="M89" s="791"/>
    </row>
    <row r="90" spans="1:13" s="432" customFormat="1">
      <c r="A90" s="782"/>
      <c r="B90" s="783"/>
      <c r="C90" s="784"/>
      <c r="D90" s="785" t="s">
        <v>5223</v>
      </c>
      <c r="E90" s="786">
        <v>7</v>
      </c>
      <c r="F90" s="787" t="s">
        <v>2462</v>
      </c>
      <c r="G90" s="788"/>
      <c r="H90" s="789">
        <f t="shared" si="0"/>
        <v>0</v>
      </c>
      <c r="I90" s="788"/>
      <c r="J90" s="789">
        <f t="shared" si="1"/>
        <v>0</v>
      </c>
      <c r="L90" s="790"/>
      <c r="M90" s="791"/>
    </row>
    <row r="91" spans="1:13" s="432" customFormat="1">
      <c r="A91" s="782"/>
      <c r="B91" s="783"/>
      <c r="C91" s="784"/>
      <c r="D91" s="785" t="s">
        <v>5224</v>
      </c>
      <c r="E91" s="786">
        <v>7</v>
      </c>
      <c r="F91" s="787" t="s">
        <v>2462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4300</v>
      </c>
      <c r="B94" s="769" t="s">
        <v>5272</v>
      </c>
      <c r="C94" s="769"/>
      <c r="D94" s="769"/>
      <c r="E94" s="808"/>
      <c r="F94" s="809"/>
      <c r="G94" s="810"/>
      <c r="H94" s="789"/>
      <c r="I94" s="810"/>
      <c r="J94" s="789"/>
    </row>
    <row r="95" spans="1:13" s="781" customFormat="1" ht="15">
      <c r="A95" s="807" t="s">
        <v>5273</v>
      </c>
      <c r="B95" s="776" t="s">
        <v>5274</v>
      </c>
      <c r="C95" s="776"/>
      <c r="D95" s="776"/>
      <c r="E95" s="796"/>
      <c r="F95" s="797"/>
      <c r="G95" s="798"/>
      <c r="H95" s="789"/>
      <c r="I95" s="798"/>
      <c r="J95" s="789"/>
    </row>
    <row r="96" spans="1:13" s="432" customFormat="1" ht="146.25">
      <c r="A96" s="782"/>
      <c r="B96" s="783"/>
      <c r="C96" s="784" t="s">
        <v>5275</v>
      </c>
      <c r="D96" s="785" t="s">
        <v>5276</v>
      </c>
      <c r="E96" s="786">
        <v>1</v>
      </c>
      <c r="F96" s="787" t="s">
        <v>2462</v>
      </c>
      <c r="G96" s="788"/>
      <c r="H96" s="789">
        <f t="shared" si="0"/>
        <v>0</v>
      </c>
      <c r="I96" s="788"/>
      <c r="J96" s="789">
        <f t="shared" si="1"/>
        <v>0</v>
      </c>
      <c r="L96" s="790"/>
      <c r="M96" s="791"/>
    </row>
    <row r="97" spans="1:13" s="432" customFormat="1" ht="33.75">
      <c r="A97" s="782"/>
      <c r="B97" s="783"/>
      <c r="C97" s="784" t="s">
        <v>5277</v>
      </c>
      <c r="D97" s="785" t="s">
        <v>5278</v>
      </c>
      <c r="E97" s="786">
        <v>1</v>
      </c>
      <c r="F97" s="787" t="s">
        <v>2462</v>
      </c>
      <c r="G97" s="788"/>
      <c r="H97" s="789">
        <f t="shared" si="0"/>
        <v>0</v>
      </c>
      <c r="I97" s="788"/>
      <c r="J97" s="789">
        <f t="shared" si="1"/>
        <v>0</v>
      </c>
      <c r="L97" s="790"/>
      <c r="M97" s="791"/>
    </row>
    <row r="98" spans="1:13" s="432" customFormat="1">
      <c r="A98" s="782"/>
      <c r="B98" s="783"/>
      <c r="C98" s="784"/>
      <c r="D98" s="785" t="s">
        <v>5279</v>
      </c>
      <c r="E98" s="786">
        <v>4</v>
      </c>
      <c r="F98" s="787" t="s">
        <v>4427</v>
      </c>
      <c r="G98" s="788"/>
      <c r="H98" s="789">
        <f t="shared" si="0"/>
        <v>0</v>
      </c>
      <c r="I98" s="788"/>
      <c r="J98" s="789">
        <f t="shared" si="1"/>
        <v>0</v>
      </c>
      <c r="L98" s="790"/>
      <c r="M98" s="791"/>
    </row>
    <row r="99" spans="1:13" s="432" customFormat="1" ht="56.25">
      <c r="A99" s="782"/>
      <c r="B99" s="783"/>
      <c r="C99" s="784" t="s">
        <v>5280</v>
      </c>
      <c r="D99" s="785" t="s">
        <v>5281</v>
      </c>
      <c r="E99" s="786">
        <v>3</v>
      </c>
      <c r="F99" s="787" t="s">
        <v>2462</v>
      </c>
      <c r="G99" s="788"/>
      <c r="H99" s="789">
        <f t="shared" si="0"/>
        <v>0</v>
      </c>
      <c r="I99" s="788"/>
      <c r="J99" s="789">
        <f t="shared" si="1"/>
        <v>0</v>
      </c>
      <c r="L99" s="790"/>
      <c r="M99" s="791"/>
    </row>
    <row r="100" spans="1:13" s="432" customFormat="1" ht="45">
      <c r="A100" s="782"/>
      <c r="B100" s="783"/>
      <c r="C100" s="784" t="s">
        <v>5282</v>
      </c>
      <c r="D100" s="785" t="s">
        <v>5283</v>
      </c>
      <c r="E100" s="786">
        <v>7</v>
      </c>
      <c r="F100" s="787" t="s">
        <v>2462</v>
      </c>
      <c r="G100" s="788"/>
      <c r="H100" s="789">
        <f t="shared" si="0"/>
        <v>0</v>
      </c>
      <c r="I100" s="788"/>
      <c r="J100" s="789">
        <f t="shared" si="1"/>
        <v>0</v>
      </c>
      <c r="L100" s="790"/>
      <c r="M100" s="791"/>
    </row>
    <row r="101" spans="1:13" s="432" customFormat="1">
      <c r="A101" s="782"/>
      <c r="B101" s="783"/>
      <c r="C101" s="784"/>
      <c r="D101" s="785" t="s">
        <v>5284</v>
      </c>
      <c r="E101" s="786">
        <v>7</v>
      </c>
      <c r="F101" s="787" t="s">
        <v>2462</v>
      </c>
      <c r="G101" s="788"/>
      <c r="H101" s="789">
        <f t="shared" si="0"/>
        <v>0</v>
      </c>
      <c r="I101" s="788"/>
      <c r="J101" s="789">
        <f t="shared" si="1"/>
        <v>0</v>
      </c>
      <c r="L101" s="790"/>
      <c r="M101" s="791"/>
    </row>
    <row r="102" spans="1:13" s="432" customFormat="1" ht="78.75">
      <c r="A102" s="782"/>
      <c r="B102" s="783"/>
      <c r="C102" s="784" t="s">
        <v>5285</v>
      </c>
      <c r="D102" s="785" t="s">
        <v>5286</v>
      </c>
      <c r="E102" s="786">
        <v>1</v>
      </c>
      <c r="F102" s="787" t="s">
        <v>2462</v>
      </c>
      <c r="G102" s="788"/>
      <c r="H102" s="789">
        <f t="shared" si="0"/>
        <v>0</v>
      </c>
      <c r="I102" s="788"/>
      <c r="J102" s="789">
        <f t="shared" si="1"/>
        <v>0</v>
      </c>
      <c r="L102" s="790"/>
      <c r="M102" s="791"/>
    </row>
    <row r="103" spans="1:13" s="432" customFormat="1" ht="157.5">
      <c r="A103" s="782"/>
      <c r="B103" s="783"/>
      <c r="C103" s="784" t="s">
        <v>5287</v>
      </c>
      <c r="D103" s="785" t="s">
        <v>5288</v>
      </c>
      <c r="E103" s="786">
        <v>1</v>
      </c>
      <c r="F103" s="787" t="s">
        <v>2462</v>
      </c>
      <c r="G103" s="788"/>
      <c r="H103" s="789">
        <f t="shared" si="0"/>
        <v>0</v>
      </c>
      <c r="I103" s="788"/>
      <c r="J103" s="789">
        <f t="shared" si="1"/>
        <v>0</v>
      </c>
      <c r="L103" s="790"/>
      <c r="M103" s="791"/>
    </row>
    <row r="104" spans="1:13" s="432" customFormat="1" ht="67.5">
      <c r="A104" s="782"/>
      <c r="B104" s="783"/>
      <c r="C104" s="784" t="s">
        <v>5289</v>
      </c>
      <c r="D104" s="785" t="s">
        <v>5290</v>
      </c>
      <c r="E104" s="786">
        <v>1</v>
      </c>
      <c r="F104" s="787" t="s">
        <v>2462</v>
      </c>
      <c r="G104" s="788"/>
      <c r="H104" s="789">
        <f t="shared" si="0"/>
        <v>0</v>
      </c>
      <c r="I104" s="788"/>
      <c r="J104" s="789">
        <f t="shared" si="1"/>
        <v>0</v>
      </c>
      <c r="L104" s="790"/>
      <c r="M104" s="791"/>
    </row>
    <row r="105" spans="1:13" s="432" customFormat="1">
      <c r="A105" s="782"/>
      <c r="B105" s="783"/>
      <c r="C105" s="784" t="s">
        <v>5291</v>
      </c>
      <c r="D105" s="785" t="s">
        <v>5292</v>
      </c>
      <c r="E105" s="786">
        <v>2</v>
      </c>
      <c r="F105" s="787" t="s">
        <v>2462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5293</v>
      </c>
      <c r="D107" s="785" t="s">
        <v>5294</v>
      </c>
      <c r="E107" s="786">
        <v>35</v>
      </c>
      <c r="F107" s="787" t="s">
        <v>2462</v>
      </c>
      <c r="G107" s="788"/>
      <c r="H107" s="789">
        <f t="shared" si="0"/>
        <v>0</v>
      </c>
      <c r="I107" s="788"/>
      <c r="J107" s="789">
        <f t="shared" si="1"/>
        <v>0</v>
      </c>
      <c r="L107" s="790"/>
      <c r="M107" s="791"/>
    </row>
    <row r="108" spans="1:13" s="432" customFormat="1" ht="78.75">
      <c r="A108" s="782"/>
      <c r="B108" s="783"/>
      <c r="C108" s="784" t="s">
        <v>5295</v>
      </c>
      <c r="D108" s="785" t="s">
        <v>5296</v>
      </c>
      <c r="E108" s="786">
        <v>4</v>
      </c>
      <c r="F108" s="787" t="s">
        <v>2462</v>
      </c>
      <c r="G108" s="788"/>
      <c r="H108" s="789">
        <f t="shared" si="0"/>
        <v>0</v>
      </c>
      <c r="I108" s="788"/>
      <c r="J108" s="789">
        <f t="shared" si="1"/>
        <v>0</v>
      </c>
      <c r="L108" s="790"/>
      <c r="M108" s="791"/>
    </row>
    <row r="109" spans="1:13" s="432" customFormat="1">
      <c r="A109" s="782"/>
      <c r="B109" s="783"/>
      <c r="C109" s="784" t="s">
        <v>5297</v>
      </c>
      <c r="D109" s="785" t="s">
        <v>5298</v>
      </c>
      <c r="E109" s="786">
        <v>4</v>
      </c>
      <c r="F109" s="787" t="s">
        <v>2462</v>
      </c>
      <c r="G109" s="788"/>
      <c r="H109" s="789">
        <f t="shared" si="0"/>
        <v>0</v>
      </c>
      <c r="I109" s="788"/>
      <c r="J109" s="789">
        <f t="shared" si="1"/>
        <v>0</v>
      </c>
      <c r="L109" s="790"/>
      <c r="M109" s="791"/>
    </row>
    <row r="110" spans="1:13" s="432" customFormat="1">
      <c r="A110" s="782"/>
      <c r="B110" s="783"/>
      <c r="C110" s="784" t="s">
        <v>5299</v>
      </c>
      <c r="D110" s="785" t="s">
        <v>5300</v>
      </c>
      <c r="E110" s="786">
        <v>2</v>
      </c>
      <c r="F110" s="787" t="s">
        <v>2462</v>
      </c>
      <c r="G110" s="788"/>
      <c r="H110" s="789">
        <f t="shared" si="0"/>
        <v>0</v>
      </c>
      <c r="I110" s="788"/>
      <c r="J110" s="789">
        <f t="shared" si="1"/>
        <v>0</v>
      </c>
      <c r="L110" s="790"/>
      <c r="M110" s="791"/>
    </row>
    <row r="111" spans="1:13" s="432" customFormat="1">
      <c r="A111" s="782"/>
      <c r="B111" s="783"/>
      <c r="C111" s="784" t="s">
        <v>5301</v>
      </c>
      <c r="D111" s="785" t="s">
        <v>5302</v>
      </c>
      <c r="E111" s="786">
        <v>2</v>
      </c>
      <c r="F111" s="787" t="s">
        <v>2462</v>
      </c>
      <c r="G111" s="788"/>
      <c r="H111" s="789">
        <f t="shared" si="0"/>
        <v>0</v>
      </c>
      <c r="I111" s="788"/>
      <c r="J111" s="789">
        <f t="shared" si="1"/>
        <v>0</v>
      </c>
      <c r="L111" s="790"/>
      <c r="M111" s="791"/>
    </row>
    <row r="112" spans="1:13" s="432" customFormat="1" ht="22.5">
      <c r="A112" s="782"/>
      <c r="B112" s="783"/>
      <c r="C112" s="784" t="s">
        <v>5303</v>
      </c>
      <c r="D112" s="785" t="s">
        <v>5304</v>
      </c>
      <c r="E112" s="786">
        <v>9</v>
      </c>
      <c r="F112" s="787" t="s">
        <v>2462</v>
      </c>
      <c r="G112" s="788"/>
      <c r="H112" s="789">
        <f t="shared" si="0"/>
        <v>0</v>
      </c>
      <c r="I112" s="788"/>
      <c r="J112" s="789">
        <f t="shared" si="1"/>
        <v>0</v>
      </c>
      <c r="L112" s="790"/>
      <c r="M112" s="791"/>
    </row>
    <row r="113" spans="1:13" s="432" customFormat="1">
      <c r="A113" s="782"/>
      <c r="B113" s="783"/>
      <c r="C113" s="784" t="s">
        <v>5305</v>
      </c>
      <c r="D113" s="785" t="s">
        <v>5306</v>
      </c>
      <c r="E113" s="786">
        <v>1</v>
      </c>
      <c r="F113" s="787" t="s">
        <v>2462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5307</v>
      </c>
      <c r="B115" s="776" t="s">
        <v>5308</v>
      </c>
      <c r="C115" s="776"/>
      <c r="D115" s="776"/>
      <c r="E115" s="796"/>
      <c r="F115" s="797"/>
      <c r="G115" s="798"/>
      <c r="H115" s="789"/>
      <c r="I115" s="798"/>
      <c r="J115" s="789"/>
    </row>
    <row r="116" spans="1:13" s="804" customFormat="1" ht="22.5">
      <c r="A116" s="800"/>
      <c r="B116" s="801"/>
      <c r="C116" s="802" t="s">
        <v>5260</v>
      </c>
      <c r="D116" s="803" t="s">
        <v>5309</v>
      </c>
      <c r="E116" s="786">
        <v>500</v>
      </c>
      <c r="F116" s="787" t="s">
        <v>254</v>
      </c>
      <c r="G116" s="788"/>
      <c r="H116" s="789">
        <f t="shared" si="0"/>
        <v>0</v>
      </c>
      <c r="I116" s="788"/>
      <c r="J116" s="789">
        <f t="shared" si="1"/>
        <v>0</v>
      </c>
      <c r="L116" s="805"/>
      <c r="M116" s="806"/>
    </row>
    <row r="117" spans="1:13" s="804" customFormat="1" ht="22.5">
      <c r="A117" s="800"/>
      <c r="B117" s="801"/>
      <c r="C117" s="802" t="s">
        <v>5310</v>
      </c>
      <c r="D117" s="803" t="s">
        <v>5311</v>
      </c>
      <c r="E117" s="786">
        <v>500</v>
      </c>
      <c r="F117" s="787" t="s">
        <v>254</v>
      </c>
      <c r="G117" s="788"/>
      <c r="H117" s="789">
        <f t="shared" si="0"/>
        <v>0</v>
      </c>
      <c r="I117" s="788"/>
      <c r="J117" s="789">
        <f t="shared" si="1"/>
        <v>0</v>
      </c>
      <c r="L117" s="805"/>
      <c r="M117" s="806"/>
    </row>
    <row r="118" spans="1:13" s="804" customFormat="1" ht="22.5">
      <c r="A118" s="800"/>
      <c r="B118" s="801"/>
      <c r="C118" s="802" t="s">
        <v>5312</v>
      </c>
      <c r="D118" s="803" t="s">
        <v>5313</v>
      </c>
      <c r="E118" s="786">
        <v>300</v>
      </c>
      <c r="F118" s="787" t="s">
        <v>254</v>
      </c>
      <c r="G118" s="788"/>
      <c r="H118" s="789">
        <f t="shared" si="0"/>
        <v>0</v>
      </c>
      <c r="I118" s="788"/>
      <c r="J118" s="789">
        <f t="shared" si="1"/>
        <v>0</v>
      </c>
      <c r="L118" s="805"/>
      <c r="M118" s="806" t="s">
        <v>5314</v>
      </c>
    </row>
    <row r="119" spans="1:13" s="781" customFormat="1" ht="15">
      <c r="A119" s="807"/>
      <c r="B119" s="776"/>
      <c r="C119" s="776"/>
      <c r="D119" s="776"/>
      <c r="E119" s="796"/>
      <c r="F119" s="797"/>
      <c r="G119" s="798"/>
      <c r="H119" s="789"/>
      <c r="I119" s="798"/>
      <c r="J119" s="789"/>
    </row>
    <row r="120" spans="1:13" s="774" customFormat="1" ht="15">
      <c r="A120" s="768" t="s">
        <v>4302</v>
      </c>
      <c r="B120" s="769" t="s">
        <v>5315</v>
      </c>
      <c r="C120" s="769"/>
      <c r="D120" s="769"/>
      <c r="E120" s="808"/>
      <c r="F120" s="809"/>
      <c r="G120" s="810"/>
      <c r="H120" s="789"/>
      <c r="I120" s="810"/>
      <c r="J120" s="789"/>
    </row>
    <row r="121" spans="1:13" s="781" customFormat="1" ht="15">
      <c r="A121" s="807" t="s">
        <v>5316</v>
      </c>
      <c r="B121" s="776" t="s">
        <v>5317</v>
      </c>
      <c r="C121" s="776"/>
      <c r="D121" s="776"/>
      <c r="E121" s="796"/>
      <c r="F121" s="797"/>
      <c r="G121" s="798"/>
      <c r="H121" s="789"/>
      <c r="I121" s="798"/>
      <c r="J121" s="789"/>
    </row>
    <row r="122" spans="1:13" s="804" customFormat="1" ht="33.75">
      <c r="A122" s="800"/>
      <c r="B122" s="801"/>
      <c r="C122" s="802"/>
      <c r="D122" s="803" t="s">
        <v>5318</v>
      </c>
      <c r="E122" s="786">
        <v>1</v>
      </c>
      <c r="F122" s="787" t="s">
        <v>2462</v>
      </c>
      <c r="G122" s="788"/>
      <c r="H122" s="789">
        <f t="shared" si="0"/>
        <v>0</v>
      </c>
      <c r="I122" s="788"/>
      <c r="J122" s="789">
        <f t="shared" si="1"/>
        <v>0</v>
      </c>
      <c r="L122" s="805"/>
      <c r="M122" s="806"/>
    </row>
    <row r="123" spans="1:13" s="804" customFormat="1" ht="208.5" customHeight="1">
      <c r="A123" s="800"/>
      <c r="B123" s="801"/>
      <c r="C123" s="802"/>
      <c r="D123" s="803" t="s">
        <v>5319</v>
      </c>
      <c r="E123" s="786">
        <v>1</v>
      </c>
      <c r="F123" s="787" t="s">
        <v>2462</v>
      </c>
      <c r="G123" s="788"/>
      <c r="H123" s="789">
        <f t="shared" si="0"/>
        <v>0</v>
      </c>
      <c r="I123" s="788"/>
      <c r="J123" s="789">
        <f t="shared" si="1"/>
        <v>0</v>
      </c>
      <c r="L123" s="805"/>
      <c r="M123" s="806"/>
    </row>
    <row r="124" spans="1:13" s="804" customFormat="1" ht="22.5">
      <c r="A124" s="800"/>
      <c r="B124" s="801"/>
      <c r="C124" s="802"/>
      <c r="D124" s="803" t="s">
        <v>5320</v>
      </c>
      <c r="E124" s="786">
        <v>1</v>
      </c>
      <c r="F124" s="787" t="s">
        <v>2462</v>
      </c>
      <c r="G124" s="788"/>
      <c r="H124" s="789">
        <f t="shared" si="0"/>
        <v>0</v>
      </c>
      <c r="I124" s="788"/>
      <c r="J124" s="789">
        <f t="shared" si="1"/>
        <v>0</v>
      </c>
      <c r="L124" s="805"/>
      <c r="M124" s="806"/>
    </row>
    <row r="125" spans="1:13" s="804" customFormat="1" ht="45">
      <c r="A125" s="800"/>
      <c r="B125" s="801"/>
      <c r="C125" s="802"/>
      <c r="D125" s="803" t="s">
        <v>5321</v>
      </c>
      <c r="E125" s="786">
        <v>1</v>
      </c>
      <c r="F125" s="787" t="s">
        <v>2462</v>
      </c>
      <c r="G125" s="788"/>
      <c r="H125" s="789">
        <f t="shared" si="0"/>
        <v>0</v>
      </c>
      <c r="I125" s="788"/>
      <c r="J125" s="789">
        <f t="shared" si="1"/>
        <v>0</v>
      </c>
      <c r="L125" s="805"/>
      <c r="M125" s="806"/>
    </row>
    <row r="126" spans="1:13" s="804" customFormat="1" ht="22.5">
      <c r="A126" s="800"/>
      <c r="B126" s="801"/>
      <c r="C126" s="802"/>
      <c r="D126" s="803" t="s">
        <v>5322</v>
      </c>
      <c r="E126" s="786">
        <v>1</v>
      </c>
      <c r="F126" s="787" t="s">
        <v>2462</v>
      </c>
      <c r="G126" s="788"/>
      <c r="H126" s="789">
        <f t="shared" si="0"/>
        <v>0</v>
      </c>
      <c r="I126" s="788"/>
      <c r="J126" s="789">
        <f t="shared" si="1"/>
        <v>0</v>
      </c>
      <c r="L126" s="805"/>
      <c r="M126" s="806"/>
    </row>
    <row r="127" spans="1:13" s="804" customFormat="1">
      <c r="A127" s="800"/>
      <c r="B127" s="801"/>
      <c r="C127" s="802"/>
      <c r="D127" s="803" t="s">
        <v>5323</v>
      </c>
      <c r="E127" s="786">
        <v>3</v>
      </c>
      <c r="F127" s="787" t="s">
        <v>2462</v>
      </c>
      <c r="G127" s="788"/>
      <c r="H127" s="789">
        <f t="shared" si="0"/>
        <v>0</v>
      </c>
      <c r="I127" s="788"/>
      <c r="J127" s="789">
        <f t="shared" si="1"/>
        <v>0</v>
      </c>
      <c r="L127" s="805"/>
      <c r="M127" s="806"/>
    </row>
    <row r="128" spans="1:13" s="432" customFormat="1" ht="67.5">
      <c r="A128" s="782"/>
      <c r="B128" s="783"/>
      <c r="C128" s="784" t="s">
        <v>5221</v>
      </c>
      <c r="D128" s="785" t="s">
        <v>5222</v>
      </c>
      <c r="E128" s="786">
        <v>2</v>
      </c>
      <c r="F128" s="787" t="s">
        <v>2462</v>
      </c>
      <c r="G128" s="788"/>
      <c r="H128" s="789">
        <f t="shared" si="0"/>
        <v>0</v>
      </c>
      <c r="I128" s="788"/>
      <c r="J128" s="789">
        <f t="shared" si="1"/>
        <v>0</v>
      </c>
      <c r="L128" s="790"/>
      <c r="M128" s="791"/>
    </row>
    <row r="129" spans="1:13" s="432" customFormat="1">
      <c r="A129" s="782"/>
      <c r="B129" s="783"/>
      <c r="C129" s="784"/>
      <c r="D129" s="785" t="s">
        <v>5223</v>
      </c>
      <c r="E129" s="786">
        <v>2</v>
      </c>
      <c r="F129" s="787" t="s">
        <v>2462</v>
      </c>
      <c r="G129" s="788"/>
      <c r="H129" s="789">
        <f t="shared" si="0"/>
        <v>0</v>
      </c>
      <c r="I129" s="788"/>
      <c r="J129" s="789">
        <f t="shared" si="1"/>
        <v>0</v>
      </c>
      <c r="L129" s="790"/>
      <c r="M129" s="791"/>
    </row>
    <row r="130" spans="1:13" s="432" customFormat="1">
      <c r="A130" s="782"/>
      <c r="B130" s="783"/>
      <c r="C130" s="784"/>
      <c r="D130" s="785" t="s">
        <v>5224</v>
      </c>
      <c r="E130" s="786">
        <v>2</v>
      </c>
      <c r="F130" s="787" t="s">
        <v>2462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5324</v>
      </c>
      <c r="B132" s="776" t="s">
        <v>5325</v>
      </c>
      <c r="C132" s="776"/>
      <c r="D132" s="776"/>
      <c r="E132" s="796"/>
      <c r="F132" s="797"/>
      <c r="G132" s="798"/>
      <c r="H132" s="789"/>
      <c r="I132" s="798"/>
      <c r="J132" s="789"/>
    </row>
    <row r="133" spans="1:13" s="804" customFormat="1" ht="22.5">
      <c r="A133" s="800"/>
      <c r="B133" s="801"/>
      <c r="C133" s="802" t="s">
        <v>5260</v>
      </c>
      <c r="D133" s="803" t="s">
        <v>5309</v>
      </c>
      <c r="E133" s="786">
        <v>1500</v>
      </c>
      <c r="F133" s="787" t="s">
        <v>254</v>
      </c>
      <c r="G133" s="788"/>
      <c r="H133" s="789">
        <f t="shared" si="0"/>
        <v>0</v>
      </c>
      <c r="I133" s="788"/>
      <c r="J133" s="789">
        <f t="shared" si="1"/>
        <v>0</v>
      </c>
      <c r="L133" s="805"/>
      <c r="M133" s="806"/>
    </row>
    <row r="134" spans="1:13" s="804" customFormat="1" ht="22.5">
      <c r="A134" s="800"/>
      <c r="B134" s="801"/>
      <c r="C134" s="802" t="s">
        <v>5326</v>
      </c>
      <c r="D134" s="803" t="s">
        <v>5327</v>
      </c>
      <c r="E134" s="786">
        <v>300</v>
      </c>
      <c r="F134" s="787" t="s">
        <v>254</v>
      </c>
      <c r="G134" s="788"/>
      <c r="H134" s="789">
        <f t="shared" si="0"/>
        <v>0</v>
      </c>
      <c r="I134" s="788"/>
      <c r="J134" s="789">
        <f t="shared" si="1"/>
        <v>0</v>
      </c>
      <c r="L134" s="805"/>
      <c r="M134" s="806"/>
    </row>
    <row r="135" spans="1:13" s="804" customFormat="1">
      <c r="A135" s="800"/>
      <c r="B135" s="801"/>
      <c r="C135" s="802" t="s">
        <v>5328</v>
      </c>
      <c r="D135" s="803" t="s">
        <v>5329</v>
      </c>
      <c r="E135" s="786">
        <v>3000</v>
      </c>
      <c r="F135" s="787" t="s">
        <v>254</v>
      </c>
      <c r="G135" s="788"/>
      <c r="H135" s="789">
        <f t="shared" si="0"/>
        <v>0</v>
      </c>
      <c r="I135" s="788"/>
      <c r="J135" s="789">
        <f t="shared" si="1"/>
        <v>0</v>
      </c>
      <c r="L135" s="805"/>
      <c r="M135" s="806" t="s">
        <v>5314</v>
      </c>
    </row>
    <row r="136" spans="1:13" s="781" customFormat="1" ht="15">
      <c r="A136" s="807"/>
      <c r="B136" s="776"/>
      <c r="C136" s="776"/>
      <c r="D136" s="776"/>
      <c r="E136" s="796"/>
      <c r="F136" s="797"/>
      <c r="G136" s="798"/>
      <c r="H136" s="789"/>
      <c r="I136" s="798"/>
      <c r="J136" s="789"/>
    </row>
    <row r="137" spans="1:13" s="774" customFormat="1" ht="15">
      <c r="A137" s="768" t="s">
        <v>4304</v>
      </c>
      <c r="B137" s="769" t="s">
        <v>5330</v>
      </c>
      <c r="C137" s="769"/>
      <c r="D137" s="769"/>
      <c r="E137" s="808"/>
      <c r="F137" s="809"/>
      <c r="G137" s="810"/>
      <c r="H137" s="789"/>
      <c r="I137" s="810"/>
      <c r="J137" s="789"/>
    </row>
    <row r="138" spans="1:13" s="781" customFormat="1" ht="15">
      <c r="A138" s="807" t="s">
        <v>5331</v>
      </c>
      <c r="B138" s="776" t="s">
        <v>5332</v>
      </c>
      <c r="C138" s="776"/>
      <c r="D138" s="776"/>
      <c r="E138" s="796"/>
      <c r="F138" s="797"/>
      <c r="G138" s="798"/>
      <c r="H138" s="789"/>
      <c r="I138" s="798"/>
      <c r="J138" s="789"/>
    </row>
    <row r="139" spans="1:13" s="804" customFormat="1">
      <c r="A139" s="800"/>
      <c r="B139" s="801"/>
      <c r="C139" s="802"/>
      <c r="D139" s="803" t="s">
        <v>5333</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5334</v>
      </c>
      <c r="E140" s="786">
        <v>200</v>
      </c>
      <c r="F140" s="787" t="s">
        <v>254</v>
      </c>
      <c r="G140" s="788"/>
      <c r="H140" s="789">
        <f t="shared" si="2"/>
        <v>0</v>
      </c>
      <c r="I140" s="788"/>
      <c r="J140" s="789">
        <f t="shared" si="3"/>
        <v>0</v>
      </c>
      <c r="L140" s="805"/>
      <c r="M140" s="806"/>
    </row>
    <row r="141" spans="1:13" s="804" customFormat="1">
      <c r="A141" s="800"/>
      <c r="B141" s="801"/>
      <c r="C141" s="802"/>
      <c r="D141" s="803" t="s">
        <v>5335</v>
      </c>
      <c r="E141" s="786">
        <v>300</v>
      </c>
      <c r="F141" s="787" t="s">
        <v>254</v>
      </c>
      <c r="G141" s="788"/>
      <c r="H141" s="789">
        <f t="shared" si="2"/>
        <v>0</v>
      </c>
      <c r="I141" s="788"/>
      <c r="J141" s="789">
        <f t="shared" si="3"/>
        <v>0</v>
      </c>
      <c r="L141" s="805"/>
      <c r="M141" s="806"/>
    </row>
    <row r="142" spans="1:13" s="804" customFormat="1">
      <c r="A142" s="800"/>
      <c r="B142" s="801"/>
      <c r="C142" s="802"/>
      <c r="D142" s="803" t="s">
        <v>5336</v>
      </c>
      <c r="E142" s="786">
        <v>200</v>
      </c>
      <c r="F142" s="787" t="s">
        <v>254</v>
      </c>
      <c r="G142" s="788"/>
      <c r="H142" s="789">
        <f t="shared" si="2"/>
        <v>0</v>
      </c>
      <c r="I142" s="788"/>
      <c r="J142" s="789">
        <f t="shared" si="3"/>
        <v>0</v>
      </c>
      <c r="L142" s="805"/>
      <c r="M142" s="806"/>
    </row>
    <row r="143" spans="1:13" s="804" customFormat="1">
      <c r="A143" s="800"/>
      <c r="B143" s="801"/>
      <c r="C143" s="802"/>
      <c r="D143" s="803" t="s">
        <v>5337</v>
      </c>
      <c r="E143" s="786">
        <v>20</v>
      </c>
      <c r="F143" s="787" t="s">
        <v>254</v>
      </c>
      <c r="G143" s="788"/>
      <c r="H143" s="789">
        <f t="shared" si="2"/>
        <v>0</v>
      </c>
      <c r="I143" s="788"/>
      <c r="J143" s="789">
        <f t="shared" si="3"/>
        <v>0</v>
      </c>
      <c r="L143" s="805"/>
      <c r="M143" s="806"/>
    </row>
    <row r="144" spans="1:13" s="804" customFormat="1">
      <c r="A144" s="800"/>
      <c r="B144" s="801"/>
      <c r="C144" s="802"/>
      <c r="D144" s="803" t="s">
        <v>5338</v>
      </c>
      <c r="E144" s="786">
        <v>800</v>
      </c>
      <c r="F144" s="787" t="s">
        <v>2462</v>
      </c>
      <c r="G144" s="788"/>
      <c r="H144" s="789">
        <f t="shared" si="2"/>
        <v>0</v>
      </c>
      <c r="I144" s="788"/>
      <c r="J144" s="789">
        <f t="shared" si="3"/>
        <v>0</v>
      </c>
      <c r="L144" s="805"/>
      <c r="M144" s="806"/>
    </row>
    <row r="145" spans="1:13" s="804" customFormat="1">
      <c r="A145" s="800"/>
      <c r="B145" s="801"/>
      <c r="C145" s="802"/>
      <c r="D145" s="803" t="s">
        <v>5339</v>
      </c>
      <c r="E145" s="786">
        <v>200</v>
      </c>
      <c r="F145" s="787" t="s">
        <v>254</v>
      </c>
      <c r="G145" s="788"/>
      <c r="H145" s="789">
        <f t="shared" si="2"/>
        <v>0</v>
      </c>
      <c r="I145" s="788"/>
      <c r="J145" s="789">
        <f t="shared" si="3"/>
        <v>0</v>
      </c>
      <c r="L145" s="805"/>
      <c r="M145" s="806"/>
    </row>
    <row r="146" spans="1:13" s="804" customFormat="1">
      <c r="A146" s="800"/>
      <c r="B146" s="801"/>
      <c r="C146" s="802"/>
      <c r="D146" s="803" t="s">
        <v>5340</v>
      </c>
      <c r="E146" s="786">
        <v>350</v>
      </c>
      <c r="F146" s="787" t="s">
        <v>254</v>
      </c>
      <c r="G146" s="788"/>
      <c r="H146" s="789">
        <f t="shared" si="2"/>
        <v>0</v>
      </c>
      <c r="I146" s="788"/>
      <c r="J146" s="789">
        <f t="shared" si="3"/>
        <v>0</v>
      </c>
      <c r="L146" s="805"/>
      <c r="M146" s="806"/>
    </row>
    <row r="147" spans="1:13" s="804" customFormat="1">
      <c r="A147" s="800"/>
      <c r="B147" s="801"/>
      <c r="C147" s="802"/>
      <c r="D147" s="803" t="s">
        <v>5341</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5342</v>
      </c>
      <c r="B149" s="776" t="s">
        <v>5343</v>
      </c>
      <c r="C149" s="776"/>
      <c r="D149" s="776"/>
      <c r="E149" s="796"/>
      <c r="F149" s="797"/>
      <c r="G149" s="798"/>
      <c r="H149" s="789"/>
      <c r="I149" s="798"/>
      <c r="J149" s="789"/>
    </row>
    <row r="150" spans="1:13" s="804" customFormat="1">
      <c r="A150" s="800"/>
      <c r="B150" s="801"/>
      <c r="C150" s="802"/>
      <c r="D150" s="803" t="s">
        <v>5344</v>
      </c>
      <c r="E150" s="786">
        <v>400</v>
      </c>
      <c r="F150" s="787" t="s">
        <v>2462</v>
      </c>
      <c r="G150" s="788"/>
      <c r="H150" s="789">
        <f t="shared" si="2"/>
        <v>0</v>
      </c>
      <c r="I150" s="788"/>
      <c r="J150" s="789">
        <f t="shared" si="3"/>
        <v>0</v>
      </c>
      <c r="L150" s="805"/>
      <c r="M150" s="806"/>
    </row>
    <row r="151" spans="1:13" s="804" customFormat="1">
      <c r="A151" s="800"/>
      <c r="B151" s="801"/>
      <c r="C151" s="802"/>
      <c r="D151" s="803" t="s">
        <v>5345</v>
      </c>
      <c r="E151" s="786">
        <v>100</v>
      </c>
      <c r="F151" s="787" t="s">
        <v>2462</v>
      </c>
      <c r="G151" s="788"/>
      <c r="H151" s="789">
        <f t="shared" si="2"/>
        <v>0</v>
      </c>
      <c r="I151" s="788"/>
      <c r="J151" s="789">
        <f t="shared" si="3"/>
        <v>0</v>
      </c>
      <c r="L151" s="805"/>
      <c r="M151" s="806"/>
    </row>
    <row r="152" spans="1:13" s="804" customFormat="1">
      <c r="A152" s="800"/>
      <c r="B152" s="801"/>
      <c r="C152" s="802"/>
      <c r="D152" s="803" t="s">
        <v>5346</v>
      </c>
      <c r="E152" s="786">
        <v>1</v>
      </c>
      <c r="F152" s="787" t="s">
        <v>2462</v>
      </c>
      <c r="G152" s="788"/>
      <c r="H152" s="789">
        <f t="shared" si="2"/>
        <v>0</v>
      </c>
      <c r="I152" s="788"/>
      <c r="J152" s="789">
        <f t="shared" si="3"/>
        <v>0</v>
      </c>
      <c r="L152" s="805"/>
      <c r="M152" s="806"/>
    </row>
    <row r="153" spans="1:13" s="804" customFormat="1">
      <c r="A153" s="800"/>
      <c r="B153" s="801"/>
      <c r="C153" s="802"/>
      <c r="D153" s="803" t="s">
        <v>5347</v>
      </c>
      <c r="E153" s="786">
        <v>70</v>
      </c>
      <c r="F153" s="787" t="s">
        <v>2462</v>
      </c>
      <c r="G153" s="788"/>
      <c r="H153" s="789">
        <f t="shared" si="2"/>
        <v>0</v>
      </c>
      <c r="I153" s="788"/>
      <c r="J153" s="789">
        <f t="shared" si="3"/>
        <v>0</v>
      </c>
      <c r="L153" s="805"/>
      <c r="M153" s="806"/>
    </row>
    <row r="154" spans="1:13" s="804" customFormat="1">
      <c r="A154" s="800"/>
      <c r="B154" s="801"/>
      <c r="C154" s="802"/>
      <c r="D154" s="803" t="s">
        <v>5348</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5349</v>
      </c>
      <c r="B156" s="776" t="s">
        <v>5350</v>
      </c>
      <c r="C156" s="776"/>
      <c r="D156" s="776"/>
      <c r="E156" s="796"/>
      <c r="F156" s="797"/>
      <c r="G156" s="798"/>
      <c r="H156" s="789"/>
      <c r="I156" s="798"/>
      <c r="J156" s="789"/>
    </row>
    <row r="157" spans="1:13" s="804" customFormat="1" ht="22.5">
      <c r="A157" s="800"/>
      <c r="B157" s="801"/>
      <c r="C157" s="802" t="s">
        <v>5351</v>
      </c>
      <c r="D157" s="803" t="s">
        <v>5352</v>
      </c>
      <c r="E157" s="786">
        <v>1</v>
      </c>
      <c r="F157" s="787" t="s">
        <v>2462</v>
      </c>
      <c r="G157" s="788"/>
      <c r="H157" s="789">
        <f t="shared" si="2"/>
        <v>0</v>
      </c>
      <c r="I157" s="788"/>
      <c r="J157" s="789">
        <f t="shared" si="3"/>
        <v>0</v>
      </c>
      <c r="L157" s="805"/>
      <c r="M157" s="806"/>
    </row>
    <row r="158" spans="1:13" s="804" customFormat="1">
      <c r="A158" s="800"/>
      <c r="B158" s="801"/>
      <c r="C158" s="802"/>
      <c r="D158" s="803" t="s">
        <v>5353</v>
      </c>
      <c r="E158" s="786">
        <v>5</v>
      </c>
      <c r="F158" s="787" t="s">
        <v>2462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4306</v>
      </c>
      <c r="B160" s="769" t="s">
        <v>5354</v>
      </c>
      <c r="C160" s="769"/>
      <c r="D160" s="769"/>
      <c r="E160" s="808"/>
      <c r="F160" s="809"/>
      <c r="G160" s="810"/>
      <c r="H160" s="789"/>
      <c r="I160" s="810"/>
      <c r="J160" s="789"/>
    </row>
    <row r="161" spans="1:13" s="781" customFormat="1" ht="15">
      <c r="A161" s="807"/>
      <c r="B161" s="776"/>
      <c r="C161" s="776"/>
      <c r="D161" s="811" t="s">
        <v>5355</v>
      </c>
      <c r="E161" s="786">
        <v>130</v>
      </c>
      <c r="F161" s="787" t="s">
        <v>5356</v>
      </c>
      <c r="G161" s="788"/>
      <c r="H161" s="789">
        <f t="shared" si="2"/>
        <v>0</v>
      </c>
      <c r="I161" s="788"/>
      <c r="J161" s="789">
        <f t="shared" si="3"/>
        <v>0</v>
      </c>
    </row>
    <row r="162" spans="1:13" s="781" customFormat="1" ht="15">
      <c r="A162" s="807"/>
      <c r="B162" s="776"/>
      <c r="C162" s="802"/>
      <c r="D162" s="811" t="s">
        <v>5357</v>
      </c>
      <c r="E162" s="786">
        <v>30</v>
      </c>
      <c r="F162" s="787" t="s">
        <v>5356</v>
      </c>
      <c r="G162" s="788"/>
      <c r="H162" s="789">
        <f t="shared" si="2"/>
        <v>0</v>
      </c>
      <c r="I162" s="788"/>
      <c r="J162" s="789">
        <f t="shared" si="3"/>
        <v>0</v>
      </c>
    </row>
    <row r="163" spans="1:13" s="781" customFormat="1" ht="15">
      <c r="A163" s="807"/>
      <c r="B163" s="776"/>
      <c r="C163" s="802"/>
      <c r="D163" s="811" t="s">
        <v>5358</v>
      </c>
      <c r="E163" s="786">
        <v>160</v>
      </c>
      <c r="F163" s="787" t="s">
        <v>5356</v>
      </c>
      <c r="G163" s="788"/>
      <c r="H163" s="789">
        <f t="shared" si="2"/>
        <v>0</v>
      </c>
      <c r="I163" s="788"/>
      <c r="J163" s="789">
        <f t="shared" si="3"/>
        <v>0</v>
      </c>
    </row>
    <row r="164" spans="1:13" s="781" customFormat="1" ht="15">
      <c r="A164" s="807"/>
      <c r="B164" s="776"/>
      <c r="C164" s="802"/>
      <c r="D164" s="811" t="s">
        <v>5359</v>
      </c>
      <c r="E164" s="786">
        <v>160</v>
      </c>
      <c r="F164" s="787" t="s">
        <v>5356</v>
      </c>
      <c r="G164" s="788"/>
      <c r="H164" s="789">
        <f t="shared" si="2"/>
        <v>0</v>
      </c>
      <c r="I164" s="788"/>
      <c r="J164" s="789">
        <f t="shared" si="3"/>
        <v>0</v>
      </c>
    </row>
    <row r="165" spans="1:13" s="781" customFormat="1" ht="15">
      <c r="A165" s="807"/>
      <c r="B165" s="776"/>
      <c r="C165" s="802"/>
      <c r="D165" s="811" t="s">
        <v>5360</v>
      </c>
      <c r="E165" s="786">
        <v>80</v>
      </c>
      <c r="F165" s="787" t="s">
        <v>171</v>
      </c>
      <c r="G165" s="788"/>
      <c r="H165" s="789">
        <f t="shared" si="2"/>
        <v>0</v>
      </c>
      <c r="I165" s="788"/>
      <c r="J165" s="789">
        <f t="shared" si="3"/>
        <v>0</v>
      </c>
    </row>
    <row r="166" spans="1:13" s="781" customFormat="1" ht="15">
      <c r="A166" s="807"/>
      <c r="B166" s="776"/>
      <c r="C166" s="802"/>
      <c r="D166" s="811" t="s">
        <v>5361</v>
      </c>
      <c r="E166" s="786">
        <v>1</v>
      </c>
      <c r="F166" s="787" t="s">
        <v>2462</v>
      </c>
      <c r="G166" s="788"/>
      <c r="H166" s="789">
        <f t="shared" si="2"/>
        <v>0</v>
      </c>
      <c r="I166" s="788"/>
      <c r="J166" s="789">
        <f t="shared" si="3"/>
        <v>0</v>
      </c>
    </row>
    <row r="167" spans="1:13" s="781" customFormat="1" ht="15">
      <c r="A167" s="807"/>
      <c r="B167" s="776"/>
      <c r="C167" s="802"/>
      <c r="D167" s="811" t="s">
        <v>5362</v>
      </c>
      <c r="E167" s="786">
        <v>1</v>
      </c>
      <c r="F167" s="787" t="s">
        <v>2462</v>
      </c>
      <c r="G167" s="788"/>
      <c r="H167" s="789">
        <f t="shared" si="2"/>
        <v>0</v>
      </c>
      <c r="I167" s="788"/>
      <c r="J167" s="789">
        <f t="shared" si="3"/>
        <v>0</v>
      </c>
    </row>
    <row r="168" spans="1:13" s="781" customFormat="1" ht="15">
      <c r="A168" s="807"/>
      <c r="B168" s="776"/>
      <c r="C168" s="802"/>
      <c r="D168" s="811" t="s">
        <v>5363</v>
      </c>
      <c r="E168" s="786">
        <v>1</v>
      </c>
      <c r="F168" s="787" t="s">
        <v>2462</v>
      </c>
      <c r="G168" s="788"/>
      <c r="H168" s="789">
        <f t="shared" si="2"/>
        <v>0</v>
      </c>
      <c r="I168" s="788"/>
      <c r="J168" s="789">
        <f t="shared" si="3"/>
        <v>0</v>
      </c>
    </row>
    <row r="169" spans="1:13" s="781" customFormat="1" ht="15">
      <c r="A169" s="807"/>
      <c r="B169" s="776"/>
      <c r="C169" s="802"/>
      <c r="D169" s="811" t="s">
        <v>5364</v>
      </c>
      <c r="E169" s="786">
        <v>1</v>
      </c>
      <c r="F169" s="787" t="s">
        <v>5365</v>
      </c>
      <c r="G169" s="788"/>
      <c r="H169" s="789">
        <f t="shared" si="2"/>
        <v>0</v>
      </c>
      <c r="I169" s="788"/>
      <c r="J169" s="789">
        <f t="shared" si="3"/>
        <v>0</v>
      </c>
    </row>
    <row r="170" spans="1:13" s="781" customFormat="1" ht="15">
      <c r="A170" s="807"/>
      <c r="B170" s="776"/>
      <c r="C170" s="802"/>
      <c r="D170" s="811" t="s">
        <v>5366</v>
      </c>
      <c r="E170" s="786">
        <v>1</v>
      </c>
      <c r="F170" s="787" t="s">
        <v>5365</v>
      </c>
      <c r="G170" s="788"/>
      <c r="H170" s="789">
        <f t="shared" si="2"/>
        <v>0</v>
      </c>
      <c r="I170" s="788"/>
      <c r="J170" s="789">
        <f t="shared" si="3"/>
        <v>0</v>
      </c>
    </row>
    <row r="171" spans="1:13" s="781" customFormat="1" ht="15">
      <c r="A171" s="807"/>
      <c r="B171" s="776"/>
      <c r="C171" s="802"/>
      <c r="D171" s="811" t="s">
        <v>5367</v>
      </c>
      <c r="E171" s="786">
        <v>300</v>
      </c>
      <c r="F171" s="787" t="s">
        <v>254</v>
      </c>
      <c r="G171" s="788"/>
      <c r="H171" s="789">
        <f t="shared" si="2"/>
        <v>0</v>
      </c>
      <c r="I171" s="788"/>
      <c r="J171" s="789">
        <f t="shared" si="3"/>
        <v>0</v>
      </c>
    </row>
    <row r="172" spans="1:13" s="781" customFormat="1" ht="15">
      <c r="A172" s="807"/>
      <c r="B172" s="776"/>
      <c r="C172" s="802"/>
      <c r="D172" s="811" t="s">
        <v>5368</v>
      </c>
      <c r="E172" s="786">
        <v>10</v>
      </c>
      <c r="F172" s="787" t="s">
        <v>2462</v>
      </c>
      <c r="G172" s="788"/>
      <c r="H172" s="789">
        <f t="shared" si="2"/>
        <v>0</v>
      </c>
      <c r="I172" s="788"/>
      <c r="J172" s="789">
        <f t="shared" si="3"/>
        <v>0</v>
      </c>
    </row>
    <row r="173" spans="1:13" s="781" customFormat="1" ht="15">
      <c r="A173" s="807"/>
      <c r="B173" s="776"/>
      <c r="C173" s="802"/>
      <c r="D173" s="811" t="s">
        <v>5369</v>
      </c>
      <c r="E173" s="786">
        <v>6</v>
      </c>
      <c r="F173" s="787" t="s">
        <v>2462</v>
      </c>
      <c r="G173" s="788"/>
      <c r="H173" s="789">
        <f t="shared" si="2"/>
        <v>0</v>
      </c>
      <c r="I173" s="788"/>
      <c r="J173" s="789">
        <f t="shared" si="3"/>
        <v>0</v>
      </c>
    </row>
    <row r="174" spans="1:13" s="781" customFormat="1" ht="15">
      <c r="A174" s="807"/>
      <c r="B174" s="776"/>
      <c r="C174" s="802" t="s">
        <v>5370</v>
      </c>
      <c r="D174" s="811" t="s">
        <v>5371</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4308</v>
      </c>
      <c r="B176" s="769" t="s">
        <v>5372</v>
      </c>
      <c r="C176" s="769"/>
      <c r="D176" s="769"/>
      <c r="E176" s="808"/>
      <c r="F176" s="809"/>
      <c r="G176" s="810"/>
      <c r="H176" s="789"/>
      <c r="I176" s="810"/>
      <c r="J176" s="789"/>
    </row>
    <row r="177" spans="1:13" s="804" customFormat="1">
      <c r="A177" s="800"/>
      <c r="B177" s="801"/>
      <c r="C177" s="802"/>
      <c r="D177" s="803" t="s">
        <v>5373</v>
      </c>
      <c r="E177" s="786">
        <v>1</v>
      </c>
      <c r="F177" s="787" t="s">
        <v>2462</v>
      </c>
      <c r="G177" s="788"/>
      <c r="H177" s="789">
        <f t="shared" si="2"/>
        <v>0</v>
      </c>
      <c r="I177" s="788"/>
      <c r="J177" s="789">
        <f t="shared" si="3"/>
        <v>0</v>
      </c>
      <c r="L177" s="805"/>
      <c r="M177" s="806"/>
    </row>
    <row r="178" spans="1:13" s="804" customFormat="1">
      <c r="A178" s="800"/>
      <c r="B178" s="801"/>
      <c r="C178" s="812"/>
      <c r="D178" s="803" t="s">
        <v>5374</v>
      </c>
      <c r="E178" s="786">
        <v>1</v>
      </c>
      <c r="F178" s="787" t="s">
        <v>2575</v>
      </c>
      <c r="G178" s="788"/>
      <c r="H178" s="789">
        <f t="shared" si="2"/>
        <v>0</v>
      </c>
      <c r="I178" s="788"/>
      <c r="J178" s="789">
        <f t="shared" si="3"/>
        <v>0</v>
      </c>
      <c r="K178" s="813"/>
      <c r="M178" s="806"/>
    </row>
    <row r="179" spans="1:13" s="804" customFormat="1">
      <c r="A179" s="800"/>
      <c r="B179" s="801"/>
      <c r="C179" s="812"/>
      <c r="D179" s="803" t="s">
        <v>5375</v>
      </c>
      <c r="E179" s="786">
        <v>1</v>
      </c>
      <c r="F179" s="787" t="s">
        <v>2575</v>
      </c>
      <c r="G179" s="788"/>
      <c r="H179" s="789">
        <f t="shared" si="2"/>
        <v>0</v>
      </c>
      <c r="I179" s="788"/>
      <c r="J179" s="789">
        <f t="shared" si="3"/>
        <v>0</v>
      </c>
      <c r="K179" s="813"/>
      <c r="M179" s="806"/>
    </row>
    <row r="180" spans="1:13" s="804" customFormat="1">
      <c r="A180" s="800"/>
      <c r="B180" s="801"/>
      <c r="C180" s="812"/>
      <c r="D180" s="803" t="s">
        <v>5376</v>
      </c>
      <c r="E180" s="786">
        <v>600</v>
      </c>
      <c r="F180" s="787" t="s">
        <v>5137</v>
      </c>
      <c r="G180" s="788"/>
      <c r="H180" s="789">
        <f t="shared" si="2"/>
        <v>0</v>
      </c>
      <c r="I180" s="788"/>
      <c r="J180" s="789">
        <f t="shared" si="3"/>
        <v>0</v>
      </c>
      <c r="K180" s="813"/>
      <c r="M180" s="806"/>
    </row>
    <row r="181" spans="1:13" s="804" customFormat="1">
      <c r="A181" s="800"/>
      <c r="B181" s="801"/>
      <c r="C181" s="812"/>
      <c r="D181" s="803" t="s">
        <v>5377</v>
      </c>
      <c r="E181" s="786">
        <v>1</v>
      </c>
      <c r="F181" s="787" t="s">
        <v>2462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4317</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33"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5636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t="s">
        <v>5637</v>
      </c>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s="781" customFormat="1" ht="15">
      <c r="A10" s="807" t="s">
        <v>4299</v>
      </c>
      <c r="B10" s="776" t="s">
        <v>5638</v>
      </c>
      <c r="C10" s="776"/>
      <c r="D10" s="776"/>
      <c r="E10" s="777"/>
      <c r="F10" s="778"/>
      <c r="G10" s="779"/>
      <c r="H10" s="780"/>
      <c r="I10" s="779"/>
      <c r="J10" s="780"/>
    </row>
    <row r="11" spans="1:13" s="804" customFormat="1" ht="56.25">
      <c r="A11" s="800"/>
      <c r="B11" s="801"/>
      <c r="C11" s="802" t="s">
        <v>5639</v>
      </c>
      <c r="D11" s="803" t="s">
        <v>5640</v>
      </c>
      <c r="E11" s="1015">
        <v>1</v>
      </c>
      <c r="F11" s="1016" t="s">
        <v>2462</v>
      </c>
      <c r="G11" s="1017"/>
      <c r="H11" s="1018">
        <f t="shared" ref="H11:H75" si="0">E11*G11</f>
        <v>0</v>
      </c>
      <c r="I11" s="1017"/>
      <c r="J11" s="1018">
        <f t="shared" ref="J11:J133" si="1">E11*I11</f>
        <v>0</v>
      </c>
      <c r="L11" s="805"/>
      <c r="M11" s="806" t="s">
        <v>5641</v>
      </c>
    </row>
    <row r="12" spans="1:13" s="804" customFormat="1" ht="22.5">
      <c r="A12" s="800"/>
      <c r="B12" s="801"/>
      <c r="C12" s="802" t="s">
        <v>5642</v>
      </c>
      <c r="D12" s="803" t="s">
        <v>5643</v>
      </c>
      <c r="E12" s="1015">
        <v>1</v>
      </c>
      <c r="F12" s="1016" t="s">
        <v>2462</v>
      </c>
      <c r="G12" s="1017"/>
      <c r="H12" s="1018">
        <f t="shared" si="0"/>
        <v>0</v>
      </c>
      <c r="I12" s="1017"/>
      <c r="J12" s="1018">
        <f t="shared" si="1"/>
        <v>0</v>
      </c>
      <c r="L12" s="805"/>
      <c r="M12" s="806" t="s">
        <v>5641</v>
      </c>
    </row>
    <row r="13" spans="1:13" s="804" customFormat="1" ht="22.5">
      <c r="A13" s="800"/>
      <c r="B13" s="801"/>
      <c r="C13" s="802" t="s">
        <v>5644</v>
      </c>
      <c r="D13" s="803" t="s">
        <v>5645</v>
      </c>
      <c r="E13" s="1015">
        <v>1</v>
      </c>
      <c r="F13" s="1016" t="s">
        <v>2462</v>
      </c>
      <c r="G13" s="1017"/>
      <c r="H13" s="1018">
        <f t="shared" si="0"/>
        <v>0</v>
      </c>
      <c r="I13" s="1017"/>
      <c r="J13" s="1018">
        <f t="shared" si="1"/>
        <v>0</v>
      </c>
      <c r="L13" s="805"/>
      <c r="M13" s="806" t="s">
        <v>5641</v>
      </c>
    </row>
    <row r="14" spans="1:13" s="804" customFormat="1" ht="22.5">
      <c r="A14" s="800"/>
      <c r="B14" s="801"/>
      <c r="C14" s="802" t="s">
        <v>5646</v>
      </c>
      <c r="D14" s="803" t="s">
        <v>5647</v>
      </c>
      <c r="E14" s="1015">
        <v>1</v>
      </c>
      <c r="F14" s="1016"/>
      <c r="G14" s="1017"/>
      <c r="H14" s="1018">
        <f t="shared" si="0"/>
        <v>0</v>
      </c>
      <c r="I14" s="1017"/>
      <c r="J14" s="1018">
        <f t="shared" si="1"/>
        <v>0</v>
      </c>
      <c r="L14" s="805"/>
      <c r="M14" s="806" t="s">
        <v>5641</v>
      </c>
    </row>
    <row r="15" spans="1:13" s="804" customFormat="1">
      <c r="A15" s="800"/>
      <c r="B15" s="801"/>
      <c r="C15" s="802" t="s">
        <v>5648</v>
      </c>
      <c r="D15" s="803" t="s">
        <v>5649</v>
      </c>
      <c r="E15" s="1015">
        <v>1</v>
      </c>
      <c r="F15" s="1016" t="s">
        <v>2462</v>
      </c>
      <c r="G15" s="1017"/>
      <c r="H15" s="1018">
        <f t="shared" si="0"/>
        <v>0</v>
      </c>
      <c r="I15" s="1017"/>
      <c r="J15" s="1018">
        <f t="shared" si="1"/>
        <v>0</v>
      </c>
      <c r="L15" s="805"/>
      <c r="M15" s="806" t="s">
        <v>5641</v>
      </c>
    </row>
    <row r="16" spans="1:13" s="804" customFormat="1">
      <c r="A16" s="800"/>
      <c r="B16" s="801"/>
      <c r="C16" s="802" t="s">
        <v>5650</v>
      </c>
      <c r="D16" s="803" t="s">
        <v>5651</v>
      </c>
      <c r="E16" s="1015">
        <v>1</v>
      </c>
      <c r="F16" s="1016" t="s">
        <v>2462</v>
      </c>
      <c r="G16" s="1017"/>
      <c r="H16" s="1018">
        <f t="shared" si="0"/>
        <v>0</v>
      </c>
      <c r="I16" s="1017"/>
      <c r="J16" s="1018">
        <f t="shared" si="1"/>
        <v>0</v>
      </c>
      <c r="L16" s="805"/>
      <c r="M16" s="806" t="s">
        <v>5641</v>
      </c>
    </row>
    <row r="17" spans="1:13" s="804" customFormat="1" ht="22.5">
      <c r="A17" s="800"/>
      <c r="B17" s="801"/>
      <c r="C17" s="802" t="s">
        <v>5652</v>
      </c>
      <c r="D17" s="803" t="s">
        <v>5653</v>
      </c>
      <c r="E17" s="1015">
        <v>1</v>
      </c>
      <c r="F17" s="1016" t="s">
        <v>2462</v>
      </c>
      <c r="G17" s="1017"/>
      <c r="H17" s="1018">
        <f t="shared" si="0"/>
        <v>0</v>
      </c>
      <c r="I17" s="1017"/>
      <c r="J17" s="1018">
        <f t="shared" si="1"/>
        <v>0</v>
      </c>
      <c r="L17" s="805"/>
      <c r="M17" s="806" t="s">
        <v>5641</v>
      </c>
    </row>
    <row r="18" spans="1:13" s="804" customFormat="1" ht="22.5">
      <c r="A18" s="800"/>
      <c r="B18" s="801"/>
      <c r="C18" s="802" t="s">
        <v>5654</v>
      </c>
      <c r="D18" s="803" t="s">
        <v>5655</v>
      </c>
      <c r="E18" s="1015">
        <v>1</v>
      </c>
      <c r="F18" s="1016" t="s">
        <v>2462</v>
      </c>
      <c r="G18" s="1017"/>
      <c r="H18" s="1018">
        <f t="shared" si="0"/>
        <v>0</v>
      </c>
      <c r="I18" s="1017"/>
      <c r="J18" s="1018">
        <f t="shared" si="1"/>
        <v>0</v>
      </c>
      <c r="L18" s="805"/>
      <c r="M18" s="806" t="s">
        <v>5641</v>
      </c>
    </row>
    <row r="19" spans="1:13" s="804" customFormat="1">
      <c r="A19" s="800"/>
      <c r="B19" s="801"/>
      <c r="C19" s="802" t="s">
        <v>5656</v>
      </c>
      <c r="D19" s="803" t="s">
        <v>5657</v>
      </c>
      <c r="E19" s="1015">
        <v>2</v>
      </c>
      <c r="F19" s="1016" t="s">
        <v>2462</v>
      </c>
      <c r="G19" s="1017"/>
      <c r="H19" s="1018">
        <f t="shared" si="0"/>
        <v>0</v>
      </c>
      <c r="I19" s="1017"/>
      <c r="J19" s="1018">
        <f t="shared" si="1"/>
        <v>0</v>
      </c>
      <c r="L19" s="805"/>
      <c r="M19" s="806" t="s">
        <v>5641</v>
      </c>
    </row>
    <row r="20" spans="1:13" s="804" customFormat="1">
      <c r="A20" s="800"/>
      <c r="B20" s="801"/>
      <c r="C20" s="802" t="s">
        <v>5658</v>
      </c>
      <c r="D20" s="803" t="s">
        <v>5659</v>
      </c>
      <c r="E20" s="1015">
        <v>4</v>
      </c>
      <c r="F20" s="1016" t="s">
        <v>2462</v>
      </c>
      <c r="G20" s="1017"/>
      <c r="H20" s="1018">
        <f t="shared" si="0"/>
        <v>0</v>
      </c>
      <c r="I20" s="1017"/>
      <c r="J20" s="1018">
        <f t="shared" si="1"/>
        <v>0</v>
      </c>
      <c r="L20" s="805"/>
      <c r="M20" s="806" t="s">
        <v>5641</v>
      </c>
    </row>
    <row r="21" spans="1:13" s="804" customFormat="1">
      <c r="A21" s="800"/>
      <c r="B21" s="801"/>
      <c r="C21" s="802" t="s">
        <v>5660</v>
      </c>
      <c r="D21" s="803" t="s">
        <v>5661</v>
      </c>
      <c r="E21" s="1015">
        <v>1</v>
      </c>
      <c r="F21" s="1016" t="s">
        <v>2462</v>
      </c>
      <c r="G21" s="1017"/>
      <c r="H21" s="1018">
        <f t="shared" si="0"/>
        <v>0</v>
      </c>
      <c r="I21" s="1017"/>
      <c r="J21" s="1018">
        <f t="shared" si="1"/>
        <v>0</v>
      </c>
      <c r="L21" s="805"/>
      <c r="M21" s="806" t="s">
        <v>5641</v>
      </c>
    </row>
    <row r="22" spans="1:13" s="804" customFormat="1" ht="22.5">
      <c r="A22" s="800"/>
      <c r="B22" s="801"/>
      <c r="C22" s="802" t="s">
        <v>5662</v>
      </c>
      <c r="D22" s="803" t="s">
        <v>5663</v>
      </c>
      <c r="E22" s="1015">
        <v>2</v>
      </c>
      <c r="F22" s="1016" t="s">
        <v>2462</v>
      </c>
      <c r="G22" s="1017"/>
      <c r="H22" s="1018">
        <f t="shared" si="0"/>
        <v>0</v>
      </c>
      <c r="I22" s="1017"/>
      <c r="J22" s="1018">
        <f t="shared" si="1"/>
        <v>0</v>
      </c>
      <c r="L22" s="805"/>
      <c r="M22" s="806" t="s">
        <v>5641</v>
      </c>
    </row>
    <row r="23" spans="1:13" s="804" customFormat="1">
      <c r="A23" s="800"/>
      <c r="B23" s="801"/>
      <c r="C23" s="802" t="s">
        <v>5664</v>
      </c>
      <c r="D23" s="803" t="s">
        <v>5665</v>
      </c>
      <c r="E23" s="1015">
        <v>1</v>
      </c>
      <c r="F23" s="1016" t="s">
        <v>2462</v>
      </c>
      <c r="G23" s="1017"/>
      <c r="H23" s="1018">
        <f t="shared" si="0"/>
        <v>0</v>
      </c>
      <c r="I23" s="1017"/>
      <c r="J23" s="1018">
        <f t="shared" si="1"/>
        <v>0</v>
      </c>
      <c r="L23" s="805"/>
      <c r="M23" s="806" t="s">
        <v>5641</v>
      </c>
    </row>
    <row r="24" spans="1:13" s="804" customFormat="1">
      <c r="A24" s="800"/>
      <c r="B24" s="801"/>
      <c r="C24" s="802" t="s">
        <v>5666</v>
      </c>
      <c r="D24" s="803" t="s">
        <v>5667</v>
      </c>
      <c r="E24" s="1015">
        <v>1</v>
      </c>
      <c r="F24" s="1016" t="s">
        <v>2462</v>
      </c>
      <c r="G24" s="1017"/>
      <c r="H24" s="1018">
        <f t="shared" si="0"/>
        <v>0</v>
      </c>
      <c r="I24" s="1017"/>
      <c r="J24" s="1018">
        <f t="shared" si="1"/>
        <v>0</v>
      </c>
      <c r="L24" s="805"/>
      <c r="M24" s="806" t="s">
        <v>5641</v>
      </c>
    </row>
    <row r="25" spans="1:13" s="804" customFormat="1">
      <c r="A25" s="800"/>
      <c r="B25" s="801"/>
      <c r="C25" s="802"/>
      <c r="D25" s="803"/>
      <c r="E25" s="1015"/>
      <c r="F25" s="1016"/>
      <c r="G25" s="1017"/>
      <c r="H25" s="1018">
        <f t="shared" si="0"/>
        <v>0</v>
      </c>
      <c r="I25" s="1017"/>
      <c r="J25" s="1018">
        <f t="shared" si="1"/>
        <v>0</v>
      </c>
      <c r="L25" s="805"/>
      <c r="M25" s="806" t="s">
        <v>5641</v>
      </c>
    </row>
    <row r="26" spans="1:13" s="804" customFormat="1">
      <c r="A26" s="800"/>
      <c r="B26" s="801"/>
      <c r="C26" s="802" t="s">
        <v>5668</v>
      </c>
      <c r="D26" s="803" t="s">
        <v>5669</v>
      </c>
      <c r="E26" s="1015">
        <v>35</v>
      </c>
      <c r="F26" s="1016" t="s">
        <v>2462</v>
      </c>
      <c r="G26" s="1017"/>
      <c r="H26" s="1018">
        <f t="shared" si="0"/>
        <v>0</v>
      </c>
      <c r="I26" s="1017"/>
      <c r="J26" s="1018">
        <f t="shared" si="1"/>
        <v>0</v>
      </c>
      <c r="L26" s="805"/>
      <c r="M26" s="806" t="s">
        <v>5641</v>
      </c>
    </row>
    <row r="27" spans="1:13" s="804" customFormat="1">
      <c r="A27" s="800"/>
      <c r="B27" s="801"/>
      <c r="C27" s="802" t="s">
        <v>5670</v>
      </c>
      <c r="D27" s="803" t="s">
        <v>5671</v>
      </c>
      <c r="E27" s="1015">
        <v>67</v>
      </c>
      <c r="F27" s="1016" t="s">
        <v>2462</v>
      </c>
      <c r="G27" s="1017"/>
      <c r="H27" s="1018">
        <f t="shared" si="0"/>
        <v>0</v>
      </c>
      <c r="I27" s="1017"/>
      <c r="J27" s="1018">
        <f t="shared" si="1"/>
        <v>0</v>
      </c>
      <c r="L27" s="805"/>
      <c r="M27" s="806" t="s">
        <v>5641</v>
      </c>
    </row>
    <row r="28" spans="1:13" s="804" customFormat="1">
      <c r="A28" s="800"/>
      <c r="B28" s="801"/>
      <c r="C28" s="802" t="s">
        <v>5672</v>
      </c>
      <c r="D28" s="803" t="s">
        <v>5673</v>
      </c>
      <c r="E28" s="1015">
        <v>102</v>
      </c>
      <c r="F28" s="1016" t="s">
        <v>2462</v>
      </c>
      <c r="G28" s="1017"/>
      <c r="H28" s="1018">
        <f t="shared" si="0"/>
        <v>0</v>
      </c>
      <c r="I28" s="1017"/>
      <c r="J28" s="1018">
        <f t="shared" si="1"/>
        <v>0</v>
      </c>
      <c r="L28" s="805"/>
      <c r="M28" s="806" t="s">
        <v>5641</v>
      </c>
    </row>
    <row r="29" spans="1:13" s="804" customFormat="1" ht="22.5">
      <c r="A29" s="800"/>
      <c r="B29" s="801"/>
      <c r="C29" s="802" t="s">
        <v>5674</v>
      </c>
      <c r="D29" s="803" t="s">
        <v>5675</v>
      </c>
      <c r="E29" s="1015">
        <v>76</v>
      </c>
      <c r="F29" s="1016" t="s">
        <v>2462</v>
      </c>
      <c r="G29" s="1017"/>
      <c r="H29" s="1018">
        <f t="shared" si="0"/>
        <v>0</v>
      </c>
      <c r="I29" s="1017"/>
      <c r="J29" s="1018">
        <f t="shared" si="1"/>
        <v>0</v>
      </c>
      <c r="L29" s="805"/>
      <c r="M29" s="806" t="s">
        <v>5641</v>
      </c>
    </row>
    <row r="30" spans="1:13" s="804" customFormat="1">
      <c r="A30" s="800"/>
      <c r="B30" s="801"/>
      <c r="C30" s="802" t="s">
        <v>5676</v>
      </c>
      <c r="D30" s="803" t="s">
        <v>5677</v>
      </c>
      <c r="E30" s="1015">
        <v>76</v>
      </c>
      <c r="F30" s="1016" t="s">
        <v>2462</v>
      </c>
      <c r="G30" s="1017"/>
      <c r="H30" s="1018">
        <f t="shared" si="0"/>
        <v>0</v>
      </c>
      <c r="I30" s="1017"/>
      <c r="J30" s="1018">
        <f t="shared" si="1"/>
        <v>0</v>
      </c>
      <c r="L30" s="805"/>
      <c r="M30" s="806" t="s">
        <v>5641</v>
      </c>
    </row>
    <row r="31" spans="1:13" s="804" customFormat="1">
      <c r="A31" s="800"/>
      <c r="B31" s="801"/>
      <c r="C31" s="802" t="s">
        <v>5678</v>
      </c>
      <c r="D31" s="803" t="s">
        <v>5679</v>
      </c>
      <c r="E31" s="1015">
        <v>16</v>
      </c>
      <c r="F31" s="1016" t="s">
        <v>2462</v>
      </c>
      <c r="G31" s="1017"/>
      <c r="H31" s="1018">
        <f t="shared" si="0"/>
        <v>0</v>
      </c>
      <c r="I31" s="1017"/>
      <c r="J31" s="1018">
        <f t="shared" si="1"/>
        <v>0</v>
      </c>
      <c r="L31" s="805"/>
      <c r="M31" s="806" t="s">
        <v>5641</v>
      </c>
    </row>
    <row r="32" spans="1:13" s="804" customFormat="1" ht="22.5">
      <c r="A32" s="800"/>
      <c r="B32" s="801"/>
      <c r="C32" s="802" t="s">
        <v>5680</v>
      </c>
      <c r="D32" s="803" t="s">
        <v>5681</v>
      </c>
      <c r="E32" s="1015">
        <v>21</v>
      </c>
      <c r="F32" s="1016" t="s">
        <v>2462</v>
      </c>
      <c r="G32" s="1017"/>
      <c r="H32" s="1018">
        <f t="shared" si="0"/>
        <v>0</v>
      </c>
      <c r="I32" s="1017"/>
      <c r="J32" s="1018">
        <f t="shared" si="1"/>
        <v>0</v>
      </c>
      <c r="L32" s="805"/>
      <c r="M32" s="806" t="s">
        <v>5641</v>
      </c>
    </row>
    <row r="33" spans="1:13" s="804" customFormat="1" ht="22.5">
      <c r="A33" s="800"/>
      <c r="B33" s="801"/>
      <c r="C33" s="802" t="s">
        <v>5682</v>
      </c>
      <c r="D33" s="803" t="s">
        <v>5683</v>
      </c>
      <c r="E33" s="1015">
        <v>1</v>
      </c>
      <c r="F33" s="1016" t="s">
        <v>2462</v>
      </c>
      <c r="G33" s="1017"/>
      <c r="H33" s="1018">
        <f t="shared" si="0"/>
        <v>0</v>
      </c>
      <c r="I33" s="1017"/>
      <c r="J33" s="1018">
        <f t="shared" si="1"/>
        <v>0</v>
      </c>
      <c r="L33" s="805"/>
      <c r="M33" s="806"/>
    </row>
    <row r="34" spans="1:13" s="804" customFormat="1">
      <c r="A34" s="800"/>
      <c r="B34" s="801"/>
      <c r="C34" s="802"/>
      <c r="D34" s="803" t="s">
        <v>5684</v>
      </c>
      <c r="E34" s="1015">
        <v>24</v>
      </c>
      <c r="F34" s="1016" t="s">
        <v>4427</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4300</v>
      </c>
      <c r="B36" s="776" t="s">
        <v>5685</v>
      </c>
      <c r="C36" s="776"/>
      <c r="D36" s="776"/>
      <c r="E36" s="777"/>
      <c r="F36" s="778"/>
      <c r="G36" s="779"/>
      <c r="H36" s="1018"/>
      <c r="I36" s="779"/>
      <c r="J36" s="1018"/>
    </row>
    <row r="37" spans="1:13" s="804" customFormat="1" ht="45">
      <c r="A37" s="800"/>
      <c r="B37" s="801"/>
      <c r="C37" s="802" t="s">
        <v>5686</v>
      </c>
      <c r="D37" s="803" t="s">
        <v>5687</v>
      </c>
      <c r="E37" s="1015">
        <v>1</v>
      </c>
      <c r="F37" s="1016" t="s">
        <v>2462</v>
      </c>
      <c r="G37" s="1017"/>
      <c r="H37" s="1018">
        <f t="shared" si="0"/>
        <v>0</v>
      </c>
      <c r="I37" s="1017"/>
      <c r="J37" s="1018">
        <f t="shared" si="1"/>
        <v>0</v>
      </c>
      <c r="L37" s="805"/>
      <c r="M37" s="806" t="s">
        <v>5688</v>
      </c>
    </row>
    <row r="38" spans="1:13" s="804" customFormat="1" ht="22.5">
      <c r="A38" s="800"/>
      <c r="B38" s="801"/>
      <c r="C38" s="802" t="s">
        <v>5689</v>
      </c>
      <c r="D38" s="803" t="s">
        <v>5690</v>
      </c>
      <c r="E38" s="1015">
        <v>210</v>
      </c>
      <c r="F38" s="1016" t="s">
        <v>254</v>
      </c>
      <c r="G38" s="1017"/>
      <c r="H38" s="1018">
        <f t="shared" si="0"/>
        <v>0</v>
      </c>
      <c r="I38" s="1017"/>
      <c r="J38" s="1018">
        <f t="shared" si="1"/>
        <v>0</v>
      </c>
      <c r="L38" s="805"/>
      <c r="M38" s="806" t="s">
        <v>5688</v>
      </c>
    </row>
    <row r="39" spans="1:13" s="804" customFormat="1">
      <c r="A39" s="800"/>
      <c r="B39" s="801"/>
      <c r="C39" s="802" t="s">
        <v>5691</v>
      </c>
      <c r="D39" s="803" t="s">
        <v>5692</v>
      </c>
      <c r="E39" s="1015">
        <v>200</v>
      </c>
      <c r="F39" s="1016" t="s">
        <v>2462</v>
      </c>
      <c r="G39" s="1017"/>
      <c r="H39" s="1018">
        <f t="shared" si="0"/>
        <v>0</v>
      </c>
      <c r="I39" s="1017"/>
      <c r="J39" s="1018">
        <f t="shared" si="1"/>
        <v>0</v>
      </c>
      <c r="L39" s="805"/>
      <c r="M39" s="806" t="s">
        <v>5688</v>
      </c>
    </row>
    <row r="40" spans="1:13" s="804" customFormat="1">
      <c r="A40" s="800"/>
      <c r="B40" s="801"/>
      <c r="C40" s="802" t="s">
        <v>5693</v>
      </c>
      <c r="D40" s="803" t="s">
        <v>5694</v>
      </c>
      <c r="E40" s="1015">
        <v>70</v>
      </c>
      <c r="F40" s="1016" t="s">
        <v>2462</v>
      </c>
      <c r="G40" s="1017"/>
      <c r="H40" s="1018">
        <f t="shared" si="0"/>
        <v>0</v>
      </c>
      <c r="I40" s="1017"/>
      <c r="J40" s="1018">
        <f t="shared" si="1"/>
        <v>0</v>
      </c>
      <c r="L40" s="805"/>
      <c r="M40" s="806" t="s">
        <v>5688</v>
      </c>
    </row>
    <row r="41" spans="1:13" s="804" customFormat="1">
      <c r="A41" s="800"/>
      <c r="B41" s="801"/>
      <c r="C41" s="802" t="s">
        <v>5695</v>
      </c>
      <c r="D41" s="803" t="s">
        <v>5696</v>
      </c>
      <c r="E41" s="1015">
        <v>9</v>
      </c>
      <c r="F41" s="1016" t="s">
        <v>2462</v>
      </c>
      <c r="G41" s="1017"/>
      <c r="H41" s="1018">
        <f t="shared" si="0"/>
        <v>0</v>
      </c>
      <c r="I41" s="1017"/>
      <c r="J41" s="1018">
        <f t="shared" si="1"/>
        <v>0</v>
      </c>
      <c r="L41" s="805"/>
      <c r="M41" s="806" t="s">
        <v>5688</v>
      </c>
    </row>
    <row r="42" spans="1:13" s="804" customFormat="1">
      <c r="A42" s="800"/>
      <c r="B42" s="801"/>
      <c r="C42" s="802" t="s">
        <v>5697</v>
      </c>
      <c r="D42" s="803" t="s">
        <v>5698</v>
      </c>
      <c r="E42" s="1015">
        <v>3</v>
      </c>
      <c r="F42" s="1016" t="s">
        <v>2462</v>
      </c>
      <c r="G42" s="1017"/>
      <c r="H42" s="1018">
        <f t="shared" si="0"/>
        <v>0</v>
      </c>
      <c r="I42" s="1017"/>
      <c r="J42" s="1018">
        <f t="shared" si="1"/>
        <v>0</v>
      </c>
      <c r="L42" s="805"/>
      <c r="M42" s="806" t="s">
        <v>5688</v>
      </c>
    </row>
    <row r="43" spans="1:13" s="804" customFormat="1">
      <c r="A43" s="800"/>
      <c r="B43" s="801"/>
      <c r="C43" s="802" t="s">
        <v>5699</v>
      </c>
      <c r="D43" s="803" t="s">
        <v>5700</v>
      </c>
      <c r="E43" s="1015">
        <v>3</v>
      </c>
      <c r="F43" s="1016" t="s">
        <v>2462</v>
      </c>
      <c r="G43" s="1017"/>
      <c r="H43" s="1018">
        <f t="shared" si="0"/>
        <v>0</v>
      </c>
      <c r="I43" s="1017"/>
      <c r="J43" s="1018">
        <f t="shared" si="1"/>
        <v>0</v>
      </c>
      <c r="L43" s="805"/>
      <c r="M43" s="806" t="s">
        <v>5688</v>
      </c>
    </row>
    <row r="44" spans="1:13" s="804" customFormat="1">
      <c r="A44" s="800"/>
      <c r="B44" s="801"/>
      <c r="C44" s="802" t="s">
        <v>5701</v>
      </c>
      <c r="D44" s="803" t="s">
        <v>5702</v>
      </c>
      <c r="E44" s="1015">
        <v>2</v>
      </c>
      <c r="F44" s="1016" t="s">
        <v>2462</v>
      </c>
      <c r="G44" s="1017"/>
      <c r="H44" s="1018">
        <f t="shared" si="0"/>
        <v>0</v>
      </c>
      <c r="I44" s="1017"/>
      <c r="J44" s="1018">
        <f t="shared" si="1"/>
        <v>0</v>
      </c>
      <c r="L44" s="805"/>
      <c r="M44" s="806" t="s">
        <v>5688</v>
      </c>
    </row>
    <row r="45" spans="1:13" s="804" customFormat="1">
      <c r="A45" s="800"/>
      <c r="B45" s="801"/>
      <c r="C45" s="802" t="s">
        <v>5703</v>
      </c>
      <c r="D45" s="803" t="s">
        <v>5704</v>
      </c>
      <c r="E45" s="1015">
        <v>3</v>
      </c>
      <c r="F45" s="1016" t="s">
        <v>2462</v>
      </c>
      <c r="G45" s="1017"/>
      <c r="H45" s="1018">
        <f t="shared" si="0"/>
        <v>0</v>
      </c>
      <c r="I45" s="1017"/>
      <c r="J45" s="1018">
        <f t="shared" si="1"/>
        <v>0</v>
      </c>
      <c r="L45" s="805"/>
      <c r="M45" s="806" t="s">
        <v>5688</v>
      </c>
    </row>
    <row r="46" spans="1:13" s="804" customFormat="1">
      <c r="A46" s="800"/>
      <c r="B46" s="801"/>
      <c r="C46" s="802" t="s">
        <v>5705</v>
      </c>
      <c r="D46" s="803" t="s">
        <v>5706</v>
      </c>
      <c r="E46" s="1015">
        <v>3</v>
      </c>
      <c r="F46" s="1016" t="s">
        <v>2462</v>
      </c>
      <c r="G46" s="1017"/>
      <c r="H46" s="1018">
        <f t="shared" si="0"/>
        <v>0</v>
      </c>
      <c r="I46" s="1017"/>
      <c r="J46" s="1018">
        <f t="shared" si="1"/>
        <v>0</v>
      </c>
      <c r="L46" s="805"/>
      <c r="M46" s="806" t="s">
        <v>5688</v>
      </c>
    </row>
    <row r="47" spans="1:13" s="804" customFormat="1">
      <c r="A47" s="800"/>
      <c r="B47" s="801"/>
      <c r="C47" s="802"/>
      <c r="D47" s="803" t="s">
        <v>5707</v>
      </c>
      <c r="E47" s="1015">
        <v>3</v>
      </c>
      <c r="F47" s="1016" t="s">
        <v>2462</v>
      </c>
      <c r="G47" s="1017"/>
      <c r="H47" s="1018">
        <f t="shared" si="0"/>
        <v>0</v>
      </c>
      <c r="I47" s="1017"/>
      <c r="J47" s="1018">
        <f t="shared" si="1"/>
        <v>0</v>
      </c>
      <c r="L47" s="805"/>
      <c r="M47" s="806" t="s">
        <v>5688</v>
      </c>
    </row>
    <row r="48" spans="1:13" s="804" customFormat="1" ht="33.75">
      <c r="A48" s="800"/>
      <c r="B48" s="801"/>
      <c r="C48" s="802">
        <v>11883</v>
      </c>
      <c r="D48" s="803" t="s">
        <v>5708</v>
      </c>
      <c r="E48" s="1015">
        <v>32</v>
      </c>
      <c r="F48" s="1016" t="s">
        <v>2462</v>
      </c>
      <c r="G48" s="1017"/>
      <c r="H48" s="1018">
        <f t="shared" si="0"/>
        <v>0</v>
      </c>
      <c r="I48" s="1017"/>
      <c r="J48" s="1018">
        <f t="shared" si="1"/>
        <v>0</v>
      </c>
      <c r="L48" s="805"/>
      <c r="M48" s="806" t="s">
        <v>5688</v>
      </c>
    </row>
    <row r="49" spans="1:13" s="804" customFormat="1" ht="22.5">
      <c r="A49" s="800"/>
      <c r="B49" s="801"/>
      <c r="C49" s="802" t="s">
        <v>5709</v>
      </c>
      <c r="D49" s="803" t="s">
        <v>5710</v>
      </c>
      <c r="E49" s="1015">
        <v>200</v>
      </c>
      <c r="F49" s="1016" t="s">
        <v>2462</v>
      </c>
      <c r="G49" s="1017"/>
      <c r="H49" s="1018">
        <f t="shared" si="0"/>
        <v>0</v>
      </c>
      <c r="I49" s="1017"/>
      <c r="J49" s="1018">
        <f t="shared" si="1"/>
        <v>0</v>
      </c>
      <c r="L49" s="805"/>
      <c r="M49" s="806" t="s">
        <v>5688</v>
      </c>
    </row>
    <row r="50" spans="1:13" s="804" customFormat="1">
      <c r="A50" s="800"/>
      <c r="B50" s="801"/>
      <c r="C50" s="802"/>
      <c r="D50" s="803"/>
      <c r="E50" s="1015"/>
      <c r="F50" s="1016"/>
      <c r="G50" s="1019"/>
      <c r="H50" s="1018"/>
      <c r="I50" s="1019"/>
      <c r="J50" s="1018"/>
      <c r="L50" s="805"/>
      <c r="M50" s="806"/>
    </row>
    <row r="51" spans="1:13" s="781" customFormat="1" ht="15">
      <c r="A51" s="807" t="s">
        <v>4302</v>
      </c>
      <c r="B51" s="776" t="s">
        <v>5711</v>
      </c>
      <c r="C51" s="776"/>
      <c r="D51" s="776"/>
      <c r="E51" s="777"/>
      <c r="F51" s="778"/>
      <c r="G51" s="779"/>
      <c r="H51" s="1018"/>
      <c r="I51" s="779"/>
      <c r="J51" s="1018"/>
    </row>
    <row r="52" spans="1:13" s="804" customFormat="1" ht="56.25">
      <c r="A52" s="800"/>
      <c r="B52" s="801"/>
      <c r="C52" s="802" t="s">
        <v>5712</v>
      </c>
      <c r="D52" s="803" t="s">
        <v>5713</v>
      </c>
      <c r="E52" s="1015">
        <v>1</v>
      </c>
      <c r="F52" s="1016" t="s">
        <v>2462</v>
      </c>
      <c r="G52" s="1017"/>
      <c r="H52" s="1018">
        <f t="shared" si="0"/>
        <v>0</v>
      </c>
      <c r="I52" s="1017"/>
      <c r="J52" s="1018">
        <f t="shared" si="1"/>
        <v>0</v>
      </c>
      <c r="L52" s="805"/>
      <c r="M52" s="806" t="s">
        <v>5714</v>
      </c>
    </row>
    <row r="53" spans="1:13" s="804" customFormat="1" ht="56.25">
      <c r="A53" s="800"/>
      <c r="B53" s="801"/>
      <c r="C53" s="802" t="s">
        <v>5715</v>
      </c>
      <c r="D53" s="803" t="s">
        <v>5716</v>
      </c>
      <c r="E53" s="1015">
        <v>1</v>
      </c>
      <c r="F53" s="1016" t="s">
        <v>2462</v>
      </c>
      <c r="G53" s="1017"/>
      <c r="H53" s="1018">
        <f t="shared" si="0"/>
        <v>0</v>
      </c>
      <c r="I53" s="1017"/>
      <c r="J53" s="1018">
        <f t="shared" si="1"/>
        <v>0</v>
      </c>
      <c r="L53" s="805"/>
      <c r="M53" s="806" t="s">
        <v>5714</v>
      </c>
    </row>
    <row r="54" spans="1:13" s="804" customFormat="1" ht="22.5">
      <c r="A54" s="800"/>
      <c r="B54" s="801"/>
      <c r="C54" s="802" t="s">
        <v>5717</v>
      </c>
      <c r="D54" s="803" t="s">
        <v>5718</v>
      </c>
      <c r="E54" s="1015">
        <v>2</v>
      </c>
      <c r="F54" s="1016" t="s">
        <v>2462</v>
      </c>
      <c r="G54" s="1017"/>
      <c r="H54" s="1018">
        <f t="shared" si="0"/>
        <v>0</v>
      </c>
      <c r="I54" s="1017"/>
      <c r="J54" s="1018">
        <f t="shared" si="1"/>
        <v>0</v>
      </c>
      <c r="L54" s="805"/>
      <c r="M54" s="806" t="s">
        <v>5714</v>
      </c>
    </row>
    <row r="55" spans="1:13" s="804" customFormat="1">
      <c r="A55" s="800"/>
      <c r="B55" s="801"/>
      <c r="C55" s="802"/>
      <c r="D55" s="803"/>
      <c r="E55" s="1015"/>
      <c r="F55" s="1016"/>
      <c r="G55" s="1019"/>
      <c r="H55" s="1018"/>
      <c r="I55" s="1019"/>
      <c r="J55" s="1018"/>
      <c r="L55" s="805"/>
      <c r="M55" s="806"/>
    </row>
    <row r="56" spans="1:13" s="781" customFormat="1" ht="15">
      <c r="A56" s="807" t="s">
        <v>4304</v>
      </c>
      <c r="B56" s="776" t="s">
        <v>5719</v>
      </c>
      <c r="C56" s="776"/>
      <c r="D56" s="776"/>
      <c r="E56" s="777"/>
      <c r="F56" s="778"/>
      <c r="G56" s="779"/>
      <c r="H56" s="1018"/>
      <c r="I56" s="779"/>
      <c r="J56" s="1018"/>
    </row>
    <row r="57" spans="1:13" s="804" customFormat="1" ht="22.5">
      <c r="A57" s="800"/>
      <c r="B57" s="801"/>
      <c r="C57" s="802" t="s">
        <v>5720</v>
      </c>
      <c r="D57" s="803" t="s">
        <v>5721</v>
      </c>
      <c r="E57" s="1015">
        <v>1</v>
      </c>
      <c r="F57" s="1016" t="s">
        <v>2462</v>
      </c>
      <c r="G57" s="1017"/>
      <c r="H57" s="1018">
        <f t="shared" si="0"/>
        <v>0</v>
      </c>
      <c r="I57" s="1017"/>
      <c r="J57" s="1018">
        <f t="shared" si="1"/>
        <v>0</v>
      </c>
      <c r="L57" s="805"/>
      <c r="M57" s="806" t="s">
        <v>5722</v>
      </c>
    </row>
    <row r="58" spans="1:13" s="804" customFormat="1">
      <c r="A58" s="800"/>
      <c r="B58" s="801"/>
      <c r="C58" s="802"/>
      <c r="D58" s="803" t="s">
        <v>5723</v>
      </c>
      <c r="E58" s="1015">
        <v>1</v>
      </c>
      <c r="F58" s="1016" t="s">
        <v>2462</v>
      </c>
      <c r="G58" s="1017"/>
      <c r="H58" s="1018">
        <f t="shared" si="0"/>
        <v>0</v>
      </c>
      <c r="I58" s="1017"/>
      <c r="J58" s="1018">
        <f t="shared" si="1"/>
        <v>0</v>
      </c>
      <c r="L58" s="805"/>
      <c r="M58" s="806" t="s">
        <v>5722</v>
      </c>
    </row>
    <row r="59" spans="1:13" s="804" customFormat="1">
      <c r="A59" s="800"/>
      <c r="B59" s="801"/>
      <c r="C59" s="802"/>
      <c r="D59" s="803" t="s">
        <v>5724</v>
      </c>
      <c r="E59" s="1015">
        <v>1</v>
      </c>
      <c r="F59" s="1016" t="s">
        <v>2462</v>
      </c>
      <c r="G59" s="1017"/>
      <c r="H59" s="1018">
        <f t="shared" si="0"/>
        <v>0</v>
      </c>
      <c r="I59" s="1017"/>
      <c r="J59" s="1018">
        <f t="shared" si="1"/>
        <v>0</v>
      </c>
      <c r="L59" s="805"/>
      <c r="M59" s="806"/>
    </row>
    <row r="60" spans="1:13" s="804" customFormat="1">
      <c r="A60" s="800"/>
      <c r="B60" s="801"/>
      <c r="C60" s="802"/>
      <c r="D60" s="803" t="s">
        <v>5725</v>
      </c>
      <c r="E60" s="1015">
        <v>1</v>
      </c>
      <c r="F60" s="1016" t="s">
        <v>2462</v>
      </c>
      <c r="G60" s="1017"/>
      <c r="H60" s="1018">
        <f t="shared" si="0"/>
        <v>0</v>
      </c>
      <c r="I60" s="1017"/>
      <c r="J60" s="1018">
        <f t="shared" si="1"/>
        <v>0</v>
      </c>
      <c r="L60" s="805"/>
      <c r="M60" s="806"/>
    </row>
    <row r="61" spans="1:13" s="804" customFormat="1">
      <c r="A61" s="800"/>
      <c r="B61" s="801"/>
      <c r="C61" s="802"/>
      <c r="D61" s="803" t="s">
        <v>5726</v>
      </c>
      <c r="E61" s="1015">
        <v>1</v>
      </c>
      <c r="F61" s="1016" t="s">
        <v>2462</v>
      </c>
      <c r="G61" s="1017"/>
      <c r="H61" s="1018">
        <f t="shared" si="0"/>
        <v>0</v>
      </c>
      <c r="I61" s="1017"/>
      <c r="J61" s="1018">
        <f t="shared" si="1"/>
        <v>0</v>
      </c>
      <c r="L61" s="805"/>
      <c r="M61" s="806"/>
    </row>
    <row r="62" spans="1:13" s="804" customFormat="1">
      <c r="A62" s="800"/>
      <c r="B62" s="801"/>
      <c r="C62" s="802" t="s">
        <v>5727</v>
      </c>
      <c r="D62" s="803" t="s">
        <v>5728</v>
      </c>
      <c r="E62" s="1015">
        <v>60</v>
      </c>
      <c r="F62" s="1016" t="s">
        <v>254</v>
      </c>
      <c r="G62" s="1017"/>
      <c r="H62" s="1018">
        <f t="shared" si="0"/>
        <v>0</v>
      </c>
      <c r="I62" s="1017"/>
      <c r="J62" s="1018">
        <f t="shared" si="1"/>
        <v>0</v>
      </c>
      <c r="L62" s="805"/>
      <c r="M62" s="806" t="s">
        <v>5722</v>
      </c>
    </row>
    <row r="63" spans="1:13" s="804" customFormat="1">
      <c r="A63" s="800"/>
      <c r="B63" s="801"/>
      <c r="C63" s="802" t="s">
        <v>5729</v>
      </c>
      <c r="D63" s="803" t="s">
        <v>5730</v>
      </c>
      <c r="E63" s="1015">
        <v>1</v>
      </c>
      <c r="F63" s="1016" t="s">
        <v>2462</v>
      </c>
      <c r="G63" s="1017"/>
      <c r="H63" s="1018">
        <f t="shared" si="0"/>
        <v>0</v>
      </c>
      <c r="I63" s="1017"/>
      <c r="J63" s="1018">
        <f t="shared" si="1"/>
        <v>0</v>
      </c>
      <c r="L63" s="805"/>
      <c r="M63" s="806" t="s">
        <v>5722</v>
      </c>
    </row>
    <row r="64" spans="1:13" s="804" customFormat="1">
      <c r="A64" s="800"/>
      <c r="B64" s="801"/>
      <c r="C64" s="802"/>
      <c r="D64" s="803" t="s">
        <v>5731</v>
      </c>
      <c r="E64" s="1015">
        <v>1</v>
      </c>
      <c r="F64" s="1016" t="s">
        <v>2462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4306</v>
      </c>
      <c r="B66" s="776" t="s">
        <v>5732</v>
      </c>
      <c r="C66" s="776"/>
      <c r="D66" s="776"/>
      <c r="E66" s="777"/>
      <c r="F66" s="778"/>
      <c r="G66" s="779"/>
      <c r="H66" s="1018"/>
      <c r="I66" s="779"/>
      <c r="J66" s="1018"/>
    </row>
    <row r="67" spans="1:13" s="804" customFormat="1" ht="22.5">
      <c r="A67" s="800"/>
      <c r="B67" s="801"/>
      <c r="C67" s="802" t="s">
        <v>5733</v>
      </c>
      <c r="D67" s="803" t="s">
        <v>5734</v>
      </c>
      <c r="E67" s="1015">
        <v>900</v>
      </c>
      <c r="F67" s="1016" t="s">
        <v>254</v>
      </c>
      <c r="G67" s="1017"/>
      <c r="H67" s="1018">
        <f t="shared" si="0"/>
        <v>0</v>
      </c>
      <c r="I67" s="1017"/>
      <c r="J67" s="1018">
        <f t="shared" si="1"/>
        <v>0</v>
      </c>
      <c r="L67" s="805"/>
      <c r="M67" s="806" t="s">
        <v>5314</v>
      </c>
    </row>
    <row r="68" spans="1:13" s="804" customFormat="1" ht="33.75">
      <c r="A68" s="800"/>
      <c r="B68" s="801"/>
      <c r="C68" s="802" t="s">
        <v>5735</v>
      </c>
      <c r="D68" s="803" t="s">
        <v>5736</v>
      </c>
      <c r="E68" s="1015">
        <v>300</v>
      </c>
      <c r="F68" s="1016" t="s">
        <v>254</v>
      </c>
      <c r="G68" s="1017"/>
      <c r="H68" s="1018">
        <f t="shared" si="0"/>
        <v>0</v>
      </c>
      <c r="I68" s="1017"/>
      <c r="J68" s="1018">
        <f t="shared" si="1"/>
        <v>0</v>
      </c>
      <c r="L68" s="805"/>
      <c r="M68" s="806" t="s">
        <v>5314</v>
      </c>
    </row>
    <row r="69" spans="1:13" s="804" customFormat="1" ht="22.5">
      <c r="A69" s="800"/>
      <c r="B69" s="801"/>
      <c r="C69" s="802" t="s">
        <v>5312</v>
      </c>
      <c r="D69" s="803" t="s">
        <v>5737</v>
      </c>
      <c r="E69" s="1015">
        <v>600</v>
      </c>
      <c r="F69" s="1016" t="s">
        <v>254</v>
      </c>
      <c r="G69" s="1017"/>
      <c r="H69" s="1018">
        <f t="shared" si="0"/>
        <v>0</v>
      </c>
      <c r="I69" s="1017"/>
      <c r="J69" s="1018">
        <f t="shared" si="1"/>
        <v>0</v>
      </c>
      <c r="L69" s="805"/>
      <c r="M69" s="806" t="s">
        <v>5314</v>
      </c>
    </row>
    <row r="70" spans="1:13" s="804" customFormat="1" ht="22.5">
      <c r="A70" s="800"/>
      <c r="B70" s="801"/>
      <c r="C70" s="802" t="s">
        <v>5738</v>
      </c>
      <c r="D70" s="803" t="s">
        <v>5739</v>
      </c>
      <c r="E70" s="1015">
        <v>900</v>
      </c>
      <c r="F70" s="1016" t="s">
        <v>254</v>
      </c>
      <c r="G70" s="1017"/>
      <c r="H70" s="1018">
        <f t="shared" si="0"/>
        <v>0</v>
      </c>
      <c r="I70" s="1017"/>
      <c r="J70" s="1018">
        <f t="shared" si="1"/>
        <v>0</v>
      </c>
      <c r="L70" s="805"/>
      <c r="M70" s="806" t="s">
        <v>5314</v>
      </c>
    </row>
    <row r="71" spans="1:13" s="804" customFormat="1">
      <c r="A71" s="800"/>
      <c r="B71" s="801"/>
      <c r="C71" s="802"/>
      <c r="D71" s="803"/>
      <c r="E71" s="1015"/>
      <c r="F71" s="1016"/>
      <c r="G71" s="1019"/>
      <c r="H71" s="1018"/>
      <c r="I71" s="1019"/>
      <c r="J71" s="1018"/>
      <c r="L71" s="805"/>
      <c r="M71" s="806"/>
    </row>
    <row r="72" spans="1:13" s="781" customFormat="1" ht="15">
      <c r="A72" s="807" t="s">
        <v>4308</v>
      </c>
      <c r="B72" s="776" t="s">
        <v>5740</v>
      </c>
      <c r="C72" s="776"/>
      <c r="D72" s="776"/>
      <c r="E72" s="777"/>
      <c r="F72" s="778"/>
      <c r="G72" s="779"/>
      <c r="H72" s="1018"/>
      <c r="I72" s="779"/>
      <c r="J72" s="1018"/>
    </row>
    <row r="73" spans="1:13" s="804" customFormat="1">
      <c r="A73" s="800"/>
      <c r="B73" s="801"/>
      <c r="C73" s="802" t="s">
        <v>5741</v>
      </c>
      <c r="D73" s="803" t="s">
        <v>5742</v>
      </c>
      <c r="E73" s="1015">
        <v>3</v>
      </c>
      <c r="F73" s="1016" t="s">
        <v>2462</v>
      </c>
      <c r="G73" s="1017"/>
      <c r="H73" s="1018">
        <f t="shared" si="0"/>
        <v>0</v>
      </c>
      <c r="I73" s="1017"/>
      <c r="J73" s="1018">
        <f t="shared" si="1"/>
        <v>0</v>
      </c>
      <c r="L73" s="805"/>
      <c r="M73" s="806" t="s">
        <v>5688</v>
      </c>
    </row>
    <row r="74" spans="1:13" s="804" customFormat="1">
      <c r="A74" s="800"/>
      <c r="B74" s="801"/>
      <c r="C74" s="802" t="s">
        <v>5743</v>
      </c>
      <c r="D74" s="803" t="s">
        <v>5744</v>
      </c>
      <c r="E74" s="1015">
        <v>3</v>
      </c>
      <c r="F74" s="1016" t="s">
        <v>2462</v>
      </c>
      <c r="G74" s="1017"/>
      <c r="H74" s="1018">
        <f t="shared" si="0"/>
        <v>0</v>
      </c>
      <c r="I74" s="1017"/>
      <c r="J74" s="1018">
        <f t="shared" si="1"/>
        <v>0</v>
      </c>
      <c r="L74" s="805"/>
      <c r="M74" s="806" t="s">
        <v>5688</v>
      </c>
    </row>
    <row r="75" spans="1:13" s="804" customFormat="1">
      <c r="A75" s="800"/>
      <c r="B75" s="801"/>
      <c r="C75" s="802" t="s">
        <v>5745</v>
      </c>
      <c r="D75" s="803" t="s">
        <v>5746</v>
      </c>
      <c r="E75" s="1015">
        <v>1</v>
      </c>
      <c r="F75" s="1016" t="s">
        <v>2462</v>
      </c>
      <c r="G75" s="1017"/>
      <c r="H75" s="1018">
        <f t="shared" si="0"/>
        <v>0</v>
      </c>
      <c r="I75" s="1017"/>
      <c r="J75" s="1018">
        <f t="shared" si="1"/>
        <v>0</v>
      </c>
      <c r="L75" s="805"/>
      <c r="M75" s="806" t="s">
        <v>5688</v>
      </c>
    </row>
    <row r="76" spans="1:13" s="804" customFormat="1">
      <c r="A76" s="800"/>
      <c r="B76" s="801"/>
      <c r="C76" s="802" t="s">
        <v>5747</v>
      </c>
      <c r="D76" s="803" t="s">
        <v>5748</v>
      </c>
      <c r="E76" s="1015">
        <v>14</v>
      </c>
      <c r="F76" s="1016" t="s">
        <v>2462</v>
      </c>
      <c r="G76" s="1017"/>
      <c r="H76" s="1018">
        <f t="shared" ref="H76:H138" si="2">E76*G76</f>
        <v>0</v>
      </c>
      <c r="I76" s="1017"/>
      <c r="J76" s="1018">
        <f t="shared" si="1"/>
        <v>0</v>
      </c>
      <c r="L76" s="805"/>
      <c r="M76" s="806" t="s">
        <v>5688</v>
      </c>
    </row>
    <row r="77" spans="1:13" s="804" customFormat="1">
      <c r="A77" s="800"/>
      <c r="B77" s="801"/>
      <c r="C77" s="802" t="s">
        <v>5749</v>
      </c>
      <c r="D77" s="803" t="s">
        <v>5750</v>
      </c>
      <c r="E77" s="1015">
        <v>1</v>
      </c>
      <c r="F77" s="1016" t="s">
        <v>2462</v>
      </c>
      <c r="G77" s="1017"/>
      <c r="H77" s="1018">
        <f t="shared" si="2"/>
        <v>0</v>
      </c>
      <c r="I77" s="1017"/>
      <c r="J77" s="1018">
        <f t="shared" si="1"/>
        <v>0</v>
      </c>
      <c r="L77" s="805"/>
      <c r="M77" s="806" t="s">
        <v>5688</v>
      </c>
    </row>
    <row r="78" spans="1:13" s="804" customFormat="1" ht="22.5">
      <c r="A78" s="800"/>
      <c r="B78" s="801"/>
      <c r="C78" s="802" t="s">
        <v>5751</v>
      </c>
      <c r="D78" s="803" t="s">
        <v>5752</v>
      </c>
      <c r="E78" s="1015">
        <v>1</v>
      </c>
      <c r="F78" s="1016" t="s">
        <v>2462</v>
      </c>
      <c r="G78" s="1017"/>
      <c r="H78" s="1018">
        <f t="shared" si="2"/>
        <v>0</v>
      </c>
      <c r="I78" s="1017"/>
      <c r="J78" s="1018">
        <f t="shared" si="1"/>
        <v>0</v>
      </c>
      <c r="L78" s="805"/>
      <c r="M78" s="806" t="s">
        <v>5688</v>
      </c>
    </row>
    <row r="79" spans="1:13" s="804" customFormat="1">
      <c r="A79" s="800"/>
      <c r="B79" s="801"/>
      <c r="C79" s="802" t="s">
        <v>5753</v>
      </c>
      <c r="D79" s="803" t="s">
        <v>5754</v>
      </c>
      <c r="E79" s="1015">
        <v>2</v>
      </c>
      <c r="F79" s="1016" t="s">
        <v>2462</v>
      </c>
      <c r="G79" s="1017"/>
      <c r="H79" s="1018">
        <f t="shared" si="2"/>
        <v>0</v>
      </c>
      <c r="I79" s="1017"/>
      <c r="J79" s="1018">
        <f t="shared" si="1"/>
        <v>0</v>
      </c>
      <c r="L79" s="805"/>
      <c r="M79" s="806" t="s">
        <v>5688</v>
      </c>
    </row>
    <row r="80" spans="1:13" s="804" customFormat="1">
      <c r="A80" s="800"/>
      <c r="B80" s="801"/>
      <c r="C80" s="802"/>
      <c r="D80" s="803"/>
      <c r="E80" s="1015"/>
      <c r="F80" s="1016"/>
      <c r="G80" s="1019"/>
      <c r="H80" s="1018"/>
      <c r="I80" s="1019"/>
      <c r="J80" s="1018"/>
      <c r="L80" s="805"/>
      <c r="M80" s="806"/>
    </row>
    <row r="81" spans="1:13" s="804" customFormat="1">
      <c r="A81" s="800"/>
      <c r="B81" s="801"/>
      <c r="C81" s="802" t="s">
        <v>5755</v>
      </c>
      <c r="D81" s="803" t="s">
        <v>5756</v>
      </c>
      <c r="E81" s="1015">
        <v>42</v>
      </c>
      <c r="F81" s="1016" t="s">
        <v>2462</v>
      </c>
      <c r="G81" s="1017"/>
      <c r="H81" s="1018">
        <f t="shared" si="2"/>
        <v>0</v>
      </c>
      <c r="I81" s="1017"/>
      <c r="J81" s="1018">
        <f t="shared" si="1"/>
        <v>0</v>
      </c>
      <c r="L81" s="805"/>
      <c r="M81" s="806" t="s">
        <v>5688</v>
      </c>
    </row>
    <row r="82" spans="1:13" s="804" customFormat="1" ht="22.5">
      <c r="A82" s="800"/>
      <c r="B82" s="801"/>
      <c r="C82" s="802" t="s">
        <v>5757</v>
      </c>
      <c r="D82" s="803" t="s">
        <v>5758</v>
      </c>
      <c r="E82" s="1015">
        <v>35</v>
      </c>
      <c r="F82" s="1016" t="s">
        <v>2462</v>
      </c>
      <c r="G82" s="1017"/>
      <c r="H82" s="1018">
        <f t="shared" si="2"/>
        <v>0</v>
      </c>
      <c r="I82" s="1017"/>
      <c r="J82" s="1018">
        <f t="shared" si="1"/>
        <v>0</v>
      </c>
      <c r="L82" s="805"/>
      <c r="M82" s="806" t="s">
        <v>5688</v>
      </c>
    </row>
    <row r="83" spans="1:13" s="804" customFormat="1" ht="22.5">
      <c r="A83" s="800"/>
      <c r="B83" s="801"/>
      <c r="C83" s="802" t="s">
        <v>5759</v>
      </c>
      <c r="D83" s="803" t="s">
        <v>5760</v>
      </c>
      <c r="E83" s="1015">
        <v>50</v>
      </c>
      <c r="F83" s="1016" t="s">
        <v>2462</v>
      </c>
      <c r="G83" s="1017"/>
      <c r="H83" s="1018">
        <f t="shared" si="2"/>
        <v>0</v>
      </c>
      <c r="I83" s="1017"/>
      <c r="J83" s="1018">
        <f t="shared" si="1"/>
        <v>0</v>
      </c>
      <c r="L83" s="805"/>
      <c r="M83" s="806" t="s">
        <v>5688</v>
      </c>
    </row>
    <row r="84" spans="1:13" s="804" customFormat="1">
      <c r="A84" s="800"/>
      <c r="B84" s="801"/>
      <c r="C84" s="802" t="s">
        <v>5761</v>
      </c>
      <c r="D84" s="803" t="s">
        <v>5762</v>
      </c>
      <c r="E84" s="1015">
        <v>50</v>
      </c>
      <c r="F84" s="1016" t="s">
        <v>2462</v>
      </c>
      <c r="G84" s="1017"/>
      <c r="H84" s="1018">
        <f t="shared" si="2"/>
        <v>0</v>
      </c>
      <c r="I84" s="1017"/>
      <c r="J84" s="1018">
        <f t="shared" si="1"/>
        <v>0</v>
      </c>
      <c r="L84" s="805"/>
      <c r="M84" s="806" t="s">
        <v>5688</v>
      </c>
    </row>
    <row r="85" spans="1:13" s="804" customFormat="1">
      <c r="A85" s="800"/>
      <c r="B85" s="801"/>
      <c r="C85" s="802" t="s">
        <v>5763</v>
      </c>
      <c r="D85" s="803" t="s">
        <v>5764</v>
      </c>
      <c r="E85" s="1015">
        <v>6</v>
      </c>
      <c r="F85" s="1016" t="s">
        <v>2462</v>
      </c>
      <c r="G85" s="1017"/>
      <c r="H85" s="1018">
        <f t="shared" si="2"/>
        <v>0</v>
      </c>
      <c r="I85" s="1017"/>
      <c r="J85" s="1018">
        <f t="shared" si="1"/>
        <v>0</v>
      </c>
      <c r="L85" s="805"/>
      <c r="M85" s="806"/>
    </row>
    <row r="86" spans="1:13" s="804" customFormat="1">
      <c r="A86" s="800"/>
      <c r="B86" s="801"/>
      <c r="C86" s="802" t="s">
        <v>5765</v>
      </c>
      <c r="D86" s="803" t="s">
        <v>5766</v>
      </c>
      <c r="E86" s="1015">
        <v>6</v>
      </c>
      <c r="F86" s="1016" t="s">
        <v>2462</v>
      </c>
      <c r="G86" s="1017"/>
      <c r="H86" s="1018">
        <f t="shared" si="2"/>
        <v>0</v>
      </c>
      <c r="I86" s="1017"/>
      <c r="J86" s="1018">
        <f t="shared" si="1"/>
        <v>0</v>
      </c>
      <c r="L86" s="805"/>
      <c r="M86" s="806"/>
    </row>
    <row r="87" spans="1:13" s="804" customFormat="1" ht="22.5">
      <c r="A87" s="800"/>
      <c r="B87" s="801"/>
      <c r="C87" s="802" t="s">
        <v>5767</v>
      </c>
      <c r="D87" s="803" t="s">
        <v>5768</v>
      </c>
      <c r="E87" s="1015">
        <v>1</v>
      </c>
      <c r="F87" s="1016" t="s">
        <v>2462</v>
      </c>
      <c r="G87" s="1017"/>
      <c r="H87" s="1018">
        <f t="shared" si="2"/>
        <v>0</v>
      </c>
      <c r="I87" s="1017"/>
      <c r="J87" s="1018">
        <f t="shared" si="1"/>
        <v>0</v>
      </c>
      <c r="L87" s="805"/>
      <c r="M87" s="806"/>
    </row>
    <row r="88" spans="1:13" s="804" customFormat="1">
      <c r="A88" s="800"/>
      <c r="B88" s="801"/>
      <c r="C88" s="802"/>
      <c r="D88" s="803" t="s">
        <v>5769</v>
      </c>
      <c r="E88" s="1015">
        <v>20</v>
      </c>
      <c r="F88" s="1016" t="s">
        <v>4427</v>
      </c>
      <c r="G88" s="1017"/>
      <c r="H88" s="1018">
        <f t="shared" si="2"/>
        <v>0</v>
      </c>
      <c r="I88" s="1017"/>
      <c r="J88" s="1018">
        <f t="shared" si="1"/>
        <v>0</v>
      </c>
      <c r="L88" s="805"/>
      <c r="M88" s="806" t="s">
        <v>5688</v>
      </c>
    </row>
    <row r="89" spans="1:13" s="804" customFormat="1" ht="22.5">
      <c r="A89" s="800"/>
      <c r="B89" s="801"/>
      <c r="C89" s="802"/>
      <c r="D89" s="803" t="s">
        <v>5770</v>
      </c>
      <c r="E89" s="1015">
        <v>1</v>
      </c>
      <c r="F89" s="1016" t="s">
        <v>2462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4310</v>
      </c>
      <c r="B91" s="776" t="s">
        <v>5771</v>
      </c>
      <c r="C91" s="802"/>
      <c r="D91" s="803"/>
      <c r="E91" s="1015"/>
      <c r="F91" s="1016"/>
      <c r="G91" s="1019"/>
      <c r="H91" s="1018"/>
      <c r="I91" s="1019"/>
      <c r="J91" s="1018"/>
      <c r="L91" s="805"/>
      <c r="M91" s="806"/>
    </row>
    <row r="92" spans="1:13" s="804" customFormat="1" ht="56.25">
      <c r="A92" s="800"/>
      <c r="B92" s="801"/>
      <c r="C92" s="802" t="s">
        <v>5772</v>
      </c>
      <c r="D92" s="803" t="s">
        <v>5773</v>
      </c>
      <c r="E92" s="1015">
        <v>1</v>
      </c>
      <c r="F92" s="1016" t="s">
        <v>2462</v>
      </c>
      <c r="G92" s="1017"/>
      <c r="H92" s="1018">
        <f t="shared" si="2"/>
        <v>0</v>
      </c>
      <c r="I92" s="1017"/>
      <c r="J92" s="1018">
        <f t="shared" si="1"/>
        <v>0</v>
      </c>
      <c r="L92" s="805"/>
      <c r="M92" s="806"/>
    </row>
    <row r="93" spans="1:13" s="804" customFormat="1" ht="33.75">
      <c r="A93" s="800"/>
      <c r="B93" s="801"/>
      <c r="C93" s="802" t="s">
        <v>5774</v>
      </c>
      <c r="D93" s="803" t="s">
        <v>5775</v>
      </c>
      <c r="E93" s="1015">
        <v>1</v>
      </c>
      <c r="F93" s="1016" t="s">
        <v>2462</v>
      </c>
      <c r="G93" s="1017"/>
      <c r="H93" s="1018">
        <f t="shared" si="2"/>
        <v>0</v>
      </c>
      <c r="I93" s="1017"/>
      <c r="J93" s="1018">
        <f t="shared" si="1"/>
        <v>0</v>
      </c>
      <c r="L93" s="805"/>
      <c r="M93" s="806"/>
    </row>
    <row r="94" spans="1:13" s="804" customFormat="1" ht="33.75">
      <c r="A94" s="800"/>
      <c r="B94" s="801"/>
      <c r="C94" s="802" t="s">
        <v>5776</v>
      </c>
      <c r="D94" s="803" t="s">
        <v>5777</v>
      </c>
      <c r="E94" s="1015">
        <v>2</v>
      </c>
      <c r="F94" s="1016" t="s">
        <v>2462</v>
      </c>
      <c r="G94" s="1017"/>
      <c r="H94" s="1018">
        <f t="shared" si="2"/>
        <v>0</v>
      </c>
      <c r="I94" s="1017"/>
      <c r="J94" s="1018">
        <f t="shared" si="1"/>
        <v>0</v>
      </c>
      <c r="L94" s="805"/>
      <c r="M94" s="806"/>
    </row>
    <row r="95" spans="1:13" s="804" customFormat="1" ht="45">
      <c r="A95" s="800"/>
      <c r="B95" s="801"/>
      <c r="C95" s="802" t="s">
        <v>5778</v>
      </c>
      <c r="D95" s="803" t="s">
        <v>5779</v>
      </c>
      <c r="E95" s="1015">
        <v>1</v>
      </c>
      <c r="F95" s="1016" t="s">
        <v>2462</v>
      </c>
      <c r="G95" s="1017"/>
      <c r="H95" s="1018">
        <f t="shared" si="2"/>
        <v>0</v>
      </c>
      <c r="I95" s="1017"/>
      <c r="J95" s="1018">
        <f t="shared" si="1"/>
        <v>0</v>
      </c>
      <c r="L95" s="805"/>
      <c r="M95" s="806"/>
    </row>
    <row r="96" spans="1:13" s="804" customFormat="1" ht="45">
      <c r="A96" s="800"/>
      <c r="B96" s="801"/>
      <c r="C96" s="802" t="s">
        <v>5780</v>
      </c>
      <c r="D96" s="803" t="s">
        <v>5781</v>
      </c>
      <c r="E96" s="1015">
        <v>1</v>
      </c>
      <c r="F96" s="1016" t="s">
        <v>2462</v>
      </c>
      <c r="G96" s="1017"/>
      <c r="H96" s="1018">
        <f t="shared" si="2"/>
        <v>0</v>
      </c>
      <c r="I96" s="1017"/>
      <c r="J96" s="1018">
        <f t="shared" si="1"/>
        <v>0</v>
      </c>
      <c r="L96" s="805"/>
      <c r="M96" s="806"/>
    </row>
    <row r="97" spans="1:13" s="804" customFormat="1" ht="33.75">
      <c r="A97" s="800"/>
      <c r="B97" s="801"/>
      <c r="C97" s="802" t="s">
        <v>5782</v>
      </c>
      <c r="D97" s="803" t="s">
        <v>5783</v>
      </c>
      <c r="E97" s="1015">
        <v>2</v>
      </c>
      <c r="F97" s="1016" t="s">
        <v>2462</v>
      </c>
      <c r="G97" s="1017"/>
      <c r="H97" s="1018">
        <f t="shared" si="2"/>
        <v>0</v>
      </c>
      <c r="I97" s="1017"/>
      <c r="J97" s="1018">
        <f t="shared" si="1"/>
        <v>0</v>
      </c>
      <c r="L97" s="805"/>
      <c r="M97" s="806"/>
    </row>
    <row r="98" spans="1:13" s="804" customFormat="1" ht="33.75">
      <c r="A98" s="800"/>
      <c r="B98" s="801"/>
      <c r="C98" s="802" t="s">
        <v>5784</v>
      </c>
      <c r="D98" s="803" t="s">
        <v>5785</v>
      </c>
      <c r="E98" s="1015">
        <v>2</v>
      </c>
      <c r="F98" s="1016" t="s">
        <v>2462</v>
      </c>
      <c r="G98" s="1017"/>
      <c r="H98" s="1018">
        <f t="shared" si="2"/>
        <v>0</v>
      </c>
      <c r="I98" s="1017"/>
      <c r="J98" s="1018">
        <f t="shared" si="1"/>
        <v>0</v>
      </c>
      <c r="L98" s="805"/>
      <c r="M98" s="806"/>
    </row>
    <row r="99" spans="1:13" s="804" customFormat="1">
      <c r="A99" s="800"/>
      <c r="B99" s="801"/>
      <c r="C99" s="802" t="s">
        <v>5786</v>
      </c>
      <c r="D99" s="803" t="s">
        <v>5787</v>
      </c>
      <c r="E99" s="1015">
        <v>8</v>
      </c>
      <c r="F99" s="1016" t="s">
        <v>2462</v>
      </c>
      <c r="G99" s="1017"/>
      <c r="H99" s="1018">
        <f t="shared" si="2"/>
        <v>0</v>
      </c>
      <c r="I99" s="1017"/>
      <c r="J99" s="1018">
        <f t="shared" si="1"/>
        <v>0</v>
      </c>
      <c r="L99" s="805"/>
      <c r="M99" s="806"/>
    </row>
    <row r="100" spans="1:13" s="804" customFormat="1">
      <c r="A100" s="800"/>
      <c r="B100" s="801"/>
      <c r="C100" s="802"/>
      <c r="D100" s="803" t="s">
        <v>5788</v>
      </c>
      <c r="E100" s="1015">
        <v>1</v>
      </c>
      <c r="F100" s="1016" t="s">
        <v>2462</v>
      </c>
      <c r="G100" s="1017"/>
      <c r="H100" s="1018">
        <f t="shared" si="2"/>
        <v>0</v>
      </c>
      <c r="I100" s="1017"/>
      <c r="J100" s="1018">
        <f t="shared" si="1"/>
        <v>0</v>
      </c>
      <c r="L100" s="805"/>
      <c r="M100" s="806"/>
    </row>
    <row r="101" spans="1:13" s="804" customFormat="1" ht="22.5">
      <c r="A101" s="800"/>
      <c r="B101" s="801"/>
      <c r="C101" s="802"/>
      <c r="D101" s="803" t="s">
        <v>5789</v>
      </c>
      <c r="E101" s="1015">
        <v>1</v>
      </c>
      <c r="F101" s="1016" t="s">
        <v>2462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4306</v>
      </c>
      <c r="B103" s="776" t="s">
        <v>5790</v>
      </c>
      <c r="C103" s="776"/>
      <c r="D103" s="776"/>
      <c r="E103" s="777"/>
      <c r="F103" s="778"/>
      <c r="G103" s="779"/>
      <c r="H103" s="1018"/>
      <c r="I103" s="779"/>
      <c r="J103" s="1018"/>
    </row>
    <row r="104" spans="1:13" s="804" customFormat="1" ht="22.5">
      <c r="A104" s="800"/>
      <c r="B104" s="801"/>
      <c r="C104" s="802" t="s">
        <v>5328</v>
      </c>
      <c r="D104" s="803" t="s">
        <v>5791</v>
      </c>
      <c r="E104" s="1015">
        <v>3000</v>
      </c>
      <c r="F104" s="1016" t="s">
        <v>254</v>
      </c>
      <c r="G104" s="1017"/>
      <c r="H104" s="1018">
        <f t="shared" si="2"/>
        <v>0</v>
      </c>
      <c r="I104" s="1017"/>
      <c r="J104" s="1018">
        <f t="shared" si="1"/>
        <v>0</v>
      </c>
      <c r="L104" s="805"/>
      <c r="M104" s="806" t="s">
        <v>5314</v>
      </c>
    </row>
    <row r="105" spans="1:13" s="804" customFormat="1" ht="22.5">
      <c r="A105" s="800"/>
      <c r="B105" s="801"/>
      <c r="C105" s="802" t="s">
        <v>5738</v>
      </c>
      <c r="D105" s="803" t="s">
        <v>5739</v>
      </c>
      <c r="E105" s="1015">
        <v>250</v>
      </c>
      <c r="F105" s="1016" t="s">
        <v>254</v>
      </c>
      <c r="G105" s="1017"/>
      <c r="H105" s="1018">
        <f t="shared" si="2"/>
        <v>0</v>
      </c>
      <c r="I105" s="1017"/>
      <c r="J105" s="1018">
        <f t="shared" si="1"/>
        <v>0</v>
      </c>
      <c r="L105" s="805"/>
      <c r="M105" s="806" t="s">
        <v>5314</v>
      </c>
    </row>
    <row r="106" spans="1:13" s="804" customFormat="1">
      <c r="A106" s="800"/>
      <c r="B106" s="801"/>
      <c r="C106" s="802"/>
      <c r="D106" s="803" t="s">
        <v>5792</v>
      </c>
      <c r="E106" s="1015">
        <v>15</v>
      </c>
      <c r="F106" s="1016" t="s">
        <v>254</v>
      </c>
      <c r="G106" s="1017"/>
      <c r="H106" s="1018">
        <f t="shared" si="2"/>
        <v>0</v>
      </c>
      <c r="I106" s="1017"/>
      <c r="J106" s="1018">
        <f t="shared" si="1"/>
        <v>0</v>
      </c>
      <c r="L106" s="805"/>
      <c r="M106" s="806"/>
    </row>
    <row r="107" spans="1:13" s="804" customFormat="1">
      <c r="A107" s="800"/>
      <c r="B107" s="801"/>
      <c r="C107" s="802"/>
      <c r="D107" s="803" t="s">
        <v>5793</v>
      </c>
      <c r="E107" s="1015">
        <v>10</v>
      </c>
      <c r="F107" s="1016" t="s">
        <v>2462</v>
      </c>
      <c r="G107" s="1017"/>
      <c r="H107" s="1018">
        <f t="shared" si="2"/>
        <v>0</v>
      </c>
      <c r="I107" s="1017"/>
      <c r="J107" s="1018">
        <f t="shared" si="1"/>
        <v>0</v>
      </c>
      <c r="L107" s="805"/>
      <c r="M107" s="806"/>
    </row>
    <row r="108" spans="1:13" s="804" customFormat="1">
      <c r="A108" s="800"/>
      <c r="B108" s="801"/>
      <c r="C108" s="802"/>
      <c r="D108" s="803" t="s">
        <v>5794</v>
      </c>
      <c r="E108" s="1015">
        <v>4</v>
      </c>
      <c r="F108" s="1016" t="s">
        <v>2462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4308</v>
      </c>
      <c r="B110" s="776" t="s">
        <v>5795</v>
      </c>
      <c r="C110" s="776"/>
      <c r="D110" s="776"/>
      <c r="E110" s="777"/>
      <c r="F110" s="778"/>
      <c r="G110" s="779"/>
      <c r="H110" s="1018"/>
      <c r="I110" s="779"/>
      <c r="J110" s="1018"/>
    </row>
    <row r="111" spans="1:13" s="804" customFormat="1" ht="22.5">
      <c r="A111" s="800"/>
      <c r="B111" s="801"/>
      <c r="C111" s="1020" t="s">
        <v>5796</v>
      </c>
      <c r="D111" s="1021" t="s">
        <v>5797</v>
      </c>
      <c r="E111" s="1022">
        <v>15</v>
      </c>
      <c r="F111" s="1023" t="s">
        <v>254</v>
      </c>
      <c r="G111" s="1024"/>
      <c r="H111" s="1018">
        <f t="shared" si="2"/>
        <v>0</v>
      </c>
      <c r="I111" s="1024"/>
      <c r="J111" s="1018">
        <f t="shared" si="1"/>
        <v>0</v>
      </c>
      <c r="L111" s="805"/>
      <c r="M111" s="806"/>
    </row>
    <row r="112" spans="1:13" s="804" customFormat="1" ht="22.5">
      <c r="A112" s="800"/>
      <c r="B112" s="801"/>
      <c r="C112" s="1020" t="s">
        <v>5798</v>
      </c>
      <c r="D112" s="1021" t="s">
        <v>5799</v>
      </c>
      <c r="E112" s="1022">
        <v>300</v>
      </c>
      <c r="F112" s="1023" t="s">
        <v>254</v>
      </c>
      <c r="G112" s="1024"/>
      <c r="H112" s="1018">
        <f t="shared" si="2"/>
        <v>0</v>
      </c>
      <c r="I112" s="1024"/>
      <c r="J112" s="1018">
        <f t="shared" si="1"/>
        <v>0</v>
      </c>
      <c r="L112" s="805"/>
      <c r="M112" s="806"/>
    </row>
    <row r="113" spans="1:13" s="804" customFormat="1" ht="22.5">
      <c r="A113" s="800"/>
      <c r="B113" s="801"/>
      <c r="C113" s="1020" t="s">
        <v>5800</v>
      </c>
      <c r="D113" s="1021" t="s">
        <v>5801</v>
      </c>
      <c r="E113" s="1022">
        <v>100</v>
      </c>
      <c r="F113" s="1023" t="s">
        <v>254</v>
      </c>
      <c r="G113" s="1024"/>
      <c r="H113" s="1018">
        <f t="shared" si="2"/>
        <v>0</v>
      </c>
      <c r="I113" s="1024"/>
      <c r="J113" s="1018">
        <f t="shared" si="1"/>
        <v>0</v>
      </c>
      <c r="L113" s="805"/>
      <c r="M113" s="806"/>
    </row>
    <row r="114" spans="1:13" s="804" customFormat="1" ht="22.5">
      <c r="A114" s="800"/>
      <c r="B114" s="801"/>
      <c r="C114" s="802" t="s">
        <v>5802</v>
      </c>
      <c r="D114" s="803" t="s">
        <v>5803</v>
      </c>
      <c r="E114" s="1015">
        <v>50</v>
      </c>
      <c r="F114" s="1016" t="s">
        <v>254</v>
      </c>
      <c r="G114" s="1017"/>
      <c r="H114" s="1018">
        <f t="shared" si="2"/>
        <v>0</v>
      </c>
      <c r="I114" s="1017"/>
      <c r="J114" s="1018">
        <f t="shared" si="1"/>
        <v>0</v>
      </c>
      <c r="L114" s="805"/>
      <c r="M114" s="806"/>
    </row>
    <row r="115" spans="1:13" s="804" customFormat="1" ht="33.75">
      <c r="A115" s="800"/>
      <c r="B115" s="801"/>
      <c r="C115" s="802" t="s">
        <v>5804</v>
      </c>
      <c r="D115" s="803" t="s">
        <v>5805</v>
      </c>
      <c r="E115" s="1015">
        <v>9000</v>
      </c>
      <c r="F115" s="1016" t="s">
        <v>2462</v>
      </c>
      <c r="G115" s="1017"/>
      <c r="H115" s="1018">
        <f t="shared" si="2"/>
        <v>0</v>
      </c>
      <c r="I115" s="1017"/>
      <c r="J115" s="1018">
        <f t="shared" si="1"/>
        <v>0</v>
      </c>
      <c r="L115" s="805"/>
      <c r="M115" s="806"/>
    </row>
    <row r="116" spans="1:13" s="804" customFormat="1">
      <c r="A116" s="800"/>
      <c r="B116" s="801"/>
      <c r="C116" s="802" t="s">
        <v>5806</v>
      </c>
      <c r="D116" s="803" t="s">
        <v>5807</v>
      </c>
      <c r="E116" s="1015">
        <v>8</v>
      </c>
      <c r="F116" s="1016" t="s">
        <v>2462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4310</v>
      </c>
      <c r="B118" s="776" t="s">
        <v>5808</v>
      </c>
      <c r="C118" s="776"/>
      <c r="D118" s="776"/>
      <c r="E118" s="777"/>
      <c r="F118" s="778"/>
      <c r="G118" s="779"/>
      <c r="H118" s="1018"/>
      <c r="I118" s="779"/>
      <c r="J118" s="1018"/>
    </row>
    <row r="119" spans="1:13" s="804" customFormat="1">
      <c r="A119" s="800"/>
      <c r="B119" s="801"/>
      <c r="C119" s="802">
        <v>1525</v>
      </c>
      <c r="D119" s="803" t="s">
        <v>5809</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5810</v>
      </c>
      <c r="E120" s="1015">
        <v>60</v>
      </c>
      <c r="F120" s="1016" t="s">
        <v>2462</v>
      </c>
      <c r="G120" s="1017"/>
      <c r="H120" s="1018">
        <f t="shared" si="2"/>
        <v>0</v>
      </c>
      <c r="I120" s="1017"/>
      <c r="J120" s="1018">
        <f t="shared" si="1"/>
        <v>0</v>
      </c>
      <c r="L120" s="805"/>
      <c r="M120" s="806"/>
    </row>
    <row r="121" spans="1:13" s="804" customFormat="1">
      <c r="A121" s="800"/>
      <c r="B121" s="801"/>
      <c r="C121" s="802" t="s">
        <v>5811</v>
      </c>
      <c r="D121" s="803" t="s">
        <v>5812</v>
      </c>
      <c r="E121" s="1015">
        <v>60</v>
      </c>
      <c r="F121" s="1016" t="s">
        <v>2462</v>
      </c>
      <c r="G121" s="1017"/>
      <c r="H121" s="1018">
        <f t="shared" si="2"/>
        <v>0</v>
      </c>
      <c r="I121" s="1017"/>
      <c r="J121" s="1018">
        <f t="shared" si="1"/>
        <v>0</v>
      </c>
      <c r="L121" s="805"/>
      <c r="M121" s="806"/>
    </row>
    <row r="122" spans="1:13" s="804" customFormat="1">
      <c r="A122" s="800"/>
      <c r="B122" s="801"/>
      <c r="C122" s="802">
        <v>2332</v>
      </c>
      <c r="D122" s="803" t="s">
        <v>5813</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5813</v>
      </c>
      <c r="E123" s="1015">
        <v>60</v>
      </c>
      <c r="F123" s="1016" t="s">
        <v>254</v>
      </c>
      <c r="G123" s="1017"/>
      <c r="H123" s="1018">
        <f t="shared" si="2"/>
        <v>0</v>
      </c>
      <c r="I123" s="1017"/>
      <c r="J123" s="1018">
        <f t="shared" si="1"/>
        <v>0</v>
      </c>
      <c r="L123" s="805"/>
      <c r="M123" s="806"/>
    </row>
    <row r="124" spans="1:13" s="804" customFormat="1">
      <c r="A124" s="800"/>
      <c r="B124" s="801"/>
      <c r="C124" s="802" t="s">
        <v>5814</v>
      </c>
      <c r="D124" s="803" t="s">
        <v>5815</v>
      </c>
      <c r="E124" s="1015">
        <v>1000</v>
      </c>
      <c r="F124" s="1016" t="s">
        <v>2462</v>
      </c>
      <c r="G124" s="1017"/>
      <c r="H124" s="1018">
        <f t="shared" si="2"/>
        <v>0</v>
      </c>
      <c r="I124" s="1017"/>
      <c r="J124" s="1018">
        <f t="shared" si="1"/>
        <v>0</v>
      </c>
      <c r="L124" s="805"/>
      <c r="M124" s="806"/>
    </row>
    <row r="125" spans="1:13" s="804" customFormat="1" ht="15">
      <c r="A125" s="807" t="s">
        <v>4312</v>
      </c>
      <c r="B125" s="776" t="s">
        <v>5372</v>
      </c>
      <c r="C125" s="802"/>
      <c r="D125" s="803"/>
      <c r="E125" s="1015"/>
      <c r="F125" s="1016"/>
      <c r="G125" s="1017"/>
      <c r="H125" s="1018">
        <f t="shared" si="2"/>
        <v>0</v>
      </c>
      <c r="I125" s="1017"/>
      <c r="J125" s="1018">
        <f t="shared" si="1"/>
        <v>0</v>
      </c>
      <c r="L125" s="805"/>
      <c r="M125" s="806"/>
    </row>
    <row r="126" spans="1:13" s="804" customFormat="1" ht="22.5">
      <c r="A126" s="800"/>
      <c r="B126" s="801"/>
      <c r="C126" s="802" t="s">
        <v>5351</v>
      </c>
      <c r="D126" s="803" t="s">
        <v>5352</v>
      </c>
      <c r="E126" s="1015">
        <v>1</v>
      </c>
      <c r="F126" s="1016" t="s">
        <v>2462</v>
      </c>
      <c r="G126" s="1017"/>
      <c r="H126" s="1018">
        <f t="shared" si="2"/>
        <v>0</v>
      </c>
      <c r="I126" s="1017"/>
      <c r="J126" s="1018">
        <f t="shared" si="1"/>
        <v>0</v>
      </c>
      <c r="L126" s="805"/>
      <c r="M126" s="806"/>
    </row>
    <row r="127" spans="1:13" s="804" customFormat="1">
      <c r="A127" s="800"/>
      <c r="B127" s="801"/>
      <c r="C127" s="802"/>
      <c r="D127" s="803" t="s">
        <v>5816</v>
      </c>
      <c r="E127" s="1015">
        <v>150</v>
      </c>
      <c r="F127" s="1016" t="s">
        <v>254</v>
      </c>
      <c r="G127" s="1017"/>
      <c r="H127" s="1018">
        <f t="shared" si="2"/>
        <v>0</v>
      </c>
      <c r="I127" s="1017"/>
      <c r="J127" s="1018">
        <f t="shared" si="1"/>
        <v>0</v>
      </c>
      <c r="L127" s="805"/>
      <c r="M127" s="806"/>
    </row>
    <row r="128" spans="1:13" s="804" customFormat="1">
      <c r="A128" s="800"/>
      <c r="B128" s="801"/>
      <c r="C128" s="802"/>
      <c r="D128" s="803" t="s">
        <v>5345</v>
      </c>
      <c r="E128" s="1015">
        <v>300</v>
      </c>
      <c r="F128" s="1016" t="s">
        <v>2462</v>
      </c>
      <c r="G128" s="1017"/>
      <c r="H128" s="1018">
        <f t="shared" si="2"/>
        <v>0</v>
      </c>
      <c r="I128" s="1017"/>
      <c r="J128" s="1018">
        <f t="shared" si="1"/>
        <v>0</v>
      </c>
      <c r="L128" s="805"/>
      <c r="M128" s="806"/>
    </row>
    <row r="129" spans="1:13" s="804" customFormat="1">
      <c r="A129" s="800"/>
      <c r="B129" s="801"/>
      <c r="C129" s="802"/>
      <c r="D129" s="803" t="s">
        <v>5347</v>
      </c>
      <c r="E129" s="1015">
        <v>95</v>
      </c>
      <c r="F129" s="1016" t="s">
        <v>2462</v>
      </c>
      <c r="G129" s="1017"/>
      <c r="H129" s="1018">
        <f t="shared" si="2"/>
        <v>0</v>
      </c>
      <c r="I129" s="1017"/>
      <c r="J129" s="1018">
        <f t="shared" si="1"/>
        <v>0</v>
      </c>
      <c r="L129" s="805"/>
      <c r="M129" s="806"/>
    </row>
    <row r="130" spans="1:13" s="804" customFormat="1" ht="22.5">
      <c r="A130" s="800"/>
      <c r="B130" s="801"/>
      <c r="C130" s="802"/>
      <c r="D130" s="803" t="s">
        <v>5817</v>
      </c>
      <c r="E130" s="1015">
        <v>1</v>
      </c>
      <c r="F130" s="1016" t="s">
        <v>2462</v>
      </c>
      <c r="G130" s="1017"/>
      <c r="H130" s="1018">
        <f t="shared" si="2"/>
        <v>0</v>
      </c>
      <c r="I130" s="1017"/>
      <c r="J130" s="1018">
        <f t="shared" si="1"/>
        <v>0</v>
      </c>
      <c r="L130" s="805"/>
      <c r="M130" s="806"/>
    </row>
    <row r="131" spans="1:13" s="804" customFormat="1">
      <c r="A131" s="800"/>
      <c r="B131" s="801"/>
      <c r="C131" s="802"/>
      <c r="D131" s="803" t="s">
        <v>5818</v>
      </c>
      <c r="E131" s="1015">
        <v>1</v>
      </c>
      <c r="F131" s="1016" t="s">
        <v>2462</v>
      </c>
      <c r="G131" s="1017"/>
      <c r="H131" s="1018">
        <f t="shared" si="2"/>
        <v>0</v>
      </c>
      <c r="I131" s="1017"/>
      <c r="J131" s="1018">
        <f t="shared" si="1"/>
        <v>0</v>
      </c>
      <c r="L131" s="805"/>
      <c r="M131" s="806"/>
    </row>
    <row r="132" spans="1:13" s="804" customFormat="1">
      <c r="A132" s="800"/>
      <c r="B132" s="801"/>
      <c r="C132" s="802"/>
      <c r="D132" s="803" t="s">
        <v>5819</v>
      </c>
      <c r="E132" s="1015">
        <v>1</v>
      </c>
      <c r="F132" s="1016" t="s">
        <v>2462</v>
      </c>
      <c r="G132" s="1017"/>
      <c r="H132" s="1018">
        <f t="shared" si="2"/>
        <v>0</v>
      </c>
      <c r="I132" s="1017"/>
      <c r="J132" s="1018">
        <f t="shared" si="1"/>
        <v>0</v>
      </c>
      <c r="L132" s="805"/>
      <c r="M132" s="806"/>
    </row>
    <row r="133" spans="1:13" s="804" customFormat="1">
      <c r="A133" s="800"/>
      <c r="B133" s="801"/>
      <c r="C133" s="802"/>
      <c r="D133" s="803" t="s">
        <v>5820</v>
      </c>
      <c r="E133" s="1015">
        <v>1</v>
      </c>
      <c r="F133" s="1016" t="s">
        <v>2575</v>
      </c>
      <c r="G133" s="1017"/>
      <c r="H133" s="1018">
        <f t="shared" si="2"/>
        <v>0</v>
      </c>
      <c r="I133" s="1017"/>
      <c r="J133" s="1018">
        <f t="shared" si="1"/>
        <v>0</v>
      </c>
      <c r="L133" s="805"/>
      <c r="M133" s="806"/>
    </row>
    <row r="134" spans="1:13" s="804" customFormat="1">
      <c r="A134" s="800"/>
      <c r="B134" s="801"/>
      <c r="C134" s="812"/>
      <c r="D134" s="803" t="s">
        <v>5374</v>
      </c>
      <c r="E134" s="1015">
        <v>1</v>
      </c>
      <c r="F134" s="1016" t="s">
        <v>2575</v>
      </c>
      <c r="G134" s="1017"/>
      <c r="H134" s="1018">
        <f t="shared" si="2"/>
        <v>0</v>
      </c>
      <c r="I134" s="1017"/>
      <c r="J134" s="1018">
        <f>E134*I134</f>
        <v>0</v>
      </c>
      <c r="K134" s="813"/>
      <c r="M134" s="806"/>
    </row>
    <row r="135" spans="1:13" s="804" customFormat="1">
      <c r="A135" s="800"/>
      <c r="B135" s="801"/>
      <c r="C135" s="812"/>
      <c r="D135" s="803" t="s">
        <v>5375</v>
      </c>
      <c r="E135" s="1015">
        <v>1</v>
      </c>
      <c r="F135" s="1016" t="s">
        <v>2575</v>
      </c>
      <c r="G135" s="1017"/>
      <c r="H135" s="1018">
        <f t="shared" si="2"/>
        <v>0</v>
      </c>
      <c r="I135" s="1017"/>
      <c r="J135" s="1018">
        <f>E135*I135</f>
        <v>0</v>
      </c>
      <c r="K135" s="813"/>
      <c r="M135" s="806"/>
    </row>
    <row r="136" spans="1:13" s="804" customFormat="1">
      <c r="A136" s="800"/>
      <c r="B136" s="801"/>
      <c r="C136" s="812"/>
      <c r="D136" s="803" t="s">
        <v>5376</v>
      </c>
      <c r="E136" s="1015">
        <v>450</v>
      </c>
      <c r="F136" s="1016" t="s">
        <v>5137</v>
      </c>
      <c r="G136" s="1017"/>
      <c r="H136" s="1018">
        <f t="shared" si="2"/>
        <v>0</v>
      </c>
      <c r="I136" s="1017"/>
      <c r="J136" s="1018">
        <f>E136*I136</f>
        <v>0</v>
      </c>
      <c r="K136" s="813"/>
      <c r="M136" s="806"/>
    </row>
    <row r="137" spans="1:13" s="804" customFormat="1">
      <c r="A137" s="800"/>
      <c r="B137" s="801"/>
      <c r="C137" s="812"/>
      <c r="D137" s="803" t="s">
        <v>5821</v>
      </c>
      <c r="E137" s="1015">
        <v>1</v>
      </c>
      <c r="F137" s="1016" t="s">
        <v>2575</v>
      </c>
      <c r="G137" s="1017"/>
      <c r="H137" s="1018">
        <f t="shared" si="2"/>
        <v>0</v>
      </c>
      <c r="I137" s="1017"/>
      <c r="J137" s="1018">
        <f>E137*I137</f>
        <v>0</v>
      </c>
      <c r="K137" s="813"/>
      <c r="M137" s="806"/>
    </row>
    <row r="138" spans="1:13" s="804" customFormat="1">
      <c r="A138" s="800"/>
      <c r="B138" s="801"/>
      <c r="C138" s="812"/>
      <c r="D138" s="803" t="s">
        <v>5377</v>
      </c>
      <c r="E138" s="1015">
        <v>1</v>
      </c>
      <c r="F138" s="1016" t="s">
        <v>2462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4317</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ColWidth="9.33203125" defaultRowHeight="12.75"/>
  <cols>
    <col min="1" max="16384" width="9.33203125" style="434"/>
  </cols>
  <sheetData>
    <row r="1" spans="1:7">
      <c r="A1" s="835" t="s">
        <v>5378</v>
      </c>
    </row>
    <row r="2" spans="1:7" ht="57.75" customHeight="1">
      <c r="A2" s="2519" t="s">
        <v>5379</v>
      </c>
      <c r="B2" s="2519"/>
      <c r="C2" s="2519"/>
      <c r="D2" s="2519"/>
      <c r="E2" s="2519"/>
      <c r="F2" s="2519"/>
      <c r="G2" s="2519"/>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5380</v>
      </c>
      <c r="B1" s="2522" t="s">
        <v>5381</v>
      </c>
      <c r="C1" s="2523"/>
      <c r="D1" s="2523"/>
      <c r="E1" s="2523"/>
      <c r="F1" s="2523"/>
      <c r="G1" s="2523"/>
      <c r="H1" s="2523"/>
      <c r="I1" s="2523"/>
      <c r="J1" s="2524"/>
    </row>
    <row r="2" spans="1:15" ht="36" customHeight="1">
      <c r="A2" s="837"/>
      <c r="B2" s="838" t="s">
        <v>16</v>
      </c>
      <c r="C2" s="839"/>
      <c r="D2" s="840" t="s">
        <v>5382</v>
      </c>
      <c r="E2" s="2525" t="s">
        <v>5383</v>
      </c>
      <c r="F2" s="2526"/>
      <c r="G2" s="2526"/>
      <c r="H2" s="2526"/>
      <c r="I2" s="2526"/>
      <c r="J2" s="2527"/>
      <c r="O2" s="841"/>
    </row>
    <row r="3" spans="1:15" ht="27" customHeight="1">
      <c r="A3" s="837"/>
      <c r="B3" s="842" t="s">
        <v>84</v>
      </c>
      <c r="C3" s="839"/>
      <c r="D3" s="843" t="s">
        <v>5384</v>
      </c>
      <c r="E3" s="2528" t="s">
        <v>5383</v>
      </c>
      <c r="F3" s="2529"/>
      <c r="G3" s="2529"/>
      <c r="H3" s="2529"/>
      <c r="I3" s="2529"/>
      <c r="J3" s="2530"/>
    </row>
    <row r="4" spans="1:15" ht="23.25" customHeight="1">
      <c r="A4" s="844">
        <v>2036</v>
      </c>
      <c r="B4" s="845" t="s">
        <v>5385</v>
      </c>
      <c r="C4" s="846"/>
      <c r="D4" s="847" t="s">
        <v>5384</v>
      </c>
      <c r="E4" s="2531" t="s">
        <v>5383</v>
      </c>
      <c r="F4" s="2532"/>
      <c r="G4" s="2532"/>
      <c r="H4" s="2532"/>
      <c r="I4" s="2532"/>
      <c r="J4" s="2533"/>
      <c r="M4" s="848"/>
    </row>
    <row r="5" spans="1:15" ht="24" customHeight="1">
      <c r="A5" s="837"/>
      <c r="B5" s="849" t="s">
        <v>5386</v>
      </c>
      <c r="D5" s="2534"/>
      <c r="E5" s="2535"/>
      <c r="F5" s="2535"/>
      <c r="G5" s="2535"/>
      <c r="H5" s="851" t="s">
        <v>5004</v>
      </c>
      <c r="I5" s="852"/>
      <c r="J5" s="853"/>
    </row>
    <row r="6" spans="1:15" ht="15.75" customHeight="1">
      <c r="A6" s="837"/>
      <c r="B6" s="854"/>
      <c r="C6" s="855"/>
      <c r="D6" s="2520"/>
      <c r="E6" s="2521"/>
      <c r="F6" s="2521"/>
      <c r="G6" s="2521"/>
      <c r="H6" s="851" t="s">
        <v>26</v>
      </c>
      <c r="I6" s="852"/>
      <c r="J6" s="853"/>
    </row>
    <row r="7" spans="1:15" ht="15.75" customHeight="1">
      <c r="A7" s="837"/>
      <c r="B7" s="857"/>
      <c r="C7" s="858"/>
      <c r="D7" s="859"/>
      <c r="E7" s="2536"/>
      <c r="F7" s="2537"/>
      <c r="G7" s="2537"/>
      <c r="H7" s="861"/>
      <c r="I7" s="862"/>
      <c r="J7" s="863"/>
    </row>
    <row r="8" spans="1:15" ht="24" hidden="1" customHeight="1">
      <c r="A8" s="837"/>
      <c r="B8" s="849" t="s">
        <v>29</v>
      </c>
      <c r="D8" s="856"/>
      <c r="H8" s="851" t="s">
        <v>5004</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5387</v>
      </c>
      <c r="D11" s="2538"/>
      <c r="E11" s="2538"/>
      <c r="F11" s="2538"/>
      <c r="G11" s="2538"/>
      <c r="H11" s="851" t="s">
        <v>5004</v>
      </c>
      <c r="I11" s="867"/>
      <c r="J11" s="853"/>
    </row>
    <row r="12" spans="1:15" ht="15.75" customHeight="1">
      <c r="A12" s="837"/>
      <c r="B12" s="854"/>
      <c r="C12" s="855"/>
      <c r="D12" s="2539"/>
      <c r="E12" s="2539"/>
      <c r="F12" s="2539"/>
      <c r="G12" s="2539"/>
      <c r="H12" s="851" t="s">
        <v>26</v>
      </c>
      <c r="I12" s="867"/>
      <c r="J12" s="853"/>
    </row>
    <row r="13" spans="1:15" ht="15.75" customHeight="1">
      <c r="A13" s="837"/>
      <c r="B13" s="857"/>
      <c r="C13" s="858"/>
      <c r="D13" s="868"/>
      <c r="E13" s="2540"/>
      <c r="F13" s="2541"/>
      <c r="G13" s="2541"/>
      <c r="H13" s="869"/>
      <c r="I13" s="862"/>
      <c r="J13" s="863"/>
    </row>
    <row r="14" spans="1:15" ht="24" customHeight="1">
      <c r="A14" s="837"/>
      <c r="B14" s="870" t="s">
        <v>5388</v>
      </c>
      <c r="C14" s="871"/>
      <c r="D14" s="872"/>
      <c r="E14" s="873"/>
      <c r="F14" s="874"/>
      <c r="G14" s="874"/>
      <c r="H14" s="875"/>
      <c r="I14" s="874"/>
      <c r="J14" s="876"/>
    </row>
    <row r="15" spans="1:15" ht="32.25" customHeight="1">
      <c r="A15" s="837"/>
      <c r="B15" s="864" t="s">
        <v>5389</v>
      </c>
      <c r="C15" s="877"/>
      <c r="D15" s="878"/>
      <c r="E15" s="2542"/>
      <c r="F15" s="2542"/>
      <c r="G15" s="2543"/>
      <c r="H15" s="2543"/>
      <c r="I15" s="2543" t="s">
        <v>5390</v>
      </c>
      <c r="J15" s="2544"/>
    </row>
    <row r="16" spans="1:15" ht="23.25" customHeight="1">
      <c r="A16" s="879" t="s">
        <v>163</v>
      </c>
      <c r="B16" s="880" t="s">
        <v>163</v>
      </c>
      <c r="C16" s="881"/>
      <c r="D16" s="882"/>
      <c r="E16" s="2545"/>
      <c r="F16" s="2546"/>
      <c r="G16" s="2545"/>
      <c r="H16" s="2546"/>
      <c r="I16" s="2545">
        <f>SUMIF(F49:F63,A16,I49:I63)+SUMIF(F49:F63,"PSU",I49:I63)</f>
        <v>0</v>
      </c>
      <c r="J16" s="2547"/>
    </row>
    <row r="17" spans="1:10" ht="23.25" customHeight="1">
      <c r="A17" s="879" t="s">
        <v>5391</v>
      </c>
      <c r="B17" s="880" t="s">
        <v>5391</v>
      </c>
      <c r="C17" s="881"/>
      <c r="D17" s="882"/>
      <c r="E17" s="2545"/>
      <c r="F17" s="2546"/>
      <c r="G17" s="2545"/>
      <c r="H17" s="2546"/>
      <c r="I17" s="2545">
        <f>SUMIF(F49:F63,A17,I49:I63)</f>
        <v>0</v>
      </c>
      <c r="J17" s="2547"/>
    </row>
    <row r="18" spans="1:10" ht="23.25" customHeight="1">
      <c r="A18" s="879" t="s">
        <v>5392</v>
      </c>
      <c r="B18" s="880" t="s">
        <v>5392</v>
      </c>
      <c r="C18" s="881"/>
      <c r="D18" s="882"/>
      <c r="E18" s="2545"/>
      <c r="F18" s="2546"/>
      <c r="G18" s="2545"/>
      <c r="H18" s="2546"/>
      <c r="I18" s="2545">
        <f>SUMIF(F49:F63,A18,I49:I63)</f>
        <v>0</v>
      </c>
      <c r="J18" s="2547"/>
    </row>
    <row r="19" spans="1:10" ht="23.25" customHeight="1">
      <c r="A19" s="879" t="s">
        <v>5393</v>
      </c>
      <c r="B19" s="880" t="s">
        <v>5394</v>
      </c>
      <c r="C19" s="881"/>
      <c r="D19" s="882"/>
      <c r="E19" s="2545"/>
      <c r="F19" s="2546"/>
      <c r="G19" s="2545"/>
      <c r="H19" s="2546"/>
      <c r="I19" s="2545">
        <f>SUMIF(F49:F63,A19,I49:I63)</f>
        <v>0</v>
      </c>
      <c r="J19" s="2547"/>
    </row>
    <row r="20" spans="1:10" ht="23.25" customHeight="1">
      <c r="A20" s="879" t="s">
        <v>4883</v>
      </c>
      <c r="B20" s="880" t="s">
        <v>4881</v>
      </c>
      <c r="C20" s="881"/>
      <c r="D20" s="882"/>
      <c r="E20" s="2545"/>
      <c r="F20" s="2546"/>
      <c r="G20" s="2545"/>
      <c r="H20" s="2546"/>
      <c r="I20" s="2545">
        <f>SUMIF(F49:F63,A20,I49:I63)</f>
        <v>0</v>
      </c>
      <c r="J20" s="2547"/>
    </row>
    <row r="21" spans="1:10" ht="23.25" customHeight="1">
      <c r="A21" s="837"/>
      <c r="B21" s="883" t="s">
        <v>5390</v>
      </c>
      <c r="C21" s="884"/>
      <c r="D21" s="885"/>
      <c r="E21" s="2548"/>
      <c r="F21" s="2549"/>
      <c r="G21" s="2548"/>
      <c r="H21" s="2549"/>
      <c r="I21" s="2548">
        <f>SUM(I16:J20)</f>
        <v>0</v>
      </c>
      <c r="J21" s="2550"/>
    </row>
    <row r="22" spans="1:10" ht="33" customHeight="1">
      <c r="A22" s="837"/>
      <c r="B22" s="886" t="s">
        <v>5395</v>
      </c>
      <c r="C22" s="881"/>
      <c r="D22" s="882"/>
      <c r="E22" s="887"/>
      <c r="F22" s="888"/>
      <c r="G22" s="889"/>
      <c r="H22" s="889"/>
      <c r="I22" s="889"/>
      <c r="J22" s="890"/>
    </row>
    <row r="23" spans="1:10" ht="23.25" customHeight="1">
      <c r="A23" s="837">
        <f>ZakladDPHSni*SazbaDPH1/100</f>
        <v>0</v>
      </c>
      <c r="B23" s="880" t="s">
        <v>5396</v>
      </c>
      <c r="C23" s="881"/>
      <c r="D23" s="882"/>
      <c r="E23" s="891">
        <v>15</v>
      </c>
      <c r="F23" s="888" t="s">
        <v>5397</v>
      </c>
      <c r="G23" s="2552">
        <f>ZakladDPHSniVypocet</f>
        <v>0</v>
      </c>
      <c r="H23" s="2553"/>
      <c r="I23" s="2553"/>
      <c r="J23" s="890" t="str">
        <f t="shared" ref="J23:J28" si="0">Mena</f>
        <v>CZK</v>
      </c>
    </row>
    <row r="24" spans="1:10" ht="23.25" customHeight="1">
      <c r="A24" s="837">
        <f>(A23-INT(A23))*100</f>
        <v>0</v>
      </c>
      <c r="B24" s="880" t="s">
        <v>5398</v>
      </c>
      <c r="C24" s="881"/>
      <c r="D24" s="882"/>
      <c r="E24" s="891">
        <f>SazbaDPH1</f>
        <v>15</v>
      </c>
      <c r="F24" s="888" t="s">
        <v>5397</v>
      </c>
      <c r="G24" s="2554">
        <f>A23</f>
        <v>0</v>
      </c>
      <c r="H24" s="2555"/>
      <c r="I24" s="2555"/>
      <c r="J24" s="890" t="str">
        <f t="shared" si="0"/>
        <v>CZK</v>
      </c>
    </row>
    <row r="25" spans="1:10" ht="23.25" customHeight="1">
      <c r="A25" s="837">
        <f>ZakladDPHZakl*SazbaDPH2/100</f>
        <v>0</v>
      </c>
      <c r="B25" s="880" t="s">
        <v>5399</v>
      </c>
      <c r="C25" s="881"/>
      <c r="D25" s="882"/>
      <c r="E25" s="891">
        <v>21</v>
      </c>
      <c r="F25" s="888" t="s">
        <v>5397</v>
      </c>
      <c r="G25" s="2552">
        <f>ZakladDPHZaklVypocet</f>
        <v>0</v>
      </c>
      <c r="H25" s="2553"/>
      <c r="I25" s="2553"/>
      <c r="J25" s="890" t="str">
        <f t="shared" si="0"/>
        <v>CZK</v>
      </c>
    </row>
    <row r="26" spans="1:10" ht="23.25" customHeight="1">
      <c r="A26" s="837">
        <f>(A25-INT(A25))*100</f>
        <v>0</v>
      </c>
      <c r="B26" s="892" t="s">
        <v>5400</v>
      </c>
      <c r="C26" s="893"/>
      <c r="D26" s="878"/>
      <c r="E26" s="894">
        <f>SazbaDPH2</f>
        <v>21</v>
      </c>
      <c r="F26" s="895" t="s">
        <v>5397</v>
      </c>
      <c r="G26" s="2556">
        <f>A25</f>
        <v>0</v>
      </c>
      <c r="H26" s="2557"/>
      <c r="I26" s="2557"/>
      <c r="J26" s="896" t="str">
        <f t="shared" si="0"/>
        <v>CZK</v>
      </c>
    </row>
    <row r="27" spans="1:10" ht="23.25" customHeight="1" thickBot="1">
      <c r="A27" s="837">
        <f>ZakladDPHSni+DPHSni+ZakladDPHZakl+DPHZakl</f>
        <v>0</v>
      </c>
      <c r="B27" s="849" t="s">
        <v>5401</v>
      </c>
      <c r="C27" s="897"/>
      <c r="D27" s="898"/>
      <c r="E27" s="897"/>
      <c r="F27" s="899"/>
      <c r="G27" s="2558">
        <f>CenaCelkem-(ZakladDPHSni+DPHSni+ZakladDPHZakl+DPHZakl)</f>
        <v>0</v>
      </c>
      <c r="H27" s="2558"/>
      <c r="I27" s="2558"/>
      <c r="J27" s="900" t="str">
        <f t="shared" si="0"/>
        <v>CZK</v>
      </c>
    </row>
    <row r="28" spans="1:10" ht="27.75" hidden="1" customHeight="1" thickBot="1">
      <c r="A28" s="837"/>
      <c r="B28" s="901" t="s">
        <v>4275</v>
      </c>
      <c r="C28" s="902"/>
      <c r="D28" s="902"/>
      <c r="E28" s="903"/>
      <c r="F28" s="904"/>
      <c r="G28" s="2559">
        <f>ZakladDPHSniVypocet+ZakladDPHZaklVypocet</f>
        <v>0</v>
      </c>
      <c r="H28" s="2559"/>
      <c r="I28" s="2559"/>
      <c r="J28" s="905" t="str">
        <f t="shared" si="0"/>
        <v>CZK</v>
      </c>
    </row>
    <row r="29" spans="1:10" ht="27.75" customHeight="1" thickBot="1">
      <c r="A29" s="837">
        <f>(A27-INT(A27))*100</f>
        <v>0</v>
      </c>
      <c r="B29" s="901" t="s">
        <v>5402</v>
      </c>
      <c r="C29" s="906"/>
      <c r="D29" s="906"/>
      <c r="E29" s="906"/>
      <c r="F29" s="907"/>
      <c r="G29" s="2560">
        <f>A27</f>
        <v>0</v>
      </c>
      <c r="H29" s="2560"/>
      <c r="I29" s="2560"/>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5403</v>
      </c>
      <c r="G32" s="913"/>
      <c r="H32" s="914"/>
      <c r="I32" s="913"/>
      <c r="J32" s="909"/>
    </row>
    <row r="33" spans="1:10" ht="47.25" customHeight="1">
      <c r="A33" s="837"/>
      <c r="B33" s="837"/>
      <c r="J33" s="909"/>
    </row>
    <row r="34" spans="1:10" s="835" customFormat="1" ht="18.75" customHeight="1">
      <c r="A34" s="915"/>
      <c r="B34" s="915"/>
      <c r="C34" s="916"/>
      <c r="D34" s="2561"/>
      <c r="E34" s="2562"/>
      <c r="G34" s="2563"/>
      <c r="H34" s="2564"/>
      <c r="I34" s="2564"/>
      <c r="J34" s="918"/>
    </row>
    <row r="35" spans="1:10" ht="12.75" customHeight="1">
      <c r="A35" s="837"/>
      <c r="B35" s="837"/>
      <c r="D35" s="2565" t="s">
        <v>5404</v>
      </c>
      <c r="E35" s="2565"/>
      <c r="H35" s="436" t="s">
        <v>5405</v>
      </c>
      <c r="J35" s="909"/>
    </row>
    <row r="36" spans="1:10" ht="13.5" customHeight="1" thickBot="1">
      <c r="A36" s="919"/>
      <c r="B36" s="919"/>
      <c r="C36" s="920"/>
      <c r="D36" s="920"/>
      <c r="E36" s="920"/>
      <c r="F36" s="921"/>
      <c r="G36" s="921"/>
      <c r="H36" s="921"/>
      <c r="I36" s="921"/>
      <c r="J36" s="922"/>
    </row>
    <row r="37" spans="1:10" ht="27" hidden="1" customHeight="1">
      <c r="B37" s="923" t="s">
        <v>5406</v>
      </c>
      <c r="C37" s="924"/>
      <c r="D37" s="924"/>
      <c r="E37" s="924"/>
      <c r="F37" s="925"/>
      <c r="G37" s="925"/>
      <c r="H37" s="925"/>
      <c r="I37" s="925"/>
      <c r="J37" s="926"/>
    </row>
    <row r="38" spans="1:10" ht="25.5" hidden="1" customHeight="1">
      <c r="A38" s="927" t="s">
        <v>5407</v>
      </c>
      <c r="B38" s="928" t="s">
        <v>5408</v>
      </c>
      <c r="C38" s="929" t="s">
        <v>5149</v>
      </c>
      <c r="D38" s="929"/>
      <c r="E38" s="929"/>
      <c r="F38" s="930" t="str">
        <f>B23</f>
        <v>Základ pro sníženou DPH</v>
      </c>
      <c r="G38" s="930" t="str">
        <f>B25</f>
        <v>Základ pro základní DPH</v>
      </c>
      <c r="H38" s="931" t="s">
        <v>5409</v>
      </c>
      <c r="I38" s="931" t="s">
        <v>5410</v>
      </c>
      <c r="J38" s="932" t="s">
        <v>5397</v>
      </c>
    </row>
    <row r="39" spans="1:10" ht="25.5" hidden="1" customHeight="1">
      <c r="A39" s="927">
        <v>1</v>
      </c>
      <c r="B39" s="933" t="s">
        <v>5411</v>
      </c>
      <c r="C39" s="2566"/>
      <c r="D39" s="2566"/>
      <c r="E39" s="2566"/>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5384</v>
      </c>
      <c r="C40" s="2551" t="s">
        <v>5383</v>
      </c>
      <c r="D40" s="2551"/>
      <c r="E40" s="2551"/>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5384</v>
      </c>
      <c r="C41" s="2566" t="s">
        <v>5383</v>
      </c>
      <c r="D41" s="2566"/>
      <c r="E41" s="2566"/>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69" t="s">
        <v>5412</v>
      </c>
      <c r="C42" s="2570"/>
      <c r="D42" s="2570"/>
      <c r="E42" s="2571"/>
      <c r="F42" s="944">
        <f>SUMIF(A39:A41,"=1",F39:F41)</f>
        <v>0</v>
      </c>
      <c r="G42" s="945">
        <f>SUMIF(A39:A41,"=1",G39:G41)</f>
        <v>0</v>
      </c>
      <c r="H42" s="945">
        <f>SUMIF(A39:A41,"=1",H39:H41)</f>
        <v>0</v>
      </c>
      <c r="I42" s="945">
        <f>SUMIF(A39:A41,"=1",I39:I41)</f>
        <v>0</v>
      </c>
      <c r="J42" s="946">
        <f>SUMIF(A39:A41,"=1",J39:J41)</f>
        <v>0</v>
      </c>
    </row>
    <row r="46" spans="1:10" ht="15.75">
      <c r="B46" s="947" t="s">
        <v>5413</v>
      </c>
    </row>
    <row r="48" spans="1:10" ht="25.5" customHeight="1">
      <c r="A48" s="948"/>
      <c r="B48" s="949" t="s">
        <v>5408</v>
      </c>
      <c r="C48" s="949" t="s">
        <v>5149</v>
      </c>
      <c r="D48" s="950"/>
      <c r="E48" s="950"/>
      <c r="F48" s="951" t="s">
        <v>5414</v>
      </c>
      <c r="G48" s="951"/>
      <c r="H48" s="951"/>
      <c r="I48" s="951" t="s">
        <v>5390</v>
      </c>
      <c r="J48" s="951" t="s">
        <v>5397</v>
      </c>
    </row>
    <row r="49" spans="1:10" ht="36.75" customHeight="1">
      <c r="A49" s="952"/>
      <c r="B49" s="953" t="s">
        <v>80</v>
      </c>
      <c r="C49" s="2567" t="s">
        <v>4830</v>
      </c>
      <c r="D49" s="2568"/>
      <c r="E49" s="2568"/>
      <c r="F49" s="954" t="s">
        <v>163</v>
      </c>
      <c r="G49" s="955"/>
      <c r="H49" s="955"/>
      <c r="I49" s="955">
        <f>'09-01 01 Pol'!G8</f>
        <v>0</v>
      </c>
      <c r="J49" s="956" t="str">
        <f>IF(I64=0,"",I49/I64*100)</f>
        <v/>
      </c>
    </row>
    <row r="50" spans="1:10" ht="36.75" customHeight="1">
      <c r="A50" s="952"/>
      <c r="B50" s="953" t="s">
        <v>230</v>
      </c>
      <c r="C50" s="2567" t="s">
        <v>5415</v>
      </c>
      <c r="D50" s="2568"/>
      <c r="E50" s="2568"/>
      <c r="F50" s="954" t="s">
        <v>163</v>
      </c>
      <c r="G50" s="955"/>
      <c r="H50" s="955"/>
      <c r="I50" s="955">
        <f>'09-01 01 Pol'!G23</f>
        <v>0</v>
      </c>
      <c r="J50" s="956" t="str">
        <f>IF(I64=0,"",I50/I64*100)</f>
        <v/>
      </c>
    </row>
    <row r="51" spans="1:10" ht="36.75" customHeight="1">
      <c r="A51" s="952"/>
      <c r="B51" s="953" t="s">
        <v>182</v>
      </c>
      <c r="C51" s="2567" t="s">
        <v>5416</v>
      </c>
      <c r="D51" s="2568"/>
      <c r="E51" s="2568"/>
      <c r="F51" s="954" t="s">
        <v>163</v>
      </c>
      <c r="G51" s="955"/>
      <c r="H51" s="955"/>
      <c r="I51" s="955">
        <f>'09-01 01 Pol'!G26</f>
        <v>0</v>
      </c>
      <c r="J51" s="956" t="str">
        <f>IF(I64=0,"",I51/I64*100)</f>
        <v/>
      </c>
    </row>
    <row r="52" spans="1:10" ht="36.75" customHeight="1">
      <c r="A52" s="952"/>
      <c r="B52" s="953" t="s">
        <v>189</v>
      </c>
      <c r="C52" s="2567" t="s">
        <v>5417</v>
      </c>
      <c r="D52" s="2568"/>
      <c r="E52" s="2568"/>
      <c r="F52" s="954" t="s">
        <v>163</v>
      </c>
      <c r="G52" s="955"/>
      <c r="H52" s="955"/>
      <c r="I52" s="955">
        <f>'09-01 01 Pol'!G28</f>
        <v>0</v>
      </c>
      <c r="J52" s="956" t="str">
        <f>IF(I64=0,"",I52/I64*100)</f>
        <v/>
      </c>
    </row>
    <row r="53" spans="1:10" ht="36.75" customHeight="1">
      <c r="A53" s="952"/>
      <c r="B53" s="953" t="s">
        <v>522</v>
      </c>
      <c r="C53" s="2567" t="s">
        <v>5418</v>
      </c>
      <c r="D53" s="2568"/>
      <c r="E53" s="2568"/>
      <c r="F53" s="954" t="s">
        <v>163</v>
      </c>
      <c r="G53" s="955"/>
      <c r="H53" s="955"/>
      <c r="I53" s="955">
        <f>'09-01 01 Pol'!G32</f>
        <v>0</v>
      </c>
      <c r="J53" s="956" t="str">
        <f>IF(I64=0,"",I53/I64*100)</f>
        <v/>
      </c>
    </row>
    <row r="54" spans="1:10" ht="36.75" customHeight="1">
      <c r="A54" s="952"/>
      <c r="B54" s="953" t="s">
        <v>440</v>
      </c>
      <c r="C54" s="2567" t="s">
        <v>5419</v>
      </c>
      <c r="D54" s="2568"/>
      <c r="E54" s="2568"/>
      <c r="F54" s="954" t="s">
        <v>163</v>
      </c>
      <c r="G54" s="955"/>
      <c r="H54" s="955"/>
      <c r="I54" s="955">
        <f>'09-01 01 Pol'!G35</f>
        <v>0</v>
      </c>
      <c r="J54" s="956" t="str">
        <f>IF(I64=0,"",I54/I64*100)</f>
        <v/>
      </c>
    </row>
    <row r="55" spans="1:10" ht="36.75" customHeight="1">
      <c r="A55" s="952"/>
      <c r="B55" s="953" t="s">
        <v>739</v>
      </c>
      <c r="C55" s="2567" t="s">
        <v>5420</v>
      </c>
      <c r="D55" s="2568"/>
      <c r="E55" s="2568"/>
      <c r="F55" s="954" t="s">
        <v>163</v>
      </c>
      <c r="G55" s="955"/>
      <c r="H55" s="955"/>
      <c r="I55" s="955">
        <f>'09-01 01 Pol'!G37</f>
        <v>0</v>
      </c>
      <c r="J55" s="956" t="str">
        <f>IF(I64=0,"",I55/I64*100)</f>
        <v/>
      </c>
    </row>
    <row r="56" spans="1:10" ht="36.75" customHeight="1">
      <c r="A56" s="952"/>
      <c r="B56" s="953" t="s">
        <v>3608</v>
      </c>
      <c r="C56" s="2567" t="s">
        <v>5421</v>
      </c>
      <c r="D56" s="2568"/>
      <c r="E56" s="2568"/>
      <c r="F56" s="954" t="s">
        <v>5391</v>
      </c>
      <c r="G56" s="955"/>
      <c r="H56" s="955"/>
      <c r="I56" s="955">
        <f>'09-01 01 Pol'!G39</f>
        <v>0</v>
      </c>
      <c r="J56" s="956" t="str">
        <f>IF(I64=0,"",I56/I64*100)</f>
        <v/>
      </c>
    </row>
    <row r="57" spans="1:10" ht="36.75" customHeight="1">
      <c r="A57" s="952"/>
      <c r="B57" s="953" t="s">
        <v>3615</v>
      </c>
      <c r="C57" s="2567" t="s">
        <v>5422</v>
      </c>
      <c r="D57" s="2568"/>
      <c r="E57" s="2568"/>
      <c r="F57" s="954" t="s">
        <v>5391</v>
      </c>
      <c r="G57" s="955"/>
      <c r="H57" s="955"/>
      <c r="I57" s="955">
        <f>'09-01 01 Pol'!G44</f>
        <v>0</v>
      </c>
      <c r="J57" s="956" t="str">
        <f>IF(I64=0,"",I57/I64*100)</f>
        <v/>
      </c>
    </row>
    <row r="58" spans="1:10" ht="36.75" customHeight="1">
      <c r="A58" s="952"/>
      <c r="B58" s="953" t="s">
        <v>3694</v>
      </c>
      <c r="C58" s="2567" t="s">
        <v>5423</v>
      </c>
      <c r="D58" s="2568"/>
      <c r="E58" s="2568"/>
      <c r="F58" s="954" t="s">
        <v>5391</v>
      </c>
      <c r="G58" s="955"/>
      <c r="H58" s="955"/>
      <c r="I58" s="955">
        <f>'09-01 01 Pol'!G49</f>
        <v>0</v>
      </c>
      <c r="J58" s="956" t="str">
        <f>IF(I64=0,"",I58/I64*100)</f>
        <v/>
      </c>
    </row>
    <row r="59" spans="1:10" ht="36.75" customHeight="1">
      <c r="A59" s="952"/>
      <c r="B59" s="953" t="s">
        <v>2249</v>
      </c>
      <c r="C59" s="2567" t="s">
        <v>5424</v>
      </c>
      <c r="D59" s="2568"/>
      <c r="E59" s="2568"/>
      <c r="F59" s="954" t="s">
        <v>5391</v>
      </c>
      <c r="G59" s="955"/>
      <c r="H59" s="955"/>
      <c r="I59" s="955">
        <f>'09-01 01 Pol'!G80</f>
        <v>0</v>
      </c>
      <c r="J59" s="956" t="str">
        <f>IF(I64=0,"",I59/I64*100)</f>
        <v/>
      </c>
    </row>
    <row r="60" spans="1:10" ht="36.75" customHeight="1">
      <c r="A60" s="952"/>
      <c r="B60" s="953" t="s">
        <v>3985</v>
      </c>
      <c r="C60" s="2567" t="s">
        <v>5425</v>
      </c>
      <c r="D60" s="2568"/>
      <c r="E60" s="2568"/>
      <c r="F60" s="954" t="s">
        <v>5391</v>
      </c>
      <c r="G60" s="955"/>
      <c r="H60" s="955"/>
      <c r="I60" s="955">
        <f>'09-01 01 Pol'!G90</f>
        <v>0</v>
      </c>
      <c r="J60" s="956" t="str">
        <f>IF(I64=0,"",I60/I64*100)</f>
        <v/>
      </c>
    </row>
    <row r="61" spans="1:10" ht="36.75" customHeight="1">
      <c r="A61" s="952"/>
      <c r="B61" s="953" t="s">
        <v>2357</v>
      </c>
      <c r="C61" s="2567" t="s">
        <v>5426</v>
      </c>
      <c r="D61" s="2568"/>
      <c r="E61" s="2568"/>
      <c r="F61" s="954" t="s">
        <v>5391</v>
      </c>
      <c r="G61" s="955"/>
      <c r="H61" s="955"/>
      <c r="I61" s="955">
        <f>'09-01 01 Pol'!G93</f>
        <v>0</v>
      </c>
      <c r="J61" s="956" t="str">
        <f>IF(I64=0,"",I61/I64*100)</f>
        <v/>
      </c>
    </row>
    <row r="62" spans="1:10" ht="36.75" customHeight="1">
      <c r="A62" s="952"/>
      <c r="B62" s="953" t="s">
        <v>5427</v>
      </c>
      <c r="C62" s="2567" t="s">
        <v>4822</v>
      </c>
      <c r="D62" s="2568"/>
      <c r="E62" s="2568"/>
      <c r="F62" s="954" t="s">
        <v>5392</v>
      </c>
      <c r="G62" s="955"/>
      <c r="H62" s="955"/>
      <c r="I62" s="955">
        <f>'09-01 01 Pol'!G96</f>
        <v>0</v>
      </c>
      <c r="J62" s="956" t="str">
        <f>IF(I64=0,"",I62/I64*100)</f>
        <v/>
      </c>
    </row>
    <row r="63" spans="1:10" ht="36.75" customHeight="1">
      <c r="A63" s="952"/>
      <c r="B63" s="953" t="s">
        <v>5428</v>
      </c>
      <c r="C63" s="2567" t="s">
        <v>5429</v>
      </c>
      <c r="D63" s="2568"/>
      <c r="E63" s="2568"/>
      <c r="F63" s="954" t="s">
        <v>5430</v>
      </c>
      <c r="G63" s="955"/>
      <c r="H63" s="955"/>
      <c r="I63" s="955">
        <f>'09-01 01 Pol'!G102</f>
        <v>0</v>
      </c>
      <c r="J63" s="956" t="str">
        <f>IF(I64=0,"",I63/I64*100)</f>
        <v/>
      </c>
    </row>
    <row r="64" spans="1:10" ht="25.5" customHeight="1">
      <c r="A64" s="957"/>
      <c r="B64" s="958" t="s">
        <v>5410</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ColWidth="9.33203125"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84" t="s">
        <v>5431</v>
      </c>
      <c r="B1" s="2584"/>
      <c r="C1" s="2584"/>
      <c r="D1" s="2584"/>
      <c r="E1" s="2584"/>
      <c r="F1" s="2584"/>
      <c r="G1" s="2584"/>
      <c r="AG1" s="432" t="s">
        <v>5432</v>
      </c>
    </row>
    <row r="2" spans="1:60" ht="25.15" customHeight="1">
      <c r="A2" s="965" t="s">
        <v>5433</v>
      </c>
      <c r="B2" s="966" t="s">
        <v>5382</v>
      </c>
      <c r="C2" s="2585" t="s">
        <v>5383</v>
      </c>
      <c r="D2" s="2586"/>
      <c r="E2" s="2586"/>
      <c r="F2" s="2586"/>
      <c r="G2" s="2587"/>
      <c r="AG2" s="432" t="s">
        <v>79</v>
      </c>
    </row>
    <row r="3" spans="1:60" ht="25.15" customHeight="1">
      <c r="A3" s="965" t="s">
        <v>5434</v>
      </c>
      <c r="B3" s="966" t="s">
        <v>5384</v>
      </c>
      <c r="C3" s="2585" t="s">
        <v>5383</v>
      </c>
      <c r="D3" s="2586"/>
      <c r="E3" s="2586"/>
      <c r="F3" s="2586"/>
      <c r="G3" s="2587"/>
      <c r="AC3" s="967" t="s">
        <v>79</v>
      </c>
      <c r="AG3" s="432" t="s">
        <v>5435</v>
      </c>
    </row>
    <row r="4" spans="1:60" ht="25.15" customHeight="1">
      <c r="A4" s="968" t="s">
        <v>5436</v>
      </c>
      <c r="B4" s="969" t="s">
        <v>5384</v>
      </c>
      <c r="C4" s="2588" t="s">
        <v>5383</v>
      </c>
      <c r="D4" s="2589"/>
      <c r="E4" s="2589"/>
      <c r="F4" s="2589"/>
      <c r="G4" s="2590"/>
      <c r="AG4" s="432" t="s">
        <v>5437</v>
      </c>
    </row>
    <row r="5" spans="1:60">
      <c r="D5" s="439"/>
    </row>
    <row r="6" spans="1:60" ht="51">
      <c r="A6" s="971" t="s">
        <v>5438</v>
      </c>
      <c r="B6" s="972" t="s">
        <v>5439</v>
      </c>
      <c r="C6" s="972" t="s">
        <v>5440</v>
      </c>
      <c r="D6" s="973" t="s">
        <v>152</v>
      </c>
      <c r="E6" s="971" t="s">
        <v>153</v>
      </c>
      <c r="F6" s="974" t="s">
        <v>5441</v>
      </c>
      <c r="G6" s="975" t="s">
        <v>5390</v>
      </c>
      <c r="H6" s="976" t="s">
        <v>4298</v>
      </c>
      <c r="I6" s="976" t="s">
        <v>5442</v>
      </c>
      <c r="J6" s="976" t="s">
        <v>4316</v>
      </c>
      <c r="K6" s="976" t="s">
        <v>5443</v>
      </c>
      <c r="L6" s="976" t="s">
        <v>37</v>
      </c>
      <c r="M6" s="976" t="s">
        <v>43</v>
      </c>
      <c r="N6" s="976" t="s">
        <v>5444</v>
      </c>
      <c r="O6" s="976" t="s">
        <v>5445</v>
      </c>
      <c r="P6" s="976" t="s">
        <v>5446</v>
      </c>
      <c r="Q6" s="976" t="s">
        <v>5447</v>
      </c>
      <c r="R6" s="976" t="s">
        <v>5448</v>
      </c>
      <c r="S6" s="976" t="s">
        <v>5449</v>
      </c>
      <c r="T6" s="976" t="s">
        <v>5450</v>
      </c>
      <c r="U6" s="976" t="s">
        <v>5451</v>
      </c>
      <c r="V6" s="976" t="s">
        <v>5452</v>
      </c>
      <c r="W6" s="976" t="s">
        <v>5453</v>
      </c>
      <c r="X6" s="976" t="s">
        <v>5454</v>
      </c>
    </row>
    <row r="7" spans="1:60" hidden="1">
      <c r="D7" s="439"/>
      <c r="E7" s="977"/>
      <c r="H7" s="970"/>
      <c r="I7" s="970"/>
      <c r="J7" s="970"/>
      <c r="K7" s="970"/>
      <c r="L7" s="970"/>
      <c r="M7" s="970"/>
      <c r="N7" s="970"/>
      <c r="O7" s="970"/>
      <c r="P7" s="970"/>
      <c r="Q7" s="970"/>
      <c r="R7" s="970"/>
      <c r="S7" s="970"/>
      <c r="T7" s="970"/>
      <c r="U7" s="970"/>
      <c r="V7" s="970"/>
      <c r="W7" s="970"/>
      <c r="X7" s="970"/>
    </row>
    <row r="8" spans="1:60">
      <c r="A8" s="978" t="s">
        <v>5455</v>
      </c>
      <c r="B8" s="979" t="s">
        <v>80</v>
      </c>
      <c r="C8" s="980" t="s">
        <v>4830</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5456</v>
      </c>
    </row>
    <row r="9" spans="1:60" outlineLevel="1">
      <c r="A9" s="986">
        <v>1</v>
      </c>
      <c r="B9" s="987" t="s">
        <v>5457</v>
      </c>
      <c r="C9" s="988" t="s">
        <v>5458</v>
      </c>
      <c r="D9" s="989" t="s">
        <v>2462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5459</v>
      </c>
      <c r="T9" s="994" t="s">
        <v>5460</v>
      </c>
      <c r="U9" s="994">
        <v>6.2E-2</v>
      </c>
      <c r="V9" s="994">
        <f t="shared" ref="V9:V22" si="6">ROUND(E9*U9,2)</f>
        <v>3.72</v>
      </c>
      <c r="W9" s="994"/>
      <c r="X9" s="994" t="s">
        <v>5461</v>
      </c>
      <c r="Y9" s="790"/>
      <c r="Z9" s="790"/>
      <c r="AA9" s="790"/>
      <c r="AB9" s="790"/>
      <c r="AC9" s="790"/>
      <c r="AD9" s="790"/>
      <c r="AE9" s="790"/>
      <c r="AF9" s="790"/>
      <c r="AG9" s="790" t="s">
        <v>5462</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5463</v>
      </c>
      <c r="C10" s="988" t="s">
        <v>5464</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5459</v>
      </c>
      <c r="T10" s="994" t="s">
        <v>5465</v>
      </c>
      <c r="U10" s="994">
        <v>3.5329999999999999</v>
      </c>
      <c r="V10" s="994">
        <f t="shared" si="6"/>
        <v>176.65</v>
      </c>
      <c r="W10" s="994"/>
      <c r="X10" s="994" t="s">
        <v>5461</v>
      </c>
      <c r="Y10" s="790"/>
      <c r="Z10" s="790"/>
      <c r="AA10" s="790"/>
      <c r="AB10" s="790"/>
      <c r="AC10" s="790"/>
      <c r="AD10" s="790"/>
      <c r="AE10" s="790"/>
      <c r="AF10" s="790"/>
      <c r="AG10" s="790" t="s">
        <v>5462</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5466</v>
      </c>
      <c r="C11" s="988" t="s">
        <v>5467</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5459</v>
      </c>
      <c r="T11" s="994" t="s">
        <v>5459</v>
      </c>
      <c r="U11" s="994">
        <v>1.0999999999999999E-2</v>
      </c>
      <c r="V11" s="994">
        <f t="shared" si="6"/>
        <v>4.4000000000000004</v>
      </c>
      <c r="W11" s="994"/>
      <c r="X11" s="994" t="s">
        <v>5461</v>
      </c>
      <c r="Y11" s="790"/>
      <c r="Z11" s="790"/>
      <c r="AA11" s="790"/>
      <c r="AB11" s="790"/>
      <c r="AC11" s="790"/>
      <c r="AD11" s="790"/>
      <c r="AE11" s="790"/>
      <c r="AF11" s="790"/>
      <c r="AG11" s="790" t="s">
        <v>5462</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5468</v>
      </c>
      <c r="C12" s="988" t="s">
        <v>5469</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5470</v>
      </c>
      <c r="C13" s="988" t="s">
        <v>5471</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5459</v>
      </c>
      <c r="T13" s="994" t="s">
        <v>5465</v>
      </c>
      <c r="U13" s="994">
        <v>0.20200000000000001</v>
      </c>
      <c r="V13" s="994">
        <f t="shared" si="6"/>
        <v>56.56</v>
      </c>
      <c r="W13" s="994"/>
      <c r="X13" s="994" t="s">
        <v>5461</v>
      </c>
      <c r="Y13" s="790"/>
      <c r="Z13" s="790"/>
      <c r="AA13" s="790"/>
      <c r="AB13" s="790"/>
      <c r="AC13" s="790"/>
      <c r="AD13" s="790"/>
      <c r="AE13" s="790"/>
      <c r="AF13" s="790"/>
      <c r="AG13" s="790" t="s">
        <v>5462</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5472</v>
      </c>
      <c r="C14" s="988" t="s">
        <v>5473</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5459</v>
      </c>
      <c r="T14" s="994" t="s">
        <v>5459</v>
      </c>
      <c r="U14" s="994">
        <v>0.06</v>
      </c>
      <c r="V14" s="994">
        <f t="shared" si="6"/>
        <v>15.6</v>
      </c>
      <c r="W14" s="994"/>
      <c r="X14" s="994" t="s">
        <v>5461</v>
      </c>
      <c r="Y14" s="790"/>
      <c r="Z14" s="790"/>
      <c r="AA14" s="790"/>
      <c r="AB14" s="790"/>
      <c r="AC14" s="790"/>
      <c r="AD14" s="790"/>
      <c r="AE14" s="790"/>
      <c r="AF14" s="790"/>
      <c r="AG14" s="790" t="s">
        <v>5462</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5474</v>
      </c>
      <c r="C15" s="988" t="s">
        <v>5475</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5459</v>
      </c>
      <c r="T15" s="994" t="s">
        <v>5459</v>
      </c>
      <c r="U15" s="994">
        <v>0.17699999999999999</v>
      </c>
      <c r="V15" s="994">
        <f t="shared" si="6"/>
        <v>46.02</v>
      </c>
      <c r="W15" s="994"/>
      <c r="X15" s="994" t="s">
        <v>5461</v>
      </c>
      <c r="Y15" s="790"/>
      <c r="Z15" s="790"/>
      <c r="AA15" s="790"/>
      <c r="AB15" s="790"/>
      <c r="AC15" s="790"/>
      <c r="AD15" s="790"/>
      <c r="AE15" s="790"/>
      <c r="AF15" s="790"/>
      <c r="AG15" s="790" t="s">
        <v>5462</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5476</v>
      </c>
      <c r="C16" s="988" t="s">
        <v>5477</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5459</v>
      </c>
      <c r="T16" s="994" t="s">
        <v>5459</v>
      </c>
      <c r="U16" s="994">
        <v>2E-3</v>
      </c>
      <c r="V16" s="994">
        <f t="shared" si="6"/>
        <v>0.52</v>
      </c>
      <c r="W16" s="994"/>
      <c r="X16" s="994" t="s">
        <v>5461</v>
      </c>
      <c r="Y16" s="790"/>
      <c r="Z16" s="790"/>
      <c r="AA16" s="790"/>
      <c r="AB16" s="790"/>
      <c r="AC16" s="790"/>
      <c r="AD16" s="790"/>
      <c r="AE16" s="790"/>
      <c r="AF16" s="790"/>
      <c r="AG16" s="790" t="s">
        <v>5462</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5478</v>
      </c>
      <c r="C17" s="988" t="s">
        <v>5479</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5480</v>
      </c>
      <c r="T17" s="994" t="s">
        <v>5481</v>
      </c>
      <c r="U17" s="994">
        <v>0.23</v>
      </c>
      <c r="V17" s="994">
        <f t="shared" si="6"/>
        <v>80.5</v>
      </c>
      <c r="W17" s="994"/>
      <c r="X17" s="994" t="s">
        <v>5461</v>
      </c>
      <c r="Y17" s="790"/>
      <c r="Z17" s="790"/>
      <c r="AA17" s="790"/>
      <c r="AB17" s="790"/>
      <c r="AC17" s="790"/>
      <c r="AD17" s="790"/>
      <c r="AE17" s="790"/>
      <c r="AF17" s="790"/>
      <c r="AG17" s="790" t="s">
        <v>5462</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5482</v>
      </c>
      <c r="C18" s="988" t="s">
        <v>5483</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5480</v>
      </c>
      <c r="T18" s="994" t="s">
        <v>5460</v>
      </c>
      <c r="U18" s="994">
        <v>0.47899999999999998</v>
      </c>
      <c r="V18" s="994">
        <f t="shared" si="6"/>
        <v>47.9</v>
      </c>
      <c r="W18" s="994"/>
      <c r="X18" s="994" t="s">
        <v>5461</v>
      </c>
      <c r="Y18" s="790"/>
      <c r="Z18" s="790"/>
      <c r="AA18" s="790"/>
      <c r="AB18" s="790"/>
      <c r="AC18" s="790"/>
      <c r="AD18" s="790"/>
      <c r="AE18" s="790"/>
      <c r="AF18" s="790"/>
      <c r="AG18" s="790" t="s">
        <v>5462</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5484</v>
      </c>
      <c r="C19" s="988" t="s">
        <v>5485</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5480</v>
      </c>
      <c r="T19" s="994" t="s">
        <v>5460</v>
      </c>
      <c r="U19" s="994">
        <v>0.32700000000000001</v>
      </c>
      <c r="V19" s="994">
        <f t="shared" si="6"/>
        <v>32.700000000000003</v>
      </c>
      <c r="W19" s="994"/>
      <c r="X19" s="994" t="s">
        <v>5461</v>
      </c>
      <c r="Y19" s="790"/>
      <c r="Z19" s="790"/>
      <c r="AA19" s="790"/>
      <c r="AB19" s="790"/>
      <c r="AC19" s="790"/>
      <c r="AD19" s="790"/>
      <c r="AE19" s="790"/>
      <c r="AF19" s="790"/>
      <c r="AG19" s="790" t="s">
        <v>5462</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5486</v>
      </c>
      <c r="C20" s="988" t="s">
        <v>5487</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5480</v>
      </c>
      <c r="T20" s="994" t="s">
        <v>5481</v>
      </c>
      <c r="U20" s="994">
        <v>1.587</v>
      </c>
      <c r="V20" s="994">
        <f t="shared" si="6"/>
        <v>190.44</v>
      </c>
      <c r="W20" s="994"/>
      <c r="X20" s="994" t="s">
        <v>5461</v>
      </c>
      <c r="Y20" s="790"/>
      <c r="Z20" s="790"/>
      <c r="AA20" s="790"/>
      <c r="AB20" s="790"/>
      <c r="AC20" s="790"/>
      <c r="AD20" s="790"/>
      <c r="AE20" s="790"/>
      <c r="AF20" s="790"/>
      <c r="AG20" s="790" t="s">
        <v>5462</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5488</v>
      </c>
      <c r="C21" s="988" t="s">
        <v>5489</v>
      </c>
      <c r="D21" s="989" t="s">
        <v>5123</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5490</v>
      </c>
      <c r="S21" s="994" t="s">
        <v>5459</v>
      </c>
      <c r="T21" s="994" t="s">
        <v>5459</v>
      </c>
      <c r="U21" s="994">
        <v>0</v>
      </c>
      <c r="V21" s="994">
        <f t="shared" si="6"/>
        <v>0</v>
      </c>
      <c r="W21" s="994"/>
      <c r="X21" s="994" t="s">
        <v>5491</v>
      </c>
      <c r="Y21" s="790"/>
      <c r="Z21" s="790"/>
      <c r="AA21" s="790"/>
      <c r="AB21" s="790"/>
      <c r="AC21" s="790"/>
      <c r="AD21" s="790"/>
      <c r="AE21" s="790"/>
      <c r="AF21" s="790"/>
      <c r="AG21" s="790" t="s">
        <v>5492</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5493</v>
      </c>
      <c r="C22" s="988" t="s">
        <v>5494</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5490</v>
      </c>
      <c r="S22" s="994" t="s">
        <v>5459</v>
      </c>
      <c r="T22" s="994" t="s">
        <v>5459</v>
      </c>
      <c r="U22" s="994">
        <v>0</v>
      </c>
      <c r="V22" s="994">
        <f t="shared" si="6"/>
        <v>0</v>
      </c>
      <c r="W22" s="994"/>
      <c r="X22" s="994" t="s">
        <v>5491</v>
      </c>
      <c r="Y22" s="790"/>
      <c r="Z22" s="790"/>
      <c r="AA22" s="790"/>
      <c r="AB22" s="790"/>
      <c r="AC22" s="790"/>
      <c r="AD22" s="790"/>
      <c r="AE22" s="790"/>
      <c r="AF22" s="790"/>
      <c r="AG22" s="790" t="s">
        <v>5492</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5455</v>
      </c>
      <c r="B23" s="979" t="s">
        <v>230</v>
      </c>
      <c r="C23" s="980" t="s">
        <v>5415</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5456</v>
      </c>
    </row>
    <row r="24" spans="1:60" ht="22.5" outlineLevel="1">
      <c r="A24" s="986">
        <v>15</v>
      </c>
      <c r="B24" s="987" t="s">
        <v>5495</v>
      </c>
      <c r="C24" s="988" t="s">
        <v>5496</v>
      </c>
      <c r="D24" s="989" t="s">
        <v>2462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5480</v>
      </c>
      <c r="T24" s="994" t="s">
        <v>5460</v>
      </c>
      <c r="U24" s="994">
        <v>0</v>
      </c>
      <c r="V24" s="994">
        <f>ROUND(E24*U24,2)</f>
        <v>0</v>
      </c>
      <c r="W24" s="994"/>
      <c r="X24" s="994" t="s">
        <v>5461</v>
      </c>
      <c r="Y24" s="790"/>
      <c r="Z24" s="790"/>
      <c r="AA24" s="790"/>
      <c r="AB24" s="790"/>
      <c r="AC24" s="790"/>
      <c r="AD24" s="790"/>
      <c r="AE24" s="790"/>
      <c r="AF24" s="790"/>
      <c r="AG24" s="790" t="s">
        <v>5462</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5497</v>
      </c>
      <c r="C25" s="988" t="s">
        <v>5498</v>
      </c>
      <c r="D25" s="989" t="s">
        <v>4062</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5480</v>
      </c>
      <c r="T25" s="994" t="s">
        <v>5460</v>
      </c>
      <c r="U25" s="994">
        <v>0</v>
      </c>
      <c r="V25" s="994">
        <f>ROUND(E25*U25,2)</f>
        <v>0</v>
      </c>
      <c r="W25" s="994"/>
      <c r="X25" s="994" t="s">
        <v>5499</v>
      </c>
      <c r="Y25" s="790"/>
      <c r="Z25" s="790"/>
      <c r="AA25" s="790"/>
      <c r="AB25" s="790"/>
      <c r="AC25" s="790"/>
      <c r="AD25" s="790"/>
      <c r="AE25" s="790"/>
      <c r="AF25" s="790"/>
      <c r="AG25" s="790" t="s">
        <v>5500</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5455</v>
      </c>
      <c r="B26" s="979" t="s">
        <v>182</v>
      </c>
      <c r="C26" s="980" t="s">
        <v>5416</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5456</v>
      </c>
    </row>
    <row r="27" spans="1:60" outlineLevel="1">
      <c r="A27" s="986">
        <v>17</v>
      </c>
      <c r="B27" s="987" t="s">
        <v>5501</v>
      </c>
      <c r="C27" s="988" t="s">
        <v>5502</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5480</v>
      </c>
      <c r="T27" s="994" t="s">
        <v>5481</v>
      </c>
      <c r="U27" s="994">
        <v>3.9289999999999998</v>
      </c>
      <c r="V27" s="994">
        <f>ROUND(E27*U27,2)</f>
        <v>0.39</v>
      </c>
      <c r="W27" s="994"/>
      <c r="X27" s="994" t="s">
        <v>5461</v>
      </c>
      <c r="Y27" s="790"/>
      <c r="Z27" s="790"/>
      <c r="AA27" s="790"/>
      <c r="AB27" s="790"/>
      <c r="AC27" s="790"/>
      <c r="AD27" s="790"/>
      <c r="AE27" s="790"/>
      <c r="AF27" s="790"/>
      <c r="AG27" s="790" t="s">
        <v>5462</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5455</v>
      </c>
      <c r="B28" s="979" t="s">
        <v>189</v>
      </c>
      <c r="C28" s="980" t="s">
        <v>5417</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5456</v>
      </c>
    </row>
    <row r="29" spans="1:60" outlineLevel="1">
      <c r="A29" s="986">
        <v>18</v>
      </c>
      <c r="B29" s="987" t="s">
        <v>5503</v>
      </c>
      <c r="C29" s="988" t="s">
        <v>5504</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5459</v>
      </c>
      <c r="T29" s="994" t="s">
        <v>5459</v>
      </c>
      <c r="U29" s="994">
        <v>0.25</v>
      </c>
      <c r="V29" s="994">
        <f>ROUND(E29*U29,2)</f>
        <v>45</v>
      </c>
      <c r="W29" s="994"/>
      <c r="X29" s="994" t="s">
        <v>5461</v>
      </c>
      <c r="Y29" s="790"/>
      <c r="Z29" s="790"/>
      <c r="AA29" s="790"/>
      <c r="AB29" s="790"/>
      <c r="AC29" s="790"/>
      <c r="AD29" s="790"/>
      <c r="AE29" s="790"/>
      <c r="AF29" s="790"/>
      <c r="AG29" s="790" t="s">
        <v>5462</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5505</v>
      </c>
      <c r="C30" s="988" t="s">
        <v>5506</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5480</v>
      </c>
      <c r="T30" s="994" t="s">
        <v>5459</v>
      </c>
      <c r="U30" s="994">
        <v>0.96499999999999997</v>
      </c>
      <c r="V30" s="994">
        <f>ROUND(E30*U30,2)</f>
        <v>19.3</v>
      </c>
      <c r="W30" s="994"/>
      <c r="X30" s="994" t="s">
        <v>5461</v>
      </c>
      <c r="Y30" s="790"/>
      <c r="Z30" s="790"/>
      <c r="AA30" s="790"/>
      <c r="AB30" s="790"/>
      <c r="AC30" s="790"/>
      <c r="AD30" s="790"/>
      <c r="AE30" s="790"/>
      <c r="AF30" s="790"/>
      <c r="AG30" s="790" t="s">
        <v>5462</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5507</v>
      </c>
      <c r="C31" s="988" t="s">
        <v>5508</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5490</v>
      </c>
      <c r="S31" s="994" t="s">
        <v>5459</v>
      </c>
      <c r="T31" s="994" t="s">
        <v>5459</v>
      </c>
      <c r="U31" s="994">
        <v>0</v>
      </c>
      <c r="V31" s="994">
        <f>ROUND(E31*U31,2)</f>
        <v>0</v>
      </c>
      <c r="W31" s="994"/>
      <c r="X31" s="994" t="s">
        <v>5491</v>
      </c>
      <c r="Y31" s="790"/>
      <c r="Z31" s="790"/>
      <c r="AA31" s="790"/>
      <c r="AB31" s="790"/>
      <c r="AC31" s="790"/>
      <c r="AD31" s="790"/>
      <c r="AE31" s="790"/>
      <c r="AF31" s="790"/>
      <c r="AG31" s="790" t="s">
        <v>5492</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5455</v>
      </c>
      <c r="B32" s="979" t="s">
        <v>522</v>
      </c>
      <c r="C32" s="980" t="s">
        <v>5418</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5456</v>
      </c>
    </row>
    <row r="33" spans="1:60" outlineLevel="1">
      <c r="A33" s="986">
        <v>21</v>
      </c>
      <c r="B33" s="987" t="s">
        <v>5509</v>
      </c>
      <c r="C33" s="988" t="s">
        <v>5510</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5459</v>
      </c>
      <c r="T33" s="994" t="s">
        <v>5465</v>
      </c>
      <c r="U33" s="994">
        <v>0.84</v>
      </c>
      <c r="V33" s="994">
        <f>ROUND(E33*U33,2)</f>
        <v>0.84</v>
      </c>
      <c r="W33" s="994"/>
      <c r="X33" s="994" t="s">
        <v>5461</v>
      </c>
      <c r="Y33" s="790"/>
      <c r="Z33" s="790"/>
      <c r="AA33" s="790"/>
      <c r="AB33" s="790"/>
      <c r="AC33" s="790"/>
      <c r="AD33" s="790"/>
      <c r="AE33" s="790"/>
      <c r="AF33" s="790"/>
      <c r="AG33" s="790" t="s">
        <v>5462</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5511</v>
      </c>
      <c r="C34" s="988" t="s">
        <v>5512</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5480</v>
      </c>
      <c r="T34" s="994" t="s">
        <v>5481</v>
      </c>
      <c r="U34" s="994">
        <v>0.52600000000000002</v>
      </c>
      <c r="V34" s="994">
        <f>ROUND(E34*U34,2)</f>
        <v>2.37</v>
      </c>
      <c r="W34" s="994"/>
      <c r="X34" s="994" t="s">
        <v>5461</v>
      </c>
      <c r="Y34" s="790"/>
      <c r="Z34" s="790"/>
      <c r="AA34" s="790"/>
      <c r="AB34" s="790"/>
      <c r="AC34" s="790"/>
      <c r="AD34" s="790"/>
      <c r="AE34" s="790"/>
      <c r="AF34" s="790"/>
      <c r="AG34" s="790" t="s">
        <v>5462</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5455</v>
      </c>
      <c r="B35" s="979" t="s">
        <v>440</v>
      </c>
      <c r="C35" s="980" t="s">
        <v>5419</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5456</v>
      </c>
    </row>
    <row r="36" spans="1:60" outlineLevel="1">
      <c r="A36" s="986">
        <v>23</v>
      </c>
      <c r="B36" s="987" t="s">
        <v>5513</v>
      </c>
      <c r="C36" s="988" t="s">
        <v>5514</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5459</v>
      </c>
      <c r="T36" s="994" t="s">
        <v>5465</v>
      </c>
      <c r="U36" s="994">
        <v>6.5</v>
      </c>
      <c r="V36" s="994">
        <f>ROUND(E36*U36,2)</f>
        <v>7.8</v>
      </c>
      <c r="W36" s="994"/>
      <c r="X36" s="994" t="s">
        <v>5461</v>
      </c>
      <c r="Y36" s="790"/>
      <c r="Z36" s="790"/>
      <c r="AA36" s="790"/>
      <c r="AB36" s="790"/>
      <c r="AC36" s="790"/>
      <c r="AD36" s="790"/>
      <c r="AE36" s="790"/>
      <c r="AF36" s="790"/>
      <c r="AG36" s="790" t="s">
        <v>5462</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5455</v>
      </c>
      <c r="B37" s="979" t="s">
        <v>739</v>
      </c>
      <c r="C37" s="980" t="s">
        <v>5420</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5456</v>
      </c>
    </row>
    <row r="38" spans="1:60" outlineLevel="1">
      <c r="A38" s="986">
        <v>24</v>
      </c>
      <c r="B38" s="987" t="s">
        <v>5515</v>
      </c>
      <c r="C38" s="988" t="s">
        <v>5516</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5459</v>
      </c>
      <c r="T38" s="994" t="s">
        <v>5465</v>
      </c>
      <c r="U38" s="994">
        <v>0.9385</v>
      </c>
      <c r="V38" s="994">
        <f>ROUND(E38*U38,2)</f>
        <v>317.64</v>
      </c>
      <c r="W38" s="994"/>
      <c r="X38" s="994" t="s">
        <v>5517</v>
      </c>
      <c r="Y38" s="790"/>
      <c r="Z38" s="790"/>
      <c r="AA38" s="790"/>
      <c r="AB38" s="790"/>
      <c r="AC38" s="790"/>
      <c r="AD38" s="790"/>
      <c r="AE38" s="790"/>
      <c r="AF38" s="790"/>
      <c r="AG38" s="790" t="s">
        <v>5518</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5455</v>
      </c>
      <c r="B39" s="979" t="s">
        <v>3608</v>
      </c>
      <c r="C39" s="980" t="s">
        <v>5421</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5456</v>
      </c>
    </row>
    <row r="40" spans="1:60" ht="22.5" outlineLevel="1">
      <c r="A40" s="986">
        <v>25</v>
      </c>
      <c r="B40" s="987" t="s">
        <v>5519</v>
      </c>
      <c r="C40" s="988" t="s">
        <v>5520</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5459</v>
      </c>
      <c r="T40" s="994" t="s">
        <v>5465</v>
      </c>
      <c r="U40" s="994">
        <v>4.9000000000000002E-2</v>
      </c>
      <c r="V40" s="994">
        <f>ROUND(E40*U40,2)</f>
        <v>0.22</v>
      </c>
      <c r="W40" s="994"/>
      <c r="X40" s="994" t="s">
        <v>5461</v>
      </c>
      <c r="Y40" s="790"/>
      <c r="Z40" s="790"/>
      <c r="AA40" s="790"/>
      <c r="AB40" s="790"/>
      <c r="AC40" s="790"/>
      <c r="AD40" s="790"/>
      <c r="AE40" s="790"/>
      <c r="AF40" s="790"/>
      <c r="AG40" s="790" t="s">
        <v>5462</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5521</v>
      </c>
      <c r="C41" s="988" t="s">
        <v>5522</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5459</v>
      </c>
      <c r="T41" s="994" t="s">
        <v>5465</v>
      </c>
      <c r="U41" s="994">
        <v>0.26600000000000001</v>
      </c>
      <c r="V41" s="994">
        <f>ROUND(E41*U41,2)</f>
        <v>1.2</v>
      </c>
      <c r="W41" s="994"/>
      <c r="X41" s="994" t="s">
        <v>5461</v>
      </c>
      <c r="Y41" s="790"/>
      <c r="Z41" s="790"/>
      <c r="AA41" s="790"/>
      <c r="AB41" s="790"/>
      <c r="AC41" s="790"/>
      <c r="AD41" s="790"/>
      <c r="AE41" s="790"/>
      <c r="AF41" s="790"/>
      <c r="AG41" s="790" t="s">
        <v>5462</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5523</v>
      </c>
      <c r="C42" s="997" t="s">
        <v>5524</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5480</v>
      </c>
      <c r="T42" s="994" t="s">
        <v>5460</v>
      </c>
      <c r="U42" s="994">
        <v>0.09</v>
      </c>
      <c r="V42" s="994">
        <f>ROUND(E42*U42,2)</f>
        <v>0.9</v>
      </c>
      <c r="W42" s="994"/>
      <c r="X42" s="994" t="s">
        <v>5461</v>
      </c>
      <c r="Y42" s="790"/>
      <c r="Z42" s="790"/>
      <c r="AA42" s="790"/>
      <c r="AB42" s="790"/>
      <c r="AC42" s="790"/>
      <c r="AD42" s="790"/>
      <c r="AE42" s="790"/>
      <c r="AF42" s="790"/>
      <c r="AG42" s="790" t="s">
        <v>5462</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5525</v>
      </c>
      <c r="C43" s="1003" t="s">
        <v>5526</v>
      </c>
      <c r="D43" s="1004" t="s">
        <v>5397</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5459</v>
      </c>
      <c r="T43" s="994" t="s">
        <v>5465</v>
      </c>
      <c r="U43" s="994">
        <v>0</v>
      </c>
      <c r="V43" s="994">
        <f>ROUND(E43*U43,2)</f>
        <v>0</v>
      </c>
      <c r="W43" s="994"/>
      <c r="X43" s="994" t="s">
        <v>5517</v>
      </c>
      <c r="Y43" s="790"/>
      <c r="Z43" s="790"/>
      <c r="AA43" s="790"/>
      <c r="AB43" s="790"/>
      <c r="AC43" s="790"/>
      <c r="AD43" s="790"/>
      <c r="AE43" s="790"/>
      <c r="AF43" s="790"/>
      <c r="AG43" s="790" t="s">
        <v>5518</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5455</v>
      </c>
      <c r="B44" s="979" t="s">
        <v>3615</v>
      </c>
      <c r="C44" s="980" t="s">
        <v>5422</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5456</v>
      </c>
    </row>
    <row r="45" spans="1:60" outlineLevel="1">
      <c r="A45" s="986">
        <v>29</v>
      </c>
      <c r="B45" s="987" t="s">
        <v>5527</v>
      </c>
      <c r="C45" s="988" t="s">
        <v>5528</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5480</v>
      </c>
      <c r="T45" s="994" t="s">
        <v>5481</v>
      </c>
      <c r="U45" s="994">
        <v>1.0529999999999999</v>
      </c>
      <c r="V45" s="994">
        <f>ROUND(E45*U45,2)</f>
        <v>5.27</v>
      </c>
      <c r="W45" s="994"/>
      <c r="X45" s="994" t="s">
        <v>5461</v>
      </c>
      <c r="Y45" s="790"/>
      <c r="Z45" s="790"/>
      <c r="AA45" s="790"/>
      <c r="AB45" s="790"/>
      <c r="AC45" s="790"/>
      <c r="AD45" s="790"/>
      <c r="AE45" s="790"/>
      <c r="AF45" s="790"/>
      <c r="AG45" s="790" t="s">
        <v>5462</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5529</v>
      </c>
      <c r="C46" s="988" t="s">
        <v>5530</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5480</v>
      </c>
      <c r="T46" s="994" t="s">
        <v>5460</v>
      </c>
      <c r="U46" s="994">
        <v>0</v>
      </c>
      <c r="V46" s="994">
        <f>ROUND(E46*U46,2)</f>
        <v>0</v>
      </c>
      <c r="W46" s="994"/>
      <c r="X46" s="994" t="s">
        <v>5461</v>
      </c>
      <c r="Y46" s="790"/>
      <c r="Z46" s="790"/>
      <c r="AA46" s="790"/>
      <c r="AB46" s="790"/>
      <c r="AC46" s="790"/>
      <c r="AD46" s="790"/>
      <c r="AE46" s="790"/>
      <c r="AF46" s="790"/>
      <c r="AG46" s="790" t="s">
        <v>5462</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5531</v>
      </c>
      <c r="C47" s="997" t="s">
        <v>5532</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5490</v>
      </c>
      <c r="S47" s="994" t="s">
        <v>5459</v>
      </c>
      <c r="T47" s="994" t="s">
        <v>5465</v>
      </c>
      <c r="U47" s="994">
        <v>0</v>
      </c>
      <c r="V47" s="994">
        <f>ROUND(E47*U47,2)</f>
        <v>0</v>
      </c>
      <c r="W47" s="994"/>
      <c r="X47" s="994" t="s">
        <v>5491</v>
      </c>
      <c r="Y47" s="790"/>
      <c r="Z47" s="790"/>
      <c r="AA47" s="790"/>
      <c r="AB47" s="790"/>
      <c r="AC47" s="790"/>
      <c r="AD47" s="790"/>
      <c r="AE47" s="790"/>
      <c r="AF47" s="790"/>
      <c r="AG47" s="790" t="s">
        <v>5492</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5533</v>
      </c>
      <c r="C48" s="1003" t="s">
        <v>5534</v>
      </c>
      <c r="D48" s="1004" t="s">
        <v>5397</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5459</v>
      </c>
      <c r="T48" s="994" t="s">
        <v>5465</v>
      </c>
      <c r="U48" s="994">
        <v>0</v>
      </c>
      <c r="V48" s="994">
        <f>ROUND(E48*U48,2)</f>
        <v>0</v>
      </c>
      <c r="W48" s="994"/>
      <c r="X48" s="994" t="s">
        <v>5517</v>
      </c>
      <c r="Y48" s="790"/>
      <c r="Z48" s="790"/>
      <c r="AA48" s="790"/>
      <c r="AB48" s="790"/>
      <c r="AC48" s="790"/>
      <c r="AD48" s="790"/>
      <c r="AE48" s="790"/>
      <c r="AF48" s="790"/>
      <c r="AG48" s="790" t="s">
        <v>5518</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5455</v>
      </c>
      <c r="B49" s="979" t="s">
        <v>3694</v>
      </c>
      <c r="C49" s="980" t="s">
        <v>5423</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5456</v>
      </c>
    </row>
    <row r="50" spans="1:60" ht="22.5" outlineLevel="1">
      <c r="A50" s="986">
        <v>33</v>
      </c>
      <c r="B50" s="987" t="s">
        <v>5535</v>
      </c>
      <c r="C50" s="988" t="s">
        <v>5536</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5459</v>
      </c>
      <c r="T50" s="994" t="s">
        <v>5459</v>
      </c>
      <c r="U50" s="994">
        <v>0.76600000000000001</v>
      </c>
      <c r="V50" s="994">
        <f t="shared" ref="V50:V79" si="13">ROUND(E50*U50,2)</f>
        <v>0.23</v>
      </c>
      <c r="W50" s="994"/>
      <c r="X50" s="994" t="s">
        <v>5461</v>
      </c>
      <c r="Y50" s="790"/>
      <c r="Z50" s="790"/>
      <c r="AA50" s="790"/>
      <c r="AB50" s="790"/>
      <c r="AC50" s="790"/>
      <c r="AD50" s="790"/>
      <c r="AE50" s="790"/>
      <c r="AF50" s="790"/>
      <c r="AG50" s="790" t="s">
        <v>5462</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5537</v>
      </c>
      <c r="C51" s="988" t="s">
        <v>5538</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5459</v>
      </c>
      <c r="T51" s="994" t="s">
        <v>5459</v>
      </c>
      <c r="U51" s="994">
        <v>1.04</v>
      </c>
      <c r="V51" s="994">
        <f t="shared" si="13"/>
        <v>4.68</v>
      </c>
      <c r="W51" s="994"/>
      <c r="X51" s="994" t="s">
        <v>5461</v>
      </c>
      <c r="Y51" s="790"/>
      <c r="Z51" s="790"/>
      <c r="AA51" s="790"/>
      <c r="AB51" s="790"/>
      <c r="AC51" s="790"/>
      <c r="AD51" s="790"/>
      <c r="AE51" s="790"/>
      <c r="AF51" s="790"/>
      <c r="AG51" s="790" t="s">
        <v>5462</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5539</v>
      </c>
      <c r="C52" s="988" t="s">
        <v>5540</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5459</v>
      </c>
      <c r="T52" s="994" t="s">
        <v>5459</v>
      </c>
      <c r="U52" s="994">
        <v>0.82599999999999996</v>
      </c>
      <c r="V52" s="994">
        <f t="shared" si="13"/>
        <v>376.66</v>
      </c>
      <c r="W52" s="994"/>
      <c r="X52" s="994" t="s">
        <v>5461</v>
      </c>
      <c r="Y52" s="790"/>
      <c r="Z52" s="790"/>
      <c r="AA52" s="790"/>
      <c r="AB52" s="790"/>
      <c r="AC52" s="790"/>
      <c r="AD52" s="790"/>
      <c r="AE52" s="790"/>
      <c r="AF52" s="790"/>
      <c r="AG52" s="790" t="s">
        <v>5462</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5541</v>
      </c>
      <c r="C53" s="988" t="s">
        <v>5542</v>
      </c>
      <c r="D53" s="989" t="s">
        <v>2462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5480</v>
      </c>
      <c r="T53" s="994" t="s">
        <v>5460</v>
      </c>
      <c r="U53" s="994">
        <v>0</v>
      </c>
      <c r="V53" s="994">
        <f t="shared" si="13"/>
        <v>0</v>
      </c>
      <c r="W53" s="994"/>
      <c r="X53" s="994" t="s">
        <v>5461</v>
      </c>
      <c r="Y53" s="790"/>
      <c r="Z53" s="790"/>
      <c r="AA53" s="790"/>
      <c r="AB53" s="790"/>
      <c r="AC53" s="790"/>
      <c r="AD53" s="790"/>
      <c r="AE53" s="790"/>
      <c r="AF53" s="790"/>
      <c r="AG53" s="790" t="s">
        <v>5462</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5543</v>
      </c>
      <c r="C54" s="988" t="s">
        <v>5544</v>
      </c>
      <c r="D54" s="989" t="s">
        <v>2462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5480</v>
      </c>
      <c r="T54" s="994" t="s">
        <v>5460</v>
      </c>
      <c r="U54" s="994">
        <v>0</v>
      </c>
      <c r="V54" s="994">
        <f t="shared" si="13"/>
        <v>0</v>
      </c>
      <c r="W54" s="994"/>
      <c r="X54" s="994" t="s">
        <v>5461</v>
      </c>
      <c r="Y54" s="790"/>
      <c r="Z54" s="790"/>
      <c r="AA54" s="790"/>
      <c r="AB54" s="790"/>
      <c r="AC54" s="790"/>
      <c r="AD54" s="790"/>
      <c r="AE54" s="790"/>
      <c r="AF54" s="790"/>
      <c r="AG54" s="790" t="s">
        <v>5462</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5545</v>
      </c>
      <c r="C55" s="988" t="s">
        <v>5546</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5480</v>
      </c>
      <c r="T55" s="994" t="s">
        <v>5460</v>
      </c>
      <c r="U55" s="994">
        <v>0.38200000000000001</v>
      </c>
      <c r="V55" s="994">
        <f t="shared" si="13"/>
        <v>0.38</v>
      </c>
      <c r="W55" s="994"/>
      <c r="X55" s="994" t="s">
        <v>5461</v>
      </c>
      <c r="Y55" s="790"/>
      <c r="Z55" s="790"/>
      <c r="AA55" s="790"/>
      <c r="AB55" s="790"/>
      <c r="AC55" s="790"/>
      <c r="AD55" s="790"/>
      <c r="AE55" s="790"/>
      <c r="AF55" s="790"/>
      <c r="AG55" s="790" t="s">
        <v>5462</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5547</v>
      </c>
      <c r="C56" s="988" t="s">
        <v>5548</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5480</v>
      </c>
      <c r="T56" s="994" t="s">
        <v>5460</v>
      </c>
      <c r="U56" s="994">
        <v>0.71</v>
      </c>
      <c r="V56" s="994">
        <f t="shared" si="13"/>
        <v>2.84</v>
      </c>
      <c r="W56" s="994"/>
      <c r="X56" s="994" t="s">
        <v>5461</v>
      </c>
      <c r="Y56" s="790"/>
      <c r="Z56" s="790"/>
      <c r="AA56" s="790"/>
      <c r="AB56" s="790"/>
      <c r="AC56" s="790"/>
      <c r="AD56" s="790"/>
      <c r="AE56" s="790"/>
      <c r="AF56" s="790"/>
      <c r="AG56" s="790" t="s">
        <v>5462</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5549</v>
      </c>
      <c r="C57" s="988" t="s">
        <v>5550</v>
      </c>
      <c r="D57" s="989" t="s">
        <v>2462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5480</v>
      </c>
      <c r="T57" s="994" t="s">
        <v>5460</v>
      </c>
      <c r="U57" s="994">
        <v>0</v>
      </c>
      <c r="V57" s="994">
        <f t="shared" si="13"/>
        <v>0</v>
      </c>
      <c r="W57" s="994"/>
      <c r="X57" s="994" t="s">
        <v>5461</v>
      </c>
      <c r="Y57" s="790"/>
      <c r="Z57" s="790"/>
      <c r="AA57" s="790"/>
      <c r="AB57" s="790"/>
      <c r="AC57" s="790"/>
      <c r="AD57" s="790"/>
      <c r="AE57" s="790"/>
      <c r="AF57" s="790"/>
      <c r="AG57" s="790" t="s">
        <v>5462</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5551</v>
      </c>
      <c r="C58" s="988" t="s">
        <v>5552</v>
      </c>
      <c r="D58" s="989" t="s">
        <v>4062</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5480</v>
      </c>
      <c r="T58" s="994" t="s">
        <v>5460</v>
      </c>
      <c r="U58" s="994">
        <v>0</v>
      </c>
      <c r="V58" s="994">
        <f t="shared" si="13"/>
        <v>0</v>
      </c>
      <c r="W58" s="994"/>
      <c r="X58" s="994" t="s">
        <v>5461</v>
      </c>
      <c r="Y58" s="790"/>
      <c r="Z58" s="790"/>
      <c r="AA58" s="790"/>
      <c r="AB58" s="790"/>
      <c r="AC58" s="790"/>
      <c r="AD58" s="790"/>
      <c r="AE58" s="790"/>
      <c r="AF58" s="790"/>
      <c r="AG58" s="790" t="s">
        <v>5462</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5553</v>
      </c>
      <c r="C59" s="988" t="s">
        <v>5554</v>
      </c>
      <c r="D59" s="989" t="s">
        <v>4062</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5480</v>
      </c>
      <c r="T59" s="994" t="s">
        <v>5460</v>
      </c>
      <c r="U59" s="994">
        <v>0</v>
      </c>
      <c r="V59" s="994">
        <f t="shared" si="13"/>
        <v>0</v>
      </c>
      <c r="W59" s="994"/>
      <c r="X59" s="994" t="s">
        <v>5461</v>
      </c>
      <c r="Y59" s="790"/>
      <c r="Z59" s="790"/>
      <c r="AA59" s="790"/>
      <c r="AB59" s="790"/>
      <c r="AC59" s="790"/>
      <c r="AD59" s="790"/>
      <c r="AE59" s="790"/>
      <c r="AF59" s="790"/>
      <c r="AG59" s="790" t="s">
        <v>5462</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5555</v>
      </c>
      <c r="C60" s="988" t="s">
        <v>5556</v>
      </c>
      <c r="D60" s="989" t="s">
        <v>2462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5480</v>
      </c>
      <c r="T60" s="994" t="s">
        <v>5460</v>
      </c>
      <c r="U60" s="994">
        <v>0</v>
      </c>
      <c r="V60" s="994">
        <f t="shared" si="13"/>
        <v>0</v>
      </c>
      <c r="W60" s="994"/>
      <c r="X60" s="994" t="s">
        <v>5461</v>
      </c>
      <c r="Y60" s="790"/>
      <c r="Z60" s="790"/>
      <c r="AA60" s="790"/>
      <c r="AB60" s="790"/>
      <c r="AC60" s="790"/>
      <c r="AD60" s="790"/>
      <c r="AE60" s="790"/>
      <c r="AF60" s="790"/>
      <c r="AG60" s="790" t="s">
        <v>5462</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5557</v>
      </c>
      <c r="C61" s="988" t="s">
        <v>5558</v>
      </c>
      <c r="D61" s="989" t="s">
        <v>2462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5480</v>
      </c>
      <c r="T61" s="994" t="s">
        <v>5460</v>
      </c>
      <c r="U61" s="994">
        <v>0</v>
      </c>
      <c r="V61" s="994">
        <f t="shared" si="13"/>
        <v>0</v>
      </c>
      <c r="W61" s="994"/>
      <c r="X61" s="994" t="s">
        <v>5461</v>
      </c>
      <c r="Y61" s="790"/>
      <c r="Z61" s="790"/>
      <c r="AA61" s="790"/>
      <c r="AB61" s="790"/>
      <c r="AC61" s="790"/>
      <c r="AD61" s="790"/>
      <c r="AE61" s="790"/>
      <c r="AF61" s="790"/>
      <c r="AG61" s="790" t="s">
        <v>5462</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5559</v>
      </c>
      <c r="C62" s="988" t="s">
        <v>5560</v>
      </c>
      <c r="D62" s="989" t="s">
        <v>2462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5480</v>
      </c>
      <c r="T62" s="994" t="s">
        <v>5460</v>
      </c>
      <c r="U62" s="994">
        <v>0</v>
      </c>
      <c r="V62" s="994">
        <f t="shared" si="13"/>
        <v>0</v>
      </c>
      <c r="W62" s="994"/>
      <c r="X62" s="994" t="s">
        <v>5461</v>
      </c>
      <c r="Y62" s="790"/>
      <c r="Z62" s="790"/>
      <c r="AA62" s="790"/>
      <c r="AB62" s="790"/>
      <c r="AC62" s="790"/>
      <c r="AD62" s="790"/>
      <c r="AE62" s="790"/>
      <c r="AF62" s="790"/>
      <c r="AG62" s="790" t="s">
        <v>5462</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5561</v>
      </c>
      <c r="C63" s="988" t="s">
        <v>5562</v>
      </c>
      <c r="D63" s="989" t="s">
        <v>2462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5480</v>
      </c>
      <c r="T63" s="994" t="s">
        <v>5460</v>
      </c>
      <c r="U63" s="994">
        <v>0</v>
      </c>
      <c r="V63" s="994">
        <f t="shared" si="13"/>
        <v>0</v>
      </c>
      <c r="W63" s="994"/>
      <c r="X63" s="994" t="s">
        <v>5461</v>
      </c>
      <c r="Y63" s="790"/>
      <c r="Z63" s="790"/>
      <c r="AA63" s="790"/>
      <c r="AB63" s="790"/>
      <c r="AC63" s="790"/>
      <c r="AD63" s="790"/>
      <c r="AE63" s="790"/>
      <c r="AF63" s="790"/>
      <c r="AG63" s="790" t="s">
        <v>5462</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5563</v>
      </c>
      <c r="C64" s="988" t="s">
        <v>5564</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5480</v>
      </c>
      <c r="T64" s="994" t="s">
        <v>5459</v>
      </c>
      <c r="U64" s="994">
        <v>2.5999999999999999E-2</v>
      </c>
      <c r="V64" s="994">
        <f t="shared" si="13"/>
        <v>13.65</v>
      </c>
      <c r="W64" s="994"/>
      <c r="X64" s="994" t="s">
        <v>5461</v>
      </c>
      <c r="Y64" s="790"/>
      <c r="Z64" s="790"/>
      <c r="AA64" s="790"/>
      <c r="AB64" s="790"/>
      <c r="AC64" s="790"/>
      <c r="AD64" s="790"/>
      <c r="AE64" s="790"/>
      <c r="AF64" s="790"/>
      <c r="AG64" s="790" t="s">
        <v>5462</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5565</v>
      </c>
      <c r="C65" s="988" t="s">
        <v>5566</v>
      </c>
      <c r="D65" s="989" t="s">
        <v>4427</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5567</v>
      </c>
      <c r="S65" s="994" t="s">
        <v>5459</v>
      </c>
      <c r="T65" s="994" t="s">
        <v>5459</v>
      </c>
      <c r="U65" s="994">
        <v>1</v>
      </c>
      <c r="V65" s="994">
        <f t="shared" si="13"/>
        <v>72</v>
      </c>
      <c r="W65" s="994"/>
      <c r="X65" s="994" t="s">
        <v>5568</v>
      </c>
      <c r="Y65" s="790"/>
      <c r="Z65" s="790"/>
      <c r="AA65" s="790"/>
      <c r="AB65" s="790"/>
      <c r="AC65" s="790"/>
      <c r="AD65" s="790"/>
      <c r="AE65" s="790"/>
      <c r="AF65" s="790"/>
      <c r="AG65" s="790" t="s">
        <v>5569</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746</v>
      </c>
      <c r="C66" s="988" t="s">
        <v>5570</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5480</v>
      </c>
      <c r="T66" s="994" t="s">
        <v>5460</v>
      </c>
      <c r="U66" s="994">
        <v>0</v>
      </c>
      <c r="V66" s="994">
        <f t="shared" si="13"/>
        <v>0</v>
      </c>
      <c r="W66" s="994"/>
      <c r="X66" s="994" t="s">
        <v>5491</v>
      </c>
      <c r="Y66" s="790"/>
      <c r="Z66" s="790"/>
      <c r="AA66" s="790"/>
      <c r="AB66" s="790"/>
      <c r="AC66" s="790"/>
      <c r="AD66" s="790"/>
      <c r="AE66" s="790"/>
      <c r="AF66" s="790"/>
      <c r="AG66" s="790" t="s">
        <v>5492</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5571</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5480</v>
      </c>
      <c r="T67" s="994" t="s">
        <v>5460</v>
      </c>
      <c r="U67" s="994">
        <v>0</v>
      </c>
      <c r="V67" s="994">
        <f t="shared" si="13"/>
        <v>0</v>
      </c>
      <c r="W67" s="994"/>
      <c r="X67" s="994" t="s">
        <v>5491</v>
      </c>
      <c r="Y67" s="790"/>
      <c r="Z67" s="790"/>
      <c r="AA67" s="790"/>
      <c r="AB67" s="790"/>
      <c r="AC67" s="790"/>
      <c r="AD67" s="790"/>
      <c r="AE67" s="790"/>
      <c r="AF67" s="790"/>
      <c r="AG67" s="790" t="s">
        <v>5492</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753</v>
      </c>
      <c r="C68" s="988" t="s">
        <v>5572</v>
      </c>
      <c r="D68" s="989" t="s">
        <v>2462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5480</v>
      </c>
      <c r="T68" s="994" t="s">
        <v>5460</v>
      </c>
      <c r="U68" s="994">
        <v>0</v>
      </c>
      <c r="V68" s="994">
        <f t="shared" si="13"/>
        <v>0</v>
      </c>
      <c r="W68" s="994"/>
      <c r="X68" s="994" t="s">
        <v>5491</v>
      </c>
      <c r="Y68" s="790"/>
      <c r="Z68" s="790"/>
      <c r="AA68" s="790"/>
      <c r="AB68" s="790"/>
      <c r="AC68" s="790"/>
      <c r="AD68" s="790"/>
      <c r="AE68" s="790"/>
      <c r="AF68" s="790"/>
      <c r="AG68" s="790" t="s">
        <v>5492</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5573</v>
      </c>
      <c r="D69" s="989" t="s">
        <v>2462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5480</v>
      </c>
      <c r="T69" s="994" t="s">
        <v>5460</v>
      </c>
      <c r="U69" s="994">
        <v>0</v>
      </c>
      <c r="V69" s="994">
        <f t="shared" si="13"/>
        <v>0</v>
      </c>
      <c r="W69" s="994"/>
      <c r="X69" s="994" t="s">
        <v>5491</v>
      </c>
      <c r="Y69" s="790"/>
      <c r="Z69" s="790"/>
      <c r="AA69" s="790"/>
      <c r="AB69" s="790"/>
      <c r="AC69" s="790"/>
      <c r="AD69" s="790"/>
      <c r="AE69" s="790"/>
      <c r="AF69" s="790"/>
      <c r="AG69" s="790" t="s">
        <v>5492</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762</v>
      </c>
      <c r="C70" s="988" t="s">
        <v>5574</v>
      </c>
      <c r="D70" s="989" t="s">
        <v>2462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5480</v>
      </c>
      <c r="T70" s="994" t="s">
        <v>5460</v>
      </c>
      <c r="U70" s="994">
        <v>0</v>
      </c>
      <c r="V70" s="994">
        <f t="shared" si="13"/>
        <v>0</v>
      </c>
      <c r="W70" s="994"/>
      <c r="X70" s="994" t="s">
        <v>5491</v>
      </c>
      <c r="Y70" s="790"/>
      <c r="Z70" s="790"/>
      <c r="AA70" s="790"/>
      <c r="AB70" s="790"/>
      <c r="AC70" s="790"/>
      <c r="AD70" s="790"/>
      <c r="AE70" s="790"/>
      <c r="AF70" s="790"/>
      <c r="AG70" s="790" t="s">
        <v>5492</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5575</v>
      </c>
      <c r="D71" s="989" t="s">
        <v>2462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5480</v>
      </c>
      <c r="T71" s="994" t="s">
        <v>5460</v>
      </c>
      <c r="U71" s="994">
        <v>0</v>
      </c>
      <c r="V71" s="994">
        <f t="shared" si="13"/>
        <v>0</v>
      </c>
      <c r="W71" s="994"/>
      <c r="X71" s="994" t="s">
        <v>5491</v>
      </c>
      <c r="Y71" s="790"/>
      <c r="Z71" s="790"/>
      <c r="AA71" s="790"/>
      <c r="AB71" s="790"/>
      <c r="AC71" s="790"/>
      <c r="AD71" s="790"/>
      <c r="AE71" s="790"/>
      <c r="AF71" s="790"/>
      <c r="AG71" s="790" t="s">
        <v>5492</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770</v>
      </c>
      <c r="C72" s="988" t="s">
        <v>5576</v>
      </c>
      <c r="D72" s="989" t="s">
        <v>2462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5480</v>
      </c>
      <c r="T72" s="994" t="s">
        <v>5460</v>
      </c>
      <c r="U72" s="994">
        <v>0</v>
      </c>
      <c r="V72" s="994">
        <f t="shared" si="13"/>
        <v>0</v>
      </c>
      <c r="W72" s="994"/>
      <c r="X72" s="994" t="s">
        <v>5491</v>
      </c>
      <c r="Y72" s="790"/>
      <c r="Z72" s="790"/>
      <c r="AA72" s="790"/>
      <c r="AB72" s="790"/>
      <c r="AC72" s="790"/>
      <c r="AD72" s="790"/>
      <c r="AE72" s="790"/>
      <c r="AF72" s="790"/>
      <c r="AG72" s="790" t="s">
        <v>5492</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5577</v>
      </c>
      <c r="D73" s="989" t="s">
        <v>2462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5480</v>
      </c>
      <c r="T73" s="994" t="s">
        <v>5460</v>
      </c>
      <c r="U73" s="994">
        <v>0</v>
      </c>
      <c r="V73" s="994">
        <f t="shared" si="13"/>
        <v>0</v>
      </c>
      <c r="W73" s="994"/>
      <c r="X73" s="994" t="s">
        <v>5491</v>
      </c>
      <c r="Y73" s="790"/>
      <c r="Z73" s="790"/>
      <c r="AA73" s="790"/>
      <c r="AB73" s="790"/>
      <c r="AC73" s="790"/>
      <c r="AD73" s="790"/>
      <c r="AE73" s="790"/>
      <c r="AF73" s="790"/>
      <c r="AG73" s="790" t="s">
        <v>5492</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785</v>
      </c>
      <c r="C74" s="988" t="s">
        <v>5578</v>
      </c>
      <c r="D74" s="989" t="s">
        <v>2462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5480</v>
      </c>
      <c r="T74" s="994" t="s">
        <v>5460</v>
      </c>
      <c r="U74" s="994">
        <v>0</v>
      </c>
      <c r="V74" s="994">
        <f t="shared" si="13"/>
        <v>0</v>
      </c>
      <c r="W74" s="994"/>
      <c r="X74" s="994" t="s">
        <v>5491</v>
      </c>
      <c r="Y74" s="790"/>
      <c r="Z74" s="790"/>
      <c r="AA74" s="790"/>
      <c r="AB74" s="790"/>
      <c r="AC74" s="790"/>
      <c r="AD74" s="790"/>
      <c r="AE74" s="790"/>
      <c r="AF74" s="790"/>
      <c r="AG74" s="790" t="s">
        <v>5492</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5579</v>
      </c>
      <c r="D75" s="989" t="s">
        <v>2462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5480</v>
      </c>
      <c r="T75" s="994" t="s">
        <v>5460</v>
      </c>
      <c r="U75" s="994">
        <v>0</v>
      </c>
      <c r="V75" s="994">
        <f t="shared" si="13"/>
        <v>0</v>
      </c>
      <c r="W75" s="994"/>
      <c r="X75" s="994" t="s">
        <v>5491</v>
      </c>
      <c r="Y75" s="790"/>
      <c r="Z75" s="790"/>
      <c r="AA75" s="790"/>
      <c r="AB75" s="790"/>
      <c r="AC75" s="790"/>
      <c r="AD75" s="790"/>
      <c r="AE75" s="790"/>
      <c r="AF75" s="790"/>
      <c r="AG75" s="790" t="s">
        <v>5492</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799</v>
      </c>
      <c r="C76" s="988" t="s">
        <v>5580</v>
      </c>
      <c r="D76" s="989" t="s">
        <v>2462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5480</v>
      </c>
      <c r="T76" s="994" t="s">
        <v>5460</v>
      </c>
      <c r="U76" s="994">
        <v>0</v>
      </c>
      <c r="V76" s="994">
        <f t="shared" si="13"/>
        <v>0</v>
      </c>
      <c r="W76" s="994"/>
      <c r="X76" s="994" t="s">
        <v>5491</v>
      </c>
      <c r="Y76" s="790"/>
      <c r="Z76" s="790"/>
      <c r="AA76" s="790"/>
      <c r="AB76" s="790"/>
      <c r="AC76" s="790"/>
      <c r="AD76" s="790"/>
      <c r="AE76" s="790"/>
      <c r="AF76" s="790"/>
      <c r="AG76" s="790" t="s">
        <v>5492</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5581</v>
      </c>
      <c r="D77" s="989" t="s">
        <v>2462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5480</v>
      </c>
      <c r="T77" s="994" t="s">
        <v>5460</v>
      </c>
      <c r="U77" s="994">
        <v>0</v>
      </c>
      <c r="V77" s="994">
        <f t="shared" si="13"/>
        <v>0</v>
      </c>
      <c r="W77" s="994"/>
      <c r="X77" s="994" t="s">
        <v>5491</v>
      </c>
      <c r="Y77" s="790"/>
      <c r="Z77" s="790"/>
      <c r="AA77" s="790"/>
      <c r="AB77" s="790"/>
      <c r="AC77" s="790"/>
      <c r="AD77" s="790"/>
      <c r="AE77" s="790"/>
      <c r="AF77" s="790"/>
      <c r="AG77" s="790" t="s">
        <v>5492</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5582</v>
      </c>
      <c r="D78" s="998" t="s">
        <v>2462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5480</v>
      </c>
      <c r="T78" s="994" t="s">
        <v>5460</v>
      </c>
      <c r="U78" s="994">
        <v>0</v>
      </c>
      <c r="V78" s="994">
        <f t="shared" si="13"/>
        <v>0</v>
      </c>
      <c r="W78" s="994"/>
      <c r="X78" s="994" t="s">
        <v>5491</v>
      </c>
      <c r="Y78" s="790"/>
      <c r="Z78" s="790"/>
      <c r="AA78" s="790"/>
      <c r="AB78" s="790"/>
      <c r="AC78" s="790"/>
      <c r="AD78" s="790"/>
      <c r="AE78" s="790"/>
      <c r="AF78" s="790"/>
      <c r="AG78" s="790" t="s">
        <v>5492</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5583</v>
      </c>
      <c r="C79" s="1003" t="s">
        <v>5584</v>
      </c>
      <c r="D79" s="1004" t="s">
        <v>5397</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5459</v>
      </c>
      <c r="T79" s="994" t="s">
        <v>5459</v>
      </c>
      <c r="U79" s="994">
        <v>0</v>
      </c>
      <c r="V79" s="994">
        <f t="shared" si="13"/>
        <v>0</v>
      </c>
      <c r="W79" s="994"/>
      <c r="X79" s="994" t="s">
        <v>5517</v>
      </c>
      <c r="Y79" s="790"/>
      <c r="Z79" s="790"/>
      <c r="AA79" s="790"/>
      <c r="AB79" s="790"/>
      <c r="AC79" s="790"/>
      <c r="AD79" s="790"/>
      <c r="AE79" s="790"/>
      <c r="AF79" s="790"/>
      <c r="AG79" s="790" t="s">
        <v>5518</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5455</v>
      </c>
      <c r="B80" s="979" t="s">
        <v>2249</v>
      </c>
      <c r="C80" s="980" t="s">
        <v>5424</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5456</v>
      </c>
    </row>
    <row r="81" spans="1:60" outlineLevel="1">
      <c r="A81" s="986">
        <v>63</v>
      </c>
      <c r="B81" s="987" t="s">
        <v>5585</v>
      </c>
      <c r="C81" s="988" t="s">
        <v>5586</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5480</v>
      </c>
      <c r="T81" s="994" t="s">
        <v>5459</v>
      </c>
      <c r="U81" s="994">
        <v>0.42199999999999999</v>
      </c>
      <c r="V81" s="994">
        <f t="shared" ref="V81:V89" si="20">ROUND(E81*U81,2)</f>
        <v>0.84</v>
      </c>
      <c r="W81" s="994"/>
      <c r="X81" s="994" t="s">
        <v>5461</v>
      </c>
      <c r="Y81" s="790"/>
      <c r="Z81" s="790"/>
      <c r="AA81" s="790"/>
      <c r="AB81" s="790"/>
      <c r="AC81" s="790"/>
      <c r="AD81" s="790"/>
      <c r="AE81" s="790"/>
      <c r="AF81" s="790"/>
      <c r="AG81" s="790" t="s">
        <v>5462</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5587</v>
      </c>
      <c r="C82" s="988" t="s">
        <v>5588</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5480</v>
      </c>
      <c r="T82" s="994" t="s">
        <v>5459</v>
      </c>
      <c r="U82" s="994">
        <v>0.56699999999999995</v>
      </c>
      <c r="V82" s="994">
        <f t="shared" si="20"/>
        <v>0.56999999999999995</v>
      </c>
      <c r="W82" s="994"/>
      <c r="X82" s="994" t="s">
        <v>5461</v>
      </c>
      <c r="Y82" s="790"/>
      <c r="Z82" s="790"/>
      <c r="AA82" s="790"/>
      <c r="AB82" s="790"/>
      <c r="AC82" s="790"/>
      <c r="AD82" s="790"/>
      <c r="AE82" s="790"/>
      <c r="AF82" s="790"/>
      <c r="AG82" s="790" t="s">
        <v>5462</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5589</v>
      </c>
      <c r="C83" s="988" t="s">
        <v>5590</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5480</v>
      </c>
      <c r="T83" s="994" t="s">
        <v>5459</v>
      </c>
      <c r="U83" s="994">
        <v>0.81399999999999995</v>
      </c>
      <c r="V83" s="994">
        <f t="shared" si="20"/>
        <v>1.63</v>
      </c>
      <c r="W83" s="994"/>
      <c r="X83" s="994" t="s">
        <v>5461</v>
      </c>
      <c r="Y83" s="790"/>
      <c r="Z83" s="790"/>
      <c r="AA83" s="790"/>
      <c r="AB83" s="790"/>
      <c r="AC83" s="790"/>
      <c r="AD83" s="790"/>
      <c r="AE83" s="790"/>
      <c r="AF83" s="790"/>
      <c r="AG83" s="790" t="s">
        <v>5462</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5591</v>
      </c>
      <c r="C84" s="988" t="s">
        <v>5592</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5480</v>
      </c>
      <c r="T84" s="994" t="s">
        <v>5460</v>
      </c>
      <c r="U84" s="994">
        <v>0.81399999999999995</v>
      </c>
      <c r="V84" s="994">
        <f t="shared" si="20"/>
        <v>1.63</v>
      </c>
      <c r="W84" s="994"/>
      <c r="X84" s="994" t="s">
        <v>5461</v>
      </c>
      <c r="Y84" s="790"/>
      <c r="Z84" s="790"/>
      <c r="AA84" s="790"/>
      <c r="AB84" s="790"/>
      <c r="AC84" s="790"/>
      <c r="AD84" s="790"/>
      <c r="AE84" s="790"/>
      <c r="AF84" s="790"/>
      <c r="AG84" s="790" t="s">
        <v>5462</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5593</v>
      </c>
      <c r="C85" s="988" t="s">
        <v>5594</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5480</v>
      </c>
      <c r="T85" s="994" t="s">
        <v>5459</v>
      </c>
      <c r="U85" s="994">
        <v>0</v>
      </c>
      <c r="V85" s="994">
        <f t="shared" si="20"/>
        <v>0</v>
      </c>
      <c r="W85" s="994"/>
      <c r="X85" s="994" t="s">
        <v>5491</v>
      </c>
      <c r="Y85" s="790"/>
      <c r="Z85" s="790"/>
      <c r="AA85" s="790"/>
      <c r="AB85" s="790"/>
      <c r="AC85" s="790"/>
      <c r="AD85" s="790"/>
      <c r="AE85" s="790"/>
      <c r="AF85" s="790"/>
      <c r="AG85" s="790" t="s">
        <v>5492</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5595</v>
      </c>
      <c r="C86" s="988" t="s">
        <v>5596</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5480</v>
      </c>
      <c r="T86" s="994" t="s">
        <v>5459</v>
      </c>
      <c r="U86" s="994">
        <v>0</v>
      </c>
      <c r="V86" s="994">
        <f t="shared" si="20"/>
        <v>0</v>
      </c>
      <c r="W86" s="994"/>
      <c r="X86" s="994" t="s">
        <v>5491</v>
      </c>
      <c r="Y86" s="790"/>
      <c r="Z86" s="790"/>
      <c r="AA86" s="790"/>
      <c r="AB86" s="790"/>
      <c r="AC86" s="790"/>
      <c r="AD86" s="790"/>
      <c r="AE86" s="790"/>
      <c r="AF86" s="790"/>
      <c r="AG86" s="790" t="s">
        <v>5492</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5597</v>
      </c>
      <c r="C87" s="988" t="s">
        <v>5598</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5480</v>
      </c>
      <c r="T87" s="994" t="s">
        <v>5459</v>
      </c>
      <c r="U87" s="994">
        <v>0</v>
      </c>
      <c r="V87" s="994">
        <f t="shared" si="20"/>
        <v>0</v>
      </c>
      <c r="W87" s="994"/>
      <c r="X87" s="994" t="s">
        <v>5491</v>
      </c>
      <c r="Y87" s="790"/>
      <c r="Z87" s="790"/>
      <c r="AA87" s="790"/>
      <c r="AB87" s="790"/>
      <c r="AC87" s="790"/>
      <c r="AD87" s="790"/>
      <c r="AE87" s="790"/>
      <c r="AF87" s="790"/>
      <c r="AG87" s="790" t="s">
        <v>5492</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5599</v>
      </c>
      <c r="C88" s="997" t="s">
        <v>5600</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5480</v>
      </c>
      <c r="T88" s="994" t="s">
        <v>5459</v>
      </c>
      <c r="U88" s="994">
        <v>0</v>
      </c>
      <c r="V88" s="994">
        <f t="shared" si="20"/>
        <v>0</v>
      </c>
      <c r="W88" s="994"/>
      <c r="X88" s="994" t="s">
        <v>5491</v>
      </c>
      <c r="Y88" s="790"/>
      <c r="Z88" s="790"/>
      <c r="AA88" s="790"/>
      <c r="AB88" s="790"/>
      <c r="AC88" s="790"/>
      <c r="AD88" s="790"/>
      <c r="AE88" s="790"/>
      <c r="AF88" s="790"/>
      <c r="AG88" s="790" t="s">
        <v>5492</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5601</v>
      </c>
      <c r="C89" s="1003" t="s">
        <v>5602</v>
      </c>
      <c r="D89" s="1004" t="s">
        <v>5397</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5459</v>
      </c>
      <c r="T89" s="994" t="s">
        <v>5459</v>
      </c>
      <c r="U89" s="994">
        <v>0</v>
      </c>
      <c r="V89" s="994">
        <f t="shared" si="20"/>
        <v>0</v>
      </c>
      <c r="W89" s="994"/>
      <c r="X89" s="994" t="s">
        <v>5517</v>
      </c>
      <c r="Y89" s="790"/>
      <c r="Z89" s="790"/>
      <c r="AA89" s="790"/>
      <c r="AB89" s="790"/>
      <c r="AC89" s="790"/>
      <c r="AD89" s="790"/>
      <c r="AE89" s="790"/>
      <c r="AF89" s="790"/>
      <c r="AG89" s="790" t="s">
        <v>5518</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5455</v>
      </c>
      <c r="B90" s="979" t="s">
        <v>3985</v>
      </c>
      <c r="C90" s="980" t="s">
        <v>5425</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5456</v>
      </c>
    </row>
    <row r="91" spans="1:60" outlineLevel="1">
      <c r="A91" s="986">
        <v>72</v>
      </c>
      <c r="B91" s="987" t="s">
        <v>5603</v>
      </c>
      <c r="C91" s="988" t="s">
        <v>5604</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5480</v>
      </c>
      <c r="T91" s="994" t="s">
        <v>5460</v>
      </c>
      <c r="U91" s="994">
        <v>2.9000000000000001E-2</v>
      </c>
      <c r="V91" s="994">
        <f>ROUND(E91*U91,2)</f>
        <v>0.15</v>
      </c>
      <c r="W91" s="994"/>
      <c r="X91" s="994" t="s">
        <v>5461</v>
      </c>
      <c r="Y91" s="790"/>
      <c r="Z91" s="790"/>
      <c r="AA91" s="790"/>
      <c r="AB91" s="790"/>
      <c r="AC91" s="790"/>
      <c r="AD91" s="790"/>
      <c r="AE91" s="790"/>
      <c r="AF91" s="790"/>
      <c r="AG91" s="790" t="s">
        <v>5462</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5605</v>
      </c>
      <c r="C92" s="988" t="s">
        <v>5606</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5480</v>
      </c>
      <c r="T92" s="994" t="s">
        <v>5460</v>
      </c>
      <c r="U92" s="994">
        <v>0.16400000000000001</v>
      </c>
      <c r="V92" s="994">
        <f>ROUND(E92*U92,2)</f>
        <v>0.82</v>
      </c>
      <c r="W92" s="994"/>
      <c r="X92" s="994" t="s">
        <v>5461</v>
      </c>
      <c r="Y92" s="790"/>
      <c r="Z92" s="790"/>
      <c r="AA92" s="790"/>
      <c r="AB92" s="790"/>
      <c r="AC92" s="790"/>
      <c r="AD92" s="790"/>
      <c r="AE92" s="790"/>
      <c r="AF92" s="790"/>
      <c r="AG92" s="790" t="s">
        <v>5462</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5455</v>
      </c>
      <c r="B93" s="979" t="s">
        <v>2357</v>
      </c>
      <c r="C93" s="980" t="s">
        <v>5426</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5456</v>
      </c>
    </row>
    <row r="94" spans="1:60" outlineLevel="1">
      <c r="A94" s="986">
        <v>74</v>
      </c>
      <c r="B94" s="987" t="s">
        <v>5607</v>
      </c>
      <c r="C94" s="988" t="s">
        <v>5608</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5459</v>
      </c>
      <c r="T94" s="994" t="s">
        <v>5465</v>
      </c>
      <c r="U94" s="994">
        <v>3.2480000000000002E-2</v>
      </c>
      <c r="V94" s="994">
        <f>ROUND(E94*U94,2)</f>
        <v>0.03</v>
      </c>
      <c r="W94" s="994"/>
      <c r="X94" s="994" t="s">
        <v>5461</v>
      </c>
      <c r="Y94" s="790"/>
      <c r="Z94" s="790"/>
      <c r="AA94" s="790"/>
      <c r="AB94" s="790"/>
      <c r="AC94" s="790"/>
      <c r="AD94" s="790"/>
      <c r="AE94" s="790"/>
      <c r="AF94" s="790"/>
      <c r="AG94" s="790" t="s">
        <v>5462</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5609</v>
      </c>
      <c r="C95" s="988" t="s">
        <v>5610</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5459</v>
      </c>
      <c r="T95" s="994" t="s">
        <v>5465</v>
      </c>
      <c r="U95" s="994">
        <v>0.10191</v>
      </c>
      <c r="V95" s="994">
        <f>ROUND(E95*U95,2)</f>
        <v>0.1</v>
      </c>
      <c r="W95" s="994"/>
      <c r="X95" s="994" t="s">
        <v>5461</v>
      </c>
      <c r="Y95" s="790"/>
      <c r="Z95" s="790"/>
      <c r="AA95" s="790"/>
      <c r="AB95" s="790"/>
      <c r="AC95" s="790"/>
      <c r="AD95" s="790"/>
      <c r="AE95" s="790"/>
      <c r="AF95" s="790"/>
      <c r="AG95" s="790" t="s">
        <v>5462</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5455</v>
      </c>
      <c r="B96" s="979" t="s">
        <v>5427</v>
      </c>
      <c r="C96" s="980" t="s">
        <v>4822</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5456</v>
      </c>
    </row>
    <row r="97" spans="1:60" outlineLevel="1">
      <c r="A97" s="986">
        <v>76</v>
      </c>
      <c r="B97" s="987" t="s">
        <v>5611</v>
      </c>
      <c r="C97" s="988" t="s">
        <v>5612</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5459</v>
      </c>
      <c r="T97" s="994" t="s">
        <v>5459</v>
      </c>
      <c r="U97" s="994">
        <v>0.63332999999999995</v>
      </c>
      <c r="V97" s="994">
        <f>ROUND(E97*U97,2)</f>
        <v>2.5299999999999998</v>
      </c>
      <c r="W97" s="994"/>
      <c r="X97" s="994" t="s">
        <v>5461</v>
      </c>
      <c r="Y97" s="790"/>
      <c r="Z97" s="790"/>
      <c r="AA97" s="790"/>
      <c r="AB97" s="790"/>
      <c r="AC97" s="790"/>
      <c r="AD97" s="790"/>
      <c r="AE97" s="790"/>
      <c r="AF97" s="790"/>
      <c r="AG97" s="790" t="s">
        <v>5462</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5613</v>
      </c>
      <c r="C98" s="988" t="s">
        <v>5614</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5480</v>
      </c>
      <c r="T98" s="994" t="s">
        <v>5459</v>
      </c>
      <c r="U98" s="994">
        <v>0.39017000000000002</v>
      </c>
      <c r="V98" s="994">
        <f>ROUND(E98*U98,2)</f>
        <v>1.56</v>
      </c>
      <c r="W98" s="994"/>
      <c r="X98" s="994" t="s">
        <v>5461</v>
      </c>
      <c r="Y98" s="790"/>
      <c r="Z98" s="790"/>
      <c r="AA98" s="790"/>
      <c r="AB98" s="790"/>
      <c r="AC98" s="790"/>
      <c r="AD98" s="790"/>
      <c r="AE98" s="790"/>
      <c r="AF98" s="790"/>
      <c r="AG98" s="790" t="s">
        <v>5462</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5615</v>
      </c>
      <c r="C99" s="988" t="s">
        <v>5616</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5480</v>
      </c>
      <c r="T99" s="994" t="s">
        <v>5459</v>
      </c>
      <c r="U99" s="994">
        <v>7.0000000000000007E-2</v>
      </c>
      <c r="V99" s="994">
        <f>ROUND(E99*U99,2)</f>
        <v>0.42</v>
      </c>
      <c r="W99" s="994"/>
      <c r="X99" s="994" t="s">
        <v>5461</v>
      </c>
      <c r="Y99" s="790"/>
      <c r="Z99" s="790"/>
      <c r="AA99" s="790"/>
      <c r="AB99" s="790"/>
      <c r="AC99" s="790"/>
      <c r="AD99" s="790"/>
      <c r="AE99" s="790"/>
      <c r="AF99" s="790"/>
      <c r="AG99" s="790" t="s">
        <v>5462</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5617</v>
      </c>
      <c r="C100" s="988" t="s">
        <v>5618</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5480</v>
      </c>
      <c r="T100" s="994" t="s">
        <v>5459</v>
      </c>
      <c r="U100" s="994">
        <v>0.18983</v>
      </c>
      <c r="V100" s="994">
        <f>ROUND(E100*U100,2)</f>
        <v>15.76</v>
      </c>
      <c r="W100" s="994"/>
      <c r="X100" s="994" t="s">
        <v>5461</v>
      </c>
      <c r="Y100" s="790"/>
      <c r="Z100" s="790"/>
      <c r="AA100" s="790"/>
      <c r="AB100" s="790"/>
      <c r="AC100" s="790"/>
      <c r="AD100" s="790"/>
      <c r="AE100" s="790"/>
      <c r="AF100" s="790"/>
      <c r="AG100" s="790" t="s">
        <v>5462</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5619</v>
      </c>
      <c r="C101" s="988" t="s">
        <v>5620</v>
      </c>
      <c r="D101" s="989" t="s">
        <v>5621</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5480</v>
      </c>
      <c r="T101" s="994" t="s">
        <v>5460</v>
      </c>
      <c r="U101" s="994">
        <v>0</v>
      </c>
      <c r="V101" s="994">
        <f>ROUND(E101*U101,2)</f>
        <v>0</v>
      </c>
      <c r="W101" s="994"/>
      <c r="X101" s="994" t="s">
        <v>5461</v>
      </c>
      <c r="Y101" s="790"/>
      <c r="Z101" s="790"/>
      <c r="AA101" s="790"/>
      <c r="AB101" s="790"/>
      <c r="AC101" s="790"/>
      <c r="AD101" s="790"/>
      <c r="AE101" s="790"/>
      <c r="AF101" s="790"/>
      <c r="AG101" s="790" t="s">
        <v>5462</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5455</v>
      </c>
      <c r="B102" s="979" t="s">
        <v>5428</v>
      </c>
      <c r="C102" s="980" t="s">
        <v>5429</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5456</v>
      </c>
    </row>
    <row r="103" spans="1:60" outlineLevel="1">
      <c r="A103" s="986">
        <v>81</v>
      </c>
      <c r="B103" s="987" t="s">
        <v>5622</v>
      </c>
      <c r="C103" s="988" t="s">
        <v>5623</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5459</v>
      </c>
      <c r="T103" s="994" t="s">
        <v>5459</v>
      </c>
      <c r="U103" s="994">
        <v>0.49</v>
      </c>
      <c r="V103" s="994">
        <f>ROUND(E103*U103,2)</f>
        <v>26.53</v>
      </c>
      <c r="W103" s="994"/>
      <c r="X103" s="994" t="s">
        <v>5624</v>
      </c>
      <c r="Y103" s="790"/>
      <c r="Z103" s="790"/>
      <c r="AA103" s="790"/>
      <c r="AB103" s="790"/>
      <c r="AC103" s="790"/>
      <c r="AD103" s="790"/>
      <c r="AE103" s="790"/>
      <c r="AF103" s="790"/>
      <c r="AG103" s="790" t="s">
        <v>5625</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5626</v>
      </c>
      <c r="C104" s="988" t="s">
        <v>5627</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5459</v>
      </c>
      <c r="T104" s="994" t="s">
        <v>5459</v>
      </c>
      <c r="U104" s="994">
        <v>0</v>
      </c>
      <c r="V104" s="994">
        <f>ROUND(E104*U104,2)</f>
        <v>0</v>
      </c>
      <c r="W104" s="994"/>
      <c r="X104" s="994" t="s">
        <v>5624</v>
      </c>
      <c r="Y104" s="790"/>
      <c r="Z104" s="790"/>
      <c r="AA104" s="790"/>
      <c r="AB104" s="790"/>
      <c r="AC104" s="790"/>
      <c r="AD104" s="790"/>
      <c r="AE104" s="790"/>
      <c r="AF104" s="790"/>
      <c r="AG104" s="790" t="s">
        <v>5625</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5628</v>
      </c>
      <c r="C105" s="988" t="s">
        <v>5629</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5459</v>
      </c>
      <c r="T105" s="994" t="s">
        <v>5459</v>
      </c>
      <c r="U105" s="994">
        <v>0.94199999999999995</v>
      </c>
      <c r="V105" s="994">
        <f>ROUND(E105*U105,2)</f>
        <v>51</v>
      </c>
      <c r="W105" s="994"/>
      <c r="X105" s="994" t="s">
        <v>5624</v>
      </c>
      <c r="Y105" s="790"/>
      <c r="Z105" s="790"/>
      <c r="AA105" s="790"/>
      <c r="AB105" s="790"/>
      <c r="AC105" s="790"/>
      <c r="AD105" s="790"/>
      <c r="AE105" s="790"/>
      <c r="AF105" s="790"/>
      <c r="AG105" s="790" t="s">
        <v>5625</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5630</v>
      </c>
      <c r="C106" s="997" t="s">
        <v>5631</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5459</v>
      </c>
      <c r="T106" s="994" t="s">
        <v>5459</v>
      </c>
      <c r="U106" s="994">
        <v>0</v>
      </c>
      <c r="V106" s="994">
        <f>ROUND(E106*U106,2)</f>
        <v>0</v>
      </c>
      <c r="W106" s="994"/>
      <c r="X106" s="994" t="s">
        <v>5624</v>
      </c>
      <c r="Y106" s="790"/>
      <c r="Z106" s="790"/>
      <c r="AA106" s="790"/>
      <c r="AB106" s="790"/>
      <c r="AC106" s="790"/>
      <c r="AD106" s="790"/>
      <c r="AE106" s="790"/>
      <c r="AF106" s="790"/>
      <c r="AG106" s="790" t="s">
        <v>5625</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5390</v>
      </c>
      <c r="C108" s="1010"/>
      <c r="D108" s="1011"/>
      <c r="E108" s="1012"/>
      <c r="F108" s="1013"/>
      <c r="G108" s="1014">
        <f>G8+G23+G26+G28+G32+G35+G37+G39+G44+G49+G80+G90+G93+G96+G102</f>
        <v>0</v>
      </c>
      <c r="AE108" s="432">
        <f>SUMIF(L7:L106,AE107,G7:G106)</f>
        <v>0</v>
      </c>
      <c r="AF108" s="432">
        <f>SUMIF(L7:L106,AF107,G7:G106)</f>
        <v>0</v>
      </c>
      <c r="AG108" s="432" t="s">
        <v>5632</v>
      </c>
    </row>
    <row r="109" spans="1:60">
      <c r="C109" s="1007"/>
      <c r="D109" s="439"/>
    </row>
    <row r="110" spans="1:60">
      <c r="C110" s="1007"/>
      <c r="D110" s="439"/>
    </row>
    <row r="111" spans="1:60">
      <c r="A111" s="2591" t="s">
        <v>5633</v>
      </c>
      <c r="B111" s="2591"/>
      <c r="C111" s="2592"/>
      <c r="D111" s="439"/>
    </row>
    <row r="112" spans="1:60">
      <c r="A112" s="2572"/>
      <c r="B112" s="2573"/>
      <c r="C112" s="2574"/>
      <c r="D112" s="2573"/>
      <c r="E112" s="2573"/>
      <c r="F112" s="2573"/>
      <c r="G112" s="2575"/>
      <c r="AG112" s="432" t="s">
        <v>5634</v>
      </c>
    </row>
    <row r="113" spans="1:33">
      <c r="A113" s="2576"/>
      <c r="B113" s="2577"/>
      <c r="C113" s="2578"/>
      <c r="D113" s="2577"/>
      <c r="E113" s="2577"/>
      <c r="F113" s="2577"/>
      <c r="G113" s="2579"/>
    </row>
    <row r="114" spans="1:33">
      <c r="A114" s="2576"/>
      <c r="B114" s="2577"/>
      <c r="C114" s="2578"/>
      <c r="D114" s="2577"/>
      <c r="E114" s="2577"/>
      <c r="F114" s="2577"/>
      <c r="G114" s="2579"/>
    </row>
    <row r="115" spans="1:33">
      <c r="A115" s="2576"/>
      <c r="B115" s="2577"/>
      <c r="C115" s="2578"/>
      <c r="D115" s="2577"/>
      <c r="E115" s="2577"/>
      <c r="F115" s="2577"/>
      <c r="G115" s="2579"/>
    </row>
    <row r="116" spans="1:33">
      <c r="A116" s="2580"/>
      <c r="B116" s="2581"/>
      <c r="C116" s="2582"/>
      <c r="D116" s="2581"/>
      <c r="E116" s="2581"/>
      <c r="F116" s="2581"/>
      <c r="G116" s="2583"/>
    </row>
    <row r="117" spans="1:33">
      <c r="C117" s="1007"/>
      <c r="D117" s="439"/>
    </row>
    <row r="118" spans="1:33">
      <c r="C118" s="1007"/>
      <c r="D118" s="439"/>
      <c r="AG118" s="432" t="s">
        <v>5635</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topLeftCell="A13" zoomScaleNormal="100" zoomScaleSheetLayoutView="100" workbookViewId="0">
      <selection activeCell="E20" sqref="E20"/>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93" t="s">
        <v>5822</v>
      </c>
      <c r="D2" s="2594"/>
      <c r="E2" s="2594"/>
      <c r="F2" s="2594"/>
      <c r="G2" s="2594"/>
      <c r="H2" s="2594"/>
      <c r="I2" s="2594"/>
      <c r="J2" s="1035"/>
      <c r="L2" s="1033"/>
      <c r="M2" s="1026"/>
    </row>
    <row r="3" spans="2:55" ht="6.75" customHeight="1">
      <c r="B3" s="1036"/>
      <c r="C3" s="1037"/>
      <c r="D3" s="1038"/>
      <c r="E3" s="1038"/>
      <c r="F3" s="1038"/>
      <c r="G3" s="1038"/>
      <c r="H3" s="1039"/>
      <c r="I3" s="1039"/>
      <c r="J3" s="1040"/>
      <c r="L3" s="1033"/>
      <c r="M3" s="1026"/>
    </row>
    <row r="4" spans="2:55" ht="15" customHeight="1">
      <c r="B4" s="1036"/>
      <c r="C4" s="1041" t="s">
        <v>5823</v>
      </c>
      <c r="D4" s="1042"/>
      <c r="E4" s="1043"/>
      <c r="F4" s="1044"/>
      <c r="G4" s="1045"/>
      <c r="H4" s="1046"/>
      <c r="I4" s="1046"/>
      <c r="J4" s="1040"/>
      <c r="L4" s="1033"/>
      <c r="M4" s="1026"/>
    </row>
    <row r="5" spans="2:55" ht="14.25" customHeight="1">
      <c r="B5" s="1036"/>
      <c r="C5" s="1041" t="s">
        <v>5824</v>
      </c>
      <c r="D5" s="1042"/>
      <c r="E5" s="1043"/>
      <c r="F5" s="1044"/>
      <c r="G5" s="1045"/>
      <c r="H5" s="1046"/>
      <c r="I5" s="1046"/>
      <c r="J5" s="1040"/>
      <c r="L5" s="1033"/>
      <c r="M5" s="1026"/>
    </row>
    <row r="6" spans="2:55" ht="20.25" customHeight="1">
      <c r="B6" s="1036"/>
      <c r="C6" s="1041" t="s">
        <v>5825</v>
      </c>
      <c r="D6" s="1042"/>
      <c r="E6" s="1043"/>
      <c r="F6" s="1044"/>
      <c r="G6" s="1045"/>
      <c r="H6" s="1046"/>
      <c r="I6" s="1046"/>
      <c r="J6" s="1040"/>
      <c r="L6" s="1033"/>
      <c r="M6" s="1026"/>
    </row>
    <row r="7" spans="2:55" ht="56.25" customHeight="1">
      <c r="B7" s="1036"/>
      <c r="C7" s="2595" t="s">
        <v>5826</v>
      </c>
      <c r="D7" s="2596"/>
      <c r="E7" s="2596"/>
      <c r="F7" s="2596"/>
      <c r="G7" s="2596"/>
      <c r="H7" s="2596"/>
      <c r="I7" s="2596"/>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5386</v>
      </c>
      <c r="D10" s="1049"/>
      <c r="E10" s="1048" t="s">
        <v>5827</v>
      </c>
      <c r="F10" s="1048"/>
      <c r="G10" s="1048" t="s">
        <v>29</v>
      </c>
      <c r="H10" s="1051"/>
      <c r="I10" s="1051"/>
      <c r="J10" s="1055"/>
      <c r="K10" s="1056"/>
    </row>
    <row r="11" spans="2:55" s="1054" customFormat="1" ht="14.45" customHeight="1">
      <c r="B11" s="1047"/>
      <c r="C11" s="1048" t="s">
        <v>5387</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5828</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5829</v>
      </c>
      <c r="F15" s="1071"/>
      <c r="G15" s="1072"/>
      <c r="H15" s="1073"/>
      <c r="I15" s="1073">
        <f>SUM(I16:I41)</f>
        <v>0</v>
      </c>
      <c r="J15" s="1040"/>
      <c r="L15" s="1033"/>
      <c r="M15" s="1026"/>
    </row>
    <row r="16" spans="2:55" s="1082" customFormat="1" ht="108">
      <c r="B16" s="1074"/>
      <c r="C16" s="1075" t="s">
        <v>4348</v>
      </c>
      <c r="D16" s="1075" t="s">
        <v>5830</v>
      </c>
      <c r="E16" s="1076" t="s">
        <v>5831</v>
      </c>
      <c r="F16" s="1077" t="s">
        <v>2462</v>
      </c>
      <c r="G16" s="1078">
        <v>1</v>
      </c>
      <c r="H16" s="1079"/>
      <c r="I16" s="1080">
        <f t="shared" ref="I16:I40" si="0">G16*H16</f>
        <v>0</v>
      </c>
      <c r="J16" s="1081"/>
      <c r="L16" s="1083"/>
    </row>
    <row r="17" spans="2:12" s="1082" customFormat="1" ht="21.75" customHeight="1">
      <c r="B17" s="1074"/>
      <c r="C17" s="1075" t="s">
        <v>4354</v>
      </c>
      <c r="D17" s="1084" t="s">
        <v>5832</v>
      </c>
      <c r="E17" s="1085" t="s">
        <v>5833</v>
      </c>
      <c r="F17" s="1086" t="s">
        <v>2462</v>
      </c>
      <c r="G17" s="1087">
        <v>1</v>
      </c>
      <c r="H17" s="1088"/>
      <c r="I17" s="1089">
        <f t="shared" si="0"/>
        <v>0</v>
      </c>
      <c r="J17" s="1081"/>
      <c r="L17" s="1083"/>
    </row>
    <row r="18" spans="2:12" s="1082" customFormat="1" ht="21.75" customHeight="1">
      <c r="B18" s="1074"/>
      <c r="C18" s="1075" t="s">
        <v>4357</v>
      </c>
      <c r="D18" s="1084" t="s">
        <v>5834</v>
      </c>
      <c r="E18" s="1085" t="s">
        <v>5835</v>
      </c>
      <c r="F18" s="1077" t="s">
        <v>2462</v>
      </c>
      <c r="G18" s="1078">
        <v>1</v>
      </c>
      <c r="H18" s="1079"/>
      <c r="I18" s="1080">
        <f>G18*H18</f>
        <v>0</v>
      </c>
      <c r="J18" s="1081"/>
      <c r="L18" s="1083"/>
    </row>
    <row r="19" spans="2:12" s="1082" customFormat="1" ht="21.75" customHeight="1">
      <c r="B19" s="1074"/>
      <c r="C19" s="1075" t="s">
        <v>4361</v>
      </c>
      <c r="D19" s="1084" t="s">
        <v>5832</v>
      </c>
      <c r="E19" s="1085" t="s">
        <v>5836</v>
      </c>
      <c r="F19" s="1086" t="s">
        <v>2462</v>
      </c>
      <c r="G19" s="1087">
        <v>1</v>
      </c>
      <c r="H19" s="1088"/>
      <c r="I19" s="1089">
        <f>G19*H19</f>
        <v>0</v>
      </c>
      <c r="J19" s="1081"/>
      <c r="L19" s="1083"/>
    </row>
    <row r="20" spans="2:12" s="1026" customFormat="1" ht="36">
      <c r="B20" s="1036"/>
      <c r="C20" s="1075" t="s">
        <v>4363</v>
      </c>
      <c r="D20" s="1084" t="s">
        <v>5837</v>
      </c>
      <c r="E20" s="1090" t="s">
        <v>5838</v>
      </c>
      <c r="F20" s="1077" t="s">
        <v>2462</v>
      </c>
      <c r="G20" s="1078">
        <v>3</v>
      </c>
      <c r="H20" s="1079"/>
      <c r="I20" s="1080">
        <f t="shared" si="0"/>
        <v>0</v>
      </c>
      <c r="J20" s="1040"/>
      <c r="L20" s="1033"/>
    </row>
    <row r="21" spans="2:12" s="1026" customFormat="1" ht="22.5">
      <c r="B21" s="1036"/>
      <c r="C21" s="1075" t="s">
        <v>4365</v>
      </c>
      <c r="D21" s="1084" t="s">
        <v>5832</v>
      </c>
      <c r="E21" s="1085" t="s">
        <v>5836</v>
      </c>
      <c r="F21" s="1086" t="s">
        <v>2462</v>
      </c>
      <c r="G21" s="1087">
        <v>3</v>
      </c>
      <c r="H21" s="1088"/>
      <c r="I21" s="1089">
        <f t="shared" si="0"/>
        <v>0</v>
      </c>
      <c r="J21" s="1040"/>
      <c r="L21" s="1033"/>
    </row>
    <row r="22" spans="2:12" s="1026" customFormat="1" ht="36">
      <c r="B22" s="1036"/>
      <c r="C22" s="1075" t="s">
        <v>4368</v>
      </c>
      <c r="D22" s="1084" t="s">
        <v>5839</v>
      </c>
      <c r="E22" s="1090" t="s">
        <v>5840</v>
      </c>
      <c r="F22" s="1077" t="s">
        <v>2462</v>
      </c>
      <c r="G22" s="1078">
        <v>3</v>
      </c>
      <c r="H22" s="1079"/>
      <c r="I22" s="1080">
        <f>G22*H22</f>
        <v>0</v>
      </c>
      <c r="J22" s="1040"/>
      <c r="L22" s="1033"/>
    </row>
    <row r="23" spans="2:12" s="1026" customFormat="1" ht="22.5">
      <c r="B23" s="1036"/>
      <c r="C23" s="1075" t="s">
        <v>4370</v>
      </c>
      <c r="D23" s="1084" t="s">
        <v>5832</v>
      </c>
      <c r="E23" s="1085" t="s">
        <v>5836</v>
      </c>
      <c r="F23" s="1086" t="s">
        <v>2462</v>
      </c>
      <c r="G23" s="1087">
        <v>3</v>
      </c>
      <c r="H23" s="1088"/>
      <c r="I23" s="1089">
        <f t="shared" si="0"/>
        <v>0</v>
      </c>
      <c r="J23" s="1040"/>
      <c r="L23" s="1033"/>
    </row>
    <row r="24" spans="2:12" s="1026" customFormat="1" ht="36">
      <c r="B24" s="1036"/>
      <c r="C24" s="1075" t="s">
        <v>4372</v>
      </c>
      <c r="D24" s="1084" t="s">
        <v>5841</v>
      </c>
      <c r="E24" s="1090" t="s">
        <v>5842</v>
      </c>
      <c r="F24" s="1091" t="s">
        <v>2462</v>
      </c>
      <c r="G24" s="1087">
        <v>3</v>
      </c>
      <c r="H24" s="1088"/>
      <c r="I24" s="1089">
        <f t="shared" si="0"/>
        <v>0</v>
      </c>
      <c r="J24" s="1040"/>
      <c r="L24" s="1033"/>
    </row>
    <row r="25" spans="2:12" s="1026" customFormat="1" ht="22.5">
      <c r="B25" s="1036"/>
      <c r="C25" s="1075" t="s">
        <v>4374</v>
      </c>
      <c r="D25" s="1084" t="s">
        <v>5832</v>
      </c>
      <c r="E25" s="1085" t="s">
        <v>5836</v>
      </c>
      <c r="F25" s="1086" t="s">
        <v>2462</v>
      </c>
      <c r="G25" s="1087">
        <v>3</v>
      </c>
      <c r="H25" s="1088"/>
      <c r="I25" s="1089">
        <f t="shared" si="0"/>
        <v>0</v>
      </c>
      <c r="J25" s="1040"/>
      <c r="L25" s="1033"/>
    </row>
    <row r="26" spans="2:12" s="1026" customFormat="1" ht="24">
      <c r="B26" s="1036"/>
      <c r="C26" s="1075" t="s">
        <v>4376</v>
      </c>
      <c r="D26" s="1084" t="s">
        <v>5843</v>
      </c>
      <c r="E26" s="1090" t="s">
        <v>5844</v>
      </c>
      <c r="F26" s="1077" t="s">
        <v>2462</v>
      </c>
      <c r="G26" s="1078">
        <v>1</v>
      </c>
      <c r="H26" s="1079"/>
      <c r="I26" s="1080">
        <f t="shared" si="0"/>
        <v>0</v>
      </c>
      <c r="J26" s="1040"/>
      <c r="L26" s="1033"/>
    </row>
    <row r="27" spans="2:12" s="1026" customFormat="1" ht="22.5">
      <c r="B27" s="1036"/>
      <c r="C27" s="1075" t="s">
        <v>5845</v>
      </c>
      <c r="D27" s="1084" t="s">
        <v>5832</v>
      </c>
      <c r="E27" s="1085" t="s">
        <v>5836</v>
      </c>
      <c r="F27" s="1086" t="s">
        <v>2462</v>
      </c>
      <c r="G27" s="1087">
        <v>1</v>
      </c>
      <c r="H27" s="1088"/>
      <c r="I27" s="1089">
        <f t="shared" si="0"/>
        <v>0</v>
      </c>
      <c r="J27" s="1040"/>
      <c r="L27" s="1033"/>
    </row>
    <row r="28" spans="2:12" s="1026" customFormat="1" ht="24">
      <c r="B28" s="1036"/>
      <c r="C28" s="1075" t="s">
        <v>4378</v>
      </c>
      <c r="D28" s="1084" t="s">
        <v>5846</v>
      </c>
      <c r="E28" s="1090" t="s">
        <v>5847</v>
      </c>
      <c r="F28" s="1077" t="s">
        <v>2462</v>
      </c>
      <c r="G28" s="1078">
        <v>1</v>
      </c>
      <c r="H28" s="1079"/>
      <c r="I28" s="1080">
        <f t="shared" si="0"/>
        <v>0</v>
      </c>
      <c r="J28" s="1040"/>
      <c r="L28" s="1033"/>
    </row>
    <row r="29" spans="2:12" s="1026" customFormat="1" ht="22.5">
      <c r="B29" s="1036"/>
      <c r="C29" s="1075" t="s">
        <v>4380</v>
      </c>
      <c r="D29" s="1084" t="s">
        <v>5832</v>
      </c>
      <c r="E29" s="1085" t="s">
        <v>5836</v>
      </c>
      <c r="F29" s="1086" t="s">
        <v>2462</v>
      </c>
      <c r="G29" s="1087">
        <v>1</v>
      </c>
      <c r="H29" s="1088"/>
      <c r="I29" s="1089">
        <f t="shared" si="0"/>
        <v>0</v>
      </c>
      <c r="J29" s="1040"/>
      <c r="L29" s="1033"/>
    </row>
    <row r="30" spans="2:12" s="1026" customFormat="1" ht="75" customHeight="1">
      <c r="B30" s="1036"/>
      <c r="C30" s="1075" t="s">
        <v>4382</v>
      </c>
      <c r="D30" s="1084" t="s">
        <v>5848</v>
      </c>
      <c r="E30" s="1090" t="s">
        <v>5849</v>
      </c>
      <c r="F30" s="1077" t="s">
        <v>2462</v>
      </c>
      <c r="G30" s="1078">
        <v>1</v>
      </c>
      <c r="H30" s="1079"/>
      <c r="I30" s="1080">
        <f t="shared" si="0"/>
        <v>0</v>
      </c>
      <c r="J30" s="1040"/>
      <c r="L30" s="1033"/>
    </row>
    <row r="31" spans="2:12" s="1026" customFormat="1">
      <c r="B31" s="1036"/>
      <c r="C31" s="1075" t="s">
        <v>4384</v>
      </c>
      <c r="D31" s="1084" t="s">
        <v>5850</v>
      </c>
      <c r="E31" s="1085" t="s">
        <v>5851</v>
      </c>
      <c r="F31" s="1086" t="s">
        <v>2462</v>
      </c>
      <c r="G31" s="1087">
        <v>1</v>
      </c>
      <c r="H31" s="1088"/>
      <c r="I31" s="1089">
        <f t="shared" si="0"/>
        <v>0</v>
      </c>
      <c r="J31" s="1040"/>
      <c r="L31" s="1033"/>
    </row>
    <row r="32" spans="2:12" s="1095" customFormat="1" ht="24" customHeight="1">
      <c r="B32" s="1092"/>
      <c r="C32" s="1075" t="s">
        <v>4386</v>
      </c>
      <c r="D32" s="1075" t="s">
        <v>5852</v>
      </c>
      <c r="E32" s="1093" t="s">
        <v>5853</v>
      </c>
      <c r="F32" s="1077" t="s">
        <v>2462</v>
      </c>
      <c r="G32" s="1078">
        <v>1</v>
      </c>
      <c r="H32" s="1079"/>
      <c r="I32" s="1080">
        <f t="shared" si="0"/>
        <v>0</v>
      </c>
      <c r="J32" s="1094"/>
      <c r="L32" s="1096"/>
    </row>
    <row r="33" spans="2:12" s="1095" customFormat="1" ht="24" customHeight="1">
      <c r="B33" s="1092"/>
      <c r="C33" s="1075" t="s">
        <v>4388</v>
      </c>
      <c r="D33" s="1084" t="s">
        <v>5832</v>
      </c>
      <c r="E33" s="1097" t="s">
        <v>5854</v>
      </c>
      <c r="F33" s="1086" t="s">
        <v>2462</v>
      </c>
      <c r="G33" s="1087">
        <v>1</v>
      </c>
      <c r="H33" s="1088"/>
      <c r="I33" s="1089">
        <f t="shared" si="0"/>
        <v>0</v>
      </c>
      <c r="J33" s="1094"/>
      <c r="L33" s="1096"/>
    </row>
    <row r="34" spans="2:12" s="1095" customFormat="1" ht="24" customHeight="1">
      <c r="B34" s="1092"/>
      <c r="C34" s="1075" t="s">
        <v>4390</v>
      </c>
      <c r="D34" s="1098" t="s">
        <v>5855</v>
      </c>
      <c r="E34" s="1093" t="s">
        <v>5856</v>
      </c>
      <c r="F34" s="1099" t="s">
        <v>2462</v>
      </c>
      <c r="G34" s="1100">
        <v>1</v>
      </c>
      <c r="H34" s="1101"/>
      <c r="I34" s="1102">
        <f t="shared" si="0"/>
        <v>0</v>
      </c>
      <c r="J34" s="1094"/>
      <c r="L34" s="1096"/>
    </row>
    <row r="35" spans="2:12" s="1095" customFormat="1" ht="24" customHeight="1">
      <c r="B35" s="1092"/>
      <c r="C35" s="1075" t="s">
        <v>4392</v>
      </c>
      <c r="D35" s="1084" t="s">
        <v>5832</v>
      </c>
      <c r="E35" s="1097" t="s">
        <v>5857</v>
      </c>
      <c r="F35" s="1086" t="s">
        <v>2462</v>
      </c>
      <c r="G35" s="1087">
        <v>1</v>
      </c>
      <c r="H35" s="1088"/>
      <c r="I35" s="1089">
        <f>G35*H35</f>
        <v>0</v>
      </c>
      <c r="J35" s="1094"/>
      <c r="L35" s="1096"/>
    </row>
    <row r="36" spans="2:12" s="1095" customFormat="1" ht="48.75" customHeight="1">
      <c r="B36" s="1092"/>
      <c r="C36" s="1075" t="s">
        <v>4394</v>
      </c>
      <c r="D36" s="1075" t="s">
        <v>5858</v>
      </c>
      <c r="E36" s="1103" t="s">
        <v>5859</v>
      </c>
      <c r="F36" s="1077" t="s">
        <v>2462</v>
      </c>
      <c r="G36" s="1078">
        <v>1</v>
      </c>
      <c r="H36" s="1079"/>
      <c r="I36" s="1080">
        <f t="shared" si="0"/>
        <v>0</v>
      </c>
      <c r="J36" s="1094"/>
      <c r="L36" s="1096"/>
    </row>
    <row r="37" spans="2:12" s="1095" customFormat="1" ht="21.75" customHeight="1">
      <c r="B37" s="1092"/>
      <c r="C37" s="1075" t="s">
        <v>4397</v>
      </c>
      <c r="D37" s="1075" t="s">
        <v>5858</v>
      </c>
      <c r="E37" s="1103" t="s">
        <v>5860</v>
      </c>
      <c r="F37" s="1077" t="s">
        <v>4993</v>
      </c>
      <c r="G37" s="1078">
        <v>30</v>
      </c>
      <c r="H37" s="1079"/>
      <c r="I37" s="1080">
        <f>G37*H37</f>
        <v>0</v>
      </c>
      <c r="J37" s="1094"/>
      <c r="L37" s="1096"/>
    </row>
    <row r="38" spans="2:12" s="1026" customFormat="1" ht="15.95" customHeight="1">
      <c r="B38" s="1036"/>
      <c r="C38" s="1075" t="s">
        <v>4399</v>
      </c>
      <c r="D38" s="1075" t="s">
        <v>5858</v>
      </c>
      <c r="E38" s="1093" t="s">
        <v>5861</v>
      </c>
      <c r="F38" s="1077" t="s">
        <v>4993</v>
      </c>
      <c r="G38" s="1078">
        <v>20</v>
      </c>
      <c r="H38" s="1079"/>
      <c r="I38" s="1080">
        <f t="shared" si="0"/>
        <v>0</v>
      </c>
      <c r="J38" s="1040"/>
      <c r="L38" s="1033"/>
    </row>
    <row r="39" spans="2:12" s="1026" customFormat="1" ht="15.95" customHeight="1">
      <c r="B39" s="1036"/>
      <c r="C39" s="1075" t="s">
        <v>4401</v>
      </c>
      <c r="D39" s="1075"/>
      <c r="E39" s="1104" t="s">
        <v>5862</v>
      </c>
      <c r="F39" s="1086" t="s">
        <v>2462</v>
      </c>
      <c r="G39" s="1087">
        <v>1</v>
      </c>
      <c r="H39" s="1088"/>
      <c r="I39" s="1089">
        <f>G39*H39</f>
        <v>0</v>
      </c>
      <c r="J39" s="1040"/>
      <c r="L39" s="1033"/>
    </row>
    <row r="40" spans="2:12" s="1026" customFormat="1" ht="48">
      <c r="B40" s="1036"/>
      <c r="C40" s="1075" t="s">
        <v>4403</v>
      </c>
      <c r="D40" s="1075" t="s">
        <v>5863</v>
      </c>
      <c r="E40" s="1105" t="s">
        <v>5864</v>
      </c>
      <c r="F40" s="1077" t="s">
        <v>5865</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5866</v>
      </c>
      <c r="F42" s="1071"/>
      <c r="G42" s="1072"/>
      <c r="H42" s="1073"/>
      <c r="I42" s="1073">
        <f>SUM(I43:I72)</f>
        <v>0</v>
      </c>
      <c r="J42" s="1040"/>
      <c r="L42" s="1033"/>
    </row>
    <row r="43" spans="2:12" s="1026" customFormat="1" ht="24">
      <c r="B43" s="1036"/>
      <c r="C43" s="1108" t="s">
        <v>4490</v>
      </c>
      <c r="D43" s="1109" t="s">
        <v>5867</v>
      </c>
      <c r="E43" s="1105" t="s">
        <v>5868</v>
      </c>
      <c r="F43" s="1110" t="s">
        <v>2462</v>
      </c>
      <c r="G43" s="1100">
        <v>2</v>
      </c>
      <c r="H43" s="1101"/>
      <c r="I43" s="1102">
        <f t="shared" ref="I43:I71" si="1">G43*H43</f>
        <v>0</v>
      </c>
      <c r="J43" s="1040"/>
      <c r="L43" s="1033"/>
    </row>
    <row r="44" spans="2:12" s="1026" customFormat="1">
      <c r="B44" s="1036"/>
      <c r="C44" s="1108" t="s">
        <v>4494</v>
      </c>
      <c r="D44" s="1111" t="s">
        <v>5869</v>
      </c>
      <c r="E44" s="1112" t="s">
        <v>5870</v>
      </c>
      <c r="F44" s="1113" t="s">
        <v>2462</v>
      </c>
      <c r="G44" s="1114">
        <v>2</v>
      </c>
      <c r="H44" s="1115"/>
      <c r="I44" s="1116">
        <f t="shared" si="1"/>
        <v>0</v>
      </c>
      <c r="J44" s="1040"/>
      <c r="L44" s="1033"/>
    </row>
    <row r="45" spans="2:12" s="1026" customFormat="1" ht="36">
      <c r="B45" s="1036"/>
      <c r="C45" s="1108" t="s">
        <v>4496</v>
      </c>
      <c r="D45" s="1117" t="s">
        <v>5871</v>
      </c>
      <c r="E45" s="1118" t="s">
        <v>5872</v>
      </c>
      <c r="F45" s="1099" t="s">
        <v>2462</v>
      </c>
      <c r="G45" s="1100">
        <v>12</v>
      </c>
      <c r="H45" s="1101"/>
      <c r="I45" s="1102">
        <f t="shared" si="1"/>
        <v>0</v>
      </c>
      <c r="J45" s="1040"/>
      <c r="L45" s="1033"/>
    </row>
    <row r="46" spans="2:12" s="1026" customFormat="1">
      <c r="B46" s="1036"/>
      <c r="C46" s="1108" t="s">
        <v>4500</v>
      </c>
      <c r="D46" s="1119" t="s">
        <v>5873</v>
      </c>
      <c r="E46" s="1120" t="s">
        <v>5874</v>
      </c>
      <c r="F46" s="1113" t="s">
        <v>2462</v>
      </c>
      <c r="G46" s="1114">
        <v>12</v>
      </c>
      <c r="H46" s="1115"/>
      <c r="I46" s="1116">
        <f t="shared" si="1"/>
        <v>0</v>
      </c>
      <c r="J46" s="1040"/>
      <c r="L46" s="1033"/>
    </row>
    <row r="47" spans="2:12" s="1026" customFormat="1" ht="24">
      <c r="B47" s="1036"/>
      <c r="C47" s="1108" t="s">
        <v>4501</v>
      </c>
      <c r="D47" s="1117" t="s">
        <v>5875</v>
      </c>
      <c r="E47" s="1118" t="s">
        <v>5876</v>
      </c>
      <c r="F47" s="1099" t="s">
        <v>2462</v>
      </c>
      <c r="G47" s="1100">
        <v>1</v>
      </c>
      <c r="H47" s="1101"/>
      <c r="I47" s="1102">
        <f>G47*H47</f>
        <v>0</v>
      </c>
      <c r="J47" s="1040"/>
      <c r="L47" s="1033"/>
    </row>
    <row r="48" spans="2:12" s="1026" customFormat="1">
      <c r="B48" s="1036"/>
      <c r="C48" s="1108" t="s">
        <v>4502</v>
      </c>
      <c r="D48" s="1119" t="s">
        <v>5873</v>
      </c>
      <c r="E48" s="1120" t="s">
        <v>5874</v>
      </c>
      <c r="F48" s="1113" t="s">
        <v>2462</v>
      </c>
      <c r="G48" s="1114">
        <v>1</v>
      </c>
      <c r="H48" s="1115"/>
      <c r="I48" s="1116">
        <f>G48*H48</f>
        <v>0</v>
      </c>
      <c r="J48" s="1040"/>
      <c r="L48" s="1033"/>
    </row>
    <row r="49" spans="2:12" s="1026" customFormat="1" ht="36">
      <c r="B49" s="1036"/>
      <c r="C49" s="1108" t="s">
        <v>4503</v>
      </c>
      <c r="D49" s="1121" t="s">
        <v>5877</v>
      </c>
      <c r="E49" s="1122" t="s">
        <v>5878</v>
      </c>
      <c r="F49" s="1110" t="s">
        <v>2462</v>
      </c>
      <c r="G49" s="1100">
        <v>2</v>
      </c>
      <c r="H49" s="1101"/>
      <c r="I49" s="1102">
        <f t="shared" si="1"/>
        <v>0</v>
      </c>
      <c r="J49" s="1040"/>
      <c r="L49" s="1033"/>
    </row>
    <row r="50" spans="2:12" s="1026" customFormat="1">
      <c r="B50" s="1036"/>
      <c r="C50" s="1108" t="s">
        <v>4505</v>
      </c>
      <c r="D50" s="1123" t="s">
        <v>5879</v>
      </c>
      <c r="E50" s="1124" t="s">
        <v>5880</v>
      </c>
      <c r="F50" s="1099" t="s">
        <v>2462</v>
      </c>
      <c r="G50" s="1125">
        <v>2</v>
      </c>
      <c r="H50" s="1101"/>
      <c r="I50" s="1126">
        <f t="shared" si="1"/>
        <v>0</v>
      </c>
      <c r="J50" s="1040"/>
      <c r="L50" s="1033"/>
    </row>
    <row r="51" spans="2:12" s="1026" customFormat="1" ht="36">
      <c r="B51" s="1036"/>
      <c r="C51" s="1108" t="s">
        <v>4507</v>
      </c>
      <c r="D51" s="1121" t="s">
        <v>5881</v>
      </c>
      <c r="E51" s="1122" t="s">
        <v>5882</v>
      </c>
      <c r="F51" s="1110" t="s">
        <v>2462</v>
      </c>
      <c r="G51" s="1100">
        <v>1</v>
      </c>
      <c r="H51" s="1101"/>
      <c r="I51" s="1102">
        <f>G51*H51</f>
        <v>0</v>
      </c>
      <c r="J51" s="1040"/>
      <c r="L51" s="1033"/>
    </row>
    <row r="52" spans="2:12" s="1026" customFormat="1">
      <c r="B52" s="1036"/>
      <c r="C52" s="1108" t="s">
        <v>4508</v>
      </c>
      <c r="D52" s="1123" t="s">
        <v>5879</v>
      </c>
      <c r="E52" s="1124" t="s">
        <v>5880</v>
      </c>
      <c r="F52" s="1099" t="s">
        <v>2462</v>
      </c>
      <c r="G52" s="1125">
        <v>1</v>
      </c>
      <c r="H52" s="1101"/>
      <c r="I52" s="1126">
        <f>G52*H52</f>
        <v>0</v>
      </c>
      <c r="J52" s="1040"/>
      <c r="L52" s="1033"/>
    </row>
    <row r="53" spans="2:12" s="1026" customFormat="1" ht="36">
      <c r="B53" s="1036"/>
      <c r="C53" s="1108" t="s">
        <v>4509</v>
      </c>
      <c r="D53" s="1121" t="s">
        <v>5883</v>
      </c>
      <c r="E53" s="1122" t="s">
        <v>5884</v>
      </c>
      <c r="F53" s="1110" t="s">
        <v>2462</v>
      </c>
      <c r="G53" s="1100">
        <v>1</v>
      </c>
      <c r="H53" s="1101"/>
      <c r="I53" s="1102">
        <f>G53*H53</f>
        <v>0</v>
      </c>
      <c r="J53" s="1040"/>
      <c r="L53" s="1033"/>
    </row>
    <row r="54" spans="2:12" s="1026" customFormat="1">
      <c r="B54" s="1036"/>
      <c r="C54" s="1108" t="s">
        <v>5885</v>
      </c>
      <c r="D54" s="1123" t="s">
        <v>5879</v>
      </c>
      <c r="E54" s="1124" t="s">
        <v>5880</v>
      </c>
      <c r="F54" s="1099" t="s">
        <v>2462</v>
      </c>
      <c r="G54" s="1125">
        <v>1</v>
      </c>
      <c r="H54" s="1101"/>
      <c r="I54" s="1126">
        <f>G54*H54</f>
        <v>0</v>
      </c>
      <c r="J54" s="1040"/>
      <c r="L54" s="1033"/>
    </row>
    <row r="55" spans="2:12" s="1026" customFormat="1" ht="24">
      <c r="B55" s="1036"/>
      <c r="C55" s="1108" t="s">
        <v>4511</v>
      </c>
      <c r="D55" s="1121" t="s">
        <v>5886</v>
      </c>
      <c r="E55" s="1127" t="s">
        <v>5887</v>
      </c>
      <c r="F55" s="1110" t="s">
        <v>2462</v>
      </c>
      <c r="G55" s="1100">
        <v>1</v>
      </c>
      <c r="H55" s="1101"/>
      <c r="I55" s="1102">
        <f t="shared" si="1"/>
        <v>0</v>
      </c>
      <c r="J55" s="1040"/>
      <c r="L55" s="1033"/>
    </row>
    <row r="56" spans="2:12" s="1026" customFormat="1">
      <c r="B56" s="1036"/>
      <c r="C56" s="1108" t="s">
        <v>4513</v>
      </c>
      <c r="D56" s="1123" t="s">
        <v>5888</v>
      </c>
      <c r="E56" s="1127" t="s">
        <v>5889</v>
      </c>
      <c r="F56" s="1110" t="s">
        <v>2462</v>
      </c>
      <c r="G56" s="1100">
        <v>1</v>
      </c>
      <c r="H56" s="1101"/>
      <c r="I56" s="1102">
        <f t="shared" si="1"/>
        <v>0</v>
      </c>
      <c r="J56" s="1040"/>
      <c r="L56" s="1033"/>
    </row>
    <row r="57" spans="2:12" s="1026" customFormat="1">
      <c r="B57" s="1036"/>
      <c r="C57" s="1108" t="s">
        <v>4514</v>
      </c>
      <c r="D57" s="1123" t="s">
        <v>5890</v>
      </c>
      <c r="E57" s="1127" t="s">
        <v>5891</v>
      </c>
      <c r="F57" s="1110" t="s">
        <v>2462</v>
      </c>
      <c r="G57" s="1100">
        <v>1</v>
      </c>
      <c r="H57" s="1101"/>
      <c r="I57" s="1102">
        <f t="shared" si="1"/>
        <v>0</v>
      </c>
      <c r="J57" s="1040"/>
      <c r="L57" s="1033"/>
    </row>
    <row r="58" spans="2:12" s="1026" customFormat="1" ht="24">
      <c r="B58" s="1036"/>
      <c r="C58" s="1108" t="s">
        <v>4516</v>
      </c>
      <c r="D58" s="1121" t="s">
        <v>5892</v>
      </c>
      <c r="E58" s="1127" t="s">
        <v>5893</v>
      </c>
      <c r="F58" s="1110" t="s">
        <v>2462</v>
      </c>
      <c r="G58" s="1100">
        <v>1</v>
      </c>
      <c r="H58" s="1101"/>
      <c r="I58" s="1102">
        <f>G58*H58</f>
        <v>0</v>
      </c>
      <c r="J58" s="1040"/>
      <c r="L58" s="1033"/>
    </row>
    <row r="59" spans="2:12" s="1026" customFormat="1">
      <c r="B59" s="1036"/>
      <c r="C59" s="1108" t="s">
        <v>4517</v>
      </c>
      <c r="D59" s="1123" t="s">
        <v>5888</v>
      </c>
      <c r="E59" s="1127" t="s">
        <v>5889</v>
      </c>
      <c r="F59" s="1110" t="s">
        <v>2462</v>
      </c>
      <c r="G59" s="1100">
        <v>1</v>
      </c>
      <c r="H59" s="1101"/>
      <c r="I59" s="1102">
        <f>G59*H59</f>
        <v>0</v>
      </c>
      <c r="J59" s="1040"/>
      <c r="L59" s="1033"/>
    </row>
    <row r="60" spans="2:12" s="1026" customFormat="1">
      <c r="B60" s="1036"/>
      <c r="C60" s="1108" t="s">
        <v>4518</v>
      </c>
      <c r="D60" s="1123" t="s">
        <v>5890</v>
      </c>
      <c r="E60" s="1127" t="s">
        <v>5891</v>
      </c>
      <c r="F60" s="1110" t="s">
        <v>2462</v>
      </c>
      <c r="G60" s="1100">
        <v>1</v>
      </c>
      <c r="H60" s="1101"/>
      <c r="I60" s="1102">
        <f>G60*H60</f>
        <v>0</v>
      </c>
      <c r="J60" s="1040"/>
      <c r="L60" s="1033"/>
    </row>
    <row r="61" spans="2:12" s="1026" customFormat="1" ht="24">
      <c r="B61" s="1036"/>
      <c r="C61" s="1108" t="s">
        <v>5894</v>
      </c>
      <c r="D61" s="1123" t="s">
        <v>5895</v>
      </c>
      <c r="E61" s="1127" t="s">
        <v>5896</v>
      </c>
      <c r="F61" s="1110" t="s">
        <v>2462</v>
      </c>
      <c r="G61" s="1100">
        <v>1</v>
      </c>
      <c r="H61" s="1101"/>
      <c r="I61" s="1102">
        <f t="shared" si="1"/>
        <v>0</v>
      </c>
      <c r="J61" s="1040"/>
      <c r="L61" s="1033"/>
    </row>
    <row r="62" spans="2:12" s="1026" customFormat="1">
      <c r="B62" s="1036"/>
      <c r="C62" s="1108" t="s">
        <v>5897</v>
      </c>
      <c r="D62" s="1123" t="s">
        <v>5898</v>
      </c>
      <c r="E62" s="1127" t="s">
        <v>5899</v>
      </c>
      <c r="F62" s="1110" t="s">
        <v>2462</v>
      </c>
      <c r="G62" s="1100">
        <v>1</v>
      </c>
      <c r="H62" s="1101"/>
      <c r="I62" s="1102">
        <f t="shared" si="1"/>
        <v>0</v>
      </c>
      <c r="J62" s="1040"/>
      <c r="L62" s="1033"/>
    </row>
    <row r="63" spans="2:12" s="1026" customFormat="1" ht="24">
      <c r="B63" s="1036"/>
      <c r="C63" s="1108" t="s">
        <v>4519</v>
      </c>
      <c r="D63" s="1121" t="s">
        <v>5900</v>
      </c>
      <c r="E63" s="1128" t="s">
        <v>5901</v>
      </c>
      <c r="F63" s="1110" t="s">
        <v>2462</v>
      </c>
      <c r="G63" s="1100">
        <v>1</v>
      </c>
      <c r="H63" s="1101"/>
      <c r="I63" s="1102">
        <f t="shared" si="1"/>
        <v>0</v>
      </c>
      <c r="J63" s="1040"/>
      <c r="L63" s="1033"/>
    </row>
    <row r="64" spans="2:12" s="1026" customFormat="1">
      <c r="B64" s="1036"/>
      <c r="C64" s="1108" t="s">
        <v>4521</v>
      </c>
      <c r="D64" s="1129" t="s">
        <v>5902</v>
      </c>
      <c r="E64" s="1130" t="s">
        <v>5903</v>
      </c>
      <c r="F64" s="1099" t="s">
        <v>2462</v>
      </c>
      <c r="G64" s="1100">
        <v>1</v>
      </c>
      <c r="H64" s="1101"/>
      <c r="I64" s="1102">
        <f t="shared" si="1"/>
        <v>0</v>
      </c>
      <c r="J64" s="1040"/>
      <c r="L64" s="1033"/>
    </row>
    <row r="65" spans="2:12" s="1026" customFormat="1">
      <c r="B65" s="1036"/>
      <c r="C65" s="1108" t="s">
        <v>4523</v>
      </c>
      <c r="D65" s="1121" t="s">
        <v>5904</v>
      </c>
      <c r="E65" s="1127" t="s">
        <v>5905</v>
      </c>
      <c r="F65" s="1110" t="s">
        <v>2462</v>
      </c>
      <c r="G65" s="1100">
        <v>1</v>
      </c>
      <c r="H65" s="1101"/>
      <c r="I65" s="1102">
        <f t="shared" si="1"/>
        <v>0</v>
      </c>
      <c r="J65" s="1040"/>
      <c r="L65" s="1033"/>
    </row>
    <row r="66" spans="2:12" s="1026" customFormat="1">
      <c r="B66" s="1036"/>
      <c r="C66" s="1108" t="s">
        <v>4525</v>
      </c>
      <c r="D66" s="1131" t="s">
        <v>5906</v>
      </c>
      <c r="E66" s="1132" t="s">
        <v>4988</v>
      </c>
      <c r="F66" s="1133" t="s">
        <v>2462</v>
      </c>
      <c r="G66" s="1100">
        <v>1</v>
      </c>
      <c r="H66" s="1101"/>
      <c r="I66" s="1102">
        <f t="shared" si="1"/>
        <v>0</v>
      </c>
      <c r="J66" s="1040"/>
      <c r="L66" s="1033"/>
    </row>
    <row r="67" spans="2:12" s="1026" customFormat="1" ht="24">
      <c r="B67" s="1036"/>
      <c r="C67" s="1108" t="s">
        <v>4527</v>
      </c>
      <c r="D67" s="1121" t="s">
        <v>5907</v>
      </c>
      <c r="E67" s="1122" t="s">
        <v>5908</v>
      </c>
      <c r="F67" s="1110" t="s">
        <v>2462</v>
      </c>
      <c r="G67" s="1100">
        <v>1</v>
      </c>
      <c r="H67" s="1101"/>
      <c r="I67" s="1102">
        <f t="shared" si="1"/>
        <v>0</v>
      </c>
      <c r="J67" s="1040"/>
      <c r="L67" s="1033"/>
    </row>
    <row r="68" spans="2:12" s="1026" customFormat="1">
      <c r="B68" s="1036"/>
      <c r="C68" s="1108" t="s">
        <v>4529</v>
      </c>
      <c r="D68" s="1134" t="s">
        <v>5909</v>
      </c>
      <c r="E68" s="1135" t="s">
        <v>5910</v>
      </c>
      <c r="F68" s="1136" t="s">
        <v>2462</v>
      </c>
      <c r="G68" s="1087">
        <v>1</v>
      </c>
      <c r="H68" s="1137"/>
      <c r="I68" s="1089">
        <f t="shared" si="1"/>
        <v>0</v>
      </c>
      <c r="J68" s="1040"/>
      <c r="L68" s="1033"/>
    </row>
    <row r="69" spans="2:12" s="1026" customFormat="1">
      <c r="B69" s="1036"/>
      <c r="C69" s="1108" t="s">
        <v>4531</v>
      </c>
      <c r="D69" s="1134" t="s">
        <v>5911</v>
      </c>
      <c r="E69" s="1138" t="s">
        <v>5912</v>
      </c>
      <c r="F69" s="1136" t="s">
        <v>2462</v>
      </c>
      <c r="G69" s="1087">
        <v>1</v>
      </c>
      <c r="H69" s="1137"/>
      <c r="I69" s="1089">
        <f t="shared" si="1"/>
        <v>0</v>
      </c>
      <c r="J69" s="1040"/>
      <c r="L69" s="1033"/>
    </row>
    <row r="70" spans="2:12" s="1026" customFormat="1" ht="24">
      <c r="B70" s="1036"/>
      <c r="C70" s="1108" t="s">
        <v>4535</v>
      </c>
      <c r="D70" s="1134" t="s">
        <v>4535</v>
      </c>
      <c r="E70" s="1139" t="s">
        <v>5913</v>
      </c>
      <c r="F70" s="1110" t="s">
        <v>4993</v>
      </c>
      <c r="G70" s="1100">
        <v>8</v>
      </c>
      <c r="H70" s="1101"/>
      <c r="I70" s="1102">
        <f>G70*H70</f>
        <v>0</v>
      </c>
      <c r="J70" s="1040"/>
      <c r="L70" s="1033"/>
    </row>
    <row r="71" spans="2:12" s="1026" customFormat="1">
      <c r="B71" s="1036"/>
      <c r="C71" s="1108" t="s">
        <v>4537</v>
      </c>
      <c r="D71" s="1121"/>
      <c r="E71" s="1127" t="s">
        <v>5914</v>
      </c>
      <c r="F71" s="1110" t="s">
        <v>4993</v>
      </c>
      <c r="G71" s="1100">
        <v>35</v>
      </c>
      <c r="H71" s="1101"/>
      <c r="I71" s="1102">
        <f t="shared" si="1"/>
        <v>0</v>
      </c>
      <c r="J71" s="1040"/>
      <c r="L71" s="1033"/>
    </row>
    <row r="72" spans="2:12" s="1026" customFormat="1" ht="36">
      <c r="B72" s="1036"/>
      <c r="C72" s="1108"/>
      <c r="D72" s="1121"/>
      <c r="E72" s="1122" t="s">
        <v>5915</v>
      </c>
      <c r="F72" s="1110"/>
      <c r="G72" s="1100"/>
      <c r="H72" s="1102"/>
      <c r="I72" s="1102"/>
      <c r="J72" s="1040"/>
      <c r="L72" s="1033"/>
    </row>
    <row r="73" spans="2:12" s="1026" customFormat="1">
      <c r="B73" s="1036"/>
      <c r="C73" s="1069" t="s">
        <v>182</v>
      </c>
      <c r="D73" s="1069"/>
      <c r="E73" s="1107" t="s">
        <v>5916</v>
      </c>
      <c r="F73" s="1071"/>
      <c r="G73" s="1072"/>
      <c r="H73" s="1073"/>
      <c r="I73" s="1073">
        <f>SUM(I74:I89)</f>
        <v>0</v>
      </c>
      <c r="J73" s="1040"/>
      <c r="L73" s="1033"/>
    </row>
    <row r="74" spans="2:12" s="1026" customFormat="1" ht="24">
      <c r="B74" s="1036"/>
      <c r="C74" s="1108" t="s">
        <v>4655</v>
      </c>
      <c r="D74" s="1084" t="s">
        <v>5834</v>
      </c>
      <c r="E74" s="1140" t="s">
        <v>5835</v>
      </c>
      <c r="F74" s="1077" t="s">
        <v>2462</v>
      </c>
      <c r="G74" s="1078">
        <v>1</v>
      </c>
      <c r="H74" s="1079"/>
      <c r="I74" s="1080">
        <f t="shared" ref="I74:I84" si="2">G74*H74</f>
        <v>0</v>
      </c>
      <c r="J74" s="1040"/>
      <c r="L74" s="1033"/>
    </row>
    <row r="75" spans="2:12" s="1026" customFormat="1" ht="22.5">
      <c r="B75" s="1036"/>
      <c r="C75" s="1108" t="s">
        <v>4651</v>
      </c>
      <c r="D75" s="1084" t="s">
        <v>5832</v>
      </c>
      <c r="E75" s="1085" t="s">
        <v>5836</v>
      </c>
      <c r="F75" s="1086" t="s">
        <v>2462</v>
      </c>
      <c r="G75" s="1087">
        <v>1</v>
      </c>
      <c r="H75" s="1088"/>
      <c r="I75" s="1089">
        <f t="shared" si="2"/>
        <v>0</v>
      </c>
      <c r="J75" s="1040"/>
      <c r="L75" s="1033"/>
    </row>
    <row r="76" spans="2:12" s="1026" customFormat="1" ht="24">
      <c r="B76" s="1036"/>
      <c r="C76" s="1108" t="s">
        <v>4649</v>
      </c>
      <c r="D76" s="1084" t="s">
        <v>5846</v>
      </c>
      <c r="E76" s="1090" t="s">
        <v>5847</v>
      </c>
      <c r="F76" s="1077" t="s">
        <v>2462</v>
      </c>
      <c r="G76" s="1078">
        <v>1</v>
      </c>
      <c r="H76" s="1079"/>
      <c r="I76" s="1080">
        <f t="shared" si="2"/>
        <v>0</v>
      </c>
      <c r="J76" s="1040"/>
      <c r="L76" s="1033"/>
    </row>
    <row r="77" spans="2:12" s="1026" customFormat="1" ht="22.5">
      <c r="B77" s="1036"/>
      <c r="C77" s="1108" t="s">
        <v>4646</v>
      </c>
      <c r="D77" s="1084" t="s">
        <v>5832</v>
      </c>
      <c r="E77" s="1085" t="s">
        <v>5836</v>
      </c>
      <c r="F77" s="1086" t="s">
        <v>2462</v>
      </c>
      <c r="G77" s="1087">
        <v>1</v>
      </c>
      <c r="H77" s="1088"/>
      <c r="I77" s="1089">
        <f t="shared" si="2"/>
        <v>0</v>
      </c>
      <c r="J77" s="1040"/>
      <c r="L77" s="1033"/>
    </row>
    <row r="78" spans="2:12" s="1026" customFormat="1" ht="27.75" customHeight="1">
      <c r="B78" s="1036"/>
      <c r="C78" s="1108" t="s">
        <v>4645</v>
      </c>
      <c r="D78" s="1084" t="s">
        <v>5839</v>
      </c>
      <c r="E78" s="1090" t="s">
        <v>5840</v>
      </c>
      <c r="F78" s="1077" t="s">
        <v>2462</v>
      </c>
      <c r="G78" s="1078">
        <v>5</v>
      </c>
      <c r="H78" s="1079"/>
      <c r="I78" s="1080">
        <f t="shared" si="2"/>
        <v>0</v>
      </c>
      <c r="J78" s="1040"/>
      <c r="L78" s="1033"/>
    </row>
    <row r="79" spans="2:12" s="1026" customFormat="1" ht="22.5">
      <c r="B79" s="1036"/>
      <c r="C79" s="1108" t="s">
        <v>4644</v>
      </c>
      <c r="D79" s="1084" t="s">
        <v>5832</v>
      </c>
      <c r="E79" s="1085" t="s">
        <v>5836</v>
      </c>
      <c r="F79" s="1086" t="s">
        <v>2462</v>
      </c>
      <c r="G79" s="1087">
        <v>5</v>
      </c>
      <c r="H79" s="1088"/>
      <c r="I79" s="1089">
        <f t="shared" si="2"/>
        <v>0</v>
      </c>
      <c r="J79" s="1040"/>
      <c r="L79" s="1033"/>
    </row>
    <row r="80" spans="2:12" s="1026" customFormat="1" ht="36">
      <c r="B80" s="1036"/>
      <c r="C80" s="1108" t="s">
        <v>4643</v>
      </c>
      <c r="D80" s="1084" t="s">
        <v>5841</v>
      </c>
      <c r="E80" s="1090" t="s">
        <v>5842</v>
      </c>
      <c r="F80" s="1091" t="s">
        <v>2462</v>
      </c>
      <c r="G80" s="1087">
        <v>2</v>
      </c>
      <c r="H80" s="1088"/>
      <c r="I80" s="1089">
        <f t="shared" si="2"/>
        <v>0</v>
      </c>
      <c r="J80" s="1040"/>
      <c r="L80" s="1033"/>
    </row>
    <row r="81" spans="2:12" s="1026" customFormat="1" ht="22.5">
      <c r="B81" s="1036"/>
      <c r="C81" s="1108" t="s">
        <v>4642</v>
      </c>
      <c r="D81" s="1084" t="s">
        <v>5832</v>
      </c>
      <c r="E81" s="1085" t="s">
        <v>5836</v>
      </c>
      <c r="F81" s="1086" t="s">
        <v>2462</v>
      </c>
      <c r="G81" s="1087">
        <v>2</v>
      </c>
      <c r="H81" s="1088"/>
      <c r="I81" s="1089">
        <f t="shared" si="2"/>
        <v>0</v>
      </c>
      <c r="J81" s="1040"/>
      <c r="L81" s="1033"/>
    </row>
    <row r="82" spans="2:12" s="1026" customFormat="1" ht="24">
      <c r="B82" s="1036"/>
      <c r="C82" s="1108" t="s">
        <v>5917</v>
      </c>
      <c r="D82" s="1075" t="s">
        <v>5852</v>
      </c>
      <c r="E82" s="1093" t="s">
        <v>5918</v>
      </c>
      <c r="F82" s="1077" t="s">
        <v>2462</v>
      </c>
      <c r="G82" s="1078">
        <v>1</v>
      </c>
      <c r="H82" s="1079"/>
      <c r="I82" s="1080">
        <f t="shared" si="2"/>
        <v>0</v>
      </c>
      <c r="J82" s="1040"/>
      <c r="L82" s="1033"/>
    </row>
    <row r="83" spans="2:12" s="1026" customFormat="1" ht="22.5">
      <c r="B83" s="1036"/>
      <c r="C83" s="1108" t="s">
        <v>4640</v>
      </c>
      <c r="D83" s="1084" t="s">
        <v>5832</v>
      </c>
      <c r="E83" s="1097" t="s">
        <v>5854</v>
      </c>
      <c r="F83" s="1086" t="s">
        <v>2462</v>
      </c>
      <c r="G83" s="1087">
        <v>1</v>
      </c>
      <c r="H83" s="1088"/>
      <c r="I83" s="1089">
        <f t="shared" si="2"/>
        <v>0</v>
      </c>
      <c r="J83" s="1040"/>
      <c r="L83" s="1033"/>
    </row>
    <row r="84" spans="2:12" s="1026" customFormat="1" ht="24">
      <c r="B84" s="1036"/>
      <c r="C84" s="1108" t="s">
        <v>4639</v>
      </c>
      <c r="D84" s="1098" t="s">
        <v>5855</v>
      </c>
      <c r="E84" s="1093" t="s">
        <v>5856</v>
      </c>
      <c r="F84" s="1099" t="s">
        <v>2462</v>
      </c>
      <c r="G84" s="1100">
        <v>1</v>
      </c>
      <c r="H84" s="1101"/>
      <c r="I84" s="1102">
        <f t="shared" si="2"/>
        <v>0</v>
      </c>
      <c r="J84" s="1040"/>
      <c r="L84" s="1033"/>
    </row>
    <row r="85" spans="2:12" s="1026" customFormat="1" ht="22.5">
      <c r="B85" s="1036"/>
      <c r="C85" s="1108" t="s">
        <v>5919</v>
      </c>
      <c r="D85" s="1084" t="s">
        <v>5832</v>
      </c>
      <c r="E85" s="1097" t="s">
        <v>5857</v>
      </c>
      <c r="F85" s="1086" t="s">
        <v>2462</v>
      </c>
      <c r="G85" s="1087">
        <v>1</v>
      </c>
      <c r="H85" s="1088"/>
      <c r="I85" s="1089">
        <f>G85*H85</f>
        <v>0</v>
      </c>
      <c r="J85" s="1040"/>
      <c r="L85" s="1033"/>
    </row>
    <row r="86" spans="2:12" s="1026" customFormat="1" ht="48">
      <c r="B86" s="1036"/>
      <c r="C86" s="1108" t="s">
        <v>4637</v>
      </c>
      <c r="D86" s="1075" t="s">
        <v>5920</v>
      </c>
      <c r="E86" s="1103" t="s">
        <v>5921</v>
      </c>
      <c r="F86" s="1077" t="s">
        <v>2462</v>
      </c>
      <c r="G86" s="1078">
        <v>1</v>
      </c>
      <c r="H86" s="1079"/>
      <c r="I86" s="1080">
        <f>G86*H86</f>
        <v>0</v>
      </c>
      <c r="J86" s="1040"/>
      <c r="L86" s="1033"/>
    </row>
    <row r="87" spans="2:12" s="1026" customFormat="1">
      <c r="B87" s="1036"/>
      <c r="C87" s="1108" t="s">
        <v>4635</v>
      </c>
      <c r="D87" s="1075" t="s">
        <v>5920</v>
      </c>
      <c r="E87" s="1103" t="s">
        <v>5860</v>
      </c>
      <c r="F87" s="1077" t="s">
        <v>4993</v>
      </c>
      <c r="G87" s="1078">
        <v>12</v>
      </c>
      <c r="H87" s="1079"/>
      <c r="I87" s="1080">
        <f>G87*H87</f>
        <v>0</v>
      </c>
      <c r="J87" s="1040"/>
      <c r="L87" s="1033"/>
    </row>
    <row r="88" spans="2:12" s="1026" customFormat="1">
      <c r="B88" s="1036"/>
      <c r="C88" s="1108" t="s">
        <v>4634</v>
      </c>
      <c r="D88" s="1075" t="s">
        <v>5858</v>
      </c>
      <c r="E88" s="1093" t="s">
        <v>5861</v>
      </c>
      <c r="F88" s="1077" t="s">
        <v>4993</v>
      </c>
      <c r="G88" s="1078">
        <v>10</v>
      </c>
      <c r="H88" s="1079"/>
      <c r="I88" s="1080">
        <f>G88*H88</f>
        <v>0</v>
      </c>
      <c r="J88" s="1040"/>
      <c r="L88" s="1033"/>
    </row>
    <row r="89" spans="2:12" s="1026" customFormat="1">
      <c r="B89" s="1036"/>
      <c r="C89" s="1108" t="s">
        <v>5922</v>
      </c>
      <c r="D89" s="1134" t="s">
        <v>5902</v>
      </c>
      <c r="E89" s="1130" t="s">
        <v>5923</v>
      </c>
      <c r="F89" s="1099" t="s">
        <v>2462</v>
      </c>
      <c r="G89" s="1100">
        <v>75</v>
      </c>
      <c r="H89" s="1101"/>
      <c r="I89" s="1102">
        <f>G89*H89</f>
        <v>0</v>
      </c>
      <c r="J89" s="1040"/>
      <c r="L89" s="1033"/>
    </row>
    <row r="90" spans="2:12" s="1026" customFormat="1">
      <c r="B90" s="1036"/>
      <c r="C90" s="1069" t="s">
        <v>172</v>
      </c>
      <c r="D90" s="1069"/>
      <c r="E90" s="1141" t="s">
        <v>5924</v>
      </c>
      <c r="F90" s="1071"/>
      <c r="G90" s="1072"/>
      <c r="H90" s="1073"/>
      <c r="I90" s="1073">
        <f>SUM(I91:I99)</f>
        <v>0</v>
      </c>
      <c r="J90" s="1040"/>
      <c r="L90" s="1033"/>
    </row>
    <row r="91" spans="2:12" s="1026" customFormat="1" ht="54.75" customHeight="1">
      <c r="B91" s="1036"/>
      <c r="C91" s="1108" t="s">
        <v>4732</v>
      </c>
      <c r="D91" s="1117" t="s">
        <v>5830</v>
      </c>
      <c r="E91" s="1142" t="s">
        <v>5925</v>
      </c>
      <c r="F91" s="1099" t="s">
        <v>2462</v>
      </c>
      <c r="G91" s="1100">
        <v>2</v>
      </c>
      <c r="H91" s="1101"/>
      <c r="I91" s="1102">
        <f t="shared" ref="I91:I98" si="3">G91*H91</f>
        <v>0</v>
      </c>
      <c r="J91" s="1040"/>
      <c r="L91" s="1033"/>
    </row>
    <row r="92" spans="2:12" s="1026" customFormat="1" ht="24">
      <c r="B92" s="1036"/>
      <c r="C92" s="1108" t="s">
        <v>4736</v>
      </c>
      <c r="D92" s="1117" t="s">
        <v>5926</v>
      </c>
      <c r="E92" s="1122" t="s">
        <v>5927</v>
      </c>
      <c r="F92" s="1099" t="s">
        <v>2462</v>
      </c>
      <c r="G92" s="1100">
        <v>1</v>
      </c>
      <c r="H92" s="1101"/>
      <c r="I92" s="1102">
        <f t="shared" si="3"/>
        <v>0</v>
      </c>
      <c r="J92" s="1040"/>
      <c r="L92" s="1033"/>
    </row>
    <row r="93" spans="2:12" s="1026" customFormat="1" ht="48">
      <c r="B93" s="1036"/>
      <c r="C93" s="1108" t="s">
        <v>4738</v>
      </c>
      <c r="D93" s="1143" t="s">
        <v>5928</v>
      </c>
      <c r="E93" s="1140" t="s">
        <v>5929</v>
      </c>
      <c r="F93" s="1099" t="s">
        <v>2462</v>
      </c>
      <c r="G93" s="1100">
        <v>1</v>
      </c>
      <c r="H93" s="1101"/>
      <c r="I93" s="1102">
        <f t="shared" si="3"/>
        <v>0</v>
      </c>
      <c r="J93" s="1040"/>
      <c r="L93" s="1033"/>
    </row>
    <row r="94" spans="2:12" s="1026" customFormat="1" ht="24">
      <c r="B94" s="1036"/>
      <c r="C94" s="1108" t="s">
        <v>4740</v>
      </c>
      <c r="D94" s="1143" t="s">
        <v>5863</v>
      </c>
      <c r="E94" s="1140" t="s">
        <v>5930</v>
      </c>
      <c r="F94" s="1099" t="s">
        <v>2462</v>
      </c>
      <c r="G94" s="1100">
        <v>1</v>
      </c>
      <c r="H94" s="1101"/>
      <c r="I94" s="1102">
        <f t="shared" si="3"/>
        <v>0</v>
      </c>
      <c r="J94" s="1040"/>
      <c r="L94" s="1033"/>
    </row>
    <row r="95" spans="2:12" s="1026" customFormat="1" ht="24">
      <c r="B95" s="1036"/>
      <c r="C95" s="1108" t="s">
        <v>4741</v>
      </c>
      <c r="D95" s="1143" t="s">
        <v>5863</v>
      </c>
      <c r="E95" s="1140" t="s">
        <v>5931</v>
      </c>
      <c r="F95" s="1099" t="s">
        <v>2462</v>
      </c>
      <c r="G95" s="1100">
        <v>3</v>
      </c>
      <c r="H95" s="1101"/>
      <c r="I95" s="1102">
        <f t="shared" si="3"/>
        <v>0</v>
      </c>
      <c r="J95" s="1040"/>
      <c r="L95" s="1033"/>
    </row>
    <row r="96" spans="2:12" s="1026" customFormat="1">
      <c r="B96" s="1036"/>
      <c r="C96" s="1108" t="s">
        <v>4742</v>
      </c>
      <c r="D96" s="1143" t="s">
        <v>5863</v>
      </c>
      <c r="E96" s="1140" t="s">
        <v>5932</v>
      </c>
      <c r="F96" s="1099" t="s">
        <v>2462</v>
      </c>
      <c r="G96" s="1100">
        <v>2</v>
      </c>
      <c r="H96" s="1101"/>
      <c r="I96" s="1102">
        <f t="shared" si="3"/>
        <v>0</v>
      </c>
      <c r="J96" s="1040"/>
      <c r="L96" s="1033"/>
    </row>
    <row r="97" spans="2:12" s="1026" customFormat="1" ht="24">
      <c r="B97" s="1036"/>
      <c r="C97" s="1108" t="s">
        <v>4743</v>
      </c>
      <c r="D97" s="1143" t="s">
        <v>5933</v>
      </c>
      <c r="E97" s="1140" t="s">
        <v>5934</v>
      </c>
      <c r="F97" s="1077" t="s">
        <v>4993</v>
      </c>
      <c r="G97" s="1078">
        <v>140</v>
      </c>
      <c r="H97" s="1079"/>
      <c r="I97" s="1080">
        <f t="shared" si="3"/>
        <v>0</v>
      </c>
      <c r="J97" s="1040"/>
      <c r="L97" s="1033"/>
    </row>
    <row r="98" spans="2:12" s="1026" customFormat="1" ht="24">
      <c r="B98" s="1036"/>
      <c r="C98" s="1108" t="s">
        <v>4744</v>
      </c>
      <c r="D98" s="1117" t="s">
        <v>5935</v>
      </c>
      <c r="E98" s="1144" t="s">
        <v>5936</v>
      </c>
      <c r="F98" s="1077" t="s">
        <v>4993</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5937</v>
      </c>
      <c r="F100" s="1071"/>
      <c r="G100" s="1072"/>
      <c r="H100" s="1073"/>
      <c r="I100" s="1073">
        <f>SUM(I101:I102)</f>
        <v>0</v>
      </c>
      <c r="J100" s="1040"/>
      <c r="L100" s="1033"/>
    </row>
    <row r="101" spans="2:12" s="1026" customFormat="1" ht="60">
      <c r="B101" s="1036"/>
      <c r="C101" s="1108" t="s">
        <v>4658</v>
      </c>
      <c r="D101" s="1117" t="s">
        <v>4658</v>
      </c>
      <c r="E101" s="1142" t="s">
        <v>5938</v>
      </c>
      <c r="F101" s="1099" t="s">
        <v>4993</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5939</v>
      </c>
      <c r="F103" s="1071"/>
      <c r="G103" s="1072"/>
      <c r="H103" s="1073"/>
      <c r="I103" s="1073">
        <f>SUM(I104:I105)</f>
        <v>0</v>
      </c>
      <c r="J103" s="1040"/>
      <c r="L103" s="1033"/>
    </row>
    <row r="104" spans="2:12" s="1026" customFormat="1" ht="60">
      <c r="B104" s="1036"/>
      <c r="C104" s="1108" t="s">
        <v>5940</v>
      </c>
      <c r="D104" s="1117" t="s">
        <v>5940</v>
      </c>
      <c r="E104" s="1142" t="s">
        <v>5941</v>
      </c>
      <c r="F104" s="1099" t="s">
        <v>4993</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5942</v>
      </c>
      <c r="F106" s="1071"/>
      <c r="G106" s="1072"/>
      <c r="H106" s="1073"/>
      <c r="I106" s="1073">
        <f>SUM(I107:I108)</f>
        <v>0</v>
      </c>
      <c r="J106" s="1040"/>
      <c r="L106" s="1033"/>
    </row>
    <row r="107" spans="2:12" s="1026" customFormat="1" ht="51" customHeight="1">
      <c r="B107" s="1036"/>
      <c r="C107" s="1108" t="s">
        <v>5943</v>
      </c>
      <c r="D107" s="1117" t="s">
        <v>5943</v>
      </c>
      <c r="E107" s="1142" t="s">
        <v>5944</v>
      </c>
      <c r="F107" s="1099" t="s">
        <v>4993</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5945</v>
      </c>
      <c r="F109" s="1071"/>
      <c r="G109" s="1072"/>
      <c r="H109" s="1073"/>
      <c r="I109" s="1073">
        <f>SUM(I110:I111)</f>
        <v>0</v>
      </c>
      <c r="J109" s="1040"/>
      <c r="L109" s="1033"/>
    </row>
    <row r="110" spans="2:12" s="1026" customFormat="1" ht="51.75" customHeight="1">
      <c r="B110" s="1036"/>
      <c r="C110" s="1108" t="s">
        <v>5946</v>
      </c>
      <c r="D110" s="1117" t="s">
        <v>5946</v>
      </c>
      <c r="E110" s="1142" t="s">
        <v>5947</v>
      </c>
      <c r="F110" s="1099" t="s">
        <v>4993</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5948</v>
      </c>
      <c r="F112" s="1071"/>
      <c r="G112" s="1072"/>
      <c r="H112" s="1073"/>
      <c r="I112" s="1073">
        <f>SUM(I113:I114)</f>
        <v>0</v>
      </c>
      <c r="J112" s="1040"/>
      <c r="L112" s="1033"/>
    </row>
    <row r="113" spans="2:12" s="1026" customFormat="1" ht="51.75" customHeight="1">
      <c r="B113" s="1036"/>
      <c r="C113" s="1108" t="s">
        <v>5949</v>
      </c>
      <c r="D113" s="1117" t="s">
        <v>5949</v>
      </c>
      <c r="E113" s="1142" t="s">
        <v>5950</v>
      </c>
      <c r="F113" s="1099" t="s">
        <v>4993</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5951</v>
      </c>
      <c r="F115" s="1071"/>
      <c r="G115" s="1072"/>
      <c r="H115" s="1073"/>
      <c r="I115" s="1073">
        <f>SUM(I116:I117)</f>
        <v>0</v>
      </c>
      <c r="J115" s="1040"/>
      <c r="L115" s="1033"/>
    </row>
    <row r="116" spans="2:12" s="1026" customFormat="1" ht="51.75" customHeight="1">
      <c r="B116" s="1036"/>
      <c r="C116" s="1108" t="s">
        <v>5952</v>
      </c>
      <c r="D116" s="1117" t="s">
        <v>5952</v>
      </c>
      <c r="E116" s="1142" t="s">
        <v>5953</v>
      </c>
      <c r="F116" s="1099" t="s">
        <v>4993</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5954</v>
      </c>
      <c r="F118" s="1071"/>
      <c r="G118" s="1072"/>
      <c r="H118" s="1073"/>
      <c r="I118" s="1073">
        <f>SUM(I119:I120)</f>
        <v>0</v>
      </c>
      <c r="J118" s="1040"/>
      <c r="L118" s="1033"/>
    </row>
    <row r="119" spans="2:12" s="1026" customFormat="1" ht="51.75" customHeight="1">
      <c r="B119" s="1036"/>
      <c r="C119" s="1108" t="s">
        <v>5955</v>
      </c>
      <c r="D119" s="1117" t="s">
        <v>5955</v>
      </c>
      <c r="E119" s="1142" t="s">
        <v>5953</v>
      </c>
      <c r="F119" s="1099" t="s">
        <v>4993</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5956</v>
      </c>
      <c r="F121" s="1071"/>
      <c r="G121" s="1072"/>
      <c r="H121" s="1073"/>
      <c r="I121" s="1073">
        <f>SUM(I122:I123)</f>
        <v>0</v>
      </c>
      <c r="J121" s="1040"/>
      <c r="L121" s="1033"/>
    </row>
    <row r="122" spans="2:12" s="1026" customFormat="1" ht="60">
      <c r="B122" s="1036"/>
      <c r="C122" s="1108" t="s">
        <v>5957</v>
      </c>
      <c r="D122" s="1117" t="s">
        <v>5957</v>
      </c>
      <c r="E122" s="1142" t="s">
        <v>5958</v>
      </c>
      <c r="F122" s="1099" t="s">
        <v>4993</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5959</v>
      </c>
      <c r="F124" s="1071"/>
      <c r="G124" s="1072"/>
      <c r="H124" s="1073"/>
      <c r="I124" s="1073">
        <f>SUM(I125:I126)</f>
        <v>0</v>
      </c>
      <c r="J124" s="1040"/>
      <c r="L124" s="1033"/>
    </row>
    <row r="125" spans="2:12" s="1026" customFormat="1" ht="62.25" customHeight="1">
      <c r="B125" s="1036"/>
      <c r="C125" s="1108" t="s">
        <v>5960</v>
      </c>
      <c r="D125" s="1117" t="s">
        <v>5960</v>
      </c>
      <c r="E125" s="1142" t="s">
        <v>5958</v>
      </c>
      <c r="F125" s="1099" t="s">
        <v>4993</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5961</v>
      </c>
      <c r="F127" s="1071"/>
      <c r="G127" s="1072"/>
      <c r="H127" s="1073"/>
      <c r="I127" s="1073">
        <f>SUM(I128:I129)</f>
        <v>0</v>
      </c>
      <c r="J127" s="1040"/>
      <c r="L127" s="1033"/>
    </row>
    <row r="128" spans="2:12" s="1026" customFormat="1" ht="50.25" customHeight="1">
      <c r="B128" s="1036"/>
      <c r="C128" s="1108" t="s">
        <v>5962</v>
      </c>
      <c r="D128" s="1117" t="s">
        <v>5962</v>
      </c>
      <c r="E128" s="1142" t="s">
        <v>5963</v>
      </c>
      <c r="F128" s="1099" t="s">
        <v>4993</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5964</v>
      </c>
      <c r="F130" s="1146"/>
      <c r="G130" s="1147"/>
      <c r="H130" s="1073"/>
      <c r="I130" s="1148">
        <f>SUM(I131:I149)</f>
        <v>0</v>
      </c>
      <c r="J130" s="1040"/>
      <c r="L130" s="1033"/>
    </row>
    <row r="131" spans="2:12" s="1153" customFormat="1" ht="15.95" customHeight="1">
      <c r="B131" s="1149"/>
      <c r="C131" s="1098" t="s">
        <v>5965</v>
      </c>
      <c r="D131" s="1098" t="s">
        <v>5965</v>
      </c>
      <c r="E131" s="1150" t="s">
        <v>5966</v>
      </c>
      <c r="F131" s="1099" t="s">
        <v>254</v>
      </c>
      <c r="G131" s="1151">
        <v>120</v>
      </c>
      <c r="H131" s="1101"/>
      <c r="I131" s="1102">
        <f t="shared" ref="I131:I146" si="4">G131*H131</f>
        <v>0</v>
      </c>
      <c r="J131" s="1152"/>
    </row>
    <row r="132" spans="2:12" s="1156" customFormat="1" ht="15.95" customHeight="1">
      <c r="B132" s="1154"/>
      <c r="C132" s="1098" t="s">
        <v>5967</v>
      </c>
      <c r="D132" s="1098" t="s">
        <v>5967</v>
      </c>
      <c r="E132" s="1150" t="s">
        <v>5968</v>
      </c>
      <c r="F132" s="1099" t="s">
        <v>254</v>
      </c>
      <c r="G132" s="1151">
        <v>230</v>
      </c>
      <c r="H132" s="1101"/>
      <c r="I132" s="1102">
        <f t="shared" si="4"/>
        <v>0</v>
      </c>
      <c r="J132" s="1155"/>
      <c r="L132" s="1157"/>
    </row>
    <row r="133" spans="2:12" s="1156" customFormat="1" ht="15.95" customHeight="1">
      <c r="B133" s="1154"/>
      <c r="C133" s="1098" t="s">
        <v>5969</v>
      </c>
      <c r="D133" s="1098" t="s">
        <v>5969</v>
      </c>
      <c r="E133" s="1150" t="s">
        <v>5970</v>
      </c>
      <c r="F133" s="1099" t="s">
        <v>254</v>
      </c>
      <c r="G133" s="1151">
        <v>526</v>
      </c>
      <c r="H133" s="1101"/>
      <c r="I133" s="1102">
        <f>G133*H133</f>
        <v>0</v>
      </c>
      <c r="J133" s="1155"/>
      <c r="L133" s="1157"/>
    </row>
    <row r="134" spans="2:12" s="1156" customFormat="1" ht="15.95" customHeight="1">
      <c r="B134" s="1154"/>
      <c r="C134" s="1098" t="s">
        <v>5971</v>
      </c>
      <c r="D134" s="1098" t="s">
        <v>5971</v>
      </c>
      <c r="E134" s="1150" t="s">
        <v>5972</v>
      </c>
      <c r="F134" s="1099" t="s">
        <v>254</v>
      </c>
      <c r="G134" s="1151">
        <v>190</v>
      </c>
      <c r="H134" s="1101"/>
      <c r="I134" s="1102">
        <f>G134*H134</f>
        <v>0</v>
      </c>
      <c r="J134" s="1155"/>
      <c r="L134" s="1157"/>
    </row>
    <row r="135" spans="2:12" s="1156" customFormat="1" ht="15.95" customHeight="1">
      <c r="B135" s="1154"/>
      <c r="C135" s="1098" t="s">
        <v>5973</v>
      </c>
      <c r="D135" s="1098" t="s">
        <v>5973</v>
      </c>
      <c r="E135" s="1150" t="s">
        <v>5974</v>
      </c>
      <c r="F135" s="1099" t="s">
        <v>254</v>
      </c>
      <c r="G135" s="1151">
        <v>102</v>
      </c>
      <c r="H135" s="1101"/>
      <c r="I135" s="1102">
        <f>G135*H135</f>
        <v>0</v>
      </c>
      <c r="J135" s="1155"/>
      <c r="L135" s="1157"/>
    </row>
    <row r="136" spans="2:12" s="1156" customFormat="1" ht="15.95" customHeight="1">
      <c r="B136" s="1154"/>
      <c r="C136" s="1098" t="s">
        <v>5975</v>
      </c>
      <c r="D136" s="1098" t="s">
        <v>5975</v>
      </c>
      <c r="E136" s="1150" t="s">
        <v>5976</v>
      </c>
      <c r="F136" s="1099" t="s">
        <v>254</v>
      </c>
      <c r="G136" s="1151">
        <v>72</v>
      </c>
      <c r="H136" s="1101"/>
      <c r="I136" s="1102">
        <f>G136*H136</f>
        <v>0</v>
      </c>
      <c r="J136" s="1155"/>
      <c r="L136" s="1157"/>
    </row>
    <row r="137" spans="2:12" s="1156" customFormat="1" ht="15.95" customHeight="1">
      <c r="B137" s="1154"/>
      <c r="C137" s="1098" t="s">
        <v>5973</v>
      </c>
      <c r="D137" s="1098" t="s">
        <v>5973</v>
      </c>
      <c r="E137" s="1150" t="s">
        <v>5977</v>
      </c>
      <c r="F137" s="1099" t="s">
        <v>254</v>
      </c>
      <c r="G137" s="1151">
        <v>4659</v>
      </c>
      <c r="H137" s="1101"/>
      <c r="I137" s="1102">
        <f>G137*H137</f>
        <v>0</v>
      </c>
      <c r="J137" s="1155"/>
      <c r="L137" s="1157"/>
    </row>
    <row r="138" spans="2:12" s="1156" customFormat="1" ht="15.95" customHeight="1">
      <c r="B138" s="1154"/>
      <c r="C138" s="1098" t="s">
        <v>5975</v>
      </c>
      <c r="D138" s="1098" t="s">
        <v>5975</v>
      </c>
      <c r="E138" s="1150" t="s">
        <v>5978</v>
      </c>
      <c r="F138" s="1099" t="s">
        <v>254</v>
      </c>
      <c r="G138" s="1151">
        <v>168</v>
      </c>
      <c r="H138" s="1101"/>
      <c r="I138" s="1102">
        <f t="shared" si="4"/>
        <v>0</v>
      </c>
      <c r="J138" s="1155"/>
      <c r="L138" s="1157"/>
    </row>
    <row r="139" spans="2:12" s="1156" customFormat="1" ht="15.95" customHeight="1">
      <c r="B139" s="1154"/>
      <c r="C139" s="1098" t="s">
        <v>5979</v>
      </c>
      <c r="D139" s="1098" t="s">
        <v>5979</v>
      </c>
      <c r="E139" s="1150" t="s">
        <v>5980</v>
      </c>
      <c r="F139" s="1099" t="s">
        <v>254</v>
      </c>
      <c r="G139" s="1151">
        <v>140</v>
      </c>
      <c r="H139" s="1101"/>
      <c r="I139" s="1102">
        <f>G139*H139</f>
        <v>0</v>
      </c>
      <c r="J139" s="1155"/>
      <c r="L139" s="1157"/>
    </row>
    <row r="140" spans="2:12" s="1156" customFormat="1" ht="15.95" customHeight="1">
      <c r="B140" s="1154"/>
      <c r="C140" s="1098" t="s">
        <v>5981</v>
      </c>
      <c r="D140" s="1098" t="s">
        <v>5981</v>
      </c>
      <c r="E140" s="1150" t="s">
        <v>5982</v>
      </c>
      <c r="F140" s="1099" t="s">
        <v>254</v>
      </c>
      <c r="G140" s="1151">
        <v>28</v>
      </c>
      <c r="H140" s="1101"/>
      <c r="I140" s="1102">
        <f>G140*H140</f>
        <v>0</v>
      </c>
      <c r="J140" s="1155"/>
      <c r="L140" s="1157"/>
    </row>
    <row r="141" spans="2:12" s="1156" customFormat="1" ht="15.95" customHeight="1">
      <c r="B141" s="1154"/>
      <c r="C141" s="1098" t="s">
        <v>5983</v>
      </c>
      <c r="D141" s="1098" t="s">
        <v>5983</v>
      </c>
      <c r="E141" s="1150" t="s">
        <v>5984</v>
      </c>
      <c r="F141" s="1099" t="s">
        <v>254</v>
      </c>
      <c r="G141" s="1100">
        <v>1500</v>
      </c>
      <c r="H141" s="1101"/>
      <c r="I141" s="1102">
        <f t="shared" si="4"/>
        <v>0</v>
      </c>
      <c r="J141" s="1155"/>
      <c r="L141" s="1157"/>
    </row>
    <row r="142" spans="2:12" s="1156" customFormat="1" ht="15.95" customHeight="1">
      <c r="B142" s="1154"/>
      <c r="C142" s="1098" t="s">
        <v>5985</v>
      </c>
      <c r="D142" s="1098" t="s">
        <v>5985</v>
      </c>
      <c r="E142" s="1150" t="s">
        <v>5986</v>
      </c>
      <c r="F142" s="1099" t="s">
        <v>2462</v>
      </c>
      <c r="G142" s="1100">
        <v>1</v>
      </c>
      <c r="H142" s="1101"/>
      <c r="I142" s="1102">
        <f t="shared" si="4"/>
        <v>0</v>
      </c>
      <c r="J142" s="1155"/>
      <c r="L142" s="1157"/>
    </row>
    <row r="143" spans="2:12" s="1156" customFormat="1" ht="26.1" customHeight="1">
      <c r="B143" s="1154"/>
      <c r="C143" s="1098" t="s">
        <v>5987</v>
      </c>
      <c r="D143" s="1098" t="s">
        <v>5987</v>
      </c>
      <c r="E143" s="1150" t="s">
        <v>5988</v>
      </c>
      <c r="F143" s="1099" t="s">
        <v>4993</v>
      </c>
      <c r="G143" s="1100">
        <v>120</v>
      </c>
      <c r="H143" s="1101"/>
      <c r="I143" s="1102">
        <f t="shared" si="4"/>
        <v>0</v>
      </c>
      <c r="J143" s="1155"/>
      <c r="L143" s="1157"/>
    </row>
    <row r="144" spans="2:12" s="1156" customFormat="1" ht="16.5" customHeight="1">
      <c r="B144" s="1154"/>
      <c r="C144" s="1098" t="s">
        <v>5989</v>
      </c>
      <c r="D144" s="1098" t="s">
        <v>5989</v>
      </c>
      <c r="E144" s="1150" t="s">
        <v>5990</v>
      </c>
      <c r="F144" s="1099" t="s">
        <v>2462</v>
      </c>
      <c r="G144" s="1100">
        <v>1</v>
      </c>
      <c r="H144" s="1101"/>
      <c r="I144" s="1102">
        <f t="shared" si="4"/>
        <v>0</v>
      </c>
      <c r="J144" s="1155"/>
      <c r="L144" s="1157"/>
    </row>
    <row r="145" spans="2:12" s="1156" customFormat="1" ht="15.95" customHeight="1">
      <c r="B145" s="1154"/>
      <c r="C145" s="1098" t="s">
        <v>5991</v>
      </c>
      <c r="D145" s="1098" t="s">
        <v>5991</v>
      </c>
      <c r="E145" s="1150" t="s">
        <v>5992</v>
      </c>
      <c r="F145" s="1099" t="s">
        <v>4993</v>
      </c>
      <c r="G145" s="1100">
        <v>40</v>
      </c>
      <c r="H145" s="1101"/>
      <c r="I145" s="1102">
        <f t="shared" si="4"/>
        <v>0</v>
      </c>
      <c r="J145" s="1155"/>
      <c r="L145" s="1157"/>
    </row>
    <row r="146" spans="2:12" s="1156" customFormat="1" ht="15.95" customHeight="1">
      <c r="B146" s="1154"/>
      <c r="C146" s="1098" t="s">
        <v>5993</v>
      </c>
      <c r="D146" s="1098" t="s">
        <v>5993</v>
      </c>
      <c r="E146" s="1158" t="s">
        <v>5994</v>
      </c>
      <c r="F146" s="1099" t="s">
        <v>4993</v>
      </c>
      <c r="G146" s="1100">
        <v>45</v>
      </c>
      <c r="H146" s="1101"/>
      <c r="I146" s="1102">
        <f t="shared" si="4"/>
        <v>0</v>
      </c>
      <c r="J146" s="1155"/>
      <c r="L146" s="1157"/>
    </row>
    <row r="147" spans="2:12" s="1156" customFormat="1" ht="15.95" customHeight="1">
      <c r="B147" s="1154"/>
      <c r="C147" s="1098" t="s">
        <v>5995</v>
      </c>
      <c r="D147" s="1098" t="s">
        <v>5995</v>
      </c>
      <c r="E147" s="1150" t="s">
        <v>5996</v>
      </c>
      <c r="F147" s="1099" t="s">
        <v>4993</v>
      </c>
      <c r="G147" s="1100">
        <v>32</v>
      </c>
      <c r="H147" s="1101"/>
      <c r="I147" s="1102">
        <f>G147*H147</f>
        <v>0</v>
      </c>
      <c r="J147" s="1155"/>
      <c r="L147" s="1157"/>
    </row>
    <row r="148" spans="2:12" s="1156" customFormat="1" ht="15.95" customHeight="1">
      <c r="B148" s="1154"/>
      <c r="C148" s="1098" t="s">
        <v>5997</v>
      </c>
      <c r="D148" s="1098" t="s">
        <v>5997</v>
      </c>
      <c r="E148" s="1158" t="s">
        <v>5998</v>
      </c>
      <c r="F148" s="1099" t="s">
        <v>2462</v>
      </c>
      <c r="G148" s="1100">
        <v>3</v>
      </c>
      <c r="H148" s="1101"/>
      <c r="I148" s="1102">
        <f>G148*H148</f>
        <v>0</v>
      </c>
      <c r="J148" s="1155"/>
      <c r="L148" s="1157"/>
    </row>
    <row r="149" spans="2:12" s="1156" customFormat="1" ht="15.95" customHeight="1">
      <c r="B149" s="1154"/>
      <c r="C149" s="1098" t="s">
        <v>5999</v>
      </c>
      <c r="D149" s="1098" t="s">
        <v>5999</v>
      </c>
      <c r="E149" s="1150" t="s">
        <v>6000</v>
      </c>
      <c r="F149" s="1099" t="s">
        <v>2462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1"/>
  <sheetViews>
    <sheetView showGridLines="0" view="pageBreakPreview" topLeftCell="A959" zoomScaleNormal="100" zoomScaleSheetLayoutView="100" zoomScalePageLayoutView="130" workbookViewId="0">
      <selection activeCell="C980" sqref="C980"/>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6001</v>
      </c>
      <c r="D1" s="1171"/>
      <c r="E1" s="834"/>
      <c r="F1" s="1172"/>
      <c r="G1" s="1172"/>
      <c r="H1" s="1173"/>
      <c r="I1" s="1172"/>
      <c r="J1" s="732"/>
      <c r="K1" s="1174"/>
    </row>
    <row r="2" spans="1:11" ht="13.5" thickTop="1">
      <c r="A2" s="1175"/>
      <c r="B2" s="1175"/>
      <c r="C2" s="1175"/>
      <c r="D2" s="1176" t="s">
        <v>6002</v>
      </c>
      <c r="E2" s="1177"/>
      <c r="F2" s="1178" t="s">
        <v>6003</v>
      </c>
      <c r="G2" s="1179"/>
      <c r="H2" s="1180"/>
      <c r="I2" s="1172"/>
      <c r="J2" s="1181" t="s">
        <v>6004</v>
      </c>
      <c r="K2" s="1174"/>
    </row>
    <row r="3" spans="1:11">
      <c r="A3" s="1175"/>
      <c r="B3" s="1175"/>
      <c r="C3" s="1175" t="s">
        <v>21</v>
      </c>
      <c r="D3" s="1176" t="s">
        <v>6005</v>
      </c>
      <c r="E3" s="1176" t="s">
        <v>5014</v>
      </c>
      <c r="F3" s="1182" t="s">
        <v>6006</v>
      </c>
      <c r="G3" s="1182" t="s">
        <v>6007</v>
      </c>
      <c r="H3" s="1182" t="s">
        <v>6008</v>
      </c>
      <c r="I3" s="1183" t="s">
        <v>6009</v>
      </c>
      <c r="J3" s="1184" t="s">
        <v>6010</v>
      </c>
      <c r="K3" s="834" t="s">
        <v>6011</v>
      </c>
    </row>
    <row r="4" spans="1:11" ht="15">
      <c r="A4" s="1175"/>
      <c r="B4" s="1175"/>
      <c r="C4" s="781" t="s">
        <v>6012</v>
      </c>
      <c r="D4" s="1185"/>
      <c r="E4" s="1172"/>
      <c r="F4" s="1172"/>
      <c r="G4" s="1172"/>
      <c r="H4" s="1173"/>
      <c r="I4" s="1172" t="s">
        <v>21</v>
      </c>
      <c r="J4" s="1172"/>
    </row>
    <row r="5" spans="1:11" ht="89.25">
      <c r="A5" s="1175" t="s">
        <v>5155</v>
      </c>
      <c r="B5" s="1175" t="s">
        <v>21</v>
      </c>
      <c r="C5" s="1186" t="s">
        <v>6013</v>
      </c>
      <c r="D5" s="1185" t="s">
        <v>6014</v>
      </c>
      <c r="E5" s="1172">
        <v>1</v>
      </c>
      <c r="F5" s="1187"/>
      <c r="G5" s="1187"/>
      <c r="H5" s="1188">
        <f>E5*F5</f>
        <v>0</v>
      </c>
      <c r="I5" s="1172">
        <f>E5*G5</f>
        <v>0</v>
      </c>
      <c r="K5" s="1174">
        <f>H5+I5</f>
        <v>0</v>
      </c>
    </row>
    <row r="6" spans="1:11">
      <c r="A6" s="1175" t="s">
        <v>5198</v>
      </c>
      <c r="B6" s="1175" t="s">
        <v>21</v>
      </c>
      <c r="C6" s="1189" t="s">
        <v>6015</v>
      </c>
      <c r="D6" s="1185" t="s">
        <v>6014</v>
      </c>
      <c r="E6" s="1172">
        <v>8</v>
      </c>
      <c r="F6" s="1187"/>
      <c r="G6" s="1187"/>
      <c r="H6" s="1188">
        <f t="shared" ref="H6:H69" si="0">E6*F6</f>
        <v>0</v>
      </c>
      <c r="I6" s="1172">
        <f t="shared" ref="I6:I69" si="1">E6*G6</f>
        <v>0</v>
      </c>
      <c r="J6" s="1172"/>
      <c r="K6" s="1174">
        <f t="shared" ref="K6:K69" si="2">H6+I6</f>
        <v>0</v>
      </c>
    </row>
    <row r="7" spans="1:11">
      <c r="A7" s="1175" t="s">
        <v>6016</v>
      </c>
      <c r="B7" s="1175" t="s">
        <v>21</v>
      </c>
      <c r="C7" s="1189" t="s">
        <v>6017</v>
      </c>
      <c r="D7" s="1185" t="s">
        <v>6014</v>
      </c>
      <c r="E7" s="1172">
        <v>1</v>
      </c>
      <c r="F7" s="1187"/>
      <c r="G7" s="1187"/>
      <c r="H7" s="1188">
        <f t="shared" si="0"/>
        <v>0</v>
      </c>
      <c r="I7" s="1172">
        <f t="shared" si="1"/>
        <v>0</v>
      </c>
      <c r="J7" s="1172"/>
      <c r="K7" s="1174">
        <f t="shared" si="2"/>
        <v>0</v>
      </c>
    </row>
    <row r="8" spans="1:11">
      <c r="A8" s="1175" t="s">
        <v>6018</v>
      </c>
      <c r="B8" s="1175" t="s">
        <v>21</v>
      </c>
      <c r="C8" s="1189" t="s">
        <v>6019</v>
      </c>
      <c r="D8" s="1185" t="s">
        <v>6014</v>
      </c>
      <c r="E8" s="1172">
        <v>1</v>
      </c>
      <c r="F8" s="1187"/>
      <c r="G8" s="1187"/>
      <c r="H8" s="1188">
        <f t="shared" si="0"/>
        <v>0</v>
      </c>
      <c r="I8" s="1172">
        <f t="shared" si="1"/>
        <v>0</v>
      </c>
      <c r="J8" s="1172"/>
      <c r="K8" s="1174">
        <f t="shared" si="2"/>
        <v>0</v>
      </c>
    </row>
    <row r="9" spans="1:11">
      <c r="A9" s="1175" t="s">
        <v>5211</v>
      </c>
      <c r="B9" s="1175" t="s">
        <v>21</v>
      </c>
      <c r="C9" s="1189" t="s">
        <v>6020</v>
      </c>
      <c r="D9" s="1185" t="s">
        <v>6014</v>
      </c>
      <c r="E9" s="1172">
        <v>2</v>
      </c>
      <c r="F9" s="1187"/>
      <c r="G9" s="1187"/>
      <c r="H9" s="1188">
        <f t="shared" si="0"/>
        <v>0</v>
      </c>
      <c r="I9" s="1172">
        <f t="shared" si="1"/>
        <v>0</v>
      </c>
      <c r="J9" s="1172"/>
      <c r="K9" s="1174">
        <f t="shared" si="2"/>
        <v>0</v>
      </c>
    </row>
    <row r="10" spans="1:11">
      <c r="A10" s="1175" t="s">
        <v>5225</v>
      </c>
      <c r="B10" s="1175" t="s">
        <v>21</v>
      </c>
      <c r="C10" s="1189" t="s">
        <v>6021</v>
      </c>
      <c r="D10" s="1185" t="s">
        <v>6014</v>
      </c>
      <c r="E10" s="1172">
        <v>1</v>
      </c>
      <c r="F10" s="1187"/>
      <c r="G10" s="1187"/>
      <c r="H10" s="1188">
        <f t="shared" si="0"/>
        <v>0</v>
      </c>
      <c r="I10" s="1172">
        <f t="shared" si="1"/>
        <v>0</v>
      </c>
      <c r="J10" s="1172"/>
      <c r="K10" s="1174">
        <f t="shared" si="2"/>
        <v>0</v>
      </c>
    </row>
    <row r="11" spans="1:11">
      <c r="A11" s="1175"/>
      <c r="B11" s="1175" t="s">
        <v>21</v>
      </c>
      <c r="C11" s="1189" t="s">
        <v>6022</v>
      </c>
      <c r="D11" s="1185" t="s">
        <v>6014</v>
      </c>
      <c r="E11" s="1172">
        <v>1</v>
      </c>
      <c r="F11" s="1187"/>
      <c r="G11" s="1187"/>
      <c r="H11" s="1188">
        <f t="shared" si="0"/>
        <v>0</v>
      </c>
      <c r="I11" s="1172">
        <f t="shared" si="1"/>
        <v>0</v>
      </c>
      <c r="J11" s="1172"/>
      <c r="K11" s="1174">
        <f t="shared" si="2"/>
        <v>0</v>
      </c>
    </row>
    <row r="12" spans="1:11">
      <c r="A12" s="1175"/>
      <c r="B12" s="1175" t="s">
        <v>21</v>
      </c>
      <c r="C12" s="1189" t="s">
        <v>6023</v>
      </c>
      <c r="D12" s="1185" t="s">
        <v>6014</v>
      </c>
      <c r="E12" s="1172">
        <v>2</v>
      </c>
      <c r="F12" s="1187"/>
      <c r="G12" s="1187"/>
      <c r="H12" s="1188">
        <f t="shared" si="0"/>
        <v>0</v>
      </c>
      <c r="I12" s="1172">
        <f t="shared" si="1"/>
        <v>0</v>
      </c>
      <c r="J12" s="1172"/>
      <c r="K12" s="1174">
        <f t="shared" si="2"/>
        <v>0</v>
      </c>
    </row>
    <row r="13" spans="1:11">
      <c r="A13" s="1175"/>
      <c r="B13" s="1175" t="s">
        <v>21</v>
      </c>
      <c r="C13" s="1189" t="s">
        <v>6024</v>
      </c>
      <c r="D13" s="1185" t="s">
        <v>6014</v>
      </c>
      <c r="E13" s="1172">
        <v>1</v>
      </c>
      <c r="F13" s="1187"/>
      <c r="G13" s="1187"/>
      <c r="H13" s="1188">
        <f t="shared" si="0"/>
        <v>0</v>
      </c>
      <c r="I13" s="1172">
        <f t="shared" si="1"/>
        <v>0</v>
      </c>
      <c r="J13" s="1172"/>
      <c r="K13" s="1174">
        <f t="shared" si="2"/>
        <v>0</v>
      </c>
    </row>
    <row r="14" spans="1:11">
      <c r="A14" s="1175"/>
      <c r="B14" s="1175" t="s">
        <v>21</v>
      </c>
      <c r="C14" s="1189" t="s">
        <v>6025</v>
      </c>
      <c r="D14" s="1185" t="s">
        <v>6014</v>
      </c>
      <c r="E14" s="1172">
        <v>8</v>
      </c>
      <c r="F14" s="1187"/>
      <c r="G14" s="1187"/>
      <c r="H14" s="1188">
        <f t="shared" si="0"/>
        <v>0</v>
      </c>
      <c r="I14" s="1172">
        <f t="shared" si="1"/>
        <v>0</v>
      </c>
      <c r="J14" s="1172"/>
      <c r="K14" s="1174">
        <f t="shared" si="2"/>
        <v>0</v>
      </c>
    </row>
    <row r="15" spans="1:11">
      <c r="A15" s="1175"/>
      <c r="B15" s="1175" t="s">
        <v>21</v>
      </c>
      <c r="C15" s="1189" t="s">
        <v>6026</v>
      </c>
      <c r="D15" s="1185" t="s">
        <v>6014</v>
      </c>
      <c r="E15" s="1172">
        <v>1</v>
      </c>
      <c r="F15" s="1187"/>
      <c r="G15" s="1187"/>
      <c r="H15" s="1188">
        <f t="shared" si="0"/>
        <v>0</v>
      </c>
      <c r="I15" s="1172">
        <f t="shared" si="1"/>
        <v>0</v>
      </c>
      <c r="J15" s="1172"/>
      <c r="K15" s="1174">
        <f t="shared" si="2"/>
        <v>0</v>
      </c>
    </row>
    <row r="16" spans="1:11">
      <c r="A16" s="1175"/>
      <c r="B16" s="1175"/>
      <c r="C16" s="1189" t="s">
        <v>6027</v>
      </c>
      <c r="D16" s="1185" t="s">
        <v>6014</v>
      </c>
      <c r="E16" s="1172">
        <v>19</v>
      </c>
      <c r="F16" s="1187"/>
      <c r="G16" s="1187"/>
      <c r="H16" s="1188">
        <f t="shared" si="0"/>
        <v>0</v>
      </c>
      <c r="I16" s="1172">
        <f t="shared" si="1"/>
        <v>0</v>
      </c>
      <c r="J16" s="1172"/>
      <c r="K16" s="1174">
        <f t="shared" si="2"/>
        <v>0</v>
      </c>
    </row>
    <row r="17" spans="1:11">
      <c r="A17" s="1175" t="s">
        <v>5258</v>
      </c>
      <c r="B17" s="1175" t="s">
        <v>21</v>
      </c>
      <c r="C17" s="1189" t="s">
        <v>6028</v>
      </c>
      <c r="D17" s="1185" t="s">
        <v>6014</v>
      </c>
      <c r="E17" s="1172">
        <v>14</v>
      </c>
      <c r="F17" s="1187"/>
      <c r="G17" s="1187"/>
      <c r="H17" s="1188">
        <f t="shared" si="0"/>
        <v>0</v>
      </c>
      <c r="I17" s="1172">
        <f t="shared" si="1"/>
        <v>0</v>
      </c>
      <c r="J17" s="1172">
        <f>E5*G5</f>
        <v>0</v>
      </c>
      <c r="K17" s="1174">
        <f t="shared" si="2"/>
        <v>0</v>
      </c>
    </row>
    <row r="18" spans="1:11">
      <c r="A18" s="1175" t="s">
        <v>6029</v>
      </c>
      <c r="B18" s="1175" t="s">
        <v>21</v>
      </c>
      <c r="C18" s="1189" t="s">
        <v>6030</v>
      </c>
      <c r="D18" s="1185" t="s">
        <v>6014</v>
      </c>
      <c r="E18" s="1172">
        <v>15</v>
      </c>
      <c r="F18" s="1187"/>
      <c r="G18" s="1187"/>
      <c r="H18" s="1188">
        <f t="shared" si="0"/>
        <v>0</v>
      </c>
      <c r="I18" s="1172">
        <f t="shared" si="1"/>
        <v>0</v>
      </c>
      <c r="J18" s="1172"/>
      <c r="K18" s="1174">
        <f t="shared" si="2"/>
        <v>0</v>
      </c>
    </row>
    <row r="19" spans="1:11">
      <c r="A19" s="1175" t="s">
        <v>6031</v>
      </c>
      <c r="B19" s="1175" t="s">
        <v>21</v>
      </c>
      <c r="C19" s="1189" t="s">
        <v>6032</v>
      </c>
      <c r="D19" s="1185" t="s">
        <v>6014</v>
      </c>
      <c r="E19" s="1172">
        <v>8</v>
      </c>
      <c r="F19" s="1187"/>
      <c r="G19" s="1187"/>
      <c r="H19" s="1188">
        <f t="shared" si="0"/>
        <v>0</v>
      </c>
      <c r="I19" s="1172">
        <f t="shared" si="1"/>
        <v>0</v>
      </c>
      <c r="J19" s="1172"/>
      <c r="K19" s="1174">
        <f t="shared" si="2"/>
        <v>0</v>
      </c>
    </row>
    <row r="20" spans="1:11">
      <c r="A20" s="1175" t="s">
        <v>6033</v>
      </c>
      <c r="B20" s="1175" t="s">
        <v>21</v>
      </c>
      <c r="C20" s="1189" t="s">
        <v>6034</v>
      </c>
      <c r="D20" s="1185" t="s">
        <v>6014</v>
      </c>
      <c r="E20" s="1172">
        <v>16</v>
      </c>
      <c r="F20" s="1187"/>
      <c r="G20" s="1187"/>
      <c r="H20" s="1188">
        <f t="shared" si="0"/>
        <v>0</v>
      </c>
      <c r="I20" s="1172">
        <f t="shared" si="1"/>
        <v>0</v>
      </c>
      <c r="J20" s="1172"/>
      <c r="K20" s="1174">
        <f t="shared" si="2"/>
        <v>0</v>
      </c>
    </row>
    <row r="21" spans="1:11">
      <c r="A21" s="1175" t="s">
        <v>6035</v>
      </c>
      <c r="B21" s="1175" t="s">
        <v>21</v>
      </c>
      <c r="C21" s="1189" t="s">
        <v>6036</v>
      </c>
      <c r="D21" s="1185" t="s">
        <v>6014</v>
      </c>
      <c r="E21" s="1172">
        <v>8</v>
      </c>
      <c r="F21" s="1187"/>
      <c r="G21" s="1187"/>
      <c r="H21" s="1188">
        <f t="shared" si="0"/>
        <v>0</v>
      </c>
      <c r="I21" s="1172">
        <f t="shared" si="1"/>
        <v>0</v>
      </c>
      <c r="J21" s="1172"/>
      <c r="K21" s="1174">
        <f t="shared" si="2"/>
        <v>0</v>
      </c>
    </row>
    <row r="22" spans="1:11">
      <c r="A22" s="1175" t="s">
        <v>6037</v>
      </c>
      <c r="B22" s="1175" t="s">
        <v>21</v>
      </c>
      <c r="C22" s="1189" t="s">
        <v>6038</v>
      </c>
      <c r="D22" s="1185" t="s">
        <v>6014</v>
      </c>
      <c r="E22" s="1172">
        <v>40</v>
      </c>
      <c r="F22" s="1187"/>
      <c r="G22" s="1187"/>
      <c r="H22" s="1188">
        <f t="shared" si="0"/>
        <v>0</v>
      </c>
      <c r="I22" s="1172">
        <f t="shared" si="1"/>
        <v>0</v>
      </c>
      <c r="J22" s="1172"/>
      <c r="K22" s="1174">
        <f t="shared" si="2"/>
        <v>0</v>
      </c>
    </row>
    <row r="23" spans="1:11">
      <c r="A23" s="1175" t="s">
        <v>6039</v>
      </c>
      <c r="B23" s="1175" t="s">
        <v>21</v>
      </c>
      <c r="C23" s="1189" t="s">
        <v>6040</v>
      </c>
      <c r="D23" s="1185" t="s">
        <v>6014</v>
      </c>
      <c r="E23" s="1172">
        <v>2</v>
      </c>
      <c r="F23" s="1187"/>
      <c r="G23" s="1187"/>
      <c r="H23" s="1188">
        <f t="shared" si="0"/>
        <v>0</v>
      </c>
      <c r="I23" s="1172">
        <f t="shared" si="1"/>
        <v>0</v>
      </c>
      <c r="J23" s="1172"/>
      <c r="K23" s="1174">
        <f t="shared" si="2"/>
        <v>0</v>
      </c>
    </row>
    <row r="24" spans="1:11">
      <c r="A24" s="1175" t="s">
        <v>6041</v>
      </c>
      <c r="B24" s="1175" t="s">
        <v>6042</v>
      </c>
      <c r="C24" s="1189" t="s">
        <v>6043</v>
      </c>
      <c r="D24" s="1185" t="s">
        <v>6014</v>
      </c>
      <c r="E24" s="1172">
        <v>1</v>
      </c>
      <c r="F24" s="1187"/>
      <c r="G24" s="1187"/>
      <c r="H24" s="1188">
        <f t="shared" si="0"/>
        <v>0</v>
      </c>
      <c r="I24" s="1172">
        <f t="shared" si="1"/>
        <v>0</v>
      </c>
      <c r="J24" s="1172"/>
      <c r="K24" s="1174">
        <f t="shared" si="2"/>
        <v>0</v>
      </c>
    </row>
    <row r="25" spans="1:11">
      <c r="A25" s="1175"/>
      <c r="B25" s="1175" t="s">
        <v>21</v>
      </c>
      <c r="C25" s="1189" t="s">
        <v>6044</v>
      </c>
      <c r="D25" s="1185" t="s">
        <v>6014</v>
      </c>
      <c r="E25" s="1172">
        <v>1</v>
      </c>
      <c r="F25" s="1187"/>
      <c r="G25" s="1187"/>
      <c r="H25" s="1188">
        <f>E25*F25</f>
        <v>0</v>
      </c>
      <c r="I25" s="1172">
        <f t="shared" si="1"/>
        <v>0</v>
      </c>
      <c r="J25" s="1172"/>
      <c r="K25" s="1174">
        <f t="shared" si="2"/>
        <v>0</v>
      </c>
    </row>
    <row r="26" spans="1:11">
      <c r="A26" s="1175"/>
      <c r="B26" s="1175"/>
      <c r="C26" s="1189" t="s">
        <v>6045</v>
      </c>
      <c r="D26" s="1185"/>
      <c r="E26" s="1172"/>
      <c r="F26" s="1172"/>
      <c r="G26" s="1172"/>
      <c r="H26" s="1188"/>
      <c r="I26" s="1172"/>
      <c r="J26" s="1172"/>
      <c r="K26" s="1174"/>
    </row>
    <row r="27" spans="1:11">
      <c r="A27" s="1175" t="s">
        <v>6046</v>
      </c>
      <c r="B27" s="1175" t="s">
        <v>21</v>
      </c>
      <c r="C27" s="1189" t="s">
        <v>6047</v>
      </c>
      <c r="D27" s="1185" t="s">
        <v>6048</v>
      </c>
      <c r="E27" s="1172">
        <v>33</v>
      </c>
      <c r="F27" s="1187"/>
      <c r="G27" s="1187"/>
      <c r="H27" s="1188">
        <f t="shared" si="0"/>
        <v>0</v>
      </c>
      <c r="I27" s="1172">
        <f t="shared" si="1"/>
        <v>0</v>
      </c>
      <c r="J27" s="1172"/>
      <c r="K27" s="1174">
        <f t="shared" si="2"/>
        <v>0</v>
      </c>
    </row>
    <row r="28" spans="1:11">
      <c r="A28" s="1175"/>
      <c r="B28" s="1175" t="s">
        <v>21</v>
      </c>
      <c r="C28" s="1189" t="s">
        <v>6049</v>
      </c>
      <c r="D28" s="1185" t="s">
        <v>6048</v>
      </c>
      <c r="E28" s="1172">
        <v>33</v>
      </c>
      <c r="F28" s="1187"/>
      <c r="G28" s="1187"/>
      <c r="H28" s="1188">
        <f t="shared" si="0"/>
        <v>0</v>
      </c>
      <c r="I28" s="1172">
        <f t="shared" si="1"/>
        <v>0</v>
      </c>
      <c r="J28" s="1172"/>
      <c r="K28" s="1174">
        <f t="shared" si="2"/>
        <v>0</v>
      </c>
    </row>
    <row r="29" spans="1:11">
      <c r="A29" s="1175" t="s">
        <v>6050</v>
      </c>
      <c r="B29" s="1175" t="s">
        <v>21</v>
      </c>
      <c r="C29" s="1189" t="s">
        <v>6051</v>
      </c>
      <c r="D29" s="1185" t="s">
        <v>6048</v>
      </c>
      <c r="E29" s="1172">
        <v>34</v>
      </c>
      <c r="F29" s="1187"/>
      <c r="G29" s="1187"/>
      <c r="H29" s="1188">
        <f t="shared" si="0"/>
        <v>0</v>
      </c>
      <c r="I29" s="1172">
        <f t="shared" si="1"/>
        <v>0</v>
      </c>
      <c r="J29" s="1172"/>
      <c r="K29" s="1174">
        <f t="shared" si="2"/>
        <v>0</v>
      </c>
    </row>
    <row r="30" spans="1:11">
      <c r="A30" s="1175"/>
      <c r="B30" s="1175" t="s">
        <v>21</v>
      </c>
      <c r="C30" s="1189" t="s">
        <v>6049</v>
      </c>
      <c r="D30" s="1185" t="s">
        <v>6048</v>
      </c>
      <c r="E30" s="1172">
        <v>34</v>
      </c>
      <c r="F30" s="1187"/>
      <c r="G30" s="1187"/>
      <c r="H30" s="1188">
        <f t="shared" si="0"/>
        <v>0</v>
      </c>
      <c r="I30" s="1172">
        <f t="shared" si="1"/>
        <v>0</v>
      </c>
      <c r="J30" s="1172"/>
      <c r="K30" s="1174">
        <f t="shared" si="2"/>
        <v>0</v>
      </c>
    </row>
    <row r="31" spans="1:11">
      <c r="A31" s="1175" t="s">
        <v>6052</v>
      </c>
      <c r="B31" s="1175" t="s">
        <v>21</v>
      </c>
      <c r="C31" s="1189" t="s">
        <v>6053</v>
      </c>
      <c r="D31" s="1185" t="s">
        <v>6048</v>
      </c>
      <c r="E31" s="1172">
        <v>37</v>
      </c>
      <c r="F31" s="1187"/>
      <c r="G31" s="1187"/>
      <c r="H31" s="1188">
        <f t="shared" si="0"/>
        <v>0</v>
      </c>
      <c r="I31" s="1172">
        <f t="shared" si="1"/>
        <v>0</v>
      </c>
      <c r="J31" s="1172"/>
      <c r="K31" s="1174">
        <f t="shared" si="2"/>
        <v>0</v>
      </c>
    </row>
    <row r="32" spans="1:11">
      <c r="A32" s="1175"/>
      <c r="B32" s="1175" t="s">
        <v>21</v>
      </c>
      <c r="C32" s="1189" t="s">
        <v>6049</v>
      </c>
      <c r="D32" s="1185" t="s">
        <v>6048</v>
      </c>
      <c r="E32" s="1172">
        <v>37</v>
      </c>
      <c r="F32" s="1187"/>
      <c r="G32" s="1187"/>
      <c r="H32" s="1188">
        <f t="shared" si="0"/>
        <v>0</v>
      </c>
      <c r="I32" s="1172">
        <f t="shared" si="1"/>
        <v>0</v>
      </c>
      <c r="J32" s="1172"/>
      <c r="K32" s="1174">
        <f t="shared" si="2"/>
        <v>0</v>
      </c>
    </row>
    <row r="33" spans="1:11">
      <c r="A33" s="1175" t="s">
        <v>6054</v>
      </c>
      <c r="B33" s="1175" t="s">
        <v>21</v>
      </c>
      <c r="C33" s="1189" t="s">
        <v>6055</v>
      </c>
      <c r="D33" s="1185" t="s">
        <v>6048</v>
      </c>
      <c r="E33" s="1172">
        <v>16</v>
      </c>
      <c r="F33" s="1187"/>
      <c r="G33" s="1187"/>
      <c r="H33" s="1188">
        <f t="shared" si="0"/>
        <v>0</v>
      </c>
      <c r="I33" s="1172">
        <f t="shared" si="1"/>
        <v>0</v>
      </c>
      <c r="J33" s="1172"/>
      <c r="K33" s="1174">
        <f t="shared" si="2"/>
        <v>0</v>
      </c>
    </row>
    <row r="34" spans="1:11">
      <c r="A34" s="1175"/>
      <c r="B34" s="1175" t="s">
        <v>21</v>
      </c>
      <c r="C34" s="1189" t="s">
        <v>6049</v>
      </c>
      <c r="D34" s="1185" t="s">
        <v>6048</v>
      </c>
      <c r="E34" s="1172">
        <v>16</v>
      </c>
      <c r="F34" s="1187"/>
      <c r="G34" s="1187"/>
      <c r="H34" s="1188">
        <f t="shared" si="0"/>
        <v>0</v>
      </c>
      <c r="I34" s="1172">
        <f t="shared" si="1"/>
        <v>0</v>
      </c>
      <c r="J34" s="1172"/>
      <c r="K34" s="1174">
        <f t="shared" si="2"/>
        <v>0</v>
      </c>
    </row>
    <row r="35" spans="1:11">
      <c r="A35" s="1175" t="s">
        <v>6056</v>
      </c>
      <c r="B35" s="1175" t="s">
        <v>21</v>
      </c>
      <c r="C35" s="1189" t="s">
        <v>6057</v>
      </c>
      <c r="D35" s="1185" t="s">
        <v>6048</v>
      </c>
      <c r="E35" s="1172">
        <v>5</v>
      </c>
      <c r="F35" s="1187"/>
      <c r="G35" s="1187"/>
      <c r="H35" s="1188">
        <f t="shared" si="0"/>
        <v>0</v>
      </c>
      <c r="I35" s="1172">
        <f t="shared" si="1"/>
        <v>0</v>
      </c>
      <c r="J35" s="1172"/>
      <c r="K35" s="1174">
        <f t="shared" si="2"/>
        <v>0</v>
      </c>
    </row>
    <row r="36" spans="1:11">
      <c r="A36" s="1175"/>
      <c r="B36" s="1175" t="s">
        <v>21</v>
      </c>
      <c r="C36" s="1189" t="s">
        <v>6049</v>
      </c>
      <c r="D36" s="1185" t="s">
        <v>6048</v>
      </c>
      <c r="E36" s="1172">
        <v>5</v>
      </c>
      <c r="F36" s="1187"/>
      <c r="G36" s="1187"/>
      <c r="H36" s="1188">
        <f t="shared" si="0"/>
        <v>0</v>
      </c>
      <c r="I36" s="1172">
        <f t="shared" si="1"/>
        <v>0</v>
      </c>
      <c r="J36" s="1172"/>
      <c r="K36" s="1174">
        <f t="shared" si="2"/>
        <v>0</v>
      </c>
    </row>
    <row r="37" spans="1:11">
      <c r="A37" s="1175" t="s">
        <v>6058</v>
      </c>
      <c r="B37" s="1175" t="s">
        <v>21</v>
      </c>
      <c r="C37" s="1189" t="s">
        <v>6059</v>
      </c>
      <c r="D37" s="1185" t="s">
        <v>21</v>
      </c>
      <c r="E37" s="1172" t="s">
        <v>21</v>
      </c>
      <c r="F37" s="1172"/>
      <c r="G37" s="1172"/>
      <c r="H37" s="1188"/>
      <c r="I37" s="1172"/>
      <c r="J37" s="1172"/>
      <c r="K37" s="1174"/>
    </row>
    <row r="38" spans="1:11">
      <c r="A38" s="1175"/>
      <c r="B38" s="1175" t="s">
        <v>21</v>
      </c>
      <c r="C38" s="1189" t="s">
        <v>6060</v>
      </c>
      <c r="D38" s="1185" t="s">
        <v>21</v>
      </c>
      <c r="E38" s="1172" t="s">
        <v>21</v>
      </c>
      <c r="F38" s="1172"/>
      <c r="G38" s="1172"/>
      <c r="H38" s="1188"/>
      <c r="I38" s="1172"/>
      <c r="J38" s="1172"/>
      <c r="K38" s="1174"/>
    </row>
    <row r="39" spans="1:11">
      <c r="A39" s="1175" t="s">
        <v>6061</v>
      </c>
      <c r="B39" s="1175" t="s">
        <v>21</v>
      </c>
      <c r="C39" s="1189" t="s">
        <v>6062</v>
      </c>
      <c r="D39" s="1185" t="s">
        <v>6048</v>
      </c>
      <c r="E39" s="1172">
        <v>160</v>
      </c>
      <c r="F39" s="1187"/>
      <c r="G39" s="1187"/>
      <c r="H39" s="1188">
        <f t="shared" si="0"/>
        <v>0</v>
      </c>
      <c r="I39" s="1172">
        <f t="shared" si="1"/>
        <v>0</v>
      </c>
      <c r="J39" s="1172"/>
      <c r="K39" s="1174">
        <f t="shared" si="2"/>
        <v>0</v>
      </c>
    </row>
    <row r="40" spans="1:11">
      <c r="A40" s="1175" t="s">
        <v>6063</v>
      </c>
      <c r="B40" s="1175" t="s">
        <v>21</v>
      </c>
      <c r="C40" s="1189" t="s">
        <v>6064</v>
      </c>
      <c r="D40" s="1185" t="s">
        <v>6048</v>
      </c>
      <c r="E40" s="1172">
        <v>4</v>
      </c>
      <c r="F40" s="1187"/>
      <c r="G40" s="1187"/>
      <c r="H40" s="1188">
        <f t="shared" si="0"/>
        <v>0</v>
      </c>
      <c r="I40" s="1172">
        <f t="shared" si="1"/>
        <v>0</v>
      </c>
      <c r="J40" s="1172"/>
      <c r="K40" s="1174">
        <f t="shared" si="2"/>
        <v>0</v>
      </c>
    </row>
    <row r="41" spans="1:11">
      <c r="A41" s="1175" t="s">
        <v>6065</v>
      </c>
      <c r="B41" s="1175" t="s">
        <v>21</v>
      </c>
      <c r="C41" s="1189" t="s">
        <v>6066</v>
      </c>
      <c r="D41" s="1185" t="s">
        <v>6048</v>
      </c>
      <c r="E41" s="1172">
        <v>8</v>
      </c>
      <c r="F41" s="1187"/>
      <c r="G41" s="1187"/>
      <c r="H41" s="1188">
        <f t="shared" si="0"/>
        <v>0</v>
      </c>
      <c r="I41" s="1172">
        <f t="shared" si="1"/>
        <v>0</v>
      </c>
      <c r="J41" s="1172"/>
      <c r="K41" s="1174">
        <f t="shared" si="2"/>
        <v>0</v>
      </c>
    </row>
    <row r="42" spans="1:11">
      <c r="A42" s="1175" t="s">
        <v>6067</v>
      </c>
      <c r="B42" s="1175" t="s">
        <v>21</v>
      </c>
      <c r="C42" s="1189" t="s">
        <v>6068</v>
      </c>
      <c r="D42" s="1185" t="s">
        <v>6048</v>
      </c>
      <c r="E42" s="1172">
        <v>7.5</v>
      </c>
      <c r="F42" s="1187"/>
      <c r="G42" s="1187"/>
      <c r="H42" s="1188">
        <f t="shared" si="0"/>
        <v>0</v>
      </c>
      <c r="I42" s="1172">
        <f t="shared" si="1"/>
        <v>0</v>
      </c>
      <c r="J42" s="1172"/>
      <c r="K42" s="1174">
        <f t="shared" si="2"/>
        <v>0</v>
      </c>
    </row>
    <row r="43" spans="1:11">
      <c r="A43" s="1175" t="s">
        <v>6069</v>
      </c>
      <c r="B43" s="1175" t="s">
        <v>21</v>
      </c>
      <c r="C43" s="1189" t="s">
        <v>6070</v>
      </c>
      <c r="D43" s="1185" t="s">
        <v>6048</v>
      </c>
      <c r="E43" s="1172">
        <v>7.5</v>
      </c>
      <c r="F43" s="1187"/>
      <c r="G43" s="1187"/>
      <c r="H43" s="1188">
        <f t="shared" si="0"/>
        <v>0</v>
      </c>
      <c r="I43" s="1172">
        <f t="shared" si="1"/>
        <v>0</v>
      </c>
      <c r="J43" s="1172"/>
      <c r="K43" s="1174">
        <f t="shared" si="2"/>
        <v>0</v>
      </c>
    </row>
    <row r="44" spans="1:11">
      <c r="A44" s="1175" t="s">
        <v>6071</v>
      </c>
      <c r="B44" s="1175" t="s">
        <v>21</v>
      </c>
      <c r="C44" s="1189" t="s">
        <v>6072</v>
      </c>
      <c r="D44" s="1185" t="s">
        <v>6014</v>
      </c>
      <c r="E44" s="1172">
        <v>1</v>
      </c>
      <c r="F44" s="1187"/>
      <c r="G44" s="1187"/>
      <c r="H44" s="1188">
        <f>E44*F44</f>
        <v>0</v>
      </c>
      <c r="I44" s="1172">
        <f t="shared" si="1"/>
        <v>0</v>
      </c>
      <c r="J44" s="1172"/>
      <c r="K44" s="1174">
        <f t="shared" si="2"/>
        <v>0</v>
      </c>
    </row>
    <row r="45" spans="1:11">
      <c r="A45" s="1175" t="s">
        <v>6073</v>
      </c>
      <c r="B45" s="1175" t="s">
        <v>21</v>
      </c>
      <c r="C45" s="1189" t="s">
        <v>6074</v>
      </c>
      <c r="D45" s="1185" t="s">
        <v>6014</v>
      </c>
      <c r="E45" s="1172">
        <v>2</v>
      </c>
      <c r="F45" s="1187"/>
      <c r="G45" s="1187"/>
      <c r="H45" s="1188">
        <f t="shared" si="0"/>
        <v>0</v>
      </c>
      <c r="I45" s="1172">
        <f t="shared" si="1"/>
        <v>0</v>
      </c>
      <c r="J45" s="1172"/>
      <c r="K45" s="1174">
        <f t="shared" si="2"/>
        <v>0</v>
      </c>
    </row>
    <row r="46" spans="1:11">
      <c r="A46" s="1175" t="s">
        <v>6075</v>
      </c>
      <c r="B46" s="1175" t="s">
        <v>21</v>
      </c>
      <c r="C46" s="1189" t="s">
        <v>6076</v>
      </c>
      <c r="D46" s="1185" t="s">
        <v>6014</v>
      </c>
      <c r="E46" s="1172">
        <v>2</v>
      </c>
      <c r="F46" s="1187"/>
      <c r="G46" s="1187"/>
      <c r="H46" s="1188">
        <f t="shared" si="0"/>
        <v>0</v>
      </c>
      <c r="I46" s="1172">
        <f t="shared" si="1"/>
        <v>0</v>
      </c>
      <c r="J46" s="1172"/>
      <c r="K46" s="1174">
        <f t="shared" si="2"/>
        <v>0</v>
      </c>
    </row>
    <row r="47" spans="1:11">
      <c r="A47" s="1175" t="s">
        <v>6077</v>
      </c>
      <c r="B47" s="1175" t="s">
        <v>21</v>
      </c>
      <c r="C47" s="1189" t="s">
        <v>6078</v>
      </c>
      <c r="D47" s="1185" t="s">
        <v>6014</v>
      </c>
      <c r="E47" s="1172">
        <v>1</v>
      </c>
      <c r="F47" s="1187"/>
      <c r="G47" s="1187"/>
      <c r="H47" s="1188">
        <f t="shared" si="0"/>
        <v>0</v>
      </c>
      <c r="I47" s="1172">
        <f t="shared" si="1"/>
        <v>0</v>
      </c>
      <c r="J47" s="1172"/>
      <c r="K47" s="1174">
        <f t="shared" si="2"/>
        <v>0</v>
      </c>
    </row>
    <row r="48" spans="1:11">
      <c r="A48" s="1175" t="s">
        <v>6079</v>
      </c>
      <c r="B48" s="1175" t="s">
        <v>21</v>
      </c>
      <c r="C48" s="1189" t="s">
        <v>6080</v>
      </c>
      <c r="D48" s="1185" t="s">
        <v>6014</v>
      </c>
      <c r="E48" s="1172">
        <v>1</v>
      </c>
      <c r="F48" s="1187"/>
      <c r="G48" s="1187"/>
      <c r="H48" s="1188">
        <f t="shared" si="0"/>
        <v>0</v>
      </c>
      <c r="I48" s="1172">
        <f t="shared" si="1"/>
        <v>0</v>
      </c>
      <c r="J48" s="1172"/>
      <c r="K48" s="1174">
        <f t="shared" si="2"/>
        <v>0</v>
      </c>
    </row>
    <row r="49" spans="1:256">
      <c r="A49" s="1175" t="s">
        <v>6081</v>
      </c>
      <c r="B49" s="1175" t="s">
        <v>21</v>
      </c>
      <c r="C49" s="1189" t="s">
        <v>6082</v>
      </c>
      <c r="D49" s="1185" t="s">
        <v>6014</v>
      </c>
      <c r="E49" s="1172">
        <v>1</v>
      </c>
      <c r="F49" s="1187"/>
      <c r="G49" s="1187"/>
      <c r="H49" s="1188">
        <f t="shared" si="0"/>
        <v>0</v>
      </c>
      <c r="I49" s="1172">
        <f t="shared" si="1"/>
        <v>0</v>
      </c>
      <c r="J49" s="1172"/>
      <c r="K49" s="1174">
        <f t="shared" si="2"/>
        <v>0</v>
      </c>
    </row>
    <row r="50" spans="1:256">
      <c r="A50" s="1175" t="s">
        <v>6083</v>
      </c>
      <c r="B50" s="1175" t="s">
        <v>21</v>
      </c>
      <c r="C50" s="1189" t="s">
        <v>6084</v>
      </c>
      <c r="D50" s="1185" t="s">
        <v>6014</v>
      </c>
      <c r="E50" s="1172">
        <v>1</v>
      </c>
      <c r="F50" s="1187"/>
      <c r="G50" s="1187"/>
      <c r="H50" s="1188">
        <f t="shared" si="0"/>
        <v>0</v>
      </c>
      <c r="I50" s="1172">
        <f t="shared" si="1"/>
        <v>0</v>
      </c>
      <c r="J50" s="1172"/>
      <c r="K50" s="1174">
        <f t="shared" si="2"/>
        <v>0</v>
      </c>
    </row>
    <row r="51" spans="1:256">
      <c r="A51" s="1175" t="s">
        <v>6085</v>
      </c>
      <c r="B51" s="1175" t="s">
        <v>21</v>
      </c>
      <c r="C51" s="1189" t="s">
        <v>6086</v>
      </c>
      <c r="D51" s="1185" t="s">
        <v>6014</v>
      </c>
      <c r="E51" s="1172">
        <v>2</v>
      </c>
      <c r="F51" s="1187"/>
      <c r="G51" s="1187"/>
      <c r="H51" s="1188">
        <f t="shared" si="0"/>
        <v>0</v>
      </c>
      <c r="I51" s="1172">
        <f t="shared" si="1"/>
        <v>0</v>
      </c>
      <c r="J51" s="1172"/>
      <c r="K51" s="1174">
        <f t="shared" si="2"/>
        <v>0</v>
      </c>
    </row>
    <row r="52" spans="1:256">
      <c r="A52" s="1175" t="s">
        <v>6087</v>
      </c>
      <c r="B52" s="1175" t="s">
        <v>21</v>
      </c>
      <c r="C52" s="1189" t="s">
        <v>6088</v>
      </c>
      <c r="D52" s="1185" t="s">
        <v>6014</v>
      </c>
      <c r="E52" s="1172">
        <v>8</v>
      </c>
      <c r="F52" s="1187"/>
      <c r="G52" s="1187"/>
      <c r="H52" s="1188">
        <f t="shared" si="0"/>
        <v>0</v>
      </c>
      <c r="I52" s="1172">
        <f t="shared" si="1"/>
        <v>0</v>
      </c>
      <c r="J52" s="1172"/>
      <c r="K52" s="1174">
        <f t="shared" si="2"/>
        <v>0</v>
      </c>
    </row>
    <row r="53" spans="1:256">
      <c r="A53" s="1175" t="s">
        <v>6089</v>
      </c>
      <c r="B53" s="1175" t="s">
        <v>21</v>
      </c>
      <c r="C53" s="1189" t="s">
        <v>6090</v>
      </c>
      <c r="D53" s="1185" t="s">
        <v>6014</v>
      </c>
      <c r="E53" s="1172">
        <v>1</v>
      </c>
      <c r="F53" s="1187"/>
      <c r="G53" s="1187"/>
      <c r="H53" s="1188">
        <f t="shared" si="0"/>
        <v>0</v>
      </c>
      <c r="I53" s="1172">
        <f t="shared" si="1"/>
        <v>0</v>
      </c>
      <c r="J53" s="1172"/>
      <c r="K53" s="1174">
        <f t="shared" si="2"/>
        <v>0</v>
      </c>
    </row>
    <row r="54" spans="1:256">
      <c r="A54" s="1175" t="s">
        <v>6091</v>
      </c>
      <c r="B54" s="1175" t="s">
        <v>21</v>
      </c>
      <c r="C54" s="1189" t="s">
        <v>6092</v>
      </c>
      <c r="D54" s="1185" t="s">
        <v>6014</v>
      </c>
      <c r="E54" s="1172">
        <v>40</v>
      </c>
      <c r="F54" s="1187"/>
      <c r="G54" s="1187"/>
      <c r="H54" s="1188">
        <f t="shared" si="0"/>
        <v>0</v>
      </c>
      <c r="I54" s="1172">
        <f t="shared" si="1"/>
        <v>0</v>
      </c>
      <c r="J54" s="1172"/>
      <c r="K54" s="1174">
        <f t="shared" si="2"/>
        <v>0</v>
      </c>
    </row>
    <row r="55" spans="1:256">
      <c r="A55" s="1175" t="s">
        <v>6093</v>
      </c>
      <c r="B55" s="1175" t="s">
        <v>21</v>
      </c>
      <c r="C55" s="1189" t="s">
        <v>6094</v>
      </c>
      <c r="D55" s="1185" t="s">
        <v>6014</v>
      </c>
      <c r="E55" s="1172">
        <v>2</v>
      </c>
      <c r="F55" s="1187"/>
      <c r="G55" s="1187"/>
      <c r="H55" s="1188">
        <f t="shared" si="0"/>
        <v>0</v>
      </c>
      <c r="I55" s="1172">
        <f t="shared" si="1"/>
        <v>0</v>
      </c>
      <c r="J55" s="1172"/>
      <c r="K55" s="1174">
        <f t="shared" si="2"/>
        <v>0</v>
      </c>
    </row>
    <row r="56" spans="1:256">
      <c r="A56" s="1175" t="s">
        <v>6095</v>
      </c>
      <c r="B56" s="1175" t="s">
        <v>21</v>
      </c>
      <c r="C56" s="1189" t="s">
        <v>6096</v>
      </c>
      <c r="D56" s="1185" t="s">
        <v>6097</v>
      </c>
      <c r="E56" s="1172">
        <v>22</v>
      </c>
      <c r="F56" s="1187"/>
      <c r="G56" s="1187"/>
      <c r="H56" s="1188">
        <f t="shared" si="0"/>
        <v>0</v>
      </c>
      <c r="I56" s="1172">
        <f t="shared" si="1"/>
        <v>0</v>
      </c>
      <c r="J56" s="1172"/>
      <c r="K56" s="1174">
        <f t="shared" si="2"/>
        <v>0</v>
      </c>
    </row>
    <row r="57" spans="1:256">
      <c r="A57" s="1175" t="s">
        <v>6098</v>
      </c>
      <c r="B57" s="1175" t="s">
        <v>21</v>
      </c>
      <c r="C57" s="1189" t="s">
        <v>6099</v>
      </c>
      <c r="D57" s="1185" t="s">
        <v>6097</v>
      </c>
      <c r="E57" s="1172">
        <v>199</v>
      </c>
      <c r="F57" s="1187"/>
      <c r="G57" s="1187"/>
      <c r="H57" s="1188">
        <f t="shared" si="0"/>
        <v>0</v>
      </c>
      <c r="I57" s="1172">
        <f t="shared" si="1"/>
        <v>0</v>
      </c>
      <c r="J57" s="1172"/>
      <c r="K57" s="1174">
        <f t="shared" si="2"/>
        <v>0</v>
      </c>
    </row>
    <row r="58" spans="1:256">
      <c r="A58" s="1175" t="s">
        <v>6100</v>
      </c>
      <c r="B58" s="1175" t="s">
        <v>21</v>
      </c>
      <c r="C58" s="1189" t="s">
        <v>6101</v>
      </c>
      <c r="D58" s="1185" t="s">
        <v>6097</v>
      </c>
      <c r="E58" s="1172">
        <v>2</v>
      </c>
      <c r="F58" s="1187"/>
      <c r="G58" s="1187"/>
      <c r="H58" s="1188">
        <f t="shared" si="0"/>
        <v>0</v>
      </c>
      <c r="I58" s="1172">
        <f t="shared" si="1"/>
        <v>0</v>
      </c>
      <c r="J58" s="1172"/>
      <c r="K58" s="1174">
        <f t="shared" si="2"/>
        <v>0</v>
      </c>
    </row>
    <row r="59" spans="1:256">
      <c r="A59" s="1175" t="s">
        <v>6102</v>
      </c>
      <c r="B59" s="1175" t="s">
        <v>21</v>
      </c>
      <c r="C59" s="1189" t="s">
        <v>6103</v>
      </c>
      <c r="D59" s="1185" t="s">
        <v>6104</v>
      </c>
      <c r="E59" s="1172">
        <v>20</v>
      </c>
      <c r="F59" s="1187"/>
      <c r="G59" s="1187"/>
      <c r="H59" s="1188">
        <f t="shared" si="0"/>
        <v>0</v>
      </c>
      <c r="I59" s="1172">
        <f t="shared" si="1"/>
        <v>0</v>
      </c>
      <c r="J59" s="1172"/>
      <c r="K59" s="1174">
        <f t="shared" si="2"/>
        <v>0</v>
      </c>
    </row>
    <row r="60" spans="1:256">
      <c r="A60" s="1175" t="s">
        <v>6105</v>
      </c>
      <c r="B60" s="1175" t="s">
        <v>21</v>
      </c>
      <c r="C60" s="1189" t="s">
        <v>6106</v>
      </c>
      <c r="D60" s="1185" t="s">
        <v>6104</v>
      </c>
      <c r="E60" s="1172">
        <v>50</v>
      </c>
      <c r="F60" s="1187"/>
      <c r="G60" s="1187"/>
      <c r="H60" s="1188">
        <f t="shared" si="0"/>
        <v>0</v>
      </c>
      <c r="I60" s="1172">
        <f t="shared" si="1"/>
        <v>0</v>
      </c>
      <c r="J60" s="1172"/>
      <c r="K60" s="1174">
        <f t="shared" si="2"/>
        <v>0</v>
      </c>
    </row>
    <row r="61" spans="1:256">
      <c r="A61" s="1175" t="s">
        <v>6107</v>
      </c>
      <c r="B61" s="1175" t="s">
        <v>21</v>
      </c>
      <c r="C61" s="1189" t="s">
        <v>6108</v>
      </c>
      <c r="D61" s="1185" t="s">
        <v>6014</v>
      </c>
      <c r="E61" s="1172">
        <v>60</v>
      </c>
      <c r="F61" s="1187"/>
      <c r="G61" s="1187"/>
      <c r="H61" s="1188">
        <f t="shared" si="0"/>
        <v>0</v>
      </c>
      <c r="I61" s="1172">
        <f t="shared" si="1"/>
        <v>0</v>
      </c>
      <c r="J61" s="1172"/>
      <c r="K61" s="1174">
        <f t="shared" si="2"/>
        <v>0</v>
      </c>
    </row>
    <row r="62" spans="1:256">
      <c r="A62" s="1175" t="s">
        <v>6109</v>
      </c>
      <c r="B62" s="1175"/>
      <c r="C62" s="1190" t="s">
        <v>6110</v>
      </c>
      <c r="D62" s="1185" t="s">
        <v>6104</v>
      </c>
      <c r="E62" s="1172">
        <v>27</v>
      </c>
      <c r="F62" s="1187"/>
      <c r="G62" s="1187"/>
      <c r="H62" s="1188">
        <f t="shared" si="0"/>
        <v>0</v>
      </c>
      <c r="I62" s="1172">
        <f t="shared" si="1"/>
        <v>0</v>
      </c>
      <c r="J62" s="1172"/>
      <c r="K62" s="1174">
        <f t="shared" si="2"/>
        <v>0</v>
      </c>
    </row>
    <row r="63" spans="1:256">
      <c r="A63" s="1175" t="s">
        <v>21</v>
      </c>
      <c r="B63" s="1175" t="s">
        <v>21</v>
      </c>
      <c r="C63" s="1190" t="s">
        <v>6111</v>
      </c>
      <c r="D63" s="1185" t="s">
        <v>6097</v>
      </c>
      <c r="E63" s="1172">
        <v>135</v>
      </c>
      <c r="F63" s="1187"/>
      <c r="G63" s="1187"/>
      <c r="H63" s="1188">
        <f t="shared" si="0"/>
        <v>0</v>
      </c>
      <c r="I63" s="1172">
        <f t="shared" si="1"/>
        <v>0</v>
      </c>
      <c r="J63" s="1191" t="s">
        <v>6112</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6112</v>
      </c>
      <c r="B64" s="1175"/>
      <c r="C64" s="1190" t="s">
        <v>6113</v>
      </c>
      <c r="D64" s="1185" t="s">
        <v>6104</v>
      </c>
      <c r="E64" s="1172">
        <v>54</v>
      </c>
      <c r="F64" s="1187"/>
      <c r="G64" s="1187"/>
      <c r="H64" s="1188">
        <f t="shared" si="0"/>
        <v>0</v>
      </c>
      <c r="I64" s="1172">
        <f t="shared" si="1"/>
        <v>0</v>
      </c>
      <c r="J64" s="1172"/>
      <c r="K64" s="1174">
        <f t="shared" si="2"/>
        <v>0</v>
      </c>
    </row>
    <row r="65" spans="1:11">
      <c r="A65" s="1175"/>
      <c r="B65" s="1175" t="s">
        <v>21</v>
      </c>
      <c r="C65" s="1190" t="s">
        <v>6111</v>
      </c>
      <c r="D65" s="1185" t="s">
        <v>6097</v>
      </c>
      <c r="E65" s="1172">
        <v>270</v>
      </c>
      <c r="F65" s="1187"/>
      <c r="G65" s="1187"/>
      <c r="H65" s="1188">
        <f t="shared" si="0"/>
        <v>0</v>
      </c>
      <c r="I65" s="1172">
        <f t="shared" si="1"/>
        <v>0</v>
      </c>
      <c r="J65" s="1172"/>
      <c r="K65" s="1174">
        <f t="shared" si="2"/>
        <v>0</v>
      </c>
    </row>
    <row r="66" spans="1:11">
      <c r="A66" s="1175" t="s">
        <v>6114</v>
      </c>
      <c r="B66" s="1175" t="s">
        <v>21</v>
      </c>
      <c r="C66" s="1190" t="s">
        <v>6115</v>
      </c>
      <c r="D66" s="1185" t="s">
        <v>6116</v>
      </c>
      <c r="E66" s="1172">
        <v>10</v>
      </c>
      <c r="F66" s="1187"/>
      <c r="G66" s="1187"/>
      <c r="H66" s="1188">
        <f t="shared" si="0"/>
        <v>0</v>
      </c>
      <c r="I66" s="1172">
        <f t="shared" si="1"/>
        <v>0</v>
      </c>
      <c r="J66" s="1172"/>
      <c r="K66" s="1174">
        <f t="shared" si="2"/>
        <v>0</v>
      </c>
    </row>
    <row r="67" spans="1:11">
      <c r="A67" s="1175" t="s">
        <v>6117</v>
      </c>
      <c r="B67" s="1175" t="s">
        <v>21</v>
      </c>
      <c r="C67" s="1190" t="s">
        <v>6118</v>
      </c>
      <c r="D67" s="1185" t="s">
        <v>6097</v>
      </c>
      <c r="E67" s="1172">
        <v>135</v>
      </c>
      <c r="F67" s="1187"/>
      <c r="G67" s="1187"/>
      <c r="H67" s="1188">
        <f t="shared" si="0"/>
        <v>0</v>
      </c>
      <c r="I67" s="1172">
        <f t="shared" si="1"/>
        <v>0</v>
      </c>
      <c r="J67" s="1172"/>
      <c r="K67" s="1174">
        <f t="shared" si="2"/>
        <v>0</v>
      </c>
    </row>
    <row r="68" spans="1:11">
      <c r="A68" s="1175" t="s">
        <v>6119</v>
      </c>
      <c r="B68" s="1175" t="s">
        <v>21</v>
      </c>
      <c r="C68" s="1190" t="s">
        <v>6120</v>
      </c>
      <c r="D68" s="1185" t="s">
        <v>6104</v>
      </c>
      <c r="E68" s="1172">
        <v>21</v>
      </c>
      <c r="F68" s="1187"/>
      <c r="G68" s="1187"/>
      <c r="H68" s="1188">
        <f t="shared" si="0"/>
        <v>0</v>
      </c>
      <c r="I68" s="1172">
        <f t="shared" si="1"/>
        <v>0</v>
      </c>
      <c r="J68" s="1172"/>
      <c r="K68" s="1174">
        <f t="shared" si="2"/>
        <v>0</v>
      </c>
    </row>
    <row r="69" spans="1:11">
      <c r="A69" s="1175" t="s">
        <v>6121</v>
      </c>
      <c r="B69" s="1175" t="s">
        <v>21</v>
      </c>
      <c r="C69" s="1189" t="s">
        <v>6122</v>
      </c>
      <c r="D69" s="1185" t="s">
        <v>6048</v>
      </c>
      <c r="E69" s="1172">
        <v>2</v>
      </c>
      <c r="F69" s="1187"/>
      <c r="G69" s="1187"/>
      <c r="H69" s="1188">
        <f t="shared" si="0"/>
        <v>0</v>
      </c>
      <c r="I69" s="1172">
        <f t="shared" si="1"/>
        <v>0</v>
      </c>
      <c r="J69" s="1172"/>
      <c r="K69" s="1174">
        <f t="shared" si="2"/>
        <v>0</v>
      </c>
    </row>
    <row r="70" spans="1:11">
      <c r="A70" s="1175" t="s">
        <v>6123</v>
      </c>
      <c r="B70" s="1175" t="s">
        <v>21</v>
      </c>
      <c r="C70" s="1189" t="s">
        <v>6124</v>
      </c>
      <c r="D70" s="1185" t="s">
        <v>6014</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6125</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6126</v>
      </c>
      <c r="D73" s="1185"/>
      <c r="E73" s="1172"/>
      <c r="F73" s="1172"/>
      <c r="G73" s="1172"/>
      <c r="H73" s="1188"/>
      <c r="I73" s="1172"/>
      <c r="J73" s="1172"/>
      <c r="K73" s="1174"/>
    </row>
    <row r="74" spans="1:11">
      <c r="A74" s="1175" t="s">
        <v>5273</v>
      </c>
      <c r="B74" s="1175" t="s">
        <v>21</v>
      </c>
      <c r="C74" s="1189" t="s">
        <v>6127</v>
      </c>
      <c r="D74" s="1185" t="s">
        <v>6014</v>
      </c>
      <c r="E74" s="1172">
        <v>3</v>
      </c>
      <c r="F74" s="1187"/>
      <c r="G74" s="1187"/>
      <c r="H74" s="1188">
        <f t="shared" si="3"/>
        <v>0</v>
      </c>
      <c r="I74" s="1172">
        <f t="shared" si="4"/>
        <v>0</v>
      </c>
      <c r="J74" s="1172"/>
      <c r="K74" s="1174">
        <f t="shared" si="5"/>
        <v>0</v>
      </c>
    </row>
    <row r="75" spans="1:11">
      <c r="A75" s="1175"/>
      <c r="B75" s="1175" t="s">
        <v>21</v>
      </c>
      <c r="C75" s="1189" t="s">
        <v>6024</v>
      </c>
      <c r="D75" s="1185" t="s">
        <v>6014</v>
      </c>
      <c r="E75" s="1172">
        <v>2</v>
      </c>
      <c r="F75" s="1187"/>
      <c r="G75" s="1187"/>
      <c r="H75" s="1188">
        <f t="shared" si="3"/>
        <v>0</v>
      </c>
      <c r="I75" s="1172">
        <f t="shared" si="4"/>
        <v>0</v>
      </c>
      <c r="J75" s="1172"/>
      <c r="K75" s="1174">
        <f t="shared" si="5"/>
        <v>0</v>
      </c>
    </row>
    <row r="76" spans="1:11">
      <c r="A76" s="1175"/>
      <c r="B76" s="1175" t="s">
        <v>21</v>
      </c>
      <c r="C76" s="1189" t="s">
        <v>6128</v>
      </c>
      <c r="D76" s="1185" t="s">
        <v>6014</v>
      </c>
      <c r="E76" s="1172">
        <v>1</v>
      </c>
      <c r="F76" s="1187"/>
      <c r="G76" s="1187"/>
      <c r="H76" s="1188">
        <f t="shared" si="3"/>
        <v>0</v>
      </c>
      <c r="I76" s="1172">
        <f t="shared" si="4"/>
        <v>0</v>
      </c>
      <c r="J76" s="1172"/>
      <c r="K76" s="1174">
        <f t="shared" si="5"/>
        <v>0</v>
      </c>
    </row>
    <row r="77" spans="1:11">
      <c r="A77" s="1175"/>
      <c r="B77" s="1175"/>
      <c r="C77" s="1189" t="s">
        <v>6027</v>
      </c>
      <c r="D77" s="1185" t="s">
        <v>6014</v>
      </c>
      <c r="E77" s="1172">
        <v>9</v>
      </c>
      <c r="F77" s="1187"/>
      <c r="G77" s="1187"/>
      <c r="H77" s="1188">
        <f t="shared" si="3"/>
        <v>0</v>
      </c>
      <c r="I77" s="1172">
        <f t="shared" si="4"/>
        <v>0</v>
      </c>
      <c r="J77" s="1172"/>
      <c r="K77" s="1174">
        <f t="shared" si="5"/>
        <v>0</v>
      </c>
    </row>
    <row r="78" spans="1:11">
      <c r="A78" s="1175" t="s">
        <v>5307</v>
      </c>
      <c r="B78" s="1175" t="s">
        <v>21</v>
      </c>
      <c r="C78" s="1189" t="s">
        <v>6129</v>
      </c>
      <c r="D78" s="1185" t="s">
        <v>6014</v>
      </c>
      <c r="E78" s="1172">
        <v>29</v>
      </c>
      <c r="F78" s="1187"/>
      <c r="G78" s="1187"/>
      <c r="H78" s="1188">
        <f t="shared" si="3"/>
        <v>0</v>
      </c>
      <c r="I78" s="1172">
        <f t="shared" si="4"/>
        <v>0</v>
      </c>
      <c r="J78" s="1172" t="e">
        <f>#REF!*#REF!</f>
        <v>#REF!</v>
      </c>
      <c r="K78" s="1174">
        <f t="shared" si="5"/>
        <v>0</v>
      </c>
    </row>
    <row r="79" spans="1:11">
      <c r="A79" s="1175" t="s">
        <v>6130</v>
      </c>
      <c r="B79" s="1175" t="s">
        <v>21</v>
      </c>
      <c r="C79" s="1189" t="s">
        <v>6131</v>
      </c>
      <c r="D79" s="1185" t="s">
        <v>6014</v>
      </c>
      <c r="E79" s="1172">
        <v>40</v>
      </c>
      <c r="F79" s="1187"/>
      <c r="G79" s="1187"/>
      <c r="H79" s="1188">
        <f t="shared" si="3"/>
        <v>0</v>
      </c>
      <c r="I79" s="1172">
        <f t="shared" si="4"/>
        <v>0</v>
      </c>
      <c r="J79" s="1172"/>
      <c r="K79" s="1174">
        <f t="shared" si="5"/>
        <v>0</v>
      </c>
    </row>
    <row r="80" spans="1:11">
      <c r="A80" s="1175" t="s">
        <v>6132</v>
      </c>
      <c r="B80" s="1175" t="s">
        <v>21</v>
      </c>
      <c r="C80" s="1189" t="s">
        <v>6133</v>
      </c>
      <c r="D80" s="1185" t="s">
        <v>6014</v>
      </c>
      <c r="E80" s="1172">
        <v>40</v>
      </c>
      <c r="F80" s="1187"/>
      <c r="G80" s="1187"/>
      <c r="H80" s="1188">
        <f t="shared" si="3"/>
        <v>0</v>
      </c>
      <c r="I80" s="1172">
        <f t="shared" si="4"/>
        <v>0</v>
      </c>
      <c r="J80" s="1172"/>
      <c r="K80" s="1174">
        <f t="shared" si="5"/>
        <v>0</v>
      </c>
    </row>
    <row r="81" spans="1:11">
      <c r="A81" s="1175" t="s">
        <v>6134</v>
      </c>
      <c r="B81" s="1175" t="s">
        <v>21</v>
      </c>
      <c r="C81" s="1189" t="s">
        <v>6135</v>
      </c>
      <c r="D81" s="1185" t="s">
        <v>6014</v>
      </c>
      <c r="E81" s="1172">
        <v>2</v>
      </c>
      <c r="F81" s="1187"/>
      <c r="G81" s="1187"/>
      <c r="H81" s="1188">
        <f t="shared" si="3"/>
        <v>0</v>
      </c>
      <c r="I81" s="1172">
        <f t="shared" si="4"/>
        <v>0</v>
      </c>
      <c r="J81" s="1172"/>
      <c r="K81" s="1174">
        <f t="shared" si="5"/>
        <v>0</v>
      </c>
    </row>
    <row r="82" spans="1:11">
      <c r="A82" s="1175" t="s">
        <v>6136</v>
      </c>
      <c r="B82" s="1175"/>
      <c r="C82" s="1189" t="s">
        <v>6059</v>
      </c>
      <c r="D82" s="1185" t="s">
        <v>21</v>
      </c>
      <c r="E82" s="1172" t="s">
        <v>21</v>
      </c>
      <c r="F82" s="1172"/>
      <c r="G82" s="1172"/>
      <c r="H82" s="1188"/>
      <c r="I82" s="1172"/>
      <c r="J82" s="1172"/>
      <c r="K82" s="1174"/>
    </row>
    <row r="83" spans="1:11">
      <c r="A83" s="1175" t="s">
        <v>21</v>
      </c>
      <c r="B83" s="1175" t="s">
        <v>21</v>
      </c>
      <c r="C83" s="1189" t="s">
        <v>6045</v>
      </c>
      <c r="D83" s="1185" t="s">
        <v>21</v>
      </c>
      <c r="E83" s="1172" t="s">
        <v>21</v>
      </c>
      <c r="F83" s="1172"/>
      <c r="G83" s="1172"/>
      <c r="H83" s="1188"/>
      <c r="I83" s="1172"/>
      <c r="J83" s="1172"/>
      <c r="K83" s="1174"/>
    </row>
    <row r="84" spans="1:11">
      <c r="A84" s="1175" t="s">
        <v>6137</v>
      </c>
      <c r="B84" s="1175" t="s">
        <v>21</v>
      </c>
      <c r="C84" s="1189" t="s">
        <v>6053</v>
      </c>
      <c r="D84" s="1185" t="s">
        <v>6048</v>
      </c>
      <c r="E84" s="1172">
        <v>9</v>
      </c>
      <c r="F84" s="1187"/>
      <c r="G84" s="1187"/>
      <c r="H84" s="1188">
        <f t="shared" si="3"/>
        <v>0</v>
      </c>
      <c r="I84" s="1172">
        <f t="shared" si="4"/>
        <v>0</v>
      </c>
      <c r="J84" s="1172"/>
      <c r="K84" s="1174">
        <f t="shared" si="5"/>
        <v>0</v>
      </c>
    </row>
    <row r="85" spans="1:11">
      <c r="A85" s="1175"/>
      <c r="B85" s="1175" t="s">
        <v>21</v>
      </c>
      <c r="C85" s="1189" t="s">
        <v>6049</v>
      </c>
      <c r="D85" s="1185" t="s">
        <v>6048</v>
      </c>
      <c r="E85" s="1172">
        <v>9</v>
      </c>
      <c r="F85" s="1187"/>
      <c r="G85" s="1187"/>
      <c r="H85" s="1188">
        <f t="shared" si="3"/>
        <v>0</v>
      </c>
      <c r="I85" s="1172">
        <f t="shared" si="4"/>
        <v>0</v>
      </c>
      <c r="J85" s="1172"/>
      <c r="K85" s="1174">
        <f t="shared" si="5"/>
        <v>0</v>
      </c>
    </row>
    <row r="86" spans="1:11">
      <c r="A86" s="1175" t="s">
        <v>6138</v>
      </c>
      <c r="B86" s="1175" t="s">
        <v>21</v>
      </c>
      <c r="C86" s="1189" t="s">
        <v>6139</v>
      </c>
      <c r="D86" s="1185" t="s">
        <v>6048</v>
      </c>
      <c r="E86" s="1172">
        <v>8</v>
      </c>
      <c r="F86" s="1187"/>
      <c r="G86" s="1187"/>
      <c r="H86" s="1188">
        <f t="shared" si="3"/>
        <v>0</v>
      </c>
      <c r="I86" s="1172">
        <f t="shared" si="4"/>
        <v>0</v>
      </c>
      <c r="J86" s="1172"/>
      <c r="K86" s="1174">
        <f t="shared" si="5"/>
        <v>0</v>
      </c>
    </row>
    <row r="87" spans="1:11">
      <c r="A87" s="1175"/>
      <c r="B87" s="1175" t="s">
        <v>21</v>
      </c>
      <c r="C87" s="1189" t="s">
        <v>6049</v>
      </c>
      <c r="D87" s="1185" t="s">
        <v>6048</v>
      </c>
      <c r="E87" s="1172">
        <v>8</v>
      </c>
      <c r="F87" s="1187"/>
      <c r="G87" s="1187"/>
      <c r="H87" s="1188">
        <f t="shared" si="3"/>
        <v>0</v>
      </c>
      <c r="I87" s="1172">
        <f t="shared" si="4"/>
        <v>0</v>
      </c>
      <c r="J87" s="1172"/>
      <c r="K87" s="1174">
        <f t="shared" si="5"/>
        <v>0</v>
      </c>
    </row>
    <row r="88" spans="1:11">
      <c r="A88" s="1175" t="s">
        <v>6140</v>
      </c>
      <c r="B88" s="1175" t="s">
        <v>21</v>
      </c>
      <c r="C88" s="1189" t="s">
        <v>6055</v>
      </c>
      <c r="D88" s="1185" t="s">
        <v>6048</v>
      </c>
      <c r="E88" s="1172">
        <v>31</v>
      </c>
      <c r="F88" s="1187"/>
      <c r="G88" s="1187"/>
      <c r="H88" s="1188">
        <f t="shared" si="3"/>
        <v>0</v>
      </c>
      <c r="I88" s="1172">
        <f t="shared" si="4"/>
        <v>0</v>
      </c>
      <c r="J88" s="1172"/>
      <c r="K88" s="1174">
        <f t="shared" si="5"/>
        <v>0</v>
      </c>
    </row>
    <row r="89" spans="1:11">
      <c r="A89" s="1175"/>
      <c r="B89" s="1175" t="s">
        <v>21</v>
      </c>
      <c r="C89" s="1189" t="s">
        <v>6049</v>
      </c>
      <c r="D89" s="1185" t="s">
        <v>6048</v>
      </c>
      <c r="E89" s="1172">
        <v>31</v>
      </c>
      <c r="F89" s="1187"/>
      <c r="G89" s="1187"/>
      <c r="H89" s="1188">
        <f t="shared" si="3"/>
        <v>0</v>
      </c>
      <c r="I89" s="1172">
        <f t="shared" si="4"/>
        <v>0</v>
      </c>
      <c r="J89" s="1172"/>
      <c r="K89" s="1174">
        <f t="shared" si="5"/>
        <v>0</v>
      </c>
    </row>
    <row r="90" spans="1:11">
      <c r="A90" s="1175" t="s">
        <v>6141</v>
      </c>
      <c r="B90" s="1175" t="s">
        <v>21</v>
      </c>
      <c r="C90" s="1189" t="s">
        <v>6057</v>
      </c>
      <c r="D90" s="1185" t="s">
        <v>6048</v>
      </c>
      <c r="E90" s="1172">
        <v>15</v>
      </c>
      <c r="F90" s="1187"/>
      <c r="G90" s="1187"/>
      <c r="H90" s="1188">
        <f t="shared" si="3"/>
        <v>0</v>
      </c>
      <c r="I90" s="1172">
        <f t="shared" si="4"/>
        <v>0</v>
      </c>
      <c r="J90" s="1172"/>
      <c r="K90" s="1174">
        <f t="shared" si="5"/>
        <v>0</v>
      </c>
    </row>
    <row r="91" spans="1:11">
      <c r="A91" s="1175" t="s">
        <v>21</v>
      </c>
      <c r="B91" s="1175" t="s">
        <v>21</v>
      </c>
      <c r="C91" s="1189" t="s">
        <v>6049</v>
      </c>
      <c r="D91" s="1185" t="s">
        <v>6048</v>
      </c>
      <c r="E91" s="1172">
        <v>15</v>
      </c>
      <c r="F91" s="1187"/>
      <c r="G91" s="1187"/>
      <c r="H91" s="1188">
        <f t="shared" si="3"/>
        <v>0</v>
      </c>
      <c r="I91" s="1172">
        <f t="shared" si="4"/>
        <v>0</v>
      </c>
      <c r="J91" s="1172"/>
      <c r="K91" s="1174">
        <f t="shared" si="5"/>
        <v>0</v>
      </c>
    </row>
    <row r="92" spans="1:11">
      <c r="A92" s="1175" t="s">
        <v>6142</v>
      </c>
      <c r="B92" s="1175" t="s">
        <v>21</v>
      </c>
      <c r="C92" s="1189" t="s">
        <v>6143</v>
      </c>
      <c r="D92" s="1185" t="s">
        <v>6048</v>
      </c>
      <c r="E92" s="1172">
        <v>1.5</v>
      </c>
      <c r="F92" s="1187"/>
      <c r="G92" s="1187"/>
      <c r="H92" s="1188">
        <f t="shared" si="3"/>
        <v>0</v>
      </c>
      <c r="I92" s="1172">
        <f t="shared" si="4"/>
        <v>0</v>
      </c>
      <c r="J92" s="1172"/>
      <c r="K92" s="1174">
        <f t="shared" si="5"/>
        <v>0</v>
      </c>
    </row>
    <row r="93" spans="1:11">
      <c r="A93" s="1175"/>
      <c r="B93" s="1175" t="s">
        <v>21</v>
      </c>
      <c r="C93" s="1189" t="s">
        <v>6049</v>
      </c>
      <c r="D93" s="1185" t="s">
        <v>6048</v>
      </c>
      <c r="E93" s="1172">
        <v>1.5</v>
      </c>
      <c r="F93" s="1187"/>
      <c r="G93" s="1187"/>
      <c r="H93" s="1188">
        <f t="shared" si="3"/>
        <v>0</v>
      </c>
      <c r="I93" s="1172">
        <f t="shared" si="4"/>
        <v>0</v>
      </c>
      <c r="J93" s="1172"/>
      <c r="K93" s="1174">
        <f t="shared" si="5"/>
        <v>0</v>
      </c>
    </row>
    <row r="94" spans="1:11">
      <c r="A94" s="1175" t="s">
        <v>6144</v>
      </c>
      <c r="B94" s="1175" t="s">
        <v>21</v>
      </c>
      <c r="C94" s="1189" t="s">
        <v>6059</v>
      </c>
      <c r="D94" s="1185" t="s">
        <v>21</v>
      </c>
      <c r="E94" s="1172" t="s">
        <v>21</v>
      </c>
      <c r="F94" s="1172"/>
      <c r="G94" s="1172"/>
      <c r="H94" s="1188"/>
      <c r="I94" s="1172"/>
      <c r="J94" s="1172"/>
      <c r="K94" s="1174"/>
    </row>
    <row r="95" spans="1:11">
      <c r="A95" s="1175" t="s">
        <v>21</v>
      </c>
      <c r="B95" s="1175"/>
      <c r="C95" s="1189" t="s">
        <v>6060</v>
      </c>
      <c r="D95" s="1185"/>
      <c r="E95" s="1172"/>
      <c r="F95" s="1172"/>
      <c r="G95" s="1172"/>
      <c r="H95" s="1188"/>
      <c r="I95" s="1172"/>
      <c r="J95" s="1172"/>
      <c r="K95" s="1174"/>
    </row>
    <row r="96" spans="1:11">
      <c r="A96" s="1175" t="s">
        <v>6145</v>
      </c>
      <c r="B96" s="1175" t="s">
        <v>21</v>
      </c>
      <c r="C96" s="1189" t="s">
        <v>6070</v>
      </c>
      <c r="D96" s="1185" t="s">
        <v>6048</v>
      </c>
      <c r="E96" s="1172">
        <v>140</v>
      </c>
      <c r="F96" s="1187"/>
      <c r="G96" s="1187"/>
      <c r="H96" s="1188">
        <f t="shared" si="3"/>
        <v>0</v>
      </c>
      <c r="I96" s="1172">
        <f t="shared" si="4"/>
        <v>0</v>
      </c>
      <c r="J96" s="1172"/>
      <c r="K96" s="1174">
        <f t="shared" si="5"/>
        <v>0</v>
      </c>
    </row>
    <row r="97" spans="1:11">
      <c r="A97" s="1175" t="s">
        <v>6146</v>
      </c>
      <c r="B97" s="1175" t="s">
        <v>21</v>
      </c>
      <c r="C97" s="1189" t="s">
        <v>6086</v>
      </c>
      <c r="D97" s="1185" t="s">
        <v>6014</v>
      </c>
      <c r="E97" s="1172">
        <v>1</v>
      </c>
      <c r="F97" s="1187"/>
      <c r="G97" s="1187"/>
      <c r="H97" s="1188">
        <f t="shared" si="3"/>
        <v>0</v>
      </c>
      <c r="I97" s="1172">
        <f t="shared" si="4"/>
        <v>0</v>
      </c>
      <c r="J97" s="1172"/>
      <c r="K97" s="1174">
        <f t="shared" si="5"/>
        <v>0</v>
      </c>
    </row>
    <row r="98" spans="1:11">
      <c r="A98" s="1175" t="s">
        <v>6147</v>
      </c>
      <c r="B98" s="1175" t="s">
        <v>21</v>
      </c>
      <c r="C98" s="1189" t="s">
        <v>6148</v>
      </c>
      <c r="D98" s="1185" t="s">
        <v>6014</v>
      </c>
      <c r="E98" s="1172">
        <v>8</v>
      </c>
      <c r="F98" s="1187"/>
      <c r="G98" s="1187"/>
      <c r="H98" s="1188">
        <f t="shared" si="3"/>
        <v>0</v>
      </c>
      <c r="I98" s="1172">
        <f t="shared" si="4"/>
        <v>0</v>
      </c>
      <c r="J98" s="1172"/>
      <c r="K98" s="1174">
        <f t="shared" si="5"/>
        <v>0</v>
      </c>
    </row>
    <row r="99" spans="1:11">
      <c r="A99" s="1175" t="s">
        <v>6149</v>
      </c>
      <c r="B99" s="1175" t="s">
        <v>21</v>
      </c>
      <c r="C99" s="1189" t="s">
        <v>6096</v>
      </c>
      <c r="D99" s="1185" t="s">
        <v>6097</v>
      </c>
      <c r="E99" s="1172">
        <v>8</v>
      </c>
      <c r="F99" s="1187"/>
      <c r="G99" s="1187"/>
      <c r="H99" s="1188">
        <f t="shared" si="3"/>
        <v>0</v>
      </c>
      <c r="I99" s="1172">
        <f t="shared" si="4"/>
        <v>0</v>
      </c>
      <c r="J99" s="1172"/>
      <c r="K99" s="1174">
        <f t="shared" si="5"/>
        <v>0</v>
      </c>
    </row>
    <row r="100" spans="1:11">
      <c r="A100" s="1175" t="s">
        <v>6150</v>
      </c>
      <c r="B100" s="1175" t="s">
        <v>21</v>
      </c>
      <c r="C100" s="1189" t="s">
        <v>6099</v>
      </c>
      <c r="D100" s="1185" t="s">
        <v>6097</v>
      </c>
      <c r="E100" s="1172">
        <v>69</v>
      </c>
      <c r="F100" s="1187"/>
      <c r="G100" s="1187"/>
      <c r="H100" s="1188">
        <f t="shared" si="3"/>
        <v>0</v>
      </c>
      <c r="I100" s="1172">
        <f t="shared" si="4"/>
        <v>0</v>
      </c>
      <c r="J100" s="1172"/>
      <c r="K100" s="1174">
        <f t="shared" si="5"/>
        <v>0</v>
      </c>
    </row>
    <row r="101" spans="1:11">
      <c r="A101" s="1175" t="s">
        <v>6151</v>
      </c>
      <c r="B101" s="1175" t="s">
        <v>21</v>
      </c>
      <c r="C101" s="1189" t="s">
        <v>6103</v>
      </c>
      <c r="D101" s="1185" t="s">
        <v>6104</v>
      </c>
      <c r="E101" s="1172">
        <v>11</v>
      </c>
      <c r="F101" s="1187"/>
      <c r="G101" s="1187"/>
      <c r="H101" s="1188">
        <f t="shared" si="3"/>
        <v>0</v>
      </c>
      <c r="I101" s="1172">
        <f t="shared" si="4"/>
        <v>0</v>
      </c>
      <c r="J101" s="1172"/>
      <c r="K101" s="1174">
        <f t="shared" si="5"/>
        <v>0</v>
      </c>
    </row>
    <row r="102" spans="1:11">
      <c r="A102" s="1175" t="s">
        <v>6152</v>
      </c>
      <c r="B102" s="1175" t="s">
        <v>21</v>
      </c>
      <c r="C102" s="1189" t="s">
        <v>6106</v>
      </c>
      <c r="D102" s="1185" t="s">
        <v>6104</v>
      </c>
      <c r="E102" s="1172">
        <v>50</v>
      </c>
      <c r="F102" s="1187"/>
      <c r="G102" s="1187"/>
      <c r="H102" s="1188">
        <f t="shared" si="3"/>
        <v>0</v>
      </c>
      <c r="I102" s="1172">
        <f t="shared" si="4"/>
        <v>0</v>
      </c>
      <c r="J102" s="1172"/>
      <c r="K102" s="1174">
        <f t="shared" si="5"/>
        <v>0</v>
      </c>
    </row>
    <row r="103" spans="1:11">
      <c r="A103" s="1175" t="s">
        <v>6153</v>
      </c>
      <c r="B103" s="1175" t="s">
        <v>21</v>
      </c>
      <c r="C103" s="1189" t="s">
        <v>6108</v>
      </c>
      <c r="D103" s="1185" t="s">
        <v>6014</v>
      </c>
      <c r="E103" s="1172">
        <v>35</v>
      </c>
      <c r="F103" s="1187"/>
      <c r="G103" s="1187"/>
      <c r="H103" s="1188">
        <f t="shared" si="3"/>
        <v>0</v>
      </c>
      <c r="I103" s="1172">
        <f t="shared" si="4"/>
        <v>0</v>
      </c>
      <c r="J103" s="1172"/>
      <c r="K103" s="1174">
        <f t="shared" si="5"/>
        <v>0</v>
      </c>
    </row>
    <row r="104" spans="1:11">
      <c r="A104" s="1175" t="s">
        <v>6154</v>
      </c>
      <c r="B104" s="1175" t="s">
        <v>21</v>
      </c>
      <c r="C104" s="1190" t="s">
        <v>6110</v>
      </c>
      <c r="D104" s="1185" t="s">
        <v>6104</v>
      </c>
      <c r="E104" s="1172">
        <v>58</v>
      </c>
      <c r="F104" s="1187"/>
      <c r="G104" s="1187"/>
      <c r="H104" s="1188">
        <f t="shared" si="3"/>
        <v>0</v>
      </c>
      <c r="I104" s="1172">
        <f t="shared" si="4"/>
        <v>0</v>
      </c>
      <c r="J104" s="1172"/>
      <c r="K104" s="1174">
        <f t="shared" si="5"/>
        <v>0</v>
      </c>
    </row>
    <row r="105" spans="1:11">
      <c r="A105" s="1175" t="s">
        <v>21</v>
      </c>
      <c r="B105" s="1175" t="s">
        <v>21</v>
      </c>
      <c r="C105" s="1190" t="s">
        <v>6111</v>
      </c>
      <c r="D105" s="1185" t="s">
        <v>6097</v>
      </c>
      <c r="E105" s="1172">
        <v>268</v>
      </c>
      <c r="F105" s="1187"/>
      <c r="G105" s="1187"/>
      <c r="H105" s="1188">
        <f t="shared" si="3"/>
        <v>0</v>
      </c>
      <c r="I105" s="1172">
        <f t="shared" si="4"/>
        <v>0</v>
      </c>
      <c r="J105" s="1172"/>
      <c r="K105" s="1174">
        <f t="shared" si="5"/>
        <v>0</v>
      </c>
    </row>
    <row r="106" spans="1:11">
      <c r="A106" s="1175" t="s">
        <v>6155</v>
      </c>
      <c r="B106" s="1175"/>
      <c r="C106" s="1190" t="s">
        <v>6113</v>
      </c>
      <c r="D106" s="1185" t="s">
        <v>6104</v>
      </c>
      <c r="E106" s="1172">
        <v>116</v>
      </c>
      <c r="F106" s="1187"/>
      <c r="G106" s="1187"/>
      <c r="H106" s="1188">
        <f t="shared" si="3"/>
        <v>0</v>
      </c>
      <c r="I106" s="1172">
        <f t="shared" si="4"/>
        <v>0</v>
      </c>
      <c r="J106" s="1172"/>
      <c r="K106" s="1174">
        <f t="shared" si="5"/>
        <v>0</v>
      </c>
    </row>
    <row r="107" spans="1:11">
      <c r="A107" s="1175" t="s">
        <v>21</v>
      </c>
      <c r="B107" s="1175" t="s">
        <v>21</v>
      </c>
      <c r="C107" s="1190" t="s">
        <v>6111</v>
      </c>
      <c r="D107" s="1185" t="s">
        <v>6097</v>
      </c>
      <c r="E107" s="1172">
        <v>536</v>
      </c>
      <c r="F107" s="1187"/>
      <c r="G107" s="1187"/>
      <c r="H107" s="1188">
        <f t="shared" si="3"/>
        <v>0</v>
      </c>
      <c r="I107" s="1172">
        <f t="shared" si="4"/>
        <v>0</v>
      </c>
      <c r="J107" s="1172"/>
      <c r="K107" s="1174">
        <f t="shared" si="5"/>
        <v>0</v>
      </c>
    </row>
    <row r="108" spans="1:11">
      <c r="A108" s="1175" t="s">
        <v>6156</v>
      </c>
      <c r="B108" s="1175"/>
      <c r="C108" s="1190" t="s">
        <v>6115</v>
      </c>
      <c r="D108" s="1185" t="s">
        <v>6116</v>
      </c>
      <c r="E108" s="1172">
        <v>20</v>
      </c>
      <c r="F108" s="1187"/>
      <c r="G108" s="1187"/>
      <c r="H108" s="1188">
        <f t="shared" si="3"/>
        <v>0</v>
      </c>
      <c r="I108" s="1172">
        <f t="shared" si="4"/>
        <v>0</v>
      </c>
      <c r="J108" s="1172"/>
      <c r="K108" s="1174">
        <f t="shared" si="5"/>
        <v>0</v>
      </c>
    </row>
    <row r="109" spans="1:11">
      <c r="A109" s="1175" t="s">
        <v>6157</v>
      </c>
      <c r="B109" s="1175" t="s">
        <v>21</v>
      </c>
      <c r="C109" s="1190" t="s">
        <v>6118</v>
      </c>
      <c r="D109" s="1185" t="s">
        <v>6097</v>
      </c>
      <c r="E109" s="1172">
        <v>268</v>
      </c>
      <c r="F109" s="1187"/>
      <c r="G109" s="1187"/>
      <c r="H109" s="1188">
        <f t="shared" si="3"/>
        <v>0</v>
      </c>
      <c r="I109" s="1172">
        <f t="shared" si="4"/>
        <v>0</v>
      </c>
      <c r="J109" s="1172"/>
      <c r="K109" s="1174">
        <f t="shared" si="5"/>
        <v>0</v>
      </c>
    </row>
    <row r="110" spans="1:11">
      <c r="A110" s="1175" t="s">
        <v>6158</v>
      </c>
      <c r="B110" s="1175" t="s">
        <v>21</v>
      </c>
      <c r="C110" s="1190" t="s">
        <v>6120</v>
      </c>
      <c r="D110" s="1185" t="s">
        <v>6104</v>
      </c>
      <c r="E110" s="1172">
        <v>42</v>
      </c>
      <c r="F110" s="1187"/>
      <c r="G110" s="1187"/>
      <c r="H110" s="1188">
        <f t="shared" si="3"/>
        <v>0</v>
      </c>
      <c r="I110" s="1172">
        <f t="shared" si="4"/>
        <v>0</v>
      </c>
      <c r="J110" s="1172"/>
      <c r="K110" s="1174">
        <f t="shared" si="5"/>
        <v>0</v>
      </c>
    </row>
    <row r="111" spans="1:11">
      <c r="A111" s="1175" t="s">
        <v>6159</v>
      </c>
      <c r="B111" s="1175" t="s">
        <v>21</v>
      </c>
      <c r="C111" s="1189" t="s">
        <v>6122</v>
      </c>
      <c r="D111" s="1185" t="s">
        <v>6048</v>
      </c>
      <c r="E111" s="1172">
        <v>2.5</v>
      </c>
      <c r="F111" s="1187"/>
      <c r="G111" s="1187"/>
      <c r="H111" s="1188">
        <f t="shared" si="3"/>
        <v>0</v>
      </c>
      <c r="I111" s="1172">
        <f t="shared" si="4"/>
        <v>0</v>
      </c>
      <c r="J111" s="1172"/>
      <c r="K111" s="1174">
        <f t="shared" si="5"/>
        <v>0</v>
      </c>
    </row>
    <row r="112" spans="1:11">
      <c r="A112" s="1175" t="s">
        <v>6160</v>
      </c>
      <c r="B112" s="1175" t="s">
        <v>21</v>
      </c>
      <c r="C112" s="1189" t="s">
        <v>6124</v>
      </c>
      <c r="D112" s="1185" t="s">
        <v>6014</v>
      </c>
      <c r="E112" s="1172">
        <v>1</v>
      </c>
      <c r="F112" s="1187"/>
      <c r="G112" s="1187"/>
      <c r="H112" s="1188">
        <f t="shared" si="3"/>
        <v>0</v>
      </c>
      <c r="I112" s="1172">
        <f t="shared" si="4"/>
        <v>0</v>
      </c>
      <c r="J112" s="1172"/>
      <c r="K112" s="1174">
        <f t="shared" si="5"/>
        <v>0</v>
      </c>
    </row>
    <row r="113" spans="1:11" ht="15">
      <c r="A113" s="1175" t="s">
        <v>21</v>
      </c>
      <c r="B113" s="1175" t="s">
        <v>21</v>
      </c>
      <c r="C113" s="781" t="s">
        <v>6161</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6162</v>
      </c>
      <c r="D115" s="1185"/>
      <c r="E115" s="1172"/>
      <c r="F115" s="1172"/>
      <c r="G115" s="1172"/>
      <c r="H115" s="1188"/>
      <c r="I115" s="1172"/>
      <c r="J115" s="1172"/>
      <c r="K115" s="1174"/>
    </row>
    <row r="116" spans="1:11" ht="76.5">
      <c r="A116" s="1175" t="s">
        <v>5316</v>
      </c>
      <c r="B116" s="1175"/>
      <c r="C116" s="1186" t="s">
        <v>6163</v>
      </c>
      <c r="D116" s="1185" t="s">
        <v>6014</v>
      </c>
      <c r="E116" s="1172">
        <v>1</v>
      </c>
      <c r="F116" s="1187"/>
      <c r="G116" s="1187"/>
      <c r="H116" s="1188">
        <f t="shared" si="3"/>
        <v>0</v>
      </c>
      <c r="I116" s="1172">
        <f t="shared" si="4"/>
        <v>0</v>
      </c>
      <c r="J116" s="1172"/>
      <c r="K116" s="1174">
        <f t="shared" si="5"/>
        <v>0</v>
      </c>
    </row>
    <row r="117" spans="1:11">
      <c r="A117" s="1175" t="s">
        <v>5324</v>
      </c>
      <c r="B117" s="1175" t="s">
        <v>21</v>
      </c>
      <c r="C117" s="1189" t="s">
        <v>6164</v>
      </c>
      <c r="D117" s="1185" t="s">
        <v>6014</v>
      </c>
      <c r="E117" s="1172">
        <v>3</v>
      </c>
      <c r="F117" s="1187"/>
      <c r="G117" s="1187"/>
      <c r="H117" s="1188">
        <f t="shared" si="3"/>
        <v>0</v>
      </c>
      <c r="I117" s="1172">
        <f t="shared" si="4"/>
        <v>0</v>
      </c>
      <c r="J117" s="1172"/>
      <c r="K117" s="1174">
        <f t="shared" si="5"/>
        <v>0</v>
      </c>
    </row>
    <row r="118" spans="1:11">
      <c r="A118" s="1175" t="s">
        <v>6165</v>
      </c>
      <c r="B118" s="1175" t="s">
        <v>21</v>
      </c>
      <c r="C118" s="1189" t="s">
        <v>6166</v>
      </c>
      <c r="D118" s="1185" t="s">
        <v>6014</v>
      </c>
      <c r="E118" s="1172">
        <v>4</v>
      </c>
      <c r="F118" s="1187"/>
      <c r="G118" s="1187"/>
      <c r="H118" s="1188">
        <f t="shared" si="3"/>
        <v>0</v>
      </c>
      <c r="I118" s="1172">
        <f t="shared" si="4"/>
        <v>0</v>
      </c>
      <c r="J118" s="1172"/>
      <c r="K118" s="1174">
        <f t="shared" si="5"/>
        <v>0</v>
      </c>
    </row>
    <row r="119" spans="1:11">
      <c r="A119" s="1175" t="s">
        <v>6167</v>
      </c>
      <c r="B119" s="1175" t="s">
        <v>21</v>
      </c>
      <c r="C119" s="1189" t="s">
        <v>6020</v>
      </c>
      <c r="D119" s="1185" t="s">
        <v>6014</v>
      </c>
      <c r="E119" s="1172">
        <v>2</v>
      </c>
      <c r="F119" s="1187"/>
      <c r="G119" s="1187"/>
      <c r="H119" s="1188">
        <f t="shared" si="3"/>
        <v>0</v>
      </c>
      <c r="I119" s="1172">
        <f t="shared" si="4"/>
        <v>0</v>
      </c>
      <c r="J119" s="1172"/>
      <c r="K119" s="1174">
        <f t="shared" si="5"/>
        <v>0</v>
      </c>
    </row>
    <row r="120" spans="1:11">
      <c r="A120" s="1175"/>
      <c r="B120" s="1175" t="s">
        <v>21</v>
      </c>
      <c r="C120" s="1189" t="s">
        <v>6168</v>
      </c>
      <c r="D120" s="1185" t="s">
        <v>6014</v>
      </c>
      <c r="E120" s="1172">
        <v>5</v>
      </c>
      <c r="F120" s="1187"/>
      <c r="G120" s="1187"/>
      <c r="H120" s="1188">
        <f t="shared" si="3"/>
        <v>0</v>
      </c>
      <c r="I120" s="1172">
        <f t="shared" si="4"/>
        <v>0</v>
      </c>
      <c r="J120" s="1172"/>
      <c r="K120" s="1174">
        <f t="shared" si="5"/>
        <v>0</v>
      </c>
    </row>
    <row r="121" spans="1:11">
      <c r="A121" s="1175"/>
      <c r="B121" s="1175" t="s">
        <v>21</v>
      </c>
      <c r="C121" s="1189" t="s">
        <v>6169</v>
      </c>
      <c r="D121" s="1185" t="s">
        <v>6014</v>
      </c>
      <c r="E121" s="1172">
        <v>2</v>
      </c>
      <c r="F121" s="1187"/>
      <c r="G121" s="1187"/>
      <c r="H121" s="1188">
        <f t="shared" si="3"/>
        <v>0</v>
      </c>
      <c r="I121" s="1172">
        <f t="shared" si="4"/>
        <v>0</v>
      </c>
      <c r="J121" s="1172"/>
      <c r="K121" s="1174">
        <f t="shared" si="5"/>
        <v>0</v>
      </c>
    </row>
    <row r="122" spans="1:11">
      <c r="A122" s="1175"/>
      <c r="B122" s="1175" t="s">
        <v>21</v>
      </c>
      <c r="C122" s="1189" t="s">
        <v>6023</v>
      </c>
      <c r="D122" s="1185" t="s">
        <v>6014</v>
      </c>
      <c r="E122" s="1172">
        <v>2</v>
      </c>
      <c r="F122" s="1187"/>
      <c r="G122" s="1187"/>
      <c r="H122" s="1188">
        <f t="shared" si="3"/>
        <v>0</v>
      </c>
      <c r="I122" s="1172">
        <f t="shared" si="4"/>
        <v>0</v>
      </c>
      <c r="J122" s="1172"/>
      <c r="K122" s="1174">
        <f t="shared" si="5"/>
        <v>0</v>
      </c>
    </row>
    <row r="123" spans="1:11">
      <c r="A123" s="1175"/>
      <c r="B123" s="1175"/>
      <c r="C123" s="1189" t="s">
        <v>6027</v>
      </c>
      <c r="D123" s="1185" t="s">
        <v>6014</v>
      </c>
      <c r="E123" s="1172">
        <v>8</v>
      </c>
      <c r="F123" s="1187"/>
      <c r="G123" s="1187"/>
      <c r="H123" s="1188">
        <f t="shared" si="3"/>
        <v>0</v>
      </c>
      <c r="I123" s="1172">
        <f t="shared" si="4"/>
        <v>0</v>
      </c>
      <c r="J123" s="1172"/>
      <c r="K123" s="1174">
        <f t="shared" si="5"/>
        <v>0</v>
      </c>
    </row>
    <row r="124" spans="1:11">
      <c r="A124" s="1175" t="s">
        <v>6170</v>
      </c>
      <c r="B124" s="1175" t="s">
        <v>21</v>
      </c>
      <c r="C124" s="1189" t="s">
        <v>6129</v>
      </c>
      <c r="D124" s="1185" t="s">
        <v>6014</v>
      </c>
      <c r="E124" s="1172">
        <v>9</v>
      </c>
      <c r="F124" s="1187"/>
      <c r="G124" s="1187"/>
      <c r="H124" s="1188">
        <f t="shared" si="3"/>
        <v>0</v>
      </c>
      <c r="I124" s="1172">
        <f t="shared" si="4"/>
        <v>0</v>
      </c>
      <c r="J124" s="1172"/>
      <c r="K124" s="1174">
        <f t="shared" si="5"/>
        <v>0</v>
      </c>
    </row>
    <row r="125" spans="1:11">
      <c r="A125" s="1175" t="s">
        <v>6171</v>
      </c>
      <c r="B125" s="1175" t="s">
        <v>21</v>
      </c>
      <c r="C125" s="1189" t="s">
        <v>6172</v>
      </c>
      <c r="D125" s="1185" t="s">
        <v>6014</v>
      </c>
      <c r="E125" s="1172">
        <v>3</v>
      </c>
      <c r="F125" s="1187"/>
      <c r="G125" s="1187"/>
      <c r="H125" s="1188">
        <f t="shared" si="3"/>
        <v>0</v>
      </c>
      <c r="I125" s="1172">
        <f t="shared" si="4"/>
        <v>0</v>
      </c>
      <c r="J125" s="1172"/>
      <c r="K125" s="1174">
        <f t="shared" si="5"/>
        <v>0</v>
      </c>
    </row>
    <row r="126" spans="1:11">
      <c r="A126" s="1175" t="s">
        <v>6173</v>
      </c>
      <c r="B126" s="1175" t="s">
        <v>21</v>
      </c>
      <c r="C126" s="1189" t="s">
        <v>6059</v>
      </c>
      <c r="D126" s="1185" t="s">
        <v>21</v>
      </c>
      <c r="E126" s="1172" t="s">
        <v>21</v>
      </c>
      <c r="F126" s="1172"/>
      <c r="G126" s="1172"/>
      <c r="H126" s="1188"/>
      <c r="I126" s="1172"/>
      <c r="J126" s="1172"/>
      <c r="K126" s="1174"/>
    </row>
    <row r="127" spans="1:11">
      <c r="A127" s="1175" t="s">
        <v>6174</v>
      </c>
      <c r="B127" s="1175" t="s">
        <v>21</v>
      </c>
      <c r="C127" s="1189" t="s">
        <v>6175</v>
      </c>
      <c r="D127" s="1185" t="s">
        <v>6014</v>
      </c>
      <c r="E127" s="1172">
        <v>8</v>
      </c>
      <c r="F127" s="1187"/>
      <c r="G127" s="1187"/>
      <c r="H127" s="1188">
        <f t="shared" si="3"/>
        <v>0</v>
      </c>
      <c r="I127" s="1172">
        <f t="shared" si="4"/>
        <v>0</v>
      </c>
      <c r="J127" s="1172"/>
      <c r="K127" s="1174">
        <f t="shared" si="5"/>
        <v>0</v>
      </c>
    </row>
    <row r="128" spans="1:11">
      <c r="A128" s="1175" t="s">
        <v>6176</v>
      </c>
      <c r="B128" s="1175" t="s">
        <v>21</v>
      </c>
      <c r="C128" s="1189" t="s">
        <v>6036</v>
      </c>
      <c r="D128" s="1185" t="s">
        <v>6014</v>
      </c>
      <c r="E128" s="1172">
        <v>4</v>
      </c>
      <c r="F128" s="1187"/>
      <c r="G128" s="1187"/>
      <c r="H128" s="1188">
        <f t="shared" si="3"/>
        <v>0</v>
      </c>
      <c r="I128" s="1172">
        <f t="shared" si="4"/>
        <v>0</v>
      </c>
      <c r="J128" s="1172"/>
      <c r="K128" s="1174">
        <f t="shared" si="5"/>
        <v>0</v>
      </c>
    </row>
    <row r="129" spans="1:11">
      <c r="A129" s="1175" t="s">
        <v>6177</v>
      </c>
      <c r="B129" s="1175" t="s">
        <v>21</v>
      </c>
      <c r="C129" s="1189" t="s">
        <v>6038</v>
      </c>
      <c r="D129" s="1185" t="s">
        <v>6014</v>
      </c>
      <c r="E129" s="1172">
        <v>20</v>
      </c>
      <c r="F129" s="1187"/>
      <c r="G129" s="1187"/>
      <c r="H129" s="1188">
        <f t="shared" si="3"/>
        <v>0</v>
      </c>
      <c r="I129" s="1172">
        <f t="shared" si="4"/>
        <v>0</v>
      </c>
      <c r="J129" s="1172"/>
      <c r="K129" s="1174">
        <f t="shared" si="5"/>
        <v>0</v>
      </c>
    </row>
    <row r="130" spans="1:11">
      <c r="A130" s="1175" t="s">
        <v>6178</v>
      </c>
      <c r="B130" s="1175"/>
      <c r="C130" s="1189" t="s">
        <v>6059</v>
      </c>
      <c r="D130" s="1185" t="s">
        <v>6014</v>
      </c>
      <c r="E130" s="1172" t="s">
        <v>21</v>
      </c>
      <c r="F130" s="1172"/>
      <c r="G130" s="1172"/>
      <c r="H130" s="1188"/>
      <c r="I130" s="1172"/>
      <c r="J130" s="1172"/>
      <c r="K130" s="1174"/>
    </row>
    <row r="131" spans="1:11">
      <c r="A131" s="1175" t="s">
        <v>6179</v>
      </c>
      <c r="B131" s="1175"/>
      <c r="C131" s="1189" t="s">
        <v>6059</v>
      </c>
      <c r="D131" s="1185"/>
      <c r="E131" s="1172"/>
      <c r="F131" s="1172"/>
      <c r="G131" s="1172"/>
      <c r="H131" s="1188"/>
      <c r="I131" s="1172"/>
      <c r="J131" s="1172"/>
      <c r="K131" s="1174"/>
    </row>
    <row r="132" spans="1:11">
      <c r="A132" s="1175"/>
      <c r="B132" s="1175"/>
      <c r="C132" s="1189" t="s">
        <v>6045</v>
      </c>
      <c r="D132" s="1185"/>
      <c r="E132" s="1172"/>
      <c r="F132" s="1172"/>
      <c r="G132" s="1172"/>
      <c r="H132" s="1188"/>
      <c r="I132" s="1172"/>
      <c r="J132" s="1172"/>
      <c r="K132" s="1174"/>
    </row>
    <row r="133" spans="1:11">
      <c r="A133" s="1175" t="s">
        <v>6180</v>
      </c>
      <c r="B133" s="1175" t="s">
        <v>21</v>
      </c>
      <c r="C133" s="1189" t="s">
        <v>6047</v>
      </c>
      <c r="D133" s="1185" t="s">
        <v>6048</v>
      </c>
      <c r="E133" s="1172">
        <v>55</v>
      </c>
      <c r="F133" s="1187"/>
      <c r="G133" s="1187"/>
      <c r="H133" s="1188">
        <f t="shared" si="3"/>
        <v>0</v>
      </c>
      <c r="I133" s="1172">
        <f t="shared" si="4"/>
        <v>0</v>
      </c>
      <c r="J133" s="1172"/>
      <c r="K133" s="1174">
        <f t="shared" si="5"/>
        <v>0</v>
      </c>
    </row>
    <row r="134" spans="1:11">
      <c r="A134" s="1175"/>
      <c r="B134" s="1175" t="s">
        <v>21</v>
      </c>
      <c r="C134" s="1189" t="s">
        <v>6049</v>
      </c>
      <c r="D134" s="1185" t="s">
        <v>6048</v>
      </c>
      <c r="E134" s="1172">
        <v>55</v>
      </c>
      <c r="F134" s="1187"/>
      <c r="G134" s="1187"/>
      <c r="H134" s="1188">
        <f t="shared" ref="H134:H197" si="6">E134*F134</f>
        <v>0</v>
      </c>
      <c r="I134" s="1172">
        <f t="shared" ref="I134:I197" si="7">E134*G134</f>
        <v>0</v>
      </c>
      <c r="J134" s="1172"/>
      <c r="K134" s="1174">
        <f t="shared" ref="K134:K197" si="8">H134+I134</f>
        <v>0</v>
      </c>
    </row>
    <row r="135" spans="1:11">
      <c r="A135" s="1175" t="s">
        <v>6181</v>
      </c>
      <c r="B135" s="1175" t="s">
        <v>21</v>
      </c>
      <c r="C135" s="1189" t="s">
        <v>6051</v>
      </c>
      <c r="D135" s="1185" t="s">
        <v>6048</v>
      </c>
      <c r="E135" s="1172">
        <v>4</v>
      </c>
      <c r="F135" s="1187"/>
      <c r="G135" s="1187"/>
      <c r="H135" s="1188">
        <f t="shared" si="6"/>
        <v>0</v>
      </c>
      <c r="I135" s="1172">
        <f t="shared" si="7"/>
        <v>0</v>
      </c>
      <c r="J135" s="1172"/>
      <c r="K135" s="1174">
        <f t="shared" si="8"/>
        <v>0</v>
      </c>
    </row>
    <row r="136" spans="1:11">
      <c r="A136" s="1175"/>
      <c r="B136" s="1175" t="s">
        <v>21</v>
      </c>
      <c r="C136" s="1189" t="s">
        <v>6049</v>
      </c>
      <c r="D136" s="1185" t="s">
        <v>6048</v>
      </c>
      <c r="E136" s="1172">
        <v>4</v>
      </c>
      <c r="F136" s="1187"/>
      <c r="G136" s="1187"/>
      <c r="H136" s="1188">
        <f t="shared" si="6"/>
        <v>0</v>
      </c>
      <c r="I136" s="1172">
        <f t="shared" si="7"/>
        <v>0</v>
      </c>
      <c r="J136" s="1172"/>
      <c r="K136" s="1174">
        <f t="shared" si="8"/>
        <v>0</v>
      </c>
    </row>
    <row r="137" spans="1:11">
      <c r="A137" s="1175" t="s">
        <v>6182</v>
      </c>
      <c r="B137" s="1175" t="s">
        <v>21</v>
      </c>
      <c r="C137" s="1189" t="s">
        <v>6053</v>
      </c>
      <c r="D137" s="1185" t="s">
        <v>6048</v>
      </c>
      <c r="E137" s="1172">
        <v>45</v>
      </c>
      <c r="F137" s="1187"/>
      <c r="G137" s="1187"/>
      <c r="H137" s="1188">
        <f t="shared" si="6"/>
        <v>0</v>
      </c>
      <c r="I137" s="1172">
        <f t="shared" si="7"/>
        <v>0</v>
      </c>
      <c r="J137" s="1172"/>
      <c r="K137" s="1174">
        <f t="shared" si="8"/>
        <v>0</v>
      </c>
    </row>
    <row r="138" spans="1:11">
      <c r="A138" s="1175"/>
      <c r="B138" s="1175" t="s">
        <v>21</v>
      </c>
      <c r="C138" s="1189" t="s">
        <v>6049</v>
      </c>
      <c r="D138" s="1185" t="s">
        <v>6048</v>
      </c>
      <c r="E138" s="1172">
        <v>45</v>
      </c>
      <c r="F138" s="1187"/>
      <c r="G138" s="1187"/>
      <c r="H138" s="1188">
        <f t="shared" si="6"/>
        <v>0</v>
      </c>
      <c r="I138" s="1172">
        <f t="shared" si="7"/>
        <v>0</v>
      </c>
      <c r="J138" s="1172"/>
      <c r="K138" s="1174">
        <f t="shared" si="8"/>
        <v>0</v>
      </c>
    </row>
    <row r="139" spans="1:11">
      <c r="A139" s="1175" t="s">
        <v>6183</v>
      </c>
      <c r="B139" s="1175" t="s">
        <v>21</v>
      </c>
      <c r="C139" s="1189" t="s">
        <v>6139</v>
      </c>
      <c r="D139" s="1185" t="s">
        <v>6048</v>
      </c>
      <c r="E139" s="1172">
        <v>3.5</v>
      </c>
      <c r="F139" s="1187"/>
      <c r="G139" s="1187"/>
      <c r="H139" s="1188">
        <f t="shared" si="6"/>
        <v>0</v>
      </c>
      <c r="I139" s="1172">
        <f t="shared" si="7"/>
        <v>0</v>
      </c>
      <c r="J139" s="1172"/>
      <c r="K139" s="1174">
        <f t="shared" si="8"/>
        <v>0</v>
      </c>
    </row>
    <row r="140" spans="1:11">
      <c r="A140" s="1175"/>
      <c r="B140" s="1175" t="s">
        <v>21</v>
      </c>
      <c r="C140" s="1189" t="s">
        <v>6049</v>
      </c>
      <c r="D140" s="1185" t="s">
        <v>6048</v>
      </c>
      <c r="E140" s="1172">
        <v>3.5</v>
      </c>
      <c r="F140" s="1187"/>
      <c r="G140" s="1187"/>
      <c r="H140" s="1188">
        <f t="shared" si="6"/>
        <v>0</v>
      </c>
      <c r="I140" s="1172">
        <f t="shared" si="7"/>
        <v>0</v>
      </c>
      <c r="J140" s="1172"/>
      <c r="K140" s="1174">
        <f t="shared" si="8"/>
        <v>0</v>
      </c>
    </row>
    <row r="141" spans="1:11">
      <c r="A141" s="1175" t="s">
        <v>6184</v>
      </c>
      <c r="B141" s="1175" t="s">
        <v>21</v>
      </c>
      <c r="C141" s="1189" t="s">
        <v>6055</v>
      </c>
      <c r="D141" s="1185" t="s">
        <v>6048</v>
      </c>
      <c r="E141" s="1172">
        <v>2</v>
      </c>
      <c r="F141" s="1187"/>
      <c r="G141" s="1187"/>
      <c r="H141" s="1188">
        <f t="shared" si="6"/>
        <v>0</v>
      </c>
      <c r="I141" s="1172">
        <f t="shared" si="7"/>
        <v>0</v>
      </c>
      <c r="J141" s="1172"/>
      <c r="K141" s="1174">
        <f t="shared" si="8"/>
        <v>0</v>
      </c>
    </row>
    <row r="142" spans="1:11">
      <c r="A142" s="1175"/>
      <c r="B142" s="1175" t="s">
        <v>21</v>
      </c>
      <c r="C142" s="1189" t="s">
        <v>6049</v>
      </c>
      <c r="D142" s="1185" t="s">
        <v>6048</v>
      </c>
      <c r="E142" s="1172">
        <v>2</v>
      </c>
      <c r="F142" s="1187"/>
      <c r="G142" s="1187"/>
      <c r="H142" s="1188">
        <f t="shared" si="6"/>
        <v>0</v>
      </c>
      <c r="I142" s="1172">
        <f t="shared" si="7"/>
        <v>0</v>
      </c>
      <c r="J142" s="1172"/>
      <c r="K142" s="1174">
        <f t="shared" si="8"/>
        <v>0</v>
      </c>
    </row>
    <row r="143" spans="1:11">
      <c r="A143" s="1175" t="s">
        <v>6185</v>
      </c>
      <c r="B143" s="1175"/>
      <c r="C143" s="1189" t="s">
        <v>6059</v>
      </c>
      <c r="D143" s="1185"/>
      <c r="E143" s="1172"/>
      <c r="F143" s="1172"/>
      <c r="G143" s="1172"/>
      <c r="H143" s="1188"/>
      <c r="I143" s="1172"/>
      <c r="J143" s="1172"/>
      <c r="K143" s="1174"/>
    </row>
    <row r="144" spans="1:11">
      <c r="A144" s="1175"/>
      <c r="B144" s="1175" t="s">
        <v>21</v>
      </c>
      <c r="C144" s="1189" t="s">
        <v>6060</v>
      </c>
      <c r="D144" s="1185" t="s">
        <v>21</v>
      </c>
      <c r="E144" s="1172" t="s">
        <v>21</v>
      </c>
      <c r="F144" s="1172"/>
      <c r="G144" s="1172"/>
      <c r="H144" s="1188"/>
      <c r="I144" s="1172"/>
      <c r="J144" s="1172"/>
      <c r="K144" s="1174"/>
    </row>
    <row r="145" spans="1:11">
      <c r="A145" s="1175" t="s">
        <v>6186</v>
      </c>
      <c r="B145" s="1175" t="s">
        <v>21</v>
      </c>
      <c r="C145" s="1189" t="s">
        <v>6062</v>
      </c>
      <c r="D145" s="1185" t="s">
        <v>6048</v>
      </c>
      <c r="E145" s="1172">
        <v>83</v>
      </c>
      <c r="F145" s="1187"/>
      <c r="G145" s="1187"/>
      <c r="H145" s="1188">
        <f t="shared" si="6"/>
        <v>0</v>
      </c>
      <c r="I145" s="1172">
        <f t="shared" si="7"/>
        <v>0</v>
      </c>
      <c r="J145" s="1172"/>
      <c r="K145" s="1174">
        <f t="shared" si="8"/>
        <v>0</v>
      </c>
    </row>
    <row r="146" spans="1:11">
      <c r="A146" s="1175" t="s">
        <v>6187</v>
      </c>
      <c r="B146" s="1175" t="s">
        <v>21</v>
      </c>
      <c r="C146" s="1189" t="s">
        <v>6188</v>
      </c>
      <c r="D146" s="1185" t="s">
        <v>6048</v>
      </c>
      <c r="E146" s="1172">
        <v>6</v>
      </c>
      <c r="F146" s="1187"/>
      <c r="G146" s="1187"/>
      <c r="H146" s="1188">
        <f t="shared" si="6"/>
        <v>0</v>
      </c>
      <c r="I146" s="1172">
        <f t="shared" si="7"/>
        <v>0</v>
      </c>
      <c r="J146" s="1172"/>
      <c r="K146" s="1174">
        <f t="shared" si="8"/>
        <v>0</v>
      </c>
    </row>
    <row r="147" spans="1:11">
      <c r="A147" s="1175" t="s">
        <v>6189</v>
      </c>
      <c r="B147" s="1175" t="s">
        <v>21</v>
      </c>
      <c r="C147" s="1189" t="s">
        <v>6092</v>
      </c>
      <c r="D147" s="1185" t="s">
        <v>6014</v>
      </c>
      <c r="E147" s="1172">
        <v>20</v>
      </c>
      <c r="F147" s="1187"/>
      <c r="G147" s="1187"/>
      <c r="H147" s="1188">
        <f t="shared" si="6"/>
        <v>0</v>
      </c>
      <c r="I147" s="1172">
        <f t="shared" si="7"/>
        <v>0</v>
      </c>
      <c r="J147" s="1172"/>
      <c r="K147" s="1174">
        <f t="shared" si="8"/>
        <v>0</v>
      </c>
    </row>
    <row r="148" spans="1:11">
      <c r="A148" s="1175" t="s">
        <v>6190</v>
      </c>
      <c r="B148" s="1175" t="s">
        <v>21</v>
      </c>
      <c r="C148" s="1189" t="s">
        <v>6191</v>
      </c>
      <c r="D148" s="1185" t="s">
        <v>6014</v>
      </c>
      <c r="E148" s="1172">
        <v>2</v>
      </c>
      <c r="F148" s="1187"/>
      <c r="G148" s="1187"/>
      <c r="H148" s="1188">
        <f t="shared" si="6"/>
        <v>0</v>
      </c>
      <c r="I148" s="1172">
        <f t="shared" si="7"/>
        <v>0</v>
      </c>
      <c r="J148" s="1172"/>
      <c r="K148" s="1174">
        <f t="shared" si="8"/>
        <v>0</v>
      </c>
    </row>
    <row r="149" spans="1:11">
      <c r="A149" s="1175" t="s">
        <v>6192</v>
      </c>
      <c r="B149" s="1175" t="s">
        <v>21</v>
      </c>
      <c r="C149" s="1189" t="s">
        <v>6193</v>
      </c>
      <c r="D149" s="1185" t="s">
        <v>6014</v>
      </c>
      <c r="E149" s="1172">
        <v>1</v>
      </c>
      <c r="F149" s="1187"/>
      <c r="G149" s="1187"/>
      <c r="H149" s="1188">
        <f t="shared" si="6"/>
        <v>0</v>
      </c>
      <c r="I149" s="1172">
        <f t="shared" si="7"/>
        <v>0</v>
      </c>
      <c r="J149" s="1172"/>
      <c r="K149" s="1174">
        <f t="shared" si="8"/>
        <v>0</v>
      </c>
    </row>
    <row r="150" spans="1:11">
      <c r="A150" s="1175" t="s">
        <v>6194</v>
      </c>
      <c r="B150" s="1175" t="s">
        <v>21</v>
      </c>
      <c r="C150" s="1189" t="s">
        <v>6084</v>
      </c>
      <c r="D150" s="1185" t="s">
        <v>6014</v>
      </c>
      <c r="E150" s="1172">
        <v>2</v>
      </c>
      <c r="F150" s="1187"/>
      <c r="G150" s="1187"/>
      <c r="H150" s="1188">
        <f t="shared" si="6"/>
        <v>0</v>
      </c>
      <c r="I150" s="1172">
        <f t="shared" si="7"/>
        <v>0</v>
      </c>
      <c r="J150" s="1172"/>
      <c r="K150" s="1174">
        <f t="shared" si="8"/>
        <v>0</v>
      </c>
    </row>
    <row r="151" spans="1:11">
      <c r="A151" s="1175" t="s">
        <v>6195</v>
      </c>
      <c r="B151" s="1175" t="s">
        <v>21</v>
      </c>
      <c r="C151" s="1189" t="s">
        <v>6088</v>
      </c>
      <c r="D151" s="1185" t="s">
        <v>6014</v>
      </c>
      <c r="E151" s="1172">
        <v>4</v>
      </c>
      <c r="F151" s="1187"/>
      <c r="G151" s="1187"/>
      <c r="H151" s="1188">
        <f t="shared" si="6"/>
        <v>0</v>
      </c>
      <c r="I151" s="1172">
        <f t="shared" si="7"/>
        <v>0</v>
      </c>
      <c r="J151" s="1172"/>
      <c r="K151" s="1174">
        <f t="shared" si="8"/>
        <v>0</v>
      </c>
    </row>
    <row r="152" spans="1:11">
      <c r="A152" s="1175"/>
      <c r="B152" s="1175" t="s">
        <v>21</v>
      </c>
      <c r="C152" s="1189" t="s">
        <v>6196</v>
      </c>
      <c r="D152" s="1185" t="s">
        <v>6014</v>
      </c>
      <c r="E152" s="1172">
        <v>1</v>
      </c>
      <c r="F152" s="1187"/>
      <c r="G152" s="1187"/>
      <c r="H152" s="1188">
        <f t="shared" si="6"/>
        <v>0</v>
      </c>
      <c r="I152" s="1172">
        <f t="shared" si="7"/>
        <v>0</v>
      </c>
      <c r="J152" s="1172"/>
      <c r="K152" s="1174">
        <f t="shared" si="8"/>
        <v>0</v>
      </c>
    </row>
    <row r="153" spans="1:11">
      <c r="A153" s="1175"/>
      <c r="B153" s="1175"/>
      <c r="C153" s="1189" t="s">
        <v>6197</v>
      </c>
      <c r="D153" s="1185" t="s">
        <v>6014</v>
      </c>
      <c r="E153" s="1172">
        <v>1</v>
      </c>
      <c r="F153" s="1187"/>
      <c r="G153" s="1187"/>
      <c r="H153" s="1188">
        <f t="shared" si="6"/>
        <v>0</v>
      </c>
      <c r="I153" s="1172">
        <f t="shared" si="7"/>
        <v>0</v>
      </c>
      <c r="J153" s="1172"/>
      <c r="K153" s="1174">
        <f t="shared" si="8"/>
        <v>0</v>
      </c>
    </row>
    <row r="154" spans="1:11">
      <c r="A154" s="1175" t="s">
        <v>6198</v>
      </c>
      <c r="B154" s="1175" t="s">
        <v>21</v>
      </c>
      <c r="C154" s="1189" t="s">
        <v>6096</v>
      </c>
      <c r="D154" s="1185" t="s">
        <v>6097</v>
      </c>
      <c r="E154" s="1172">
        <v>20</v>
      </c>
      <c r="F154" s="1187"/>
      <c r="G154" s="1187"/>
      <c r="H154" s="1188">
        <f t="shared" si="6"/>
        <v>0</v>
      </c>
      <c r="I154" s="1172">
        <f t="shared" si="7"/>
        <v>0</v>
      </c>
      <c r="J154" s="1172"/>
      <c r="K154" s="1174">
        <f t="shared" si="8"/>
        <v>0</v>
      </c>
    </row>
    <row r="155" spans="1:11">
      <c r="A155" s="1175" t="s">
        <v>6199</v>
      </c>
      <c r="B155" s="1175" t="s">
        <v>21</v>
      </c>
      <c r="C155" s="1189" t="s">
        <v>6099</v>
      </c>
      <c r="D155" s="1185" t="s">
        <v>6097</v>
      </c>
      <c r="E155" s="1172">
        <v>151</v>
      </c>
      <c r="F155" s="1187"/>
      <c r="G155" s="1187"/>
      <c r="H155" s="1188">
        <f t="shared" si="6"/>
        <v>0</v>
      </c>
      <c r="I155" s="1172">
        <f t="shared" si="7"/>
        <v>0</v>
      </c>
      <c r="J155" s="1172"/>
      <c r="K155" s="1174">
        <f t="shared" si="8"/>
        <v>0</v>
      </c>
    </row>
    <row r="156" spans="1:11">
      <c r="A156" s="1175" t="s">
        <v>6200</v>
      </c>
      <c r="B156" s="1175" t="s">
        <v>21</v>
      </c>
      <c r="C156" s="1189" t="s">
        <v>6101</v>
      </c>
      <c r="D156" s="1185" t="s">
        <v>6097</v>
      </c>
      <c r="E156" s="1172">
        <v>2</v>
      </c>
      <c r="F156" s="1187"/>
      <c r="G156" s="1187"/>
      <c r="H156" s="1188">
        <f t="shared" si="6"/>
        <v>0</v>
      </c>
      <c r="I156" s="1172">
        <f t="shared" si="7"/>
        <v>0</v>
      </c>
      <c r="J156" s="1172"/>
      <c r="K156" s="1174">
        <f t="shared" si="8"/>
        <v>0</v>
      </c>
    </row>
    <row r="157" spans="1:11">
      <c r="A157" s="1175" t="s">
        <v>6201</v>
      </c>
      <c r="B157" s="1175" t="s">
        <v>21</v>
      </c>
      <c r="C157" s="1189" t="s">
        <v>6103</v>
      </c>
      <c r="D157" s="1185" t="s">
        <v>6104</v>
      </c>
      <c r="E157" s="1172">
        <v>12</v>
      </c>
      <c r="F157" s="1187"/>
      <c r="G157" s="1187"/>
      <c r="H157" s="1188">
        <f t="shared" si="6"/>
        <v>0</v>
      </c>
      <c r="I157" s="1172">
        <f t="shared" si="7"/>
        <v>0</v>
      </c>
      <c r="J157" s="1172"/>
      <c r="K157" s="1174">
        <f t="shared" si="8"/>
        <v>0</v>
      </c>
    </row>
    <row r="158" spans="1:11">
      <c r="A158" s="1175" t="s">
        <v>6202</v>
      </c>
      <c r="B158" s="1175" t="s">
        <v>21</v>
      </c>
      <c r="C158" s="1189" t="s">
        <v>6106</v>
      </c>
      <c r="D158" s="1185" t="s">
        <v>6104</v>
      </c>
      <c r="E158" s="1172">
        <v>30</v>
      </c>
      <c r="F158" s="1187"/>
      <c r="G158" s="1187"/>
      <c r="H158" s="1188">
        <f t="shared" si="6"/>
        <v>0</v>
      </c>
      <c r="I158" s="1172">
        <f t="shared" si="7"/>
        <v>0</v>
      </c>
      <c r="J158" s="1172"/>
      <c r="K158" s="1174">
        <f t="shared" si="8"/>
        <v>0</v>
      </c>
    </row>
    <row r="159" spans="1:11">
      <c r="A159" s="1175" t="s">
        <v>6203</v>
      </c>
      <c r="B159" s="1175" t="s">
        <v>21</v>
      </c>
      <c r="C159" s="1189" t="s">
        <v>6108</v>
      </c>
      <c r="D159" s="1185" t="s">
        <v>6014</v>
      </c>
      <c r="E159" s="1172">
        <v>58</v>
      </c>
      <c r="F159" s="1187"/>
      <c r="G159" s="1187"/>
      <c r="H159" s="1188">
        <f t="shared" si="6"/>
        <v>0</v>
      </c>
      <c r="I159" s="1172">
        <f t="shared" si="7"/>
        <v>0</v>
      </c>
      <c r="J159" s="1172"/>
      <c r="K159" s="1174">
        <f t="shared" si="8"/>
        <v>0</v>
      </c>
    </row>
    <row r="160" spans="1:11">
      <c r="A160" s="1175" t="s">
        <v>6204</v>
      </c>
      <c r="B160" s="1175"/>
      <c r="C160" s="1190" t="s">
        <v>6110</v>
      </c>
      <c r="D160" s="1185" t="s">
        <v>6104</v>
      </c>
      <c r="E160" s="1172">
        <v>14</v>
      </c>
      <c r="F160" s="1187"/>
      <c r="G160" s="1187"/>
      <c r="H160" s="1188">
        <f t="shared" si="6"/>
        <v>0</v>
      </c>
      <c r="I160" s="1172">
        <f t="shared" si="7"/>
        <v>0</v>
      </c>
      <c r="J160" s="1172"/>
      <c r="K160" s="1174">
        <f t="shared" si="8"/>
        <v>0</v>
      </c>
    </row>
    <row r="161" spans="1:11">
      <c r="A161" s="1175" t="s">
        <v>21</v>
      </c>
      <c r="B161" s="1175" t="s">
        <v>21</v>
      </c>
      <c r="C161" s="1190" t="s">
        <v>6111</v>
      </c>
      <c r="D161" s="1185" t="s">
        <v>6097</v>
      </c>
      <c r="E161" s="1172">
        <v>63</v>
      </c>
      <c r="F161" s="1187"/>
      <c r="G161" s="1187"/>
      <c r="H161" s="1188">
        <f t="shared" si="6"/>
        <v>0</v>
      </c>
      <c r="I161" s="1172">
        <f t="shared" si="7"/>
        <v>0</v>
      </c>
      <c r="J161" s="1172"/>
      <c r="K161" s="1174">
        <f t="shared" si="8"/>
        <v>0</v>
      </c>
    </row>
    <row r="162" spans="1:11">
      <c r="A162" s="1175" t="s">
        <v>6205</v>
      </c>
      <c r="B162" s="1175"/>
      <c r="C162" s="1190" t="s">
        <v>6113</v>
      </c>
      <c r="D162" s="1185" t="s">
        <v>6104</v>
      </c>
      <c r="E162" s="1172">
        <v>28</v>
      </c>
      <c r="F162" s="1187"/>
      <c r="G162" s="1187"/>
      <c r="H162" s="1188">
        <f t="shared" si="6"/>
        <v>0</v>
      </c>
      <c r="I162" s="1172">
        <f t="shared" si="7"/>
        <v>0</v>
      </c>
      <c r="J162" s="1172"/>
      <c r="K162" s="1174">
        <f t="shared" si="8"/>
        <v>0</v>
      </c>
    </row>
    <row r="163" spans="1:11">
      <c r="A163" s="1175" t="s">
        <v>21</v>
      </c>
      <c r="B163" s="1175" t="s">
        <v>21</v>
      </c>
      <c r="C163" s="1190" t="s">
        <v>6111</v>
      </c>
      <c r="D163" s="1185" t="s">
        <v>6097</v>
      </c>
      <c r="E163" s="1172">
        <v>126</v>
      </c>
      <c r="F163" s="1187"/>
      <c r="G163" s="1187"/>
      <c r="H163" s="1188">
        <f t="shared" si="6"/>
        <v>0</v>
      </c>
      <c r="I163" s="1172">
        <f t="shared" si="7"/>
        <v>0</v>
      </c>
      <c r="J163" s="1172"/>
      <c r="K163" s="1174">
        <f t="shared" si="8"/>
        <v>0</v>
      </c>
    </row>
    <row r="164" spans="1:11">
      <c r="A164" s="1175" t="s">
        <v>6206</v>
      </c>
      <c r="B164" s="1175"/>
      <c r="C164" s="1190" t="s">
        <v>6115</v>
      </c>
      <c r="D164" s="1185" t="s">
        <v>6116</v>
      </c>
      <c r="E164" s="1172">
        <v>5</v>
      </c>
      <c r="F164" s="1187"/>
      <c r="G164" s="1187"/>
      <c r="H164" s="1188">
        <f t="shared" si="6"/>
        <v>0</v>
      </c>
      <c r="I164" s="1172">
        <f t="shared" si="7"/>
        <v>0</v>
      </c>
      <c r="J164" s="1172"/>
      <c r="K164" s="1174">
        <f t="shared" si="8"/>
        <v>0</v>
      </c>
    </row>
    <row r="165" spans="1:11">
      <c r="A165" s="1175" t="s">
        <v>6207</v>
      </c>
      <c r="B165" s="1175" t="s">
        <v>21</v>
      </c>
      <c r="C165" s="1190" t="s">
        <v>6118</v>
      </c>
      <c r="D165" s="1185" t="s">
        <v>6097</v>
      </c>
      <c r="E165" s="1172">
        <v>63</v>
      </c>
      <c r="F165" s="1187"/>
      <c r="G165" s="1187"/>
      <c r="H165" s="1188">
        <f t="shared" si="6"/>
        <v>0</v>
      </c>
      <c r="I165" s="1172">
        <f t="shared" si="7"/>
        <v>0</v>
      </c>
      <c r="J165" s="1172"/>
      <c r="K165" s="1174">
        <f t="shared" si="8"/>
        <v>0</v>
      </c>
    </row>
    <row r="166" spans="1:11">
      <c r="A166" s="1175" t="s">
        <v>6208</v>
      </c>
      <c r="B166" s="1175" t="s">
        <v>21</v>
      </c>
      <c r="C166" s="1190" t="s">
        <v>6120</v>
      </c>
      <c r="D166" s="1185" t="s">
        <v>6104</v>
      </c>
      <c r="E166" s="1172">
        <v>10.5</v>
      </c>
      <c r="F166" s="1187"/>
      <c r="G166" s="1187"/>
      <c r="H166" s="1188">
        <f t="shared" si="6"/>
        <v>0</v>
      </c>
      <c r="I166" s="1172">
        <f t="shared" si="7"/>
        <v>0</v>
      </c>
      <c r="J166" s="1172"/>
      <c r="K166" s="1174">
        <f t="shared" si="8"/>
        <v>0</v>
      </c>
    </row>
    <row r="167" spans="1:11">
      <c r="A167" s="1175" t="s">
        <v>6209</v>
      </c>
      <c r="B167" s="1175" t="s">
        <v>21</v>
      </c>
      <c r="C167" s="1189" t="s">
        <v>6122</v>
      </c>
      <c r="D167" s="1185" t="s">
        <v>6048</v>
      </c>
      <c r="E167" s="1172">
        <v>2</v>
      </c>
      <c r="F167" s="1187"/>
      <c r="G167" s="1187"/>
      <c r="H167" s="1188">
        <f t="shared" si="6"/>
        <v>0</v>
      </c>
      <c r="I167" s="1172">
        <f t="shared" si="7"/>
        <v>0</v>
      </c>
      <c r="J167" s="1172"/>
      <c r="K167" s="1174">
        <f t="shared" si="8"/>
        <v>0</v>
      </c>
    </row>
    <row r="168" spans="1:11">
      <c r="A168" s="1175" t="s">
        <v>6210</v>
      </c>
      <c r="B168" s="1175" t="s">
        <v>21</v>
      </c>
      <c r="C168" s="1189" t="s">
        <v>6124</v>
      </c>
      <c r="D168" s="1185" t="s">
        <v>6014</v>
      </c>
      <c r="E168" s="1172">
        <v>1</v>
      </c>
      <c r="F168" s="1187"/>
      <c r="G168" s="1187"/>
      <c r="H168" s="1188">
        <f t="shared" si="6"/>
        <v>0</v>
      </c>
      <c r="I168" s="1172">
        <f t="shared" si="7"/>
        <v>0</v>
      </c>
      <c r="J168" s="1172"/>
      <c r="K168" s="1174">
        <f t="shared" si="8"/>
        <v>0</v>
      </c>
    </row>
    <row r="169" spans="1:11" ht="15">
      <c r="A169" s="1175"/>
      <c r="B169" s="1175"/>
      <c r="C169" s="781" t="s">
        <v>6211</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6212</v>
      </c>
      <c r="D171" s="1185"/>
      <c r="E171" s="1172"/>
      <c r="F171" s="1172"/>
      <c r="G171" s="1172"/>
      <c r="H171" s="1188"/>
      <c r="I171" s="1172"/>
      <c r="J171" s="1172"/>
      <c r="K171" s="1174"/>
    </row>
    <row r="172" spans="1:11">
      <c r="A172" s="1175" t="s">
        <v>5331</v>
      </c>
      <c r="B172" s="1175" t="s">
        <v>21</v>
      </c>
      <c r="C172" s="1189" t="s">
        <v>6020</v>
      </c>
      <c r="D172" s="1185" t="s">
        <v>6014</v>
      </c>
      <c r="E172" s="1172">
        <v>2</v>
      </c>
      <c r="F172" s="1187"/>
      <c r="G172" s="1187"/>
      <c r="H172" s="1188">
        <f t="shared" si="6"/>
        <v>0</v>
      </c>
      <c r="I172" s="1172">
        <f t="shared" si="7"/>
        <v>0</v>
      </c>
      <c r="J172" s="1172"/>
      <c r="K172" s="1174">
        <f t="shared" si="8"/>
        <v>0</v>
      </c>
    </row>
    <row r="173" spans="1:11">
      <c r="A173" s="1175"/>
      <c r="B173" s="1175" t="s">
        <v>21</v>
      </c>
      <c r="C173" s="1189" t="s">
        <v>6023</v>
      </c>
      <c r="D173" s="1185" t="s">
        <v>6014</v>
      </c>
      <c r="E173" s="1172">
        <v>1</v>
      </c>
      <c r="F173" s="1187"/>
      <c r="G173" s="1187"/>
      <c r="H173" s="1188">
        <f t="shared" si="6"/>
        <v>0</v>
      </c>
      <c r="I173" s="1172">
        <f t="shared" si="7"/>
        <v>0</v>
      </c>
      <c r="J173" s="1172"/>
      <c r="K173" s="1174">
        <f t="shared" si="8"/>
        <v>0</v>
      </c>
    </row>
    <row r="174" spans="1:11">
      <c r="A174" s="1175"/>
      <c r="B174" s="1175" t="s">
        <v>21</v>
      </c>
      <c r="C174" s="1189" t="s">
        <v>6213</v>
      </c>
      <c r="D174" s="1185" t="s">
        <v>6014</v>
      </c>
      <c r="E174" s="1172">
        <v>1</v>
      </c>
      <c r="F174" s="1187"/>
      <c r="G174" s="1187"/>
      <c r="H174" s="1188">
        <f t="shared" si="6"/>
        <v>0</v>
      </c>
      <c r="I174" s="1172">
        <f t="shared" si="7"/>
        <v>0</v>
      </c>
      <c r="J174" s="1172"/>
      <c r="K174" s="1174">
        <f t="shared" si="8"/>
        <v>0</v>
      </c>
    </row>
    <row r="175" spans="1:11">
      <c r="A175" s="1175"/>
      <c r="B175" s="1175"/>
      <c r="C175" s="1189" t="s">
        <v>6027</v>
      </c>
      <c r="D175" s="1185" t="s">
        <v>6014</v>
      </c>
      <c r="E175" s="1172">
        <v>6</v>
      </c>
      <c r="F175" s="1187"/>
      <c r="G175" s="1187"/>
      <c r="H175" s="1188">
        <f t="shared" si="6"/>
        <v>0</v>
      </c>
      <c r="I175" s="1172">
        <f t="shared" si="7"/>
        <v>0</v>
      </c>
      <c r="J175" s="1172"/>
      <c r="K175" s="1174">
        <f t="shared" si="8"/>
        <v>0</v>
      </c>
    </row>
    <row r="176" spans="1:11">
      <c r="A176" s="1175" t="s">
        <v>5342</v>
      </c>
      <c r="B176" s="1175" t="s">
        <v>21</v>
      </c>
      <c r="C176" s="1189" t="s">
        <v>6030</v>
      </c>
      <c r="D176" s="1185" t="s">
        <v>6014</v>
      </c>
      <c r="E176" s="1172">
        <v>5</v>
      </c>
      <c r="F176" s="1187"/>
      <c r="G176" s="1187"/>
      <c r="H176" s="1188">
        <f t="shared" si="6"/>
        <v>0</v>
      </c>
      <c r="I176" s="1172">
        <f t="shared" si="7"/>
        <v>0</v>
      </c>
      <c r="J176" s="1172"/>
      <c r="K176" s="1174">
        <f t="shared" si="8"/>
        <v>0</v>
      </c>
    </row>
    <row r="177" spans="1:11">
      <c r="A177" s="1175" t="s">
        <v>5349</v>
      </c>
      <c r="B177" s="1175" t="s">
        <v>21</v>
      </c>
      <c r="C177" s="1189" t="s">
        <v>6131</v>
      </c>
      <c r="D177" s="1185" t="s">
        <v>6014</v>
      </c>
      <c r="E177" s="1172">
        <v>20</v>
      </c>
      <c r="F177" s="1187"/>
      <c r="G177" s="1187"/>
      <c r="H177" s="1188">
        <f t="shared" si="6"/>
        <v>0</v>
      </c>
      <c r="I177" s="1172">
        <f t="shared" si="7"/>
        <v>0</v>
      </c>
      <c r="J177" s="1172"/>
      <c r="K177" s="1174">
        <f t="shared" si="8"/>
        <v>0</v>
      </c>
    </row>
    <row r="178" spans="1:11">
      <c r="A178" s="1175" t="s">
        <v>6214</v>
      </c>
      <c r="B178" s="1175" t="s">
        <v>21</v>
      </c>
      <c r="C178" s="1189" t="s">
        <v>6133</v>
      </c>
      <c r="D178" s="1185" t="s">
        <v>6014</v>
      </c>
      <c r="E178" s="1172">
        <v>20</v>
      </c>
      <c r="F178" s="1187"/>
      <c r="G178" s="1187"/>
      <c r="H178" s="1188">
        <f t="shared" si="6"/>
        <v>0</v>
      </c>
      <c r="I178" s="1172">
        <f t="shared" si="7"/>
        <v>0</v>
      </c>
      <c r="J178" s="1172"/>
      <c r="K178" s="1174">
        <f t="shared" si="8"/>
        <v>0</v>
      </c>
    </row>
    <row r="179" spans="1:11">
      <c r="A179" s="1175" t="s">
        <v>6215</v>
      </c>
      <c r="B179" s="1175" t="s">
        <v>21</v>
      </c>
      <c r="C179" s="1189" t="s">
        <v>6059</v>
      </c>
      <c r="D179" s="1185" t="s">
        <v>21</v>
      </c>
      <c r="E179" s="1172" t="s">
        <v>21</v>
      </c>
      <c r="F179" s="1172"/>
      <c r="G179" s="1172"/>
      <c r="H179" s="1188"/>
      <c r="I179" s="1172"/>
      <c r="J179" s="1172"/>
      <c r="K179" s="1174"/>
    </row>
    <row r="180" spans="1:11">
      <c r="A180" s="1175"/>
      <c r="B180" s="1175"/>
      <c r="C180" s="1189" t="s">
        <v>6045</v>
      </c>
      <c r="D180" s="1185"/>
      <c r="E180" s="1172"/>
      <c r="F180" s="1172"/>
      <c r="G180" s="1172"/>
      <c r="H180" s="1188"/>
      <c r="I180" s="1172"/>
      <c r="J180" s="1172"/>
      <c r="K180" s="1174"/>
    </row>
    <row r="181" spans="1:11">
      <c r="A181" s="1175" t="s">
        <v>6216</v>
      </c>
      <c r="B181" s="1175" t="s">
        <v>21</v>
      </c>
      <c r="C181" s="1189" t="s">
        <v>6053</v>
      </c>
      <c r="D181" s="1185" t="s">
        <v>6048</v>
      </c>
      <c r="E181" s="1172">
        <v>70</v>
      </c>
      <c r="F181" s="1187"/>
      <c r="G181" s="1187"/>
      <c r="H181" s="1188">
        <f t="shared" si="6"/>
        <v>0</v>
      </c>
      <c r="I181" s="1172">
        <f t="shared" si="7"/>
        <v>0</v>
      </c>
      <c r="J181" s="1172"/>
      <c r="K181" s="1174">
        <f t="shared" si="8"/>
        <v>0</v>
      </c>
    </row>
    <row r="182" spans="1:11">
      <c r="A182" s="1175"/>
      <c r="B182" s="1175" t="s">
        <v>21</v>
      </c>
      <c r="C182" s="1189" t="s">
        <v>6049</v>
      </c>
      <c r="D182" s="1185" t="s">
        <v>6048</v>
      </c>
      <c r="E182" s="1172">
        <v>70</v>
      </c>
      <c r="F182" s="1187"/>
      <c r="G182" s="1187"/>
      <c r="H182" s="1188">
        <f t="shared" si="6"/>
        <v>0</v>
      </c>
      <c r="I182" s="1172">
        <f t="shared" si="7"/>
        <v>0</v>
      </c>
      <c r="J182" s="1172"/>
      <c r="K182" s="1174">
        <f t="shared" si="8"/>
        <v>0</v>
      </c>
    </row>
    <row r="183" spans="1:11">
      <c r="A183" s="1175" t="s">
        <v>6217</v>
      </c>
      <c r="B183" s="1175" t="s">
        <v>21</v>
      </c>
      <c r="C183" s="1189" t="s">
        <v>6139</v>
      </c>
      <c r="D183" s="1185" t="s">
        <v>6048</v>
      </c>
      <c r="E183" s="1172">
        <v>3.5</v>
      </c>
      <c r="F183" s="1187"/>
      <c r="G183" s="1187"/>
      <c r="H183" s="1188">
        <f t="shared" si="6"/>
        <v>0</v>
      </c>
      <c r="I183" s="1172">
        <f t="shared" si="7"/>
        <v>0</v>
      </c>
      <c r="J183" s="1172"/>
      <c r="K183" s="1174">
        <f t="shared" si="8"/>
        <v>0</v>
      </c>
    </row>
    <row r="184" spans="1:11">
      <c r="A184" s="1175"/>
      <c r="B184" s="1175" t="s">
        <v>21</v>
      </c>
      <c r="C184" s="1189" t="s">
        <v>6049</v>
      </c>
      <c r="D184" s="1185" t="s">
        <v>6048</v>
      </c>
      <c r="E184" s="1172">
        <v>3.5</v>
      </c>
      <c r="F184" s="1187"/>
      <c r="G184" s="1187"/>
      <c r="H184" s="1188">
        <f t="shared" si="6"/>
        <v>0</v>
      </c>
      <c r="I184" s="1172">
        <f t="shared" si="7"/>
        <v>0</v>
      </c>
      <c r="J184" s="1172"/>
      <c r="K184" s="1174">
        <f t="shared" si="8"/>
        <v>0</v>
      </c>
    </row>
    <row r="185" spans="1:11">
      <c r="A185" s="1175" t="s">
        <v>6218</v>
      </c>
      <c r="B185" s="1175" t="s">
        <v>21</v>
      </c>
      <c r="C185" s="1189" t="s">
        <v>6055</v>
      </c>
      <c r="D185" s="1185" t="s">
        <v>6048</v>
      </c>
      <c r="E185" s="1172">
        <v>2.5</v>
      </c>
      <c r="F185" s="1187"/>
      <c r="G185" s="1187"/>
      <c r="H185" s="1188">
        <f t="shared" si="6"/>
        <v>0</v>
      </c>
      <c r="I185" s="1172">
        <f t="shared" si="7"/>
        <v>0</v>
      </c>
      <c r="J185" s="1172"/>
      <c r="K185" s="1174">
        <f t="shared" si="8"/>
        <v>0</v>
      </c>
    </row>
    <row r="186" spans="1:11">
      <c r="A186" s="1175"/>
      <c r="B186" s="1175" t="s">
        <v>21</v>
      </c>
      <c r="C186" s="1189" t="s">
        <v>6049</v>
      </c>
      <c r="D186" s="1185" t="s">
        <v>6048</v>
      </c>
      <c r="E186" s="1172">
        <v>2.5</v>
      </c>
      <c r="F186" s="1187"/>
      <c r="G186" s="1187"/>
      <c r="H186" s="1188">
        <f t="shared" si="6"/>
        <v>0</v>
      </c>
      <c r="I186" s="1172">
        <f t="shared" si="7"/>
        <v>0</v>
      </c>
      <c r="J186" s="1172"/>
      <c r="K186" s="1174">
        <f t="shared" si="8"/>
        <v>0</v>
      </c>
    </row>
    <row r="187" spans="1:11">
      <c r="A187" s="1175" t="s">
        <v>21</v>
      </c>
      <c r="B187" s="1175"/>
      <c r="C187" s="1189" t="s">
        <v>6060</v>
      </c>
      <c r="D187" s="1185"/>
      <c r="E187" s="1172"/>
      <c r="F187" s="1172"/>
      <c r="G187" s="1172"/>
      <c r="H187" s="1188"/>
      <c r="I187" s="1172"/>
      <c r="J187" s="1172"/>
      <c r="K187" s="1174"/>
    </row>
    <row r="188" spans="1:11">
      <c r="A188" s="1175" t="s">
        <v>6219</v>
      </c>
      <c r="B188" s="1175" t="s">
        <v>21</v>
      </c>
      <c r="C188" s="1189" t="s">
        <v>6070</v>
      </c>
      <c r="D188" s="1185" t="s">
        <v>6048</v>
      </c>
      <c r="E188" s="1172">
        <v>83</v>
      </c>
      <c r="F188" s="1187"/>
      <c r="G188" s="1187"/>
      <c r="H188" s="1188">
        <f t="shared" si="6"/>
        <v>0</v>
      </c>
      <c r="I188" s="1172">
        <f t="shared" si="7"/>
        <v>0</v>
      </c>
      <c r="J188" s="1172"/>
      <c r="K188" s="1174">
        <f t="shared" si="8"/>
        <v>0</v>
      </c>
    </row>
    <row r="189" spans="1:11">
      <c r="A189" s="1175" t="s">
        <v>6220</v>
      </c>
      <c r="B189" s="1175" t="s">
        <v>21</v>
      </c>
      <c r="C189" s="1189" t="s">
        <v>6086</v>
      </c>
      <c r="D189" s="1185" t="s">
        <v>6014</v>
      </c>
      <c r="E189" s="1172">
        <v>1</v>
      </c>
      <c r="F189" s="1187"/>
      <c r="G189" s="1187"/>
      <c r="H189" s="1188">
        <f t="shared" si="6"/>
        <v>0</v>
      </c>
      <c r="I189" s="1172">
        <f t="shared" si="7"/>
        <v>0</v>
      </c>
      <c r="J189" s="1172"/>
      <c r="K189" s="1174">
        <f t="shared" si="8"/>
        <v>0</v>
      </c>
    </row>
    <row r="190" spans="1:11">
      <c r="A190" s="1175" t="s">
        <v>6221</v>
      </c>
      <c r="B190" s="1175" t="s">
        <v>21</v>
      </c>
      <c r="C190" s="1189" t="s">
        <v>6148</v>
      </c>
      <c r="D190" s="1185" t="s">
        <v>6014</v>
      </c>
      <c r="E190" s="1172">
        <v>4</v>
      </c>
      <c r="F190" s="1187"/>
      <c r="G190" s="1187"/>
      <c r="H190" s="1188">
        <f t="shared" si="6"/>
        <v>0</v>
      </c>
      <c r="I190" s="1172">
        <f t="shared" si="7"/>
        <v>0</v>
      </c>
      <c r="J190" s="1172"/>
      <c r="K190" s="1174">
        <f t="shared" si="8"/>
        <v>0</v>
      </c>
    </row>
    <row r="191" spans="1:11">
      <c r="A191" s="1175"/>
      <c r="B191" s="1175"/>
      <c r="C191" s="1189" t="s">
        <v>6222</v>
      </c>
      <c r="D191" s="1185"/>
      <c r="E191" s="1172"/>
      <c r="F191" s="1172"/>
      <c r="G191" s="1172"/>
      <c r="H191" s="1188"/>
      <c r="I191" s="1172"/>
      <c r="J191" s="1172"/>
      <c r="K191" s="1174"/>
    </row>
    <row r="192" spans="1:11">
      <c r="A192" s="1175" t="s">
        <v>6223</v>
      </c>
      <c r="B192" s="1175" t="s">
        <v>21</v>
      </c>
      <c r="C192" s="1189" t="s">
        <v>6224</v>
      </c>
      <c r="D192" s="1185" t="s">
        <v>6014</v>
      </c>
      <c r="E192" s="1172">
        <v>1</v>
      </c>
      <c r="F192" s="1187"/>
      <c r="G192" s="1187"/>
      <c r="H192" s="1188">
        <f t="shared" si="6"/>
        <v>0</v>
      </c>
      <c r="I192" s="1172">
        <f t="shared" si="7"/>
        <v>0</v>
      </c>
      <c r="J192" s="1172"/>
      <c r="K192" s="1174">
        <f t="shared" si="8"/>
        <v>0</v>
      </c>
    </row>
    <row r="193" spans="1:11">
      <c r="A193" s="1175"/>
      <c r="B193" s="1175"/>
      <c r="C193" s="1189" t="s">
        <v>6197</v>
      </c>
      <c r="D193" s="1185" t="s">
        <v>6014</v>
      </c>
      <c r="E193" s="1172">
        <v>1</v>
      </c>
      <c r="F193" s="1187"/>
      <c r="G193" s="1187"/>
      <c r="H193" s="1188">
        <f t="shared" si="6"/>
        <v>0</v>
      </c>
      <c r="I193" s="1172">
        <f t="shared" si="7"/>
        <v>0</v>
      </c>
      <c r="J193" s="1172"/>
      <c r="K193" s="1174">
        <f t="shared" si="8"/>
        <v>0</v>
      </c>
    </row>
    <row r="194" spans="1:11">
      <c r="A194" s="1175" t="s">
        <v>6225</v>
      </c>
      <c r="B194" s="1175" t="s">
        <v>21</v>
      </c>
      <c r="C194" s="434" t="s">
        <v>6226</v>
      </c>
      <c r="D194" s="1185" t="s">
        <v>6014</v>
      </c>
      <c r="E194" s="1172">
        <v>1</v>
      </c>
      <c r="F194" s="1187"/>
      <c r="G194" s="1187"/>
      <c r="H194" s="1188">
        <f t="shared" si="6"/>
        <v>0</v>
      </c>
      <c r="I194" s="1172">
        <f t="shared" si="7"/>
        <v>0</v>
      </c>
      <c r="J194" s="1172"/>
      <c r="K194" s="1174">
        <f t="shared" si="8"/>
        <v>0</v>
      </c>
    </row>
    <row r="195" spans="1:11">
      <c r="A195" s="1175" t="s">
        <v>6227</v>
      </c>
      <c r="B195" s="1175" t="s">
        <v>21</v>
      </c>
      <c r="C195" s="1189" t="s">
        <v>6228</v>
      </c>
      <c r="D195" s="1185" t="s">
        <v>6014</v>
      </c>
      <c r="E195" s="1172">
        <v>1</v>
      </c>
      <c r="F195" s="1187"/>
      <c r="G195" s="1187"/>
      <c r="H195" s="1188">
        <f t="shared" si="6"/>
        <v>0</v>
      </c>
      <c r="I195" s="1172">
        <f t="shared" si="7"/>
        <v>0</v>
      </c>
      <c r="J195" s="1172"/>
      <c r="K195" s="1174">
        <f t="shared" si="8"/>
        <v>0</v>
      </c>
    </row>
    <row r="196" spans="1:11">
      <c r="A196" s="1175" t="s">
        <v>6229</v>
      </c>
      <c r="B196" s="1175" t="s">
        <v>21</v>
      </c>
      <c r="C196" s="1189" t="s">
        <v>6230</v>
      </c>
      <c r="D196" s="1185" t="s">
        <v>6014</v>
      </c>
      <c r="E196" s="1172">
        <v>1</v>
      </c>
      <c r="F196" s="1187"/>
      <c r="G196" s="1187"/>
      <c r="H196" s="1188">
        <f t="shared" si="6"/>
        <v>0</v>
      </c>
      <c r="I196" s="1172">
        <f t="shared" si="7"/>
        <v>0</v>
      </c>
      <c r="J196" s="1172"/>
      <c r="K196" s="1174">
        <f t="shared" si="8"/>
        <v>0</v>
      </c>
    </row>
    <row r="197" spans="1:11">
      <c r="A197" s="1175" t="s">
        <v>6231</v>
      </c>
      <c r="B197" s="1175" t="s">
        <v>21</v>
      </c>
      <c r="C197" s="1189" t="s">
        <v>6232</v>
      </c>
      <c r="D197" s="1185" t="s">
        <v>6014</v>
      </c>
      <c r="E197" s="1172">
        <v>1</v>
      </c>
      <c r="F197" s="1187"/>
      <c r="G197" s="1187"/>
      <c r="H197" s="1188">
        <f t="shared" si="6"/>
        <v>0</v>
      </c>
      <c r="I197" s="1172">
        <f t="shared" si="7"/>
        <v>0</v>
      </c>
      <c r="J197" s="1172"/>
      <c r="K197" s="1174">
        <f t="shared" si="8"/>
        <v>0</v>
      </c>
    </row>
    <row r="198" spans="1:11">
      <c r="A198" s="1175"/>
      <c r="B198" s="1175"/>
      <c r="C198" s="1189" t="s">
        <v>6045</v>
      </c>
      <c r="D198" s="1185"/>
      <c r="E198" s="1172"/>
      <c r="F198" s="1172"/>
      <c r="G198" s="1172"/>
      <c r="H198" s="1188"/>
      <c r="I198" s="1172"/>
      <c r="J198" s="1172"/>
      <c r="K198" s="1174"/>
    </row>
    <row r="199" spans="1:11">
      <c r="A199" s="1175" t="s">
        <v>6233</v>
      </c>
      <c r="B199" s="1175" t="s">
        <v>21</v>
      </c>
      <c r="C199" s="1189" t="s">
        <v>6047</v>
      </c>
      <c r="D199" s="1185" t="s">
        <v>6048</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6049</v>
      </c>
      <c r="D200" s="1185" t="s">
        <v>6048</v>
      </c>
      <c r="E200" s="1172">
        <v>9</v>
      </c>
      <c r="F200" s="1187"/>
      <c r="G200" s="1187"/>
      <c r="H200" s="1188">
        <f t="shared" si="9"/>
        <v>0</v>
      </c>
      <c r="I200" s="1172">
        <f t="shared" si="10"/>
        <v>0</v>
      </c>
      <c r="J200" s="1172"/>
      <c r="K200" s="1174">
        <f t="shared" si="11"/>
        <v>0</v>
      </c>
    </row>
    <row r="201" spans="1:11">
      <c r="A201" s="1175" t="s">
        <v>6234</v>
      </c>
      <c r="B201" s="1175" t="s">
        <v>21</v>
      </c>
      <c r="C201" s="1189" t="s">
        <v>6051</v>
      </c>
      <c r="D201" s="1185" t="s">
        <v>6048</v>
      </c>
      <c r="E201" s="1172">
        <v>1</v>
      </c>
      <c r="F201" s="1187"/>
      <c r="G201" s="1187"/>
      <c r="H201" s="1188">
        <f t="shared" si="9"/>
        <v>0</v>
      </c>
      <c r="I201" s="1172">
        <f t="shared" si="10"/>
        <v>0</v>
      </c>
      <c r="J201" s="1172"/>
      <c r="K201" s="1174">
        <f t="shared" si="11"/>
        <v>0</v>
      </c>
    </row>
    <row r="202" spans="1:11">
      <c r="A202" s="1175"/>
      <c r="B202" s="1175" t="s">
        <v>21</v>
      </c>
      <c r="C202" s="1189" t="s">
        <v>6049</v>
      </c>
      <c r="D202" s="1185" t="s">
        <v>6048</v>
      </c>
      <c r="E202" s="1172">
        <v>1</v>
      </c>
      <c r="F202" s="1187"/>
      <c r="G202" s="1187"/>
      <c r="H202" s="1188">
        <f t="shared" si="9"/>
        <v>0</v>
      </c>
      <c r="I202" s="1172">
        <f t="shared" si="10"/>
        <v>0</v>
      </c>
      <c r="J202" s="1172"/>
      <c r="K202" s="1174">
        <f t="shared" si="11"/>
        <v>0</v>
      </c>
    </row>
    <row r="203" spans="1:11">
      <c r="A203" s="1175" t="s">
        <v>6235</v>
      </c>
      <c r="B203" s="1175" t="s">
        <v>21</v>
      </c>
      <c r="C203" s="1189" t="s">
        <v>6068</v>
      </c>
      <c r="D203" s="1185" t="s">
        <v>6048</v>
      </c>
      <c r="E203" s="1172">
        <v>1</v>
      </c>
      <c r="F203" s="1187"/>
      <c r="G203" s="1187"/>
      <c r="H203" s="1188">
        <f t="shared" si="9"/>
        <v>0</v>
      </c>
      <c r="I203" s="1172">
        <f t="shared" si="10"/>
        <v>0</v>
      </c>
      <c r="J203" s="1172"/>
      <c r="K203" s="1174">
        <f t="shared" si="11"/>
        <v>0</v>
      </c>
    </row>
    <row r="204" spans="1:11">
      <c r="A204" s="1175" t="s">
        <v>6236</v>
      </c>
      <c r="B204" s="1175" t="s">
        <v>21</v>
      </c>
      <c r="C204" s="1189" t="s">
        <v>6237</v>
      </c>
      <c r="D204" s="1185" t="s">
        <v>6014</v>
      </c>
      <c r="E204" s="1172">
        <v>1</v>
      </c>
      <c r="F204" s="1187"/>
      <c r="G204" s="1187"/>
      <c r="H204" s="1188">
        <f t="shared" si="9"/>
        <v>0</v>
      </c>
      <c r="I204" s="1172">
        <f t="shared" si="10"/>
        <v>0</v>
      </c>
      <c r="J204" s="1172"/>
      <c r="K204" s="1174">
        <f t="shared" si="11"/>
        <v>0</v>
      </c>
    </row>
    <row r="205" spans="1:11">
      <c r="A205" s="1175"/>
      <c r="B205" s="1175"/>
      <c r="C205" s="1189" t="s">
        <v>6238</v>
      </c>
      <c r="D205" s="1185"/>
      <c r="E205" s="1172"/>
      <c r="F205" s="1172"/>
      <c r="G205" s="1172"/>
      <c r="H205" s="1188"/>
      <c r="I205" s="1172"/>
      <c r="J205" s="1172"/>
      <c r="K205" s="1174"/>
    </row>
    <row r="206" spans="1:11">
      <c r="A206" s="1175" t="s">
        <v>6239</v>
      </c>
      <c r="B206" s="1175" t="s">
        <v>21</v>
      </c>
      <c r="C206" s="1189" t="s">
        <v>6240</v>
      </c>
      <c r="D206" s="1185" t="s">
        <v>6048</v>
      </c>
      <c r="E206" s="1172">
        <v>1</v>
      </c>
      <c r="F206" s="1187"/>
      <c r="G206" s="1187"/>
      <c r="H206" s="1188">
        <f t="shared" si="9"/>
        <v>0</v>
      </c>
      <c r="I206" s="1172">
        <f t="shared" si="10"/>
        <v>0</v>
      </c>
      <c r="J206" s="1172"/>
      <c r="K206" s="1174">
        <f t="shared" si="11"/>
        <v>0</v>
      </c>
    </row>
    <row r="207" spans="1:11">
      <c r="A207" s="1175" t="s">
        <v>6241</v>
      </c>
      <c r="B207" s="1175" t="s">
        <v>21</v>
      </c>
      <c r="C207" s="1189" t="s">
        <v>6242</v>
      </c>
      <c r="D207" s="1185" t="s">
        <v>6097</v>
      </c>
      <c r="E207" s="1172">
        <v>14</v>
      </c>
      <c r="F207" s="1187"/>
      <c r="G207" s="1187"/>
      <c r="H207" s="1188">
        <f t="shared" si="9"/>
        <v>0</v>
      </c>
      <c r="I207" s="1172">
        <f t="shared" si="10"/>
        <v>0</v>
      </c>
      <c r="J207" s="1172"/>
      <c r="K207" s="1174">
        <f t="shared" si="11"/>
        <v>0</v>
      </c>
    </row>
    <row r="208" spans="1:11">
      <c r="A208" s="1175" t="s">
        <v>6243</v>
      </c>
      <c r="B208" s="1175" t="s">
        <v>21</v>
      </c>
      <c r="C208" s="1189" t="s">
        <v>6099</v>
      </c>
      <c r="D208" s="1185" t="s">
        <v>6097</v>
      </c>
      <c r="E208" s="1172">
        <v>69</v>
      </c>
      <c r="F208" s="1187"/>
      <c r="G208" s="1187"/>
      <c r="H208" s="1188">
        <f t="shared" si="9"/>
        <v>0</v>
      </c>
      <c r="I208" s="1172">
        <f t="shared" si="10"/>
        <v>0</v>
      </c>
      <c r="J208" s="1172"/>
      <c r="K208" s="1174">
        <f t="shared" si="11"/>
        <v>0</v>
      </c>
    </row>
    <row r="209" spans="1:11">
      <c r="A209" s="1175" t="s">
        <v>6244</v>
      </c>
      <c r="B209" s="1175" t="s">
        <v>21</v>
      </c>
      <c r="C209" s="1189" t="s">
        <v>6103</v>
      </c>
      <c r="D209" s="1185" t="s">
        <v>6104</v>
      </c>
      <c r="E209" s="1172">
        <v>11</v>
      </c>
      <c r="F209" s="1187"/>
      <c r="G209" s="1187"/>
      <c r="H209" s="1188">
        <f t="shared" si="9"/>
        <v>0</v>
      </c>
      <c r="I209" s="1172">
        <f t="shared" si="10"/>
        <v>0</v>
      </c>
      <c r="J209" s="1172"/>
      <c r="K209" s="1174">
        <f t="shared" si="11"/>
        <v>0</v>
      </c>
    </row>
    <row r="210" spans="1:11">
      <c r="A210" s="1175" t="s">
        <v>6245</v>
      </c>
      <c r="B210" s="1175" t="s">
        <v>21</v>
      </c>
      <c r="C210" s="1189" t="s">
        <v>6106</v>
      </c>
      <c r="D210" s="1185" t="s">
        <v>6104</v>
      </c>
      <c r="E210" s="1172">
        <v>50</v>
      </c>
      <c r="F210" s="1187"/>
      <c r="G210" s="1187"/>
      <c r="H210" s="1188">
        <f t="shared" si="9"/>
        <v>0</v>
      </c>
      <c r="I210" s="1172">
        <f t="shared" si="10"/>
        <v>0</v>
      </c>
      <c r="J210" s="1172"/>
      <c r="K210" s="1174">
        <f t="shared" si="11"/>
        <v>0</v>
      </c>
    </row>
    <row r="211" spans="1:11">
      <c r="A211" s="1175" t="s">
        <v>6246</v>
      </c>
      <c r="B211" s="1175" t="s">
        <v>21</v>
      </c>
      <c r="C211" s="1189" t="s">
        <v>6108</v>
      </c>
      <c r="D211" s="1185" t="s">
        <v>6014</v>
      </c>
      <c r="E211" s="1172">
        <v>35</v>
      </c>
      <c r="F211" s="1187"/>
      <c r="G211" s="1187"/>
      <c r="H211" s="1188">
        <f t="shared" si="9"/>
        <v>0</v>
      </c>
      <c r="I211" s="1172">
        <f t="shared" si="10"/>
        <v>0</v>
      </c>
      <c r="J211" s="1172"/>
      <c r="K211" s="1174">
        <f t="shared" si="11"/>
        <v>0</v>
      </c>
    </row>
    <row r="212" spans="1:11">
      <c r="A212" s="1175" t="s">
        <v>6247</v>
      </c>
      <c r="B212" s="1175" t="s">
        <v>21</v>
      </c>
      <c r="C212" s="1190" t="s">
        <v>6110</v>
      </c>
      <c r="D212" s="1185" t="s">
        <v>6104</v>
      </c>
      <c r="E212" s="1172">
        <v>58</v>
      </c>
      <c r="F212" s="1187"/>
      <c r="G212" s="1187"/>
      <c r="H212" s="1188">
        <f t="shared" si="9"/>
        <v>0</v>
      </c>
      <c r="I212" s="1172">
        <f t="shared" si="10"/>
        <v>0</v>
      </c>
      <c r="J212" s="1172"/>
      <c r="K212" s="1174">
        <f t="shared" si="11"/>
        <v>0</v>
      </c>
    </row>
    <row r="213" spans="1:11">
      <c r="A213" s="1175" t="s">
        <v>6248</v>
      </c>
      <c r="B213" s="1175" t="s">
        <v>21</v>
      </c>
      <c r="C213" s="1190" t="s">
        <v>6111</v>
      </c>
      <c r="D213" s="1185" t="s">
        <v>6097</v>
      </c>
      <c r="E213" s="1172">
        <v>268</v>
      </c>
      <c r="F213" s="1187"/>
      <c r="G213" s="1187"/>
      <c r="H213" s="1188">
        <f t="shared" si="9"/>
        <v>0</v>
      </c>
      <c r="I213" s="1172">
        <f t="shared" si="10"/>
        <v>0</v>
      </c>
      <c r="J213" s="1172"/>
      <c r="K213" s="1174">
        <f t="shared" si="11"/>
        <v>0</v>
      </c>
    </row>
    <row r="214" spans="1:11">
      <c r="A214" s="1175" t="s">
        <v>6249</v>
      </c>
      <c r="B214" s="1175"/>
      <c r="C214" s="1190" t="s">
        <v>6113</v>
      </c>
      <c r="D214" s="1185" t="s">
        <v>6104</v>
      </c>
      <c r="E214" s="1172">
        <v>116</v>
      </c>
      <c r="F214" s="1187"/>
      <c r="G214" s="1187"/>
      <c r="H214" s="1188">
        <f t="shared" si="9"/>
        <v>0</v>
      </c>
      <c r="I214" s="1172">
        <f t="shared" si="10"/>
        <v>0</v>
      </c>
      <c r="J214" s="1172"/>
      <c r="K214" s="1174">
        <f t="shared" si="11"/>
        <v>0</v>
      </c>
    </row>
    <row r="215" spans="1:11">
      <c r="A215" s="1175" t="s">
        <v>6250</v>
      </c>
      <c r="B215" s="1175" t="s">
        <v>21</v>
      </c>
      <c r="C215" s="1190" t="s">
        <v>6111</v>
      </c>
      <c r="D215" s="1185" t="s">
        <v>6097</v>
      </c>
      <c r="E215" s="1172">
        <v>536</v>
      </c>
      <c r="F215" s="1187"/>
      <c r="G215" s="1187"/>
      <c r="H215" s="1188">
        <f t="shared" si="9"/>
        <v>0</v>
      </c>
      <c r="I215" s="1172">
        <f t="shared" si="10"/>
        <v>0</v>
      </c>
      <c r="J215" s="1172"/>
      <c r="K215" s="1174">
        <f t="shared" si="11"/>
        <v>0</v>
      </c>
    </row>
    <row r="216" spans="1:11">
      <c r="A216" s="1175" t="s">
        <v>6251</v>
      </c>
      <c r="B216" s="1175"/>
      <c r="C216" s="1190" t="s">
        <v>6115</v>
      </c>
      <c r="D216" s="1185" t="s">
        <v>6116</v>
      </c>
      <c r="E216" s="1172">
        <v>20</v>
      </c>
      <c r="F216" s="1187"/>
      <c r="G216" s="1187"/>
      <c r="H216" s="1188">
        <f t="shared" si="9"/>
        <v>0</v>
      </c>
      <c r="I216" s="1172">
        <f t="shared" si="10"/>
        <v>0</v>
      </c>
      <c r="J216" s="1172"/>
      <c r="K216" s="1174">
        <f t="shared" si="11"/>
        <v>0</v>
      </c>
    </row>
    <row r="217" spans="1:11">
      <c r="A217" s="1175" t="s">
        <v>6252</v>
      </c>
      <c r="B217" s="1175" t="s">
        <v>21</v>
      </c>
      <c r="C217" s="1190" t="s">
        <v>6118</v>
      </c>
      <c r="D217" s="1185" t="s">
        <v>6097</v>
      </c>
      <c r="E217" s="1172">
        <v>268</v>
      </c>
      <c r="F217" s="1187"/>
      <c r="G217" s="1187"/>
      <c r="H217" s="1188">
        <f t="shared" si="9"/>
        <v>0</v>
      </c>
      <c r="I217" s="1172">
        <f t="shared" si="10"/>
        <v>0</v>
      </c>
      <c r="J217" s="1172"/>
      <c r="K217" s="1174">
        <f t="shared" si="11"/>
        <v>0</v>
      </c>
    </row>
    <row r="218" spans="1:11">
      <c r="A218" s="1175" t="s">
        <v>6253</v>
      </c>
      <c r="B218" s="1175" t="s">
        <v>21</v>
      </c>
      <c r="C218" s="1190" t="s">
        <v>6120</v>
      </c>
      <c r="D218" s="1185" t="s">
        <v>6104</v>
      </c>
      <c r="E218" s="1172">
        <v>42</v>
      </c>
      <c r="F218" s="1187"/>
      <c r="G218" s="1187"/>
      <c r="H218" s="1188">
        <f t="shared" si="9"/>
        <v>0</v>
      </c>
      <c r="I218" s="1172">
        <f t="shared" si="10"/>
        <v>0</v>
      </c>
      <c r="J218" s="1172"/>
      <c r="K218" s="1174">
        <f t="shared" si="11"/>
        <v>0</v>
      </c>
    </row>
    <row r="219" spans="1:11">
      <c r="A219" s="1175" t="s">
        <v>6254</v>
      </c>
      <c r="C219" s="1189" t="s">
        <v>6122</v>
      </c>
      <c r="D219" s="1185" t="s">
        <v>6048</v>
      </c>
      <c r="E219" s="1172">
        <v>2.5</v>
      </c>
      <c r="F219" s="1187"/>
      <c r="G219" s="1187"/>
      <c r="H219" s="1188">
        <f t="shared" si="9"/>
        <v>0</v>
      </c>
      <c r="I219" s="1172">
        <f t="shared" si="10"/>
        <v>0</v>
      </c>
      <c r="J219" s="1172"/>
      <c r="K219" s="1174">
        <f t="shared" si="11"/>
        <v>0</v>
      </c>
    </row>
    <row r="220" spans="1:11">
      <c r="A220" s="1175" t="s">
        <v>6255</v>
      </c>
      <c r="B220" s="1175" t="s">
        <v>21</v>
      </c>
      <c r="C220" s="1189" t="s">
        <v>6124</v>
      </c>
      <c r="D220" s="1185" t="s">
        <v>6014</v>
      </c>
      <c r="E220" s="1172">
        <v>1</v>
      </c>
      <c r="F220" s="1187"/>
      <c r="G220" s="1187"/>
      <c r="H220" s="1188">
        <f t="shared" si="9"/>
        <v>0</v>
      </c>
      <c r="I220" s="1172">
        <f t="shared" si="10"/>
        <v>0</v>
      </c>
      <c r="J220" s="1172"/>
      <c r="K220" s="1174">
        <f t="shared" si="11"/>
        <v>0</v>
      </c>
    </row>
    <row r="221" spans="1:11" ht="15">
      <c r="A221" s="1175" t="s">
        <v>21</v>
      </c>
      <c r="B221" s="1175" t="s">
        <v>21</v>
      </c>
      <c r="C221" s="781" t="s">
        <v>6256</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6257</v>
      </c>
      <c r="D223" s="1185"/>
      <c r="E223" s="1172"/>
      <c r="F223" s="1172"/>
      <c r="G223" s="1172"/>
      <c r="H223" s="1188"/>
      <c r="I223" s="1172"/>
      <c r="J223" s="1172"/>
      <c r="K223" s="1174"/>
    </row>
    <row r="224" spans="1:11" ht="63.75">
      <c r="A224" s="1175" t="s">
        <v>6258</v>
      </c>
      <c r="B224" s="1175"/>
      <c r="C224" s="1186" t="s">
        <v>6259</v>
      </c>
      <c r="D224" s="1185" t="s">
        <v>6014</v>
      </c>
      <c r="E224" s="1172">
        <v>1</v>
      </c>
      <c r="F224" s="1187"/>
      <c r="G224" s="1187"/>
      <c r="H224" s="1188">
        <f t="shared" si="9"/>
        <v>0</v>
      </c>
      <c r="I224" s="1172">
        <f t="shared" si="10"/>
        <v>0</v>
      </c>
      <c r="J224" s="1172"/>
      <c r="K224" s="1174">
        <f t="shared" si="11"/>
        <v>0</v>
      </c>
    </row>
    <row r="225" spans="1:11">
      <c r="A225" s="1175" t="s">
        <v>6260</v>
      </c>
      <c r="B225" s="1175" t="s">
        <v>21</v>
      </c>
      <c r="C225" s="1189" t="s">
        <v>6261</v>
      </c>
      <c r="D225" s="1185" t="s">
        <v>6014</v>
      </c>
      <c r="E225" s="1172">
        <v>2</v>
      </c>
      <c r="F225" s="1187"/>
      <c r="G225" s="1187"/>
      <c r="H225" s="1188">
        <f t="shared" si="9"/>
        <v>0</v>
      </c>
      <c r="I225" s="1172">
        <f t="shared" si="10"/>
        <v>0</v>
      </c>
      <c r="J225" s="1172"/>
      <c r="K225" s="1174">
        <f t="shared" si="11"/>
        <v>0</v>
      </c>
    </row>
    <row r="226" spans="1:11">
      <c r="A226" s="1175" t="s">
        <v>6262</v>
      </c>
      <c r="B226" s="1175" t="s">
        <v>21</v>
      </c>
      <c r="C226" s="1189" t="s">
        <v>6263</v>
      </c>
      <c r="D226" s="1185" t="s">
        <v>6014</v>
      </c>
      <c r="E226" s="1172">
        <v>1</v>
      </c>
      <c r="F226" s="1187"/>
      <c r="G226" s="1187"/>
      <c r="H226" s="1188">
        <f t="shared" si="9"/>
        <v>0</v>
      </c>
      <c r="I226" s="1172">
        <f t="shared" si="10"/>
        <v>0</v>
      </c>
      <c r="J226" s="1172"/>
      <c r="K226" s="1174">
        <f t="shared" si="11"/>
        <v>0</v>
      </c>
    </row>
    <row r="227" spans="1:11">
      <c r="A227" s="1175" t="s">
        <v>6264</v>
      </c>
      <c r="B227" s="1175" t="s">
        <v>21</v>
      </c>
      <c r="C227" s="1189" t="s">
        <v>6265</v>
      </c>
      <c r="D227" s="1185" t="s">
        <v>6014</v>
      </c>
      <c r="E227" s="1172">
        <v>1</v>
      </c>
      <c r="F227" s="1187"/>
      <c r="G227" s="1187"/>
      <c r="H227" s="1188">
        <f t="shared" si="9"/>
        <v>0</v>
      </c>
      <c r="I227" s="1172">
        <f t="shared" si="10"/>
        <v>0</v>
      </c>
      <c r="J227" s="1172"/>
      <c r="K227" s="1174">
        <f t="shared" si="11"/>
        <v>0</v>
      </c>
    </row>
    <row r="228" spans="1:11">
      <c r="A228" s="1175" t="s">
        <v>6266</v>
      </c>
      <c r="B228" s="1175" t="s">
        <v>21</v>
      </c>
      <c r="C228" s="1189" t="s">
        <v>6267</v>
      </c>
      <c r="D228" s="1185" t="s">
        <v>6014</v>
      </c>
      <c r="E228" s="1172">
        <v>3</v>
      </c>
      <c r="F228" s="1187"/>
      <c r="G228" s="1187"/>
      <c r="H228" s="1188">
        <f t="shared" si="9"/>
        <v>0</v>
      </c>
      <c r="I228" s="1172">
        <f t="shared" si="10"/>
        <v>0</v>
      </c>
      <c r="J228" s="1172"/>
      <c r="K228" s="1174">
        <f t="shared" si="11"/>
        <v>0</v>
      </c>
    </row>
    <row r="229" spans="1:11">
      <c r="A229" s="1175"/>
      <c r="B229" s="1175" t="s">
        <v>21</v>
      </c>
      <c r="C229" s="1189" t="s">
        <v>6268</v>
      </c>
      <c r="D229" s="1185" t="s">
        <v>6014</v>
      </c>
      <c r="E229" s="1172">
        <v>3</v>
      </c>
      <c r="F229" s="1187"/>
      <c r="G229" s="1187"/>
      <c r="H229" s="1188">
        <f t="shared" si="9"/>
        <v>0</v>
      </c>
      <c r="I229" s="1172">
        <f t="shared" si="10"/>
        <v>0</v>
      </c>
      <c r="J229" s="1172"/>
      <c r="K229" s="1174">
        <f t="shared" si="11"/>
        <v>0</v>
      </c>
    </row>
    <row r="230" spans="1:11">
      <c r="A230" s="1175"/>
      <c r="B230" s="1175" t="s">
        <v>21</v>
      </c>
      <c r="C230" s="1189" t="s">
        <v>6269</v>
      </c>
      <c r="D230" s="1185" t="s">
        <v>6014</v>
      </c>
      <c r="E230" s="1172">
        <v>3</v>
      </c>
      <c r="F230" s="1187"/>
      <c r="G230" s="1187"/>
      <c r="H230" s="1188">
        <f t="shared" si="9"/>
        <v>0</v>
      </c>
      <c r="I230" s="1172">
        <f t="shared" si="10"/>
        <v>0</v>
      </c>
      <c r="J230" s="1172"/>
      <c r="K230" s="1174">
        <f t="shared" si="11"/>
        <v>0</v>
      </c>
    </row>
    <row r="231" spans="1:11">
      <c r="A231" s="1175"/>
      <c r="B231" s="1175" t="s">
        <v>21</v>
      </c>
      <c r="C231" s="1189" t="s">
        <v>6026</v>
      </c>
      <c r="D231" s="1185" t="s">
        <v>6014</v>
      </c>
      <c r="E231" s="1172">
        <v>1</v>
      </c>
      <c r="F231" s="1187"/>
      <c r="G231" s="1187"/>
      <c r="H231" s="1188">
        <f t="shared" si="9"/>
        <v>0</v>
      </c>
      <c r="I231" s="1172">
        <f t="shared" si="10"/>
        <v>0</v>
      </c>
      <c r="J231" s="1172"/>
      <c r="K231" s="1174">
        <f t="shared" si="11"/>
        <v>0</v>
      </c>
    </row>
    <row r="232" spans="1:11">
      <c r="A232" s="1175"/>
      <c r="B232" s="1175"/>
      <c r="C232" s="1189" t="s">
        <v>6027</v>
      </c>
      <c r="D232" s="1185" t="s">
        <v>6014</v>
      </c>
      <c r="E232" s="1172">
        <v>6</v>
      </c>
      <c r="F232" s="1187"/>
      <c r="G232" s="1187"/>
      <c r="H232" s="1188">
        <f t="shared" si="9"/>
        <v>0</v>
      </c>
      <c r="I232" s="1172">
        <f t="shared" si="10"/>
        <v>0</v>
      </c>
      <c r="J232" s="1172"/>
      <c r="K232" s="1174">
        <f t="shared" si="11"/>
        <v>0</v>
      </c>
    </row>
    <row r="233" spans="1:11">
      <c r="A233" s="1175" t="s">
        <v>6270</v>
      </c>
      <c r="B233" s="1175" t="s">
        <v>21</v>
      </c>
      <c r="C233" s="1189" t="s">
        <v>6271</v>
      </c>
      <c r="D233" s="1185" t="s">
        <v>6014</v>
      </c>
      <c r="E233" s="1172">
        <v>36</v>
      </c>
      <c r="F233" s="1187"/>
      <c r="G233" s="1187"/>
      <c r="H233" s="1188">
        <f t="shared" si="9"/>
        <v>0</v>
      </c>
      <c r="I233" s="1172">
        <f t="shared" si="10"/>
        <v>0</v>
      </c>
      <c r="J233" s="1172"/>
      <c r="K233" s="1174">
        <f t="shared" si="11"/>
        <v>0</v>
      </c>
    </row>
    <row r="234" spans="1:11">
      <c r="A234" s="1175" t="s">
        <v>6272</v>
      </c>
      <c r="B234" s="1175" t="s">
        <v>21</v>
      </c>
      <c r="C234" s="1189" t="s">
        <v>6273</v>
      </c>
      <c r="D234" s="1185" t="s">
        <v>6014</v>
      </c>
      <c r="E234" s="1172">
        <v>4</v>
      </c>
      <c r="F234" s="1187"/>
      <c r="G234" s="1187"/>
      <c r="H234" s="1188">
        <f t="shared" si="9"/>
        <v>0</v>
      </c>
      <c r="I234" s="1172">
        <f t="shared" si="10"/>
        <v>0</v>
      </c>
      <c r="J234" s="1172"/>
      <c r="K234" s="1174">
        <f t="shared" si="11"/>
        <v>0</v>
      </c>
    </row>
    <row r="235" spans="1:11">
      <c r="A235" s="1193" t="s">
        <v>6274</v>
      </c>
      <c r="B235" s="1175" t="s">
        <v>21</v>
      </c>
      <c r="C235" s="1189" t="s">
        <v>6275</v>
      </c>
      <c r="D235" s="1185" t="s">
        <v>6014</v>
      </c>
      <c r="E235" s="1172">
        <v>2</v>
      </c>
      <c r="F235" s="1187"/>
      <c r="G235" s="1187"/>
      <c r="H235" s="1188">
        <f t="shared" si="9"/>
        <v>0</v>
      </c>
      <c r="I235" s="1172">
        <f t="shared" si="10"/>
        <v>0</v>
      </c>
      <c r="J235" s="1172"/>
      <c r="K235" s="1174">
        <f t="shared" si="11"/>
        <v>0</v>
      </c>
    </row>
    <row r="236" spans="1:11">
      <c r="A236" s="1175" t="s">
        <v>6276</v>
      </c>
      <c r="B236" s="1175" t="s">
        <v>21</v>
      </c>
      <c r="C236" s="1189" t="s">
        <v>6277</v>
      </c>
      <c r="D236" s="1185" t="s">
        <v>6014</v>
      </c>
      <c r="E236" s="1172">
        <v>1</v>
      </c>
      <c r="F236" s="1187"/>
      <c r="G236" s="1187"/>
      <c r="H236" s="1188">
        <f t="shared" si="9"/>
        <v>0</v>
      </c>
      <c r="I236" s="1172">
        <f t="shared" si="10"/>
        <v>0</v>
      </c>
      <c r="J236" s="1172"/>
      <c r="K236" s="1174">
        <f t="shared" si="11"/>
        <v>0</v>
      </c>
    </row>
    <row r="237" spans="1:11" ht="51">
      <c r="A237" s="1175" t="s">
        <v>6278</v>
      </c>
      <c r="B237" s="1175" t="s">
        <v>21</v>
      </c>
      <c r="C237" s="1186" t="s">
        <v>6279</v>
      </c>
      <c r="D237" s="1185" t="s">
        <v>6014</v>
      </c>
      <c r="E237" s="1172">
        <v>2</v>
      </c>
      <c r="F237" s="1187"/>
      <c r="G237" s="1187"/>
      <c r="H237" s="1188">
        <f t="shared" si="9"/>
        <v>0</v>
      </c>
      <c r="I237" s="1172">
        <f t="shared" si="10"/>
        <v>0</v>
      </c>
      <c r="J237" s="1172"/>
      <c r="K237" s="1174">
        <f t="shared" si="11"/>
        <v>0</v>
      </c>
    </row>
    <row r="238" spans="1:11">
      <c r="A238" s="1175"/>
      <c r="B238" s="1175"/>
      <c r="C238" s="1189" t="s">
        <v>6280</v>
      </c>
      <c r="D238" s="1185" t="s">
        <v>6014</v>
      </c>
      <c r="E238" s="1172">
        <v>2</v>
      </c>
      <c r="F238" s="1187"/>
      <c r="G238" s="1187"/>
      <c r="H238" s="1188">
        <f t="shared" si="9"/>
        <v>0</v>
      </c>
      <c r="I238" s="1172">
        <f t="shared" si="10"/>
        <v>0</v>
      </c>
      <c r="J238" s="1172"/>
      <c r="K238" s="1174">
        <f t="shared" si="11"/>
        <v>0</v>
      </c>
    </row>
    <row r="239" spans="1:11">
      <c r="A239" s="1175"/>
      <c r="B239" s="1175"/>
      <c r="C239" s="1189" t="s">
        <v>6281</v>
      </c>
      <c r="D239" s="1185" t="s">
        <v>6014</v>
      </c>
      <c r="E239" s="1172">
        <v>2</v>
      </c>
      <c r="F239" s="1187"/>
      <c r="G239" s="1187"/>
      <c r="H239" s="1188">
        <f t="shared" si="9"/>
        <v>0</v>
      </c>
      <c r="I239" s="1172">
        <f t="shared" si="10"/>
        <v>0</v>
      </c>
      <c r="J239" s="1172"/>
      <c r="K239" s="1174">
        <f t="shared" si="11"/>
        <v>0</v>
      </c>
    </row>
    <row r="240" spans="1:11">
      <c r="A240" s="1175"/>
      <c r="B240" s="1175"/>
      <c r="C240" s="1189" t="s">
        <v>6045</v>
      </c>
      <c r="D240" s="1185"/>
      <c r="E240" s="1172"/>
      <c r="F240" s="1172"/>
      <c r="G240" s="1172"/>
      <c r="H240" s="1188"/>
      <c r="I240" s="1172"/>
      <c r="J240" s="1172"/>
      <c r="K240" s="1174"/>
    </row>
    <row r="241" spans="1:11">
      <c r="A241" s="1175" t="s">
        <v>6282</v>
      </c>
      <c r="B241" s="1175" t="s">
        <v>21</v>
      </c>
      <c r="C241" s="1189" t="s">
        <v>6283</v>
      </c>
      <c r="D241" s="1185" t="s">
        <v>6048</v>
      </c>
      <c r="E241" s="1172">
        <v>11</v>
      </c>
      <c r="F241" s="1187"/>
      <c r="G241" s="1187"/>
      <c r="H241" s="1188">
        <f t="shared" si="9"/>
        <v>0</v>
      </c>
      <c r="I241" s="1172">
        <f t="shared" si="10"/>
        <v>0</v>
      </c>
      <c r="J241" s="1172"/>
      <c r="K241" s="1174">
        <f t="shared" si="11"/>
        <v>0</v>
      </c>
    </row>
    <row r="242" spans="1:11">
      <c r="A242" s="1175"/>
      <c r="B242" s="1175" t="s">
        <v>21</v>
      </c>
      <c r="C242" s="1189" t="s">
        <v>6049</v>
      </c>
      <c r="D242" s="1185" t="s">
        <v>6048</v>
      </c>
      <c r="E242" s="1172">
        <v>11</v>
      </c>
      <c r="F242" s="1187"/>
      <c r="G242" s="1187"/>
      <c r="H242" s="1188">
        <f t="shared" si="9"/>
        <v>0</v>
      </c>
      <c r="I242" s="1172">
        <f t="shared" si="10"/>
        <v>0</v>
      </c>
      <c r="J242" s="1172"/>
      <c r="K242" s="1174">
        <f t="shared" si="11"/>
        <v>0</v>
      </c>
    </row>
    <row r="243" spans="1:11">
      <c r="A243" s="1175" t="s">
        <v>6284</v>
      </c>
      <c r="B243" s="1175" t="s">
        <v>21</v>
      </c>
      <c r="C243" s="1189" t="s">
        <v>6285</v>
      </c>
      <c r="D243" s="1185" t="s">
        <v>6048</v>
      </c>
      <c r="E243" s="1172">
        <v>22</v>
      </c>
      <c r="F243" s="1187"/>
      <c r="G243" s="1187"/>
      <c r="H243" s="1188">
        <f t="shared" si="9"/>
        <v>0</v>
      </c>
      <c r="I243" s="1172">
        <f t="shared" si="10"/>
        <v>0</v>
      </c>
      <c r="J243" s="1172"/>
      <c r="K243" s="1174">
        <f t="shared" si="11"/>
        <v>0</v>
      </c>
    </row>
    <row r="244" spans="1:11">
      <c r="A244" s="1175"/>
      <c r="B244" s="1175" t="s">
        <v>21</v>
      </c>
      <c r="C244" s="1189" t="s">
        <v>6049</v>
      </c>
      <c r="D244" s="1185" t="s">
        <v>6048</v>
      </c>
      <c r="E244" s="1172">
        <v>22</v>
      </c>
      <c r="F244" s="1187"/>
      <c r="G244" s="1187"/>
      <c r="H244" s="1188">
        <f t="shared" si="9"/>
        <v>0</v>
      </c>
      <c r="I244" s="1172">
        <f t="shared" si="10"/>
        <v>0</v>
      </c>
      <c r="J244" s="1172"/>
      <c r="K244" s="1174">
        <f t="shared" si="11"/>
        <v>0</v>
      </c>
    </row>
    <row r="245" spans="1:11">
      <c r="A245" s="1175" t="s">
        <v>6286</v>
      </c>
      <c r="B245" s="1175" t="s">
        <v>21</v>
      </c>
      <c r="C245" s="1189" t="s">
        <v>6047</v>
      </c>
      <c r="D245" s="1185" t="s">
        <v>6048</v>
      </c>
      <c r="E245" s="1172">
        <v>8</v>
      </c>
      <c r="F245" s="1187"/>
      <c r="G245" s="1187"/>
      <c r="H245" s="1188">
        <f t="shared" si="9"/>
        <v>0</v>
      </c>
      <c r="I245" s="1172">
        <f t="shared" si="10"/>
        <v>0</v>
      </c>
      <c r="J245" s="1172"/>
      <c r="K245" s="1174">
        <f t="shared" si="11"/>
        <v>0</v>
      </c>
    </row>
    <row r="246" spans="1:11">
      <c r="A246" s="1175" t="s">
        <v>21</v>
      </c>
      <c r="B246" s="1175" t="s">
        <v>21</v>
      </c>
      <c r="C246" s="1189" t="s">
        <v>6049</v>
      </c>
      <c r="D246" s="1185" t="s">
        <v>6048</v>
      </c>
      <c r="E246" s="1172">
        <v>8</v>
      </c>
      <c r="F246" s="1187"/>
      <c r="G246" s="1187"/>
      <c r="H246" s="1188">
        <f t="shared" si="9"/>
        <v>0</v>
      </c>
      <c r="I246" s="1172">
        <f t="shared" si="10"/>
        <v>0</v>
      </c>
      <c r="J246" s="1172"/>
      <c r="K246" s="1174">
        <f t="shared" si="11"/>
        <v>0</v>
      </c>
    </row>
    <row r="247" spans="1:11">
      <c r="A247" s="1175" t="s">
        <v>6287</v>
      </c>
      <c r="B247" s="1175" t="s">
        <v>21</v>
      </c>
      <c r="C247" s="1189" t="s">
        <v>6051</v>
      </c>
      <c r="D247" s="1185" t="s">
        <v>6048</v>
      </c>
      <c r="E247" s="1172">
        <v>49</v>
      </c>
      <c r="F247" s="1187"/>
      <c r="G247" s="1187"/>
      <c r="H247" s="1188">
        <f t="shared" si="9"/>
        <v>0</v>
      </c>
      <c r="I247" s="1172">
        <f t="shared" si="10"/>
        <v>0</v>
      </c>
      <c r="J247" s="1172"/>
      <c r="K247" s="1174">
        <f t="shared" si="11"/>
        <v>0</v>
      </c>
    </row>
    <row r="248" spans="1:11">
      <c r="A248" s="1175" t="s">
        <v>21</v>
      </c>
      <c r="B248" s="1175" t="s">
        <v>21</v>
      </c>
      <c r="C248" s="1189" t="s">
        <v>6049</v>
      </c>
      <c r="D248" s="1185" t="s">
        <v>6048</v>
      </c>
      <c r="E248" s="1172">
        <v>49</v>
      </c>
      <c r="F248" s="1187"/>
      <c r="G248" s="1187"/>
      <c r="H248" s="1188">
        <f t="shared" si="9"/>
        <v>0</v>
      </c>
      <c r="I248" s="1172">
        <f t="shared" si="10"/>
        <v>0</v>
      </c>
      <c r="J248" s="1172"/>
      <c r="K248" s="1174">
        <f t="shared" si="11"/>
        <v>0</v>
      </c>
    </row>
    <row r="249" spans="1:11">
      <c r="A249" s="1175" t="s">
        <v>6288</v>
      </c>
      <c r="B249" s="1175" t="s">
        <v>21</v>
      </c>
      <c r="C249" s="1189" t="s">
        <v>6129</v>
      </c>
      <c r="D249" s="1185" t="s">
        <v>6014</v>
      </c>
      <c r="E249" s="1172">
        <v>3</v>
      </c>
      <c r="F249" s="1187"/>
      <c r="G249" s="1187"/>
      <c r="H249" s="1188">
        <f t="shared" si="9"/>
        <v>0</v>
      </c>
      <c r="I249" s="1172">
        <f t="shared" si="10"/>
        <v>0</v>
      </c>
      <c r="J249" s="1172"/>
      <c r="K249" s="1174">
        <f t="shared" si="11"/>
        <v>0</v>
      </c>
    </row>
    <row r="250" spans="1:11">
      <c r="A250" s="1175" t="s">
        <v>21</v>
      </c>
      <c r="B250" s="1175" t="s">
        <v>21</v>
      </c>
      <c r="C250" s="1189" t="s">
        <v>6060</v>
      </c>
      <c r="D250" s="1185" t="s">
        <v>21</v>
      </c>
      <c r="E250" s="1172" t="s">
        <v>21</v>
      </c>
      <c r="F250" s="1172"/>
      <c r="G250" s="1172"/>
      <c r="H250" s="1188"/>
      <c r="I250" s="1172"/>
      <c r="J250" s="1172"/>
      <c r="K250" s="1174"/>
    </row>
    <row r="251" spans="1:11">
      <c r="A251" s="1175" t="s">
        <v>6289</v>
      </c>
      <c r="B251" s="1175" t="s">
        <v>21</v>
      </c>
      <c r="C251" s="1189" t="s">
        <v>6290</v>
      </c>
      <c r="D251" s="1185" t="s">
        <v>6048</v>
      </c>
      <c r="E251" s="1172">
        <v>31</v>
      </c>
      <c r="F251" s="1187"/>
      <c r="G251" s="1187"/>
      <c r="H251" s="1188">
        <f t="shared" si="9"/>
        <v>0</v>
      </c>
      <c r="I251" s="1172">
        <f t="shared" si="10"/>
        <v>0</v>
      </c>
      <c r="J251" s="1172"/>
      <c r="K251" s="1174">
        <f t="shared" si="11"/>
        <v>0</v>
      </c>
    </row>
    <row r="252" spans="1:11">
      <c r="A252" s="1194" t="s">
        <v>6291</v>
      </c>
      <c r="B252" s="1175" t="s">
        <v>21</v>
      </c>
      <c r="C252" s="1189" t="s">
        <v>6064</v>
      </c>
      <c r="D252" s="1185" t="s">
        <v>6048</v>
      </c>
      <c r="E252" s="1172">
        <v>3</v>
      </c>
      <c r="F252" s="1187"/>
      <c r="G252" s="1187"/>
      <c r="H252" s="1188">
        <f t="shared" si="9"/>
        <v>0</v>
      </c>
      <c r="I252" s="1172">
        <f t="shared" si="10"/>
        <v>0</v>
      </c>
      <c r="J252" s="1172"/>
      <c r="K252" s="1174">
        <f t="shared" si="11"/>
        <v>0</v>
      </c>
    </row>
    <row r="253" spans="1:11">
      <c r="A253" s="1175" t="s">
        <v>6292</v>
      </c>
      <c r="B253" s="1175" t="s">
        <v>21</v>
      </c>
      <c r="C253" s="1189" t="s">
        <v>6293</v>
      </c>
      <c r="D253" s="1185" t="s">
        <v>6014</v>
      </c>
      <c r="E253" s="1172">
        <v>4</v>
      </c>
      <c r="F253" s="1187"/>
      <c r="G253" s="1187"/>
      <c r="H253" s="1188">
        <f t="shared" si="9"/>
        <v>0</v>
      </c>
      <c r="I253" s="1172">
        <f t="shared" si="10"/>
        <v>0</v>
      </c>
      <c r="J253" s="1172"/>
      <c r="K253" s="1174">
        <f t="shared" si="11"/>
        <v>0</v>
      </c>
    </row>
    <row r="254" spans="1:11">
      <c r="A254" s="1175" t="s">
        <v>6294</v>
      </c>
      <c r="B254" s="1175" t="s">
        <v>21</v>
      </c>
      <c r="C254" s="1189" t="s">
        <v>6295</v>
      </c>
      <c r="D254" s="1185" t="s">
        <v>6014</v>
      </c>
      <c r="E254" s="1172">
        <v>2</v>
      </c>
      <c r="F254" s="1187"/>
      <c r="G254" s="1187"/>
      <c r="H254" s="1188">
        <f t="shared" si="9"/>
        <v>0</v>
      </c>
      <c r="I254" s="1172">
        <f t="shared" si="10"/>
        <v>0</v>
      </c>
      <c r="J254" s="1172"/>
      <c r="K254" s="1174">
        <f t="shared" si="11"/>
        <v>0</v>
      </c>
    </row>
    <row r="255" spans="1:11">
      <c r="A255" s="1175" t="s">
        <v>6296</v>
      </c>
      <c r="B255" s="1175" t="s">
        <v>21</v>
      </c>
      <c r="C255" s="1189" t="s">
        <v>6297</v>
      </c>
      <c r="D255" s="1185" t="s">
        <v>6014</v>
      </c>
      <c r="E255" s="1172">
        <v>4</v>
      </c>
      <c r="F255" s="1187"/>
      <c r="G255" s="1187"/>
      <c r="H255" s="1188">
        <f t="shared" si="9"/>
        <v>0</v>
      </c>
      <c r="I255" s="1172">
        <f t="shared" si="10"/>
        <v>0</v>
      </c>
      <c r="J255" s="1172"/>
      <c r="K255" s="1174">
        <f t="shared" si="11"/>
        <v>0</v>
      </c>
    </row>
    <row r="256" spans="1:11">
      <c r="A256" s="1175" t="s">
        <v>6298</v>
      </c>
      <c r="B256" s="1175" t="s">
        <v>21</v>
      </c>
      <c r="C256" s="1189" t="s">
        <v>6099</v>
      </c>
      <c r="D256" s="1185" t="s">
        <v>6097</v>
      </c>
      <c r="E256" s="1172">
        <v>80</v>
      </c>
      <c r="F256" s="1187"/>
      <c r="G256" s="1187"/>
      <c r="H256" s="1188">
        <f t="shared" si="9"/>
        <v>0</v>
      </c>
      <c r="I256" s="1172">
        <f t="shared" si="10"/>
        <v>0</v>
      </c>
      <c r="J256" s="1172"/>
      <c r="K256" s="1174">
        <f t="shared" si="11"/>
        <v>0</v>
      </c>
    </row>
    <row r="257" spans="1:11">
      <c r="A257" s="1175" t="s">
        <v>6299</v>
      </c>
      <c r="B257" s="1175" t="s">
        <v>21</v>
      </c>
      <c r="C257" s="1189" t="s">
        <v>6101</v>
      </c>
      <c r="D257" s="1185" t="s">
        <v>6097</v>
      </c>
      <c r="E257" s="1172">
        <v>2</v>
      </c>
      <c r="F257" s="1187"/>
      <c r="G257" s="1187"/>
      <c r="H257" s="1188">
        <f t="shared" si="9"/>
        <v>0</v>
      </c>
      <c r="I257" s="1172">
        <f t="shared" si="10"/>
        <v>0</v>
      </c>
      <c r="J257" s="1172"/>
      <c r="K257" s="1174">
        <f t="shared" si="11"/>
        <v>0</v>
      </c>
    </row>
    <row r="258" spans="1:11">
      <c r="A258" s="1175" t="s">
        <v>6300</v>
      </c>
      <c r="B258" s="1175" t="s">
        <v>21</v>
      </c>
      <c r="C258" s="1189" t="s">
        <v>6103</v>
      </c>
      <c r="D258" s="1185" t="s">
        <v>6104</v>
      </c>
      <c r="E258" s="1172">
        <v>6</v>
      </c>
      <c r="F258" s="1187"/>
      <c r="G258" s="1187"/>
      <c r="H258" s="1188">
        <f t="shared" si="9"/>
        <v>0</v>
      </c>
      <c r="I258" s="1172">
        <f t="shared" si="10"/>
        <v>0</v>
      </c>
      <c r="J258" s="1172"/>
      <c r="K258" s="1174">
        <f t="shared" si="11"/>
        <v>0</v>
      </c>
    </row>
    <row r="259" spans="1:11">
      <c r="A259" s="1175" t="s">
        <v>6301</v>
      </c>
      <c r="B259" s="1175" t="s">
        <v>21</v>
      </c>
      <c r="C259" s="1189" t="s">
        <v>6106</v>
      </c>
      <c r="D259" s="1185" t="s">
        <v>6104</v>
      </c>
      <c r="E259" s="1172">
        <v>15</v>
      </c>
      <c r="F259" s="1187"/>
      <c r="G259" s="1187"/>
      <c r="H259" s="1188">
        <f t="shared" si="9"/>
        <v>0</v>
      </c>
      <c r="I259" s="1172">
        <f t="shared" si="10"/>
        <v>0</v>
      </c>
      <c r="J259" s="1172"/>
      <c r="K259" s="1174">
        <f t="shared" si="11"/>
        <v>0</v>
      </c>
    </row>
    <row r="260" spans="1:11">
      <c r="A260" s="1175" t="s">
        <v>6302</v>
      </c>
      <c r="B260" s="1175" t="s">
        <v>21</v>
      </c>
      <c r="C260" s="1189" t="s">
        <v>6108</v>
      </c>
      <c r="D260" s="1185" t="s">
        <v>6014</v>
      </c>
      <c r="E260" s="1172">
        <v>35</v>
      </c>
      <c r="F260" s="1187"/>
      <c r="G260" s="1187"/>
      <c r="H260" s="1188">
        <f t="shared" si="9"/>
        <v>0</v>
      </c>
      <c r="I260" s="1172">
        <f t="shared" si="10"/>
        <v>0</v>
      </c>
      <c r="J260" s="1172"/>
      <c r="K260" s="1174">
        <f t="shared" si="11"/>
        <v>0</v>
      </c>
    </row>
    <row r="261" spans="1:11" ht="15">
      <c r="A261" s="1175" t="s">
        <v>21</v>
      </c>
      <c r="B261" s="1175" t="s">
        <v>21</v>
      </c>
      <c r="C261" s="781" t="s">
        <v>6303</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6304</v>
      </c>
      <c r="D263" s="1185"/>
      <c r="E263" s="1172"/>
      <c r="F263" s="1172"/>
      <c r="G263" s="1172"/>
      <c r="H263" s="1188"/>
      <c r="I263" s="1172"/>
      <c r="J263" s="1172"/>
      <c r="K263" s="1174"/>
    </row>
    <row r="264" spans="1:11">
      <c r="A264" s="1175" t="s">
        <v>6305</v>
      </c>
      <c r="B264" s="1175" t="s">
        <v>21</v>
      </c>
      <c r="C264" s="1189" t="s">
        <v>6306</v>
      </c>
      <c r="D264" s="1185" t="s">
        <v>6014</v>
      </c>
      <c r="E264" s="1172">
        <v>2</v>
      </c>
      <c r="F264" s="1187"/>
      <c r="G264" s="1187"/>
      <c r="H264" s="1188">
        <f t="shared" ref="H264:H327" si="12">E264*F264</f>
        <v>0</v>
      </c>
      <c r="I264" s="1172">
        <f t="shared" ref="I264:I327" si="13">E264*G264</f>
        <v>0</v>
      </c>
      <c r="J264" s="1172"/>
      <c r="K264" s="1174">
        <f t="shared" ref="K264:K327" si="14">H264+I264</f>
        <v>0</v>
      </c>
    </row>
    <row r="265" spans="1:11">
      <c r="A265" s="1175" t="s">
        <v>6307</v>
      </c>
      <c r="B265" s="1175" t="s">
        <v>21</v>
      </c>
      <c r="C265" s="1189" t="s">
        <v>6308</v>
      </c>
      <c r="D265" s="1185" t="s">
        <v>6014</v>
      </c>
      <c r="E265" s="1172">
        <v>2</v>
      </c>
      <c r="F265" s="1187"/>
      <c r="G265" s="1187"/>
      <c r="H265" s="1188">
        <f t="shared" si="12"/>
        <v>0</v>
      </c>
      <c r="I265" s="1172">
        <f t="shared" si="13"/>
        <v>0</v>
      </c>
      <c r="J265" s="1172"/>
      <c r="K265" s="1174">
        <f t="shared" si="14"/>
        <v>0</v>
      </c>
    </row>
    <row r="266" spans="1:11">
      <c r="A266" s="1175" t="s">
        <v>6309</v>
      </c>
      <c r="B266" s="1175" t="s">
        <v>21</v>
      </c>
      <c r="C266" s="1189" t="s">
        <v>6310</v>
      </c>
      <c r="D266" s="1185" t="s">
        <v>6014</v>
      </c>
      <c r="E266" s="1172">
        <v>1</v>
      </c>
      <c r="F266" s="1187"/>
      <c r="G266" s="1187"/>
      <c r="H266" s="1188">
        <f t="shared" si="12"/>
        <v>0</v>
      </c>
      <c r="I266" s="1172">
        <f t="shared" si="13"/>
        <v>0</v>
      </c>
      <c r="J266" s="1172"/>
      <c r="K266" s="1174">
        <f t="shared" si="14"/>
        <v>0</v>
      </c>
    </row>
    <row r="267" spans="1:11">
      <c r="A267" s="1175" t="s">
        <v>6311</v>
      </c>
      <c r="B267" s="1175" t="s">
        <v>21</v>
      </c>
      <c r="C267" s="1189" t="s">
        <v>6265</v>
      </c>
      <c r="D267" s="1185" t="s">
        <v>6014</v>
      </c>
      <c r="E267" s="1172">
        <v>1</v>
      </c>
      <c r="F267" s="1187"/>
      <c r="G267" s="1187"/>
      <c r="H267" s="1188">
        <f t="shared" si="12"/>
        <v>0</v>
      </c>
      <c r="I267" s="1172">
        <f t="shared" si="13"/>
        <v>0</v>
      </c>
      <c r="J267" s="1172"/>
      <c r="K267" s="1174">
        <f t="shared" si="14"/>
        <v>0</v>
      </c>
    </row>
    <row r="268" spans="1:11">
      <c r="A268" s="1175"/>
      <c r="B268" s="1175" t="s">
        <v>21</v>
      </c>
      <c r="C268" s="1189" t="s">
        <v>6268</v>
      </c>
      <c r="D268" s="1185" t="s">
        <v>6014</v>
      </c>
      <c r="E268" s="1172">
        <v>3</v>
      </c>
      <c r="F268" s="1187"/>
      <c r="G268" s="1187"/>
      <c r="H268" s="1188">
        <f t="shared" si="12"/>
        <v>0</v>
      </c>
      <c r="I268" s="1172">
        <f t="shared" si="13"/>
        <v>0</v>
      </c>
      <c r="J268" s="1172"/>
      <c r="K268" s="1174">
        <f t="shared" si="14"/>
        <v>0</v>
      </c>
    </row>
    <row r="269" spans="1:11">
      <c r="A269" s="1175"/>
      <c r="B269" s="1175" t="s">
        <v>21</v>
      </c>
      <c r="C269" s="1189" t="s">
        <v>6312</v>
      </c>
      <c r="D269" s="1185" t="s">
        <v>6014</v>
      </c>
      <c r="E269" s="1172">
        <v>3</v>
      </c>
      <c r="F269" s="1187"/>
      <c r="G269" s="1187"/>
      <c r="H269" s="1188">
        <f t="shared" si="12"/>
        <v>0</v>
      </c>
      <c r="I269" s="1172">
        <f t="shared" si="13"/>
        <v>0</v>
      </c>
      <c r="J269" s="1172"/>
      <c r="K269" s="1174">
        <f t="shared" si="14"/>
        <v>0</v>
      </c>
    </row>
    <row r="270" spans="1:11">
      <c r="A270" s="1175"/>
      <c r="B270" s="1175" t="s">
        <v>21</v>
      </c>
      <c r="C270" s="1189" t="s">
        <v>6044</v>
      </c>
      <c r="D270" s="1185" t="s">
        <v>6014</v>
      </c>
      <c r="E270" s="1172">
        <v>1</v>
      </c>
      <c r="F270" s="1187"/>
      <c r="G270" s="1187"/>
      <c r="H270" s="1188">
        <f t="shared" si="12"/>
        <v>0</v>
      </c>
      <c r="I270" s="1172">
        <f t="shared" si="13"/>
        <v>0</v>
      </c>
      <c r="J270" s="1172"/>
      <c r="K270" s="1174">
        <f t="shared" si="14"/>
        <v>0</v>
      </c>
    </row>
    <row r="271" spans="1:11">
      <c r="A271" s="1175"/>
      <c r="B271" s="1175" t="s">
        <v>21</v>
      </c>
      <c r="C271" s="1189" t="s">
        <v>6269</v>
      </c>
      <c r="D271" s="1185" t="s">
        <v>6014</v>
      </c>
      <c r="E271" s="1172">
        <v>1</v>
      </c>
      <c r="F271" s="1187"/>
      <c r="G271" s="1187"/>
      <c r="H271" s="1188">
        <f t="shared" si="12"/>
        <v>0</v>
      </c>
      <c r="I271" s="1172">
        <f t="shared" si="13"/>
        <v>0</v>
      </c>
      <c r="J271" s="1172"/>
      <c r="K271" s="1174">
        <f t="shared" si="14"/>
        <v>0</v>
      </c>
    </row>
    <row r="272" spans="1:11">
      <c r="A272" s="1175"/>
      <c r="B272" s="1175"/>
      <c r="C272" s="1189" t="s">
        <v>6027</v>
      </c>
      <c r="D272" s="1185" t="s">
        <v>6014</v>
      </c>
      <c r="E272" s="1172">
        <v>5</v>
      </c>
      <c r="F272" s="1187"/>
      <c r="G272" s="1187"/>
      <c r="H272" s="1188">
        <f t="shared" si="12"/>
        <v>0</v>
      </c>
      <c r="I272" s="1172">
        <f t="shared" si="13"/>
        <v>0</v>
      </c>
      <c r="J272" s="1172"/>
      <c r="K272" s="1174">
        <f t="shared" si="14"/>
        <v>0</v>
      </c>
    </row>
    <row r="273" spans="1:11">
      <c r="A273" s="1175" t="s">
        <v>6313</v>
      </c>
      <c r="B273" s="1175" t="s">
        <v>21</v>
      </c>
      <c r="C273" s="1189" t="s">
        <v>6314</v>
      </c>
      <c r="D273" s="1185" t="s">
        <v>6014</v>
      </c>
      <c r="E273" s="1172">
        <v>11</v>
      </c>
      <c r="F273" s="1187"/>
      <c r="G273" s="1187"/>
      <c r="H273" s="1188">
        <f t="shared" si="12"/>
        <v>0</v>
      </c>
      <c r="I273" s="1172">
        <f t="shared" si="13"/>
        <v>0</v>
      </c>
      <c r="J273" s="1172"/>
      <c r="K273" s="1174">
        <f t="shared" si="14"/>
        <v>0</v>
      </c>
    </row>
    <row r="274" spans="1:11">
      <c r="A274" s="1175" t="s">
        <v>6315</v>
      </c>
      <c r="B274" s="1175" t="s">
        <v>21</v>
      </c>
      <c r="C274" s="1189" t="s">
        <v>6316</v>
      </c>
      <c r="D274" s="1185" t="s">
        <v>6014</v>
      </c>
      <c r="E274" s="1172">
        <v>22</v>
      </c>
      <c r="F274" s="1187"/>
      <c r="G274" s="1187"/>
      <c r="H274" s="1188">
        <f t="shared" si="12"/>
        <v>0</v>
      </c>
      <c r="I274" s="1172">
        <f t="shared" si="13"/>
        <v>0</v>
      </c>
      <c r="J274" s="1172"/>
      <c r="K274" s="1174">
        <f t="shared" si="14"/>
        <v>0</v>
      </c>
    </row>
    <row r="275" spans="1:11">
      <c r="A275" s="1175" t="s">
        <v>6317</v>
      </c>
      <c r="B275" s="1175" t="s">
        <v>21</v>
      </c>
      <c r="C275" s="1189" t="s">
        <v>6275</v>
      </c>
      <c r="D275" s="1185" t="s">
        <v>6014</v>
      </c>
      <c r="E275" s="1172">
        <v>2</v>
      </c>
      <c r="F275" s="1187"/>
      <c r="G275" s="1187"/>
      <c r="H275" s="1188">
        <f t="shared" si="12"/>
        <v>0</v>
      </c>
      <c r="I275" s="1172">
        <f t="shared" si="13"/>
        <v>0</v>
      </c>
      <c r="J275" s="1172"/>
      <c r="K275" s="1174">
        <f t="shared" si="14"/>
        <v>0</v>
      </c>
    </row>
    <row r="276" spans="1:11">
      <c r="A276" s="1175" t="s">
        <v>6318</v>
      </c>
      <c r="B276" s="1175" t="s">
        <v>21</v>
      </c>
      <c r="C276" s="1189" t="s">
        <v>6129</v>
      </c>
      <c r="D276" s="1185" t="s">
        <v>6014</v>
      </c>
      <c r="E276" s="1172">
        <v>3</v>
      </c>
      <c r="F276" s="1187"/>
      <c r="G276" s="1187"/>
      <c r="H276" s="1188">
        <f t="shared" si="12"/>
        <v>0</v>
      </c>
      <c r="I276" s="1172">
        <f t="shared" si="13"/>
        <v>0</v>
      </c>
      <c r="J276" s="1172"/>
      <c r="K276" s="1174">
        <f t="shared" si="14"/>
        <v>0</v>
      </c>
    </row>
    <row r="277" spans="1:11">
      <c r="A277" s="1175"/>
      <c r="B277" s="1175" t="s">
        <v>21</v>
      </c>
      <c r="C277" s="1189" t="s">
        <v>6045</v>
      </c>
      <c r="D277" s="1185"/>
      <c r="E277" s="1172"/>
      <c r="F277" s="1172"/>
      <c r="G277" s="1172"/>
      <c r="H277" s="1188"/>
      <c r="I277" s="1172"/>
      <c r="J277" s="1172"/>
      <c r="K277" s="1174"/>
    </row>
    <row r="278" spans="1:11">
      <c r="A278" s="1175" t="s">
        <v>6319</v>
      </c>
      <c r="B278" s="1175" t="s">
        <v>21</v>
      </c>
      <c r="C278" s="1189" t="s">
        <v>6047</v>
      </c>
      <c r="D278" s="1185" t="s">
        <v>6048</v>
      </c>
      <c r="E278" s="1172">
        <v>4.5</v>
      </c>
      <c r="F278" s="1187"/>
      <c r="G278" s="1187"/>
      <c r="H278" s="1188">
        <f t="shared" si="12"/>
        <v>0</v>
      </c>
      <c r="I278" s="1172">
        <f t="shared" si="13"/>
        <v>0</v>
      </c>
      <c r="J278" s="1172"/>
      <c r="K278" s="1174">
        <f t="shared" si="14"/>
        <v>0</v>
      </c>
    </row>
    <row r="279" spans="1:11">
      <c r="A279" s="1175"/>
      <c r="B279" s="1175" t="s">
        <v>21</v>
      </c>
      <c r="C279" s="1189" t="s">
        <v>6049</v>
      </c>
      <c r="D279" s="1185" t="s">
        <v>6048</v>
      </c>
      <c r="E279" s="1172">
        <v>4.5</v>
      </c>
      <c r="F279" s="1187"/>
      <c r="G279" s="1187"/>
      <c r="H279" s="1188">
        <f t="shared" si="12"/>
        <v>0</v>
      </c>
      <c r="I279" s="1172">
        <f t="shared" si="13"/>
        <v>0</v>
      </c>
      <c r="J279" s="1172"/>
      <c r="K279" s="1174">
        <f t="shared" si="14"/>
        <v>0</v>
      </c>
    </row>
    <row r="280" spans="1:11">
      <c r="A280" s="1175" t="s">
        <v>6320</v>
      </c>
      <c r="B280" s="1175" t="s">
        <v>21</v>
      </c>
      <c r="C280" s="1189" t="s">
        <v>6051</v>
      </c>
      <c r="D280" s="1185" t="s">
        <v>6048</v>
      </c>
      <c r="E280" s="1172">
        <v>41</v>
      </c>
      <c r="F280" s="1187"/>
      <c r="G280" s="1187"/>
      <c r="H280" s="1188">
        <f t="shared" si="12"/>
        <v>0</v>
      </c>
      <c r="I280" s="1172">
        <f t="shared" si="13"/>
        <v>0</v>
      </c>
      <c r="J280" s="1172"/>
      <c r="K280" s="1174">
        <f t="shared" si="14"/>
        <v>0</v>
      </c>
    </row>
    <row r="281" spans="1:11">
      <c r="A281" s="1175"/>
      <c r="B281" s="1175" t="s">
        <v>21</v>
      </c>
      <c r="C281" s="1189" t="s">
        <v>6049</v>
      </c>
      <c r="D281" s="1185" t="s">
        <v>6048</v>
      </c>
      <c r="E281" s="1172">
        <v>41</v>
      </c>
      <c r="F281" s="1187"/>
      <c r="G281" s="1187"/>
      <c r="H281" s="1188">
        <f t="shared" si="12"/>
        <v>0</v>
      </c>
      <c r="I281" s="1172">
        <f t="shared" si="13"/>
        <v>0</v>
      </c>
      <c r="J281" s="1172"/>
      <c r="K281" s="1174">
        <f t="shared" si="14"/>
        <v>0</v>
      </c>
    </row>
    <row r="282" spans="1:11">
      <c r="A282" s="1175" t="s">
        <v>6321</v>
      </c>
      <c r="B282" s="1175" t="s">
        <v>21</v>
      </c>
      <c r="C282" s="1189" t="s">
        <v>6053</v>
      </c>
      <c r="D282" s="1185" t="s">
        <v>6048</v>
      </c>
      <c r="E282" s="1172">
        <v>2</v>
      </c>
      <c r="F282" s="1187"/>
      <c r="G282" s="1187"/>
      <c r="H282" s="1188">
        <f t="shared" si="12"/>
        <v>0</v>
      </c>
      <c r="I282" s="1172">
        <f t="shared" si="13"/>
        <v>0</v>
      </c>
      <c r="J282" s="1172"/>
      <c r="K282" s="1174">
        <f t="shared" si="14"/>
        <v>0</v>
      </c>
    </row>
    <row r="283" spans="1:11">
      <c r="A283" s="1175"/>
      <c r="B283" s="1175" t="s">
        <v>21</v>
      </c>
      <c r="C283" s="1189" t="s">
        <v>6049</v>
      </c>
      <c r="D283" s="1185" t="s">
        <v>6048</v>
      </c>
      <c r="E283" s="1172">
        <v>2</v>
      </c>
      <c r="F283" s="1187"/>
      <c r="G283" s="1187"/>
      <c r="H283" s="1188">
        <f t="shared" si="12"/>
        <v>0</v>
      </c>
      <c r="I283" s="1172">
        <f t="shared" si="13"/>
        <v>0</v>
      </c>
      <c r="J283" s="1172"/>
      <c r="K283" s="1174">
        <f t="shared" si="14"/>
        <v>0</v>
      </c>
    </row>
    <row r="284" spans="1:11">
      <c r="A284" s="1175" t="s">
        <v>6322</v>
      </c>
      <c r="B284" s="1175" t="s">
        <v>21</v>
      </c>
      <c r="C284" s="1189" t="s">
        <v>6323</v>
      </c>
      <c r="D284" s="1185" t="s">
        <v>6014</v>
      </c>
      <c r="E284" s="1172">
        <v>1</v>
      </c>
      <c r="F284" s="1187"/>
      <c r="G284" s="1187"/>
      <c r="H284" s="1188">
        <f t="shared" si="12"/>
        <v>0</v>
      </c>
      <c r="I284" s="1172">
        <f t="shared" si="13"/>
        <v>0</v>
      </c>
      <c r="J284" s="1172"/>
      <c r="K284" s="1174">
        <f t="shared" si="14"/>
        <v>0</v>
      </c>
    </row>
    <row r="285" spans="1:11">
      <c r="A285" s="1175" t="s">
        <v>21</v>
      </c>
      <c r="B285" s="1175" t="s">
        <v>21</v>
      </c>
      <c r="C285" s="1189" t="s">
        <v>6269</v>
      </c>
      <c r="D285" s="1185" t="s">
        <v>6014</v>
      </c>
      <c r="E285" s="1172">
        <v>1</v>
      </c>
      <c r="F285" s="1187"/>
      <c r="G285" s="1187"/>
      <c r="H285" s="1188">
        <f t="shared" si="12"/>
        <v>0</v>
      </c>
      <c r="I285" s="1172">
        <f t="shared" si="13"/>
        <v>0</v>
      </c>
      <c r="J285" s="1172"/>
      <c r="K285" s="1174">
        <f t="shared" si="14"/>
        <v>0</v>
      </c>
    </row>
    <row r="286" spans="1:11">
      <c r="A286" s="1175" t="s">
        <v>21</v>
      </c>
      <c r="B286" s="1175"/>
      <c r="C286" s="1189" t="s">
        <v>6027</v>
      </c>
      <c r="D286" s="1185" t="s">
        <v>6014</v>
      </c>
      <c r="E286" s="1172">
        <v>2</v>
      </c>
      <c r="F286" s="1187"/>
      <c r="G286" s="1187"/>
      <c r="H286" s="1188">
        <f t="shared" si="12"/>
        <v>0</v>
      </c>
      <c r="I286" s="1172">
        <f t="shared" si="13"/>
        <v>0</v>
      </c>
      <c r="J286" s="1172"/>
      <c r="K286" s="1174">
        <f t="shared" si="14"/>
        <v>0</v>
      </c>
    </row>
    <row r="287" spans="1:11">
      <c r="A287" s="1175" t="s">
        <v>21</v>
      </c>
      <c r="B287" s="1175" t="s">
        <v>21</v>
      </c>
      <c r="C287" s="1189" t="s">
        <v>6060</v>
      </c>
      <c r="D287" s="1185" t="s">
        <v>6014</v>
      </c>
      <c r="E287" s="1172" t="s">
        <v>21</v>
      </c>
      <c r="F287" s="1172"/>
      <c r="G287" s="1172"/>
      <c r="H287" s="1188"/>
      <c r="I287" s="1172"/>
      <c r="J287" s="1172"/>
      <c r="K287" s="1174"/>
    </row>
    <row r="288" spans="1:11">
      <c r="A288" s="1175" t="s">
        <v>6324</v>
      </c>
      <c r="B288" s="1175" t="s">
        <v>21</v>
      </c>
      <c r="C288" s="1189" t="s">
        <v>6325</v>
      </c>
      <c r="D288" s="1185" t="s">
        <v>6048</v>
      </c>
      <c r="E288" s="1172">
        <v>4.5</v>
      </c>
      <c r="F288" s="1187"/>
      <c r="G288" s="1187"/>
      <c r="H288" s="1188">
        <f t="shared" si="12"/>
        <v>0</v>
      </c>
      <c r="I288" s="1172">
        <f t="shared" si="13"/>
        <v>0</v>
      </c>
      <c r="J288" s="1172"/>
      <c r="K288" s="1174">
        <f t="shared" si="14"/>
        <v>0</v>
      </c>
    </row>
    <row r="289" spans="1:11">
      <c r="A289" s="1175" t="s">
        <v>6326</v>
      </c>
      <c r="B289" s="1175" t="s">
        <v>21</v>
      </c>
      <c r="C289" s="1189" t="s">
        <v>6062</v>
      </c>
      <c r="D289" s="1185" t="s">
        <v>6048</v>
      </c>
      <c r="E289" s="1172">
        <v>1</v>
      </c>
      <c r="F289" s="1187"/>
      <c r="G289" s="1187"/>
      <c r="H289" s="1188">
        <f t="shared" si="12"/>
        <v>0</v>
      </c>
      <c r="I289" s="1172">
        <f t="shared" si="13"/>
        <v>0</v>
      </c>
      <c r="J289" s="1172"/>
      <c r="K289" s="1174">
        <f t="shared" si="14"/>
        <v>0</v>
      </c>
    </row>
    <row r="290" spans="1:11">
      <c r="A290" s="1175" t="s">
        <v>6327</v>
      </c>
      <c r="B290" s="1175" t="s">
        <v>21</v>
      </c>
      <c r="C290" s="1189" t="s">
        <v>6064</v>
      </c>
      <c r="D290" s="1185" t="s">
        <v>6048</v>
      </c>
      <c r="E290" s="1172">
        <v>3</v>
      </c>
      <c r="F290" s="1187"/>
      <c r="G290" s="1187"/>
      <c r="H290" s="1188">
        <f t="shared" si="12"/>
        <v>0</v>
      </c>
      <c r="I290" s="1172">
        <f t="shared" si="13"/>
        <v>0</v>
      </c>
      <c r="J290" s="1172"/>
      <c r="K290" s="1174">
        <f t="shared" si="14"/>
        <v>0</v>
      </c>
    </row>
    <row r="291" spans="1:11">
      <c r="A291" s="1175" t="s">
        <v>6328</v>
      </c>
      <c r="B291" s="1175" t="s">
        <v>21</v>
      </c>
      <c r="C291" s="1189" t="s">
        <v>6329</v>
      </c>
      <c r="D291" s="1185" t="s">
        <v>6048</v>
      </c>
      <c r="E291" s="1172">
        <v>6.5</v>
      </c>
      <c r="F291" s="1187"/>
      <c r="G291" s="1187"/>
      <c r="H291" s="1188">
        <f t="shared" si="12"/>
        <v>0</v>
      </c>
      <c r="I291" s="1172">
        <f t="shared" si="13"/>
        <v>0</v>
      </c>
      <c r="J291" s="1172"/>
      <c r="K291" s="1174">
        <f t="shared" si="14"/>
        <v>0</v>
      </c>
    </row>
    <row r="292" spans="1:11">
      <c r="A292" s="1175" t="s">
        <v>6330</v>
      </c>
      <c r="B292" s="1175" t="s">
        <v>21</v>
      </c>
      <c r="C292" s="1189" t="s">
        <v>6188</v>
      </c>
      <c r="D292" s="1185" t="s">
        <v>6048</v>
      </c>
      <c r="E292" s="1172">
        <v>16</v>
      </c>
      <c r="F292" s="1187"/>
      <c r="G292" s="1187"/>
      <c r="H292" s="1188">
        <f t="shared" si="12"/>
        <v>0</v>
      </c>
      <c r="I292" s="1172">
        <f t="shared" si="13"/>
        <v>0</v>
      </c>
      <c r="J292" s="1172"/>
      <c r="K292" s="1174">
        <f t="shared" si="14"/>
        <v>0</v>
      </c>
    </row>
    <row r="293" spans="1:11">
      <c r="A293" s="1175" t="s">
        <v>6331</v>
      </c>
      <c r="B293" s="1175" t="s">
        <v>21</v>
      </c>
      <c r="C293" s="1189" t="s">
        <v>6066</v>
      </c>
      <c r="D293" s="1185" t="s">
        <v>6048</v>
      </c>
      <c r="E293" s="1172">
        <v>16</v>
      </c>
      <c r="F293" s="1187"/>
      <c r="G293" s="1187"/>
      <c r="H293" s="1188">
        <f t="shared" si="12"/>
        <v>0</v>
      </c>
      <c r="I293" s="1172">
        <f t="shared" si="13"/>
        <v>0</v>
      </c>
      <c r="J293" s="1172"/>
      <c r="K293" s="1174">
        <f t="shared" si="14"/>
        <v>0</v>
      </c>
    </row>
    <row r="294" spans="1:11">
      <c r="A294" s="1175" t="s">
        <v>6332</v>
      </c>
      <c r="B294" s="1175" t="s">
        <v>21</v>
      </c>
      <c r="C294" s="1189" t="s">
        <v>6333</v>
      </c>
      <c r="D294" s="1185" t="s">
        <v>6014</v>
      </c>
      <c r="E294" s="1172">
        <v>1</v>
      </c>
      <c r="F294" s="1187"/>
      <c r="G294" s="1187"/>
      <c r="H294" s="1188">
        <f t="shared" si="12"/>
        <v>0</v>
      </c>
      <c r="I294" s="1172">
        <f t="shared" si="13"/>
        <v>0</v>
      </c>
      <c r="J294" s="1172"/>
      <c r="K294" s="1174">
        <f t="shared" si="14"/>
        <v>0</v>
      </c>
    </row>
    <row r="295" spans="1:11">
      <c r="A295" s="1175" t="s">
        <v>6334</v>
      </c>
      <c r="B295" s="1175" t="s">
        <v>21</v>
      </c>
      <c r="C295" s="1189" t="s">
        <v>6335</v>
      </c>
      <c r="D295" s="1185" t="s">
        <v>6014</v>
      </c>
      <c r="E295" s="1172">
        <v>1</v>
      </c>
      <c r="F295" s="1187"/>
      <c r="G295" s="1187"/>
      <c r="H295" s="1188">
        <f t="shared" si="12"/>
        <v>0</v>
      </c>
      <c r="I295" s="1172">
        <f t="shared" si="13"/>
        <v>0</v>
      </c>
      <c r="J295" s="1172"/>
      <c r="K295" s="1174">
        <f t="shared" si="14"/>
        <v>0</v>
      </c>
    </row>
    <row r="296" spans="1:11">
      <c r="A296" s="1175" t="s">
        <v>6336</v>
      </c>
      <c r="B296" s="1175" t="s">
        <v>21</v>
      </c>
      <c r="C296" s="1189" t="s">
        <v>6337</v>
      </c>
      <c r="D296" s="1185" t="s">
        <v>6014</v>
      </c>
      <c r="E296" s="1172">
        <v>2</v>
      </c>
      <c r="F296" s="1187"/>
      <c r="G296" s="1187"/>
      <c r="H296" s="1188">
        <f t="shared" si="12"/>
        <v>0</v>
      </c>
      <c r="I296" s="1172">
        <f t="shared" si="13"/>
        <v>0</v>
      </c>
      <c r="J296" s="1172"/>
      <c r="K296" s="1174">
        <f t="shared" si="14"/>
        <v>0</v>
      </c>
    </row>
    <row r="297" spans="1:11">
      <c r="A297" s="1175" t="s">
        <v>6338</v>
      </c>
      <c r="B297" s="1175" t="s">
        <v>21</v>
      </c>
      <c r="C297" s="1189" t="s">
        <v>6339</v>
      </c>
      <c r="D297" s="1185" t="s">
        <v>6014</v>
      </c>
      <c r="E297" s="1172">
        <v>1</v>
      </c>
      <c r="F297" s="1187"/>
      <c r="G297" s="1187"/>
      <c r="H297" s="1188">
        <f t="shared" si="12"/>
        <v>0</v>
      </c>
      <c r="I297" s="1172">
        <f t="shared" si="13"/>
        <v>0</v>
      </c>
      <c r="J297" s="1172"/>
      <c r="K297" s="1174">
        <f t="shared" si="14"/>
        <v>0</v>
      </c>
    </row>
    <row r="298" spans="1:11">
      <c r="A298" s="1175" t="s">
        <v>6340</v>
      </c>
      <c r="B298" s="1175" t="s">
        <v>21</v>
      </c>
      <c r="C298" s="1189" t="s">
        <v>6191</v>
      </c>
      <c r="D298" s="1185" t="s">
        <v>6014</v>
      </c>
      <c r="E298" s="1172">
        <v>12</v>
      </c>
      <c r="F298" s="1187"/>
      <c r="G298" s="1187"/>
      <c r="H298" s="1188">
        <f t="shared" si="12"/>
        <v>0</v>
      </c>
      <c r="I298" s="1172">
        <f t="shared" si="13"/>
        <v>0</v>
      </c>
      <c r="J298" s="1172"/>
      <c r="K298" s="1174">
        <f t="shared" si="14"/>
        <v>0</v>
      </c>
    </row>
    <row r="299" spans="1:11">
      <c r="A299" s="1175" t="s">
        <v>6341</v>
      </c>
      <c r="B299" s="1175" t="s">
        <v>21</v>
      </c>
      <c r="C299" s="1189" t="s">
        <v>6342</v>
      </c>
      <c r="D299" s="1185" t="s">
        <v>6014</v>
      </c>
      <c r="E299" s="1172">
        <v>1</v>
      </c>
      <c r="F299" s="1187"/>
      <c r="G299" s="1187"/>
      <c r="H299" s="1188">
        <f t="shared" si="12"/>
        <v>0</v>
      </c>
      <c r="I299" s="1172">
        <f t="shared" si="13"/>
        <v>0</v>
      </c>
      <c r="J299" s="1172"/>
      <c r="K299" s="1174">
        <f t="shared" si="14"/>
        <v>0</v>
      </c>
    </row>
    <row r="300" spans="1:11">
      <c r="A300" s="1175" t="s">
        <v>6343</v>
      </c>
      <c r="B300" s="1175" t="s">
        <v>21</v>
      </c>
      <c r="C300" s="1189" t="s">
        <v>6072</v>
      </c>
      <c r="D300" s="1185" t="s">
        <v>6014</v>
      </c>
      <c r="E300" s="1172">
        <v>7</v>
      </c>
      <c r="F300" s="1187"/>
      <c r="G300" s="1187"/>
      <c r="H300" s="1188">
        <f t="shared" si="12"/>
        <v>0</v>
      </c>
      <c r="I300" s="1172">
        <f t="shared" si="13"/>
        <v>0</v>
      </c>
      <c r="J300" s="1172"/>
      <c r="K300" s="1174">
        <f t="shared" si="14"/>
        <v>0</v>
      </c>
    </row>
    <row r="301" spans="1:11">
      <c r="A301" s="1175" t="s">
        <v>6344</v>
      </c>
      <c r="B301" s="1175" t="s">
        <v>21</v>
      </c>
      <c r="C301" s="1189" t="s">
        <v>6345</v>
      </c>
      <c r="D301" s="1185" t="s">
        <v>6014</v>
      </c>
      <c r="E301" s="1172">
        <v>2</v>
      </c>
      <c r="F301" s="1187"/>
      <c r="G301" s="1187"/>
      <c r="H301" s="1188">
        <f t="shared" si="12"/>
        <v>0</v>
      </c>
      <c r="I301" s="1172">
        <f t="shared" si="13"/>
        <v>0</v>
      </c>
      <c r="J301" s="1172"/>
      <c r="K301" s="1174">
        <f t="shared" si="14"/>
        <v>0</v>
      </c>
    </row>
    <row r="302" spans="1:11">
      <c r="A302" s="1175" t="s">
        <v>6346</v>
      </c>
      <c r="B302" s="1175" t="s">
        <v>21</v>
      </c>
      <c r="C302" s="1189" t="s">
        <v>6347</v>
      </c>
      <c r="D302" s="1185" t="s">
        <v>6014</v>
      </c>
      <c r="E302" s="1172">
        <v>1</v>
      </c>
      <c r="F302" s="1187"/>
      <c r="G302" s="1187"/>
      <c r="H302" s="1188">
        <f t="shared" si="12"/>
        <v>0</v>
      </c>
      <c r="I302" s="1172">
        <f t="shared" si="13"/>
        <v>0</v>
      </c>
      <c r="J302" s="1172"/>
      <c r="K302" s="1174">
        <f t="shared" si="14"/>
        <v>0</v>
      </c>
    </row>
    <row r="303" spans="1:11">
      <c r="A303" s="1175" t="s">
        <v>6348</v>
      </c>
      <c r="B303" s="1175" t="s">
        <v>21</v>
      </c>
      <c r="C303" s="1189" t="s">
        <v>6074</v>
      </c>
      <c r="D303" s="1185" t="s">
        <v>6014</v>
      </c>
      <c r="E303" s="1172">
        <v>1</v>
      </c>
      <c r="F303" s="1187"/>
      <c r="G303" s="1187"/>
      <c r="H303" s="1188">
        <f t="shared" si="12"/>
        <v>0</v>
      </c>
      <c r="I303" s="1172">
        <f t="shared" si="13"/>
        <v>0</v>
      </c>
      <c r="J303" s="1172"/>
      <c r="K303" s="1174">
        <f t="shared" si="14"/>
        <v>0</v>
      </c>
    </row>
    <row r="304" spans="1:11">
      <c r="A304" s="1175" t="s">
        <v>6349</v>
      </c>
      <c r="B304" s="1175" t="s">
        <v>21</v>
      </c>
      <c r="C304" s="1189" t="s">
        <v>6350</v>
      </c>
      <c r="D304" s="1185" t="s">
        <v>6014</v>
      </c>
      <c r="E304" s="1172">
        <v>1</v>
      </c>
      <c r="F304" s="1187"/>
      <c r="G304" s="1187"/>
      <c r="H304" s="1188">
        <f t="shared" si="12"/>
        <v>0</v>
      </c>
      <c r="I304" s="1172">
        <f t="shared" si="13"/>
        <v>0</v>
      </c>
      <c r="J304" s="1172"/>
      <c r="K304" s="1174">
        <f t="shared" si="14"/>
        <v>0</v>
      </c>
    </row>
    <row r="305" spans="1:11">
      <c r="A305" s="1175" t="s">
        <v>6351</v>
      </c>
      <c r="B305" s="1175" t="s">
        <v>21</v>
      </c>
      <c r="C305" s="1189" t="s">
        <v>6352</v>
      </c>
      <c r="D305" s="1185" t="s">
        <v>6014</v>
      </c>
      <c r="E305" s="1172">
        <v>1</v>
      </c>
      <c r="F305" s="1187"/>
      <c r="G305" s="1187"/>
      <c r="H305" s="1188">
        <f t="shared" si="12"/>
        <v>0</v>
      </c>
      <c r="I305" s="1172">
        <f t="shared" si="13"/>
        <v>0</v>
      </c>
      <c r="J305" s="1172"/>
      <c r="K305" s="1174">
        <f t="shared" si="14"/>
        <v>0</v>
      </c>
    </row>
    <row r="306" spans="1:11">
      <c r="A306" s="1175" t="s">
        <v>6353</v>
      </c>
      <c r="B306" s="1175" t="s">
        <v>21</v>
      </c>
      <c r="C306" s="1189" t="s">
        <v>6354</v>
      </c>
      <c r="D306" s="1185" t="s">
        <v>6014</v>
      </c>
      <c r="E306" s="1172">
        <v>1</v>
      </c>
      <c r="F306" s="1187"/>
      <c r="G306" s="1187"/>
      <c r="H306" s="1188">
        <f t="shared" si="12"/>
        <v>0</v>
      </c>
      <c r="I306" s="1172">
        <f t="shared" si="13"/>
        <v>0</v>
      </c>
      <c r="J306" s="1172"/>
      <c r="K306" s="1174">
        <f t="shared" si="14"/>
        <v>0</v>
      </c>
    </row>
    <row r="307" spans="1:11">
      <c r="A307" s="1175" t="s">
        <v>6355</v>
      </c>
      <c r="B307" s="1175" t="s">
        <v>21</v>
      </c>
      <c r="C307" s="1189" t="s">
        <v>6356</v>
      </c>
      <c r="D307" s="1185" t="s">
        <v>6014</v>
      </c>
      <c r="E307" s="1172">
        <v>1</v>
      </c>
      <c r="F307" s="1187"/>
      <c r="G307" s="1187"/>
      <c r="H307" s="1188">
        <f t="shared" si="12"/>
        <v>0</v>
      </c>
      <c r="I307" s="1172">
        <f t="shared" si="13"/>
        <v>0</v>
      </c>
      <c r="J307" s="1172"/>
      <c r="K307" s="1174">
        <f t="shared" si="14"/>
        <v>0</v>
      </c>
    </row>
    <row r="308" spans="1:11">
      <c r="A308" s="1175" t="s">
        <v>6357</v>
      </c>
      <c r="B308" s="1175" t="s">
        <v>21</v>
      </c>
      <c r="C308" s="1189" t="s">
        <v>6358</v>
      </c>
      <c r="D308" s="1185" t="s">
        <v>6014</v>
      </c>
      <c r="E308" s="1172">
        <v>1</v>
      </c>
      <c r="F308" s="1187"/>
      <c r="G308" s="1187"/>
      <c r="H308" s="1188">
        <f t="shared" si="12"/>
        <v>0</v>
      </c>
      <c r="I308" s="1172">
        <f t="shared" si="13"/>
        <v>0</v>
      </c>
      <c r="J308" s="1172"/>
      <c r="K308" s="1174">
        <f t="shared" si="14"/>
        <v>0</v>
      </c>
    </row>
    <row r="309" spans="1:11">
      <c r="A309" s="1175" t="s">
        <v>6359</v>
      </c>
      <c r="B309" s="1175" t="s">
        <v>21</v>
      </c>
      <c r="C309" s="1189" t="s">
        <v>6360</v>
      </c>
      <c r="D309" s="1185" t="s">
        <v>6014</v>
      </c>
      <c r="E309" s="1172">
        <v>3</v>
      </c>
      <c r="F309" s="1187"/>
      <c r="G309" s="1187"/>
      <c r="H309" s="1188">
        <f t="shared" si="12"/>
        <v>0</v>
      </c>
      <c r="I309" s="1172">
        <f t="shared" si="13"/>
        <v>0</v>
      </c>
      <c r="J309" s="1172"/>
      <c r="K309" s="1174">
        <f t="shared" si="14"/>
        <v>0</v>
      </c>
    </row>
    <row r="310" spans="1:11">
      <c r="A310" s="1175" t="s">
        <v>6361</v>
      </c>
      <c r="B310" s="1175" t="s">
        <v>21</v>
      </c>
      <c r="C310" s="1189" t="s">
        <v>6362</v>
      </c>
      <c r="D310" s="1185" t="s">
        <v>6014</v>
      </c>
      <c r="E310" s="1172">
        <v>1</v>
      </c>
      <c r="F310" s="1187"/>
      <c r="G310" s="1187"/>
      <c r="H310" s="1188">
        <f t="shared" si="12"/>
        <v>0</v>
      </c>
      <c r="I310" s="1172">
        <f t="shared" si="13"/>
        <v>0</v>
      </c>
      <c r="J310" s="1172"/>
      <c r="K310" s="1174">
        <f t="shared" si="14"/>
        <v>0</v>
      </c>
    </row>
    <row r="311" spans="1:11">
      <c r="A311" s="1175" t="s">
        <v>6363</v>
      </c>
      <c r="B311" s="1175" t="s">
        <v>21</v>
      </c>
      <c r="C311" s="1189" t="s">
        <v>6088</v>
      </c>
      <c r="D311" s="1185" t="s">
        <v>6014</v>
      </c>
      <c r="E311" s="1172">
        <v>1</v>
      </c>
      <c r="F311" s="1187"/>
      <c r="G311" s="1187"/>
      <c r="H311" s="1188">
        <f t="shared" si="12"/>
        <v>0</v>
      </c>
      <c r="I311" s="1172">
        <f t="shared" si="13"/>
        <v>0</v>
      </c>
      <c r="J311" s="1172"/>
      <c r="K311" s="1174">
        <f t="shared" si="14"/>
        <v>0</v>
      </c>
    </row>
    <row r="312" spans="1:11">
      <c r="A312" s="1175" t="s">
        <v>6364</v>
      </c>
      <c r="B312" s="1175" t="s">
        <v>21</v>
      </c>
      <c r="C312" s="1189" t="s">
        <v>6365</v>
      </c>
      <c r="D312" s="1185" t="s">
        <v>6014</v>
      </c>
      <c r="E312" s="1172">
        <v>4</v>
      </c>
      <c r="F312" s="1187"/>
      <c r="G312" s="1187"/>
      <c r="H312" s="1188">
        <f t="shared" si="12"/>
        <v>0</v>
      </c>
      <c r="I312" s="1172">
        <f t="shared" si="13"/>
        <v>0</v>
      </c>
      <c r="J312" s="1172"/>
      <c r="K312" s="1174">
        <f t="shared" si="14"/>
        <v>0</v>
      </c>
    </row>
    <row r="313" spans="1:11">
      <c r="A313" s="1175" t="s">
        <v>6366</v>
      </c>
      <c r="B313" s="1175" t="s">
        <v>21</v>
      </c>
      <c r="C313" s="1189" t="s">
        <v>6367</v>
      </c>
      <c r="D313" s="1185" t="s">
        <v>6014</v>
      </c>
      <c r="E313" s="1172">
        <v>2</v>
      </c>
      <c r="F313" s="1187"/>
      <c r="G313" s="1187"/>
      <c r="H313" s="1188">
        <f t="shared" si="12"/>
        <v>0</v>
      </c>
      <c r="I313" s="1172">
        <f t="shared" si="13"/>
        <v>0</v>
      </c>
      <c r="J313" s="1172"/>
      <c r="K313" s="1174">
        <f t="shared" si="14"/>
        <v>0</v>
      </c>
    </row>
    <row r="314" spans="1:11">
      <c r="A314" s="1175" t="s">
        <v>6368</v>
      </c>
      <c r="B314" s="1175" t="s">
        <v>21</v>
      </c>
      <c r="C314" s="1189" t="s">
        <v>6369</v>
      </c>
      <c r="D314" s="1185" t="s">
        <v>6014</v>
      </c>
      <c r="E314" s="1172">
        <v>1</v>
      </c>
      <c r="F314" s="1187"/>
      <c r="G314" s="1187"/>
      <c r="H314" s="1188">
        <f t="shared" si="12"/>
        <v>0</v>
      </c>
      <c r="I314" s="1172">
        <f t="shared" si="13"/>
        <v>0</v>
      </c>
      <c r="J314" s="1172"/>
      <c r="K314" s="1174">
        <f t="shared" si="14"/>
        <v>0</v>
      </c>
    </row>
    <row r="315" spans="1:11">
      <c r="A315" s="1175" t="s">
        <v>6370</v>
      </c>
      <c r="B315" s="1175" t="s">
        <v>21</v>
      </c>
      <c r="C315" s="1189" t="s">
        <v>6371</v>
      </c>
      <c r="D315" s="1185" t="s">
        <v>6014</v>
      </c>
      <c r="E315" s="1172">
        <v>1</v>
      </c>
      <c r="F315" s="1187"/>
      <c r="G315" s="1187"/>
      <c r="H315" s="1188">
        <f t="shared" si="12"/>
        <v>0</v>
      </c>
      <c r="I315" s="1172">
        <f t="shared" si="13"/>
        <v>0</v>
      </c>
      <c r="J315" s="1172"/>
      <c r="K315" s="1174">
        <f t="shared" si="14"/>
        <v>0</v>
      </c>
    </row>
    <row r="316" spans="1:11">
      <c r="A316" s="1175" t="s">
        <v>6372</v>
      </c>
      <c r="B316" s="1175" t="s">
        <v>21</v>
      </c>
      <c r="C316" s="1189" t="s">
        <v>6099</v>
      </c>
      <c r="D316" s="1185" t="s">
        <v>6097</v>
      </c>
      <c r="E316" s="1172">
        <v>88</v>
      </c>
      <c r="F316" s="1187"/>
      <c r="G316" s="1187"/>
      <c r="H316" s="1188">
        <f t="shared" si="12"/>
        <v>0</v>
      </c>
      <c r="I316" s="1172">
        <f t="shared" si="13"/>
        <v>0</v>
      </c>
      <c r="J316" s="1172"/>
      <c r="K316" s="1174">
        <f t="shared" si="14"/>
        <v>0</v>
      </c>
    </row>
    <row r="317" spans="1:11">
      <c r="A317" s="1175" t="s">
        <v>6373</v>
      </c>
      <c r="B317" s="1175"/>
      <c r="C317" s="1189" t="s">
        <v>6103</v>
      </c>
      <c r="D317" s="1185" t="s">
        <v>6104</v>
      </c>
      <c r="E317" s="1172">
        <v>6</v>
      </c>
      <c r="F317" s="1187"/>
      <c r="G317" s="1187"/>
      <c r="H317" s="1188">
        <f t="shared" si="12"/>
        <v>0</v>
      </c>
      <c r="I317" s="1172">
        <f t="shared" si="13"/>
        <v>0</v>
      </c>
      <c r="J317" s="1172"/>
      <c r="K317" s="1174">
        <f t="shared" si="14"/>
        <v>0</v>
      </c>
    </row>
    <row r="318" spans="1:11">
      <c r="A318" s="1175" t="s">
        <v>6374</v>
      </c>
      <c r="B318" s="1175"/>
      <c r="C318" s="1189" t="s">
        <v>6106</v>
      </c>
      <c r="D318" s="1185" t="s">
        <v>6104</v>
      </c>
      <c r="E318" s="1172">
        <v>15</v>
      </c>
      <c r="F318" s="1187"/>
      <c r="G318" s="1187"/>
      <c r="H318" s="1188">
        <f t="shared" si="12"/>
        <v>0</v>
      </c>
      <c r="I318" s="1172">
        <f t="shared" si="13"/>
        <v>0</v>
      </c>
      <c r="J318" s="1172"/>
      <c r="K318" s="1174">
        <f t="shared" si="14"/>
        <v>0</v>
      </c>
    </row>
    <row r="319" spans="1:11">
      <c r="A319" s="1175" t="s">
        <v>6375</v>
      </c>
      <c r="B319" s="1175"/>
      <c r="C319" s="1189" t="s">
        <v>6108</v>
      </c>
      <c r="D319" s="1185" t="s">
        <v>6014</v>
      </c>
      <c r="E319" s="1172">
        <v>35</v>
      </c>
      <c r="F319" s="1187"/>
      <c r="G319" s="1187"/>
      <c r="H319" s="1188">
        <f t="shared" si="12"/>
        <v>0</v>
      </c>
      <c r="I319" s="1172">
        <f t="shared" si="13"/>
        <v>0</v>
      </c>
      <c r="J319" s="1172"/>
      <c r="K319" s="1174">
        <f t="shared" si="14"/>
        <v>0</v>
      </c>
    </row>
    <row r="320" spans="1:11" ht="15">
      <c r="A320" s="1175"/>
      <c r="B320" s="1175"/>
      <c r="C320" s="781" t="s">
        <v>6376</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6377</v>
      </c>
      <c r="D322" s="1185"/>
      <c r="E322" s="1172"/>
      <c r="F322" s="1172"/>
      <c r="G322" s="1172"/>
      <c r="H322" s="1188"/>
      <c r="I322" s="1172"/>
      <c r="J322" s="1172"/>
      <c r="K322" s="1174"/>
    </row>
    <row r="323" spans="1:11" ht="76.5">
      <c r="A323" s="1175" t="s">
        <v>6378</v>
      </c>
      <c r="B323" s="1175"/>
      <c r="C323" s="1186" t="s">
        <v>6379</v>
      </c>
      <c r="D323" s="1185" t="s">
        <v>6014</v>
      </c>
      <c r="E323" s="1172">
        <v>1</v>
      </c>
      <c r="F323" s="1187"/>
      <c r="G323" s="1187"/>
      <c r="H323" s="1188">
        <f t="shared" si="12"/>
        <v>0</v>
      </c>
      <c r="I323" s="1172">
        <f t="shared" si="13"/>
        <v>0</v>
      </c>
      <c r="J323" s="1172"/>
      <c r="K323" s="1174">
        <f t="shared" si="14"/>
        <v>0</v>
      </c>
    </row>
    <row r="324" spans="1:11">
      <c r="A324" s="1175" t="s">
        <v>6380</v>
      </c>
      <c r="B324" s="1175" t="s">
        <v>21</v>
      </c>
      <c r="C324" s="1189" t="s">
        <v>6308</v>
      </c>
      <c r="D324" s="1185" t="s">
        <v>6014</v>
      </c>
      <c r="E324" s="1172">
        <v>2</v>
      </c>
      <c r="F324" s="1187"/>
      <c r="G324" s="1187"/>
      <c r="H324" s="1188">
        <f t="shared" si="12"/>
        <v>0</v>
      </c>
      <c r="I324" s="1172">
        <f t="shared" si="13"/>
        <v>0</v>
      </c>
      <c r="J324" s="1172"/>
      <c r="K324" s="1174">
        <f t="shared" si="14"/>
        <v>0</v>
      </c>
    </row>
    <row r="325" spans="1:11">
      <c r="A325" s="1175"/>
      <c r="B325" s="1175" t="s">
        <v>21</v>
      </c>
      <c r="C325" s="1189" t="s">
        <v>6312</v>
      </c>
      <c r="D325" s="1185" t="s">
        <v>6014</v>
      </c>
      <c r="E325" s="1172">
        <v>1</v>
      </c>
      <c r="F325" s="1187"/>
      <c r="G325" s="1187"/>
      <c r="H325" s="1188">
        <f t="shared" si="12"/>
        <v>0</v>
      </c>
      <c r="I325" s="1172">
        <f t="shared" si="13"/>
        <v>0</v>
      </c>
      <c r="J325" s="1172"/>
      <c r="K325" s="1174">
        <f t="shared" si="14"/>
        <v>0</v>
      </c>
    </row>
    <row r="326" spans="1:11">
      <c r="A326" s="1175"/>
      <c r="B326" s="1175" t="s">
        <v>21</v>
      </c>
      <c r="C326" s="1189" t="s">
        <v>6381</v>
      </c>
      <c r="D326" s="1185" t="s">
        <v>6014</v>
      </c>
      <c r="E326" s="1172">
        <v>1</v>
      </c>
      <c r="F326" s="1187"/>
      <c r="G326" s="1187"/>
      <c r="H326" s="1188">
        <f t="shared" si="12"/>
        <v>0</v>
      </c>
      <c r="I326" s="1172">
        <f t="shared" si="13"/>
        <v>0</v>
      </c>
      <c r="J326" s="1172"/>
      <c r="K326" s="1174">
        <f t="shared" si="14"/>
        <v>0</v>
      </c>
    </row>
    <row r="327" spans="1:11">
      <c r="A327" s="1175" t="s">
        <v>6382</v>
      </c>
      <c r="B327" s="1175" t="s">
        <v>21</v>
      </c>
      <c r="C327" s="1189" t="s">
        <v>6383</v>
      </c>
      <c r="D327" s="1185" t="s">
        <v>6014</v>
      </c>
      <c r="E327" s="1172">
        <v>1</v>
      </c>
      <c r="F327" s="1187"/>
      <c r="G327" s="1187"/>
      <c r="H327" s="1188">
        <f t="shared" si="12"/>
        <v>0</v>
      </c>
      <c r="I327" s="1172">
        <f t="shared" si="13"/>
        <v>0</v>
      </c>
      <c r="J327" s="1172"/>
      <c r="K327" s="1174">
        <f t="shared" si="14"/>
        <v>0</v>
      </c>
    </row>
    <row r="328" spans="1:11">
      <c r="A328" s="1175" t="s">
        <v>6384</v>
      </c>
      <c r="B328" s="1175" t="s">
        <v>21</v>
      </c>
      <c r="C328" s="1189" t="s">
        <v>6277</v>
      </c>
      <c r="D328" s="1185" t="s">
        <v>6014</v>
      </c>
      <c r="E328" s="1172">
        <v>2</v>
      </c>
      <c r="F328" s="1187"/>
      <c r="G328" s="1187"/>
      <c r="H328" s="1188">
        <f t="shared" ref="H328:H391" si="15">E328*F328</f>
        <v>0</v>
      </c>
      <c r="I328" s="1172">
        <f t="shared" ref="I328:I391" si="16">E328*G328</f>
        <v>0</v>
      </c>
      <c r="J328" s="1172"/>
      <c r="K328" s="1174">
        <f t="shared" ref="K328:K391" si="17">H328+I328</f>
        <v>0</v>
      </c>
    </row>
    <row r="329" spans="1:11">
      <c r="A329" s="1175" t="s">
        <v>6385</v>
      </c>
      <c r="B329" s="1175"/>
      <c r="C329" s="1189" t="s">
        <v>6059</v>
      </c>
      <c r="D329" s="1185"/>
      <c r="E329" s="1172"/>
      <c r="F329" s="1172"/>
      <c r="G329" s="1172"/>
      <c r="H329" s="1188"/>
      <c r="I329" s="1172"/>
      <c r="J329" s="1172"/>
      <c r="K329" s="1174"/>
    </row>
    <row r="330" spans="1:11">
      <c r="A330" s="1175" t="s">
        <v>21</v>
      </c>
      <c r="B330" s="1175"/>
      <c r="C330" s="1189" t="s">
        <v>6045</v>
      </c>
      <c r="D330" s="1185"/>
      <c r="E330" s="1172"/>
      <c r="F330" s="1172"/>
      <c r="G330" s="1172"/>
      <c r="H330" s="1188"/>
      <c r="I330" s="1172"/>
      <c r="J330" s="1172"/>
      <c r="K330" s="1174"/>
    </row>
    <row r="331" spans="1:11">
      <c r="A331" s="1175" t="s">
        <v>6386</v>
      </c>
      <c r="B331" s="1175" t="s">
        <v>21</v>
      </c>
      <c r="C331" s="1189" t="s">
        <v>6285</v>
      </c>
      <c r="D331" s="1185" t="s">
        <v>6048</v>
      </c>
      <c r="E331" s="1172">
        <v>0.5</v>
      </c>
      <c r="F331" s="1187"/>
      <c r="G331" s="1187"/>
      <c r="H331" s="1188">
        <f t="shared" si="15"/>
        <v>0</v>
      </c>
      <c r="I331" s="1172">
        <f t="shared" si="16"/>
        <v>0</v>
      </c>
      <c r="J331" s="1172"/>
      <c r="K331" s="1174">
        <f t="shared" si="17"/>
        <v>0</v>
      </c>
    </row>
    <row r="332" spans="1:11">
      <c r="A332" s="1175"/>
      <c r="B332" s="1175" t="s">
        <v>21</v>
      </c>
      <c r="C332" s="1189" t="s">
        <v>6049</v>
      </c>
      <c r="D332" s="1185" t="s">
        <v>6048</v>
      </c>
      <c r="E332" s="1172">
        <v>0.5</v>
      </c>
      <c r="F332" s="1187"/>
      <c r="G332" s="1187"/>
      <c r="H332" s="1188">
        <f t="shared" si="15"/>
        <v>0</v>
      </c>
      <c r="I332" s="1172">
        <f t="shared" si="16"/>
        <v>0</v>
      </c>
      <c r="J332" s="1172"/>
      <c r="K332" s="1174">
        <f t="shared" si="17"/>
        <v>0</v>
      </c>
    </row>
    <row r="333" spans="1:11">
      <c r="A333" s="1175" t="s">
        <v>21</v>
      </c>
      <c r="B333" s="1175" t="s">
        <v>21</v>
      </c>
      <c r="C333" s="1189" t="s">
        <v>6060</v>
      </c>
      <c r="D333" s="1185"/>
      <c r="E333" s="1172"/>
      <c r="F333" s="1187"/>
      <c r="G333" s="1187"/>
      <c r="H333" s="1188">
        <f t="shared" si="15"/>
        <v>0</v>
      </c>
      <c r="I333" s="1172">
        <f t="shared" si="16"/>
        <v>0</v>
      </c>
      <c r="J333" s="1172"/>
      <c r="K333" s="1174">
        <f t="shared" si="17"/>
        <v>0</v>
      </c>
    </row>
    <row r="334" spans="1:11">
      <c r="A334" s="1175" t="s">
        <v>6387</v>
      </c>
      <c r="B334" s="1175" t="s">
        <v>21</v>
      </c>
      <c r="C334" s="1189" t="s">
        <v>6188</v>
      </c>
      <c r="D334" s="1185" t="s">
        <v>6048</v>
      </c>
      <c r="E334" s="1172">
        <v>37.5</v>
      </c>
      <c r="F334" s="1187"/>
      <c r="G334" s="1187"/>
      <c r="H334" s="1188">
        <f t="shared" si="15"/>
        <v>0</v>
      </c>
      <c r="I334" s="1172">
        <f t="shared" si="16"/>
        <v>0</v>
      </c>
      <c r="J334" s="1172"/>
      <c r="K334" s="1174">
        <f t="shared" si="17"/>
        <v>0</v>
      </c>
    </row>
    <row r="335" spans="1:11">
      <c r="A335" s="1175" t="s">
        <v>6388</v>
      </c>
      <c r="B335" s="1175" t="s">
        <v>21</v>
      </c>
      <c r="C335" s="1189" t="s">
        <v>6389</v>
      </c>
      <c r="D335" s="1185" t="s">
        <v>6014</v>
      </c>
      <c r="E335" s="1172">
        <v>1</v>
      </c>
      <c r="F335" s="1187"/>
      <c r="G335" s="1187"/>
      <c r="H335" s="1188">
        <f t="shared" si="15"/>
        <v>0</v>
      </c>
      <c r="I335" s="1172">
        <f t="shared" si="16"/>
        <v>0</v>
      </c>
      <c r="J335" s="1172"/>
      <c r="K335" s="1174">
        <f t="shared" si="17"/>
        <v>0</v>
      </c>
    </row>
    <row r="336" spans="1:11">
      <c r="A336" s="1175" t="s">
        <v>6390</v>
      </c>
      <c r="B336" s="1175" t="s">
        <v>21</v>
      </c>
      <c r="C336" s="1189" t="s">
        <v>6391</v>
      </c>
      <c r="D336" s="1185" t="s">
        <v>6014</v>
      </c>
      <c r="E336" s="1172">
        <v>5</v>
      </c>
      <c r="F336" s="1187"/>
      <c r="G336" s="1187"/>
      <c r="H336" s="1188">
        <f t="shared" si="15"/>
        <v>0</v>
      </c>
      <c r="I336" s="1172">
        <f t="shared" si="16"/>
        <v>0</v>
      </c>
      <c r="J336" s="1172"/>
      <c r="K336" s="1174">
        <f t="shared" si="17"/>
        <v>0</v>
      </c>
    </row>
    <row r="337" spans="1:11">
      <c r="A337" s="1175" t="s">
        <v>6392</v>
      </c>
      <c r="B337" s="1175" t="s">
        <v>21</v>
      </c>
      <c r="C337" s="1189" t="s">
        <v>6393</v>
      </c>
      <c r="D337" s="1185" t="s">
        <v>6014</v>
      </c>
      <c r="E337" s="1172">
        <v>7</v>
      </c>
      <c r="F337" s="1187"/>
      <c r="G337" s="1187"/>
      <c r="H337" s="1188">
        <f t="shared" si="15"/>
        <v>0</v>
      </c>
      <c r="I337" s="1172">
        <f t="shared" si="16"/>
        <v>0</v>
      </c>
      <c r="J337" s="1172"/>
      <c r="K337" s="1174">
        <f t="shared" si="17"/>
        <v>0</v>
      </c>
    </row>
    <row r="338" spans="1:11">
      <c r="A338" s="1175" t="s">
        <v>6394</v>
      </c>
      <c r="B338" s="1175" t="s">
        <v>21</v>
      </c>
      <c r="C338" s="1189" t="s">
        <v>6367</v>
      </c>
      <c r="D338" s="1185" t="s">
        <v>6014</v>
      </c>
      <c r="E338" s="1172">
        <v>1</v>
      </c>
      <c r="F338" s="1187"/>
      <c r="G338" s="1187"/>
      <c r="H338" s="1188">
        <f t="shared" si="15"/>
        <v>0</v>
      </c>
      <c r="I338" s="1172">
        <f t="shared" si="16"/>
        <v>0</v>
      </c>
      <c r="J338" s="1172"/>
      <c r="K338" s="1174">
        <f t="shared" si="17"/>
        <v>0</v>
      </c>
    </row>
    <row r="339" spans="1:11">
      <c r="A339" s="1175" t="s">
        <v>6395</v>
      </c>
      <c r="B339" s="1175"/>
      <c r="C339" s="1189" t="s">
        <v>6238</v>
      </c>
      <c r="D339" s="1185"/>
      <c r="E339" s="1172"/>
      <c r="F339" s="1172"/>
      <c r="G339" s="1172"/>
      <c r="H339" s="1188"/>
      <c r="I339" s="1172"/>
      <c r="J339" s="1172"/>
      <c r="K339" s="1174"/>
    </row>
    <row r="340" spans="1:11">
      <c r="A340" s="1175" t="s">
        <v>6396</v>
      </c>
      <c r="B340" s="1175" t="s">
        <v>21</v>
      </c>
      <c r="C340" s="1189" t="s">
        <v>6397</v>
      </c>
      <c r="D340" s="1185" t="s">
        <v>6048</v>
      </c>
      <c r="E340" s="1172">
        <v>1.5</v>
      </c>
      <c r="F340" s="1187"/>
      <c r="G340" s="1187"/>
      <c r="H340" s="1188">
        <f t="shared" si="15"/>
        <v>0</v>
      </c>
      <c r="I340" s="1172">
        <f t="shared" si="16"/>
        <v>0</v>
      </c>
      <c r="J340" s="1172"/>
      <c r="K340" s="1174">
        <f t="shared" si="17"/>
        <v>0</v>
      </c>
    </row>
    <row r="341" spans="1:11">
      <c r="A341" s="1175"/>
      <c r="B341" s="1175" t="s">
        <v>21</v>
      </c>
      <c r="C341" s="1189" t="s">
        <v>6398</v>
      </c>
      <c r="D341" s="1185" t="s">
        <v>6097</v>
      </c>
      <c r="E341" s="1172">
        <v>7</v>
      </c>
      <c r="F341" s="1187"/>
      <c r="G341" s="1187"/>
      <c r="H341" s="1188">
        <f t="shared" si="15"/>
        <v>0</v>
      </c>
      <c r="I341" s="1172">
        <f t="shared" si="16"/>
        <v>0</v>
      </c>
      <c r="J341" s="1172"/>
      <c r="K341" s="1174">
        <f t="shared" si="17"/>
        <v>0</v>
      </c>
    </row>
    <row r="342" spans="1:11">
      <c r="A342" s="1175" t="s">
        <v>6399</v>
      </c>
      <c r="B342" s="1175"/>
      <c r="C342" s="1189" t="s">
        <v>6103</v>
      </c>
      <c r="D342" s="1185" t="s">
        <v>6104</v>
      </c>
      <c r="E342" s="1172">
        <v>1</v>
      </c>
      <c r="F342" s="1187"/>
      <c r="G342" s="1187"/>
      <c r="H342" s="1188">
        <f t="shared" si="15"/>
        <v>0</v>
      </c>
      <c r="I342" s="1172">
        <f t="shared" si="16"/>
        <v>0</v>
      </c>
      <c r="J342" s="1172"/>
      <c r="K342" s="1174">
        <f t="shared" si="17"/>
        <v>0</v>
      </c>
    </row>
    <row r="343" spans="1:11">
      <c r="A343" s="1175" t="s">
        <v>6400</v>
      </c>
      <c r="B343" s="1175"/>
      <c r="C343" s="1189" t="s">
        <v>6106</v>
      </c>
      <c r="D343" s="1185" t="s">
        <v>6104</v>
      </c>
      <c r="E343" s="1172">
        <v>2</v>
      </c>
      <c r="F343" s="1187"/>
      <c r="G343" s="1187"/>
      <c r="H343" s="1188">
        <f t="shared" si="15"/>
        <v>0</v>
      </c>
      <c r="I343" s="1172">
        <f t="shared" si="16"/>
        <v>0</v>
      </c>
      <c r="J343" s="1172"/>
      <c r="K343" s="1174">
        <f t="shared" si="17"/>
        <v>0</v>
      </c>
    </row>
    <row r="344" spans="1:11">
      <c r="A344" s="1175" t="s">
        <v>6401</v>
      </c>
      <c r="B344" s="1175"/>
      <c r="C344" s="1189" t="s">
        <v>6108</v>
      </c>
      <c r="D344" s="1185" t="s">
        <v>6014</v>
      </c>
      <c r="E344" s="1172">
        <v>16</v>
      </c>
      <c r="F344" s="1187"/>
      <c r="G344" s="1187"/>
      <c r="H344" s="1188">
        <f t="shared" si="15"/>
        <v>0</v>
      </c>
      <c r="I344" s="1172">
        <f t="shared" si="16"/>
        <v>0</v>
      </c>
      <c r="J344" s="1172"/>
      <c r="K344" s="1174">
        <f t="shared" si="17"/>
        <v>0</v>
      </c>
    </row>
    <row r="345" spans="1:11" ht="15">
      <c r="A345" s="1175" t="s">
        <v>21</v>
      </c>
      <c r="B345" s="1175"/>
      <c r="C345" s="781" t="s">
        <v>6402</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6403</v>
      </c>
      <c r="D347" s="1185"/>
      <c r="E347" s="1172"/>
      <c r="F347" s="1172"/>
      <c r="G347" s="1172"/>
      <c r="H347" s="1188"/>
      <c r="I347" s="1172"/>
      <c r="J347" s="1172"/>
      <c r="K347" s="1174"/>
    </row>
    <row r="348" spans="1:11">
      <c r="A348" s="1175" t="s">
        <v>6404</v>
      </c>
      <c r="B348" s="1175" t="s">
        <v>21</v>
      </c>
      <c r="C348" s="1189" t="s">
        <v>6308</v>
      </c>
      <c r="D348" s="1185" t="s">
        <v>6014</v>
      </c>
      <c r="E348" s="1172">
        <v>2</v>
      </c>
      <c r="F348" s="1187"/>
      <c r="G348" s="1187"/>
      <c r="H348" s="1188">
        <f t="shared" si="15"/>
        <v>0</v>
      </c>
      <c r="I348" s="1172">
        <f t="shared" si="16"/>
        <v>0</v>
      </c>
      <c r="J348" s="1172"/>
      <c r="K348" s="1174">
        <f t="shared" si="17"/>
        <v>0</v>
      </c>
    </row>
    <row r="349" spans="1:11">
      <c r="A349" s="1175"/>
      <c r="B349" s="1175" t="s">
        <v>21</v>
      </c>
      <c r="C349" s="1189" t="s">
        <v>6312</v>
      </c>
      <c r="D349" s="1185" t="s">
        <v>6014</v>
      </c>
      <c r="E349" s="1172">
        <v>1</v>
      </c>
      <c r="F349" s="1187"/>
      <c r="G349" s="1187"/>
      <c r="H349" s="1188">
        <f t="shared" si="15"/>
        <v>0</v>
      </c>
      <c r="I349" s="1172">
        <f t="shared" si="16"/>
        <v>0</v>
      </c>
      <c r="J349" s="1172"/>
      <c r="K349" s="1174">
        <f t="shared" si="17"/>
        <v>0</v>
      </c>
    </row>
    <row r="350" spans="1:11">
      <c r="A350" s="1175" t="s">
        <v>6405</v>
      </c>
      <c r="B350" s="1175" t="s">
        <v>21</v>
      </c>
      <c r="C350" s="1189" t="s">
        <v>6406</v>
      </c>
      <c r="D350" s="1185" t="s">
        <v>6014</v>
      </c>
      <c r="E350" s="1172">
        <v>2</v>
      </c>
      <c r="F350" s="1187"/>
      <c r="G350" s="1187"/>
      <c r="H350" s="1188">
        <f t="shared" si="15"/>
        <v>0</v>
      </c>
      <c r="I350" s="1172">
        <f t="shared" si="16"/>
        <v>0</v>
      </c>
      <c r="J350" s="1172"/>
      <c r="K350" s="1174">
        <f t="shared" si="17"/>
        <v>0</v>
      </c>
    </row>
    <row r="351" spans="1:11">
      <c r="A351" s="1175" t="s">
        <v>21</v>
      </c>
      <c r="B351" s="1175"/>
      <c r="C351" s="1189" t="s">
        <v>6059</v>
      </c>
      <c r="D351" s="1185"/>
      <c r="E351" s="1172"/>
      <c r="F351" s="1172"/>
      <c r="G351" s="1172"/>
      <c r="H351" s="1188"/>
      <c r="I351" s="1172"/>
      <c r="J351" s="1172"/>
      <c r="K351" s="1174"/>
    </row>
    <row r="352" spans="1:11">
      <c r="A352" s="1175" t="s">
        <v>21</v>
      </c>
      <c r="B352" s="1175"/>
      <c r="C352" s="1189" t="s">
        <v>6045</v>
      </c>
      <c r="D352" s="1185"/>
      <c r="E352" s="1172"/>
      <c r="F352" s="1172"/>
      <c r="G352" s="1172"/>
      <c r="H352" s="1188"/>
      <c r="I352" s="1172"/>
      <c r="J352" s="1172"/>
      <c r="K352" s="1174"/>
    </row>
    <row r="353" spans="1:11">
      <c r="A353" s="1175" t="s">
        <v>6407</v>
      </c>
      <c r="B353" s="1175" t="s">
        <v>21</v>
      </c>
      <c r="C353" s="1189" t="s">
        <v>6285</v>
      </c>
      <c r="D353" s="1185" t="s">
        <v>6048</v>
      </c>
      <c r="E353" s="1172">
        <v>0.5</v>
      </c>
      <c r="F353" s="1187"/>
      <c r="G353" s="1187"/>
      <c r="H353" s="1188">
        <f t="shared" si="15"/>
        <v>0</v>
      </c>
      <c r="I353" s="1172">
        <f t="shared" si="16"/>
        <v>0</v>
      </c>
      <c r="J353" s="1172"/>
      <c r="K353" s="1174">
        <f t="shared" si="17"/>
        <v>0</v>
      </c>
    </row>
    <row r="354" spans="1:11">
      <c r="A354" s="1175"/>
      <c r="B354" s="1175" t="s">
        <v>21</v>
      </c>
      <c r="C354" s="1189" t="s">
        <v>6049</v>
      </c>
      <c r="D354" s="1185" t="s">
        <v>6048</v>
      </c>
      <c r="E354" s="1172">
        <v>0.5</v>
      </c>
      <c r="F354" s="1187"/>
      <c r="G354" s="1187"/>
      <c r="H354" s="1188">
        <f t="shared" si="15"/>
        <v>0</v>
      </c>
      <c r="I354" s="1172">
        <f t="shared" si="16"/>
        <v>0</v>
      </c>
      <c r="J354" s="1172"/>
      <c r="K354" s="1174">
        <f t="shared" si="17"/>
        <v>0</v>
      </c>
    </row>
    <row r="355" spans="1:11">
      <c r="A355" s="1175" t="s">
        <v>21</v>
      </c>
      <c r="B355" s="1175"/>
      <c r="C355" s="1189" t="s">
        <v>6060</v>
      </c>
      <c r="D355" s="1185"/>
      <c r="E355" s="1172"/>
      <c r="F355" s="1172"/>
      <c r="G355" s="1172"/>
      <c r="H355" s="1188"/>
      <c r="I355" s="1172"/>
      <c r="J355" s="1172"/>
      <c r="K355" s="1174"/>
    </row>
    <row r="356" spans="1:11">
      <c r="A356" s="1175" t="s">
        <v>6408</v>
      </c>
      <c r="B356" s="1175" t="s">
        <v>21</v>
      </c>
      <c r="C356" s="1189" t="s">
        <v>6188</v>
      </c>
      <c r="D356" s="1185" t="s">
        <v>6048</v>
      </c>
      <c r="E356" s="1172">
        <v>33.5</v>
      </c>
      <c r="F356" s="1187"/>
      <c r="G356" s="1187"/>
      <c r="H356" s="1188">
        <f t="shared" si="15"/>
        <v>0</v>
      </c>
      <c r="I356" s="1172">
        <f t="shared" si="16"/>
        <v>0</v>
      </c>
      <c r="J356" s="1172"/>
      <c r="K356" s="1174">
        <f t="shared" si="17"/>
        <v>0</v>
      </c>
    </row>
    <row r="357" spans="1:11">
      <c r="A357" s="1175" t="s">
        <v>6409</v>
      </c>
      <c r="B357" s="1175" t="s">
        <v>21</v>
      </c>
      <c r="C357" s="1189" t="s">
        <v>6389</v>
      </c>
      <c r="D357" s="1185" t="s">
        <v>6014</v>
      </c>
      <c r="E357" s="1172">
        <v>1</v>
      </c>
      <c r="F357" s="1187"/>
      <c r="G357" s="1187"/>
      <c r="H357" s="1188">
        <f t="shared" si="15"/>
        <v>0</v>
      </c>
      <c r="I357" s="1172">
        <f t="shared" si="16"/>
        <v>0</v>
      </c>
      <c r="J357" s="1172"/>
      <c r="K357" s="1174">
        <f t="shared" si="17"/>
        <v>0</v>
      </c>
    </row>
    <row r="358" spans="1:11">
      <c r="A358" s="1175" t="s">
        <v>6410</v>
      </c>
      <c r="B358" s="1175" t="s">
        <v>21</v>
      </c>
      <c r="C358" s="1189" t="s">
        <v>6391</v>
      </c>
      <c r="D358" s="1185" t="s">
        <v>6014</v>
      </c>
      <c r="E358" s="1172">
        <v>5</v>
      </c>
      <c r="F358" s="1187"/>
      <c r="G358" s="1187"/>
      <c r="H358" s="1188">
        <f t="shared" si="15"/>
        <v>0</v>
      </c>
      <c r="I358" s="1172">
        <f t="shared" si="16"/>
        <v>0</v>
      </c>
      <c r="J358" s="1172"/>
      <c r="K358" s="1174">
        <f t="shared" si="17"/>
        <v>0</v>
      </c>
    </row>
    <row r="359" spans="1:11">
      <c r="A359" s="1175" t="s">
        <v>6411</v>
      </c>
      <c r="B359" s="1175" t="s">
        <v>21</v>
      </c>
      <c r="C359" s="1189" t="s">
        <v>6393</v>
      </c>
      <c r="D359" s="1185" t="s">
        <v>6014</v>
      </c>
      <c r="E359" s="1172">
        <v>10</v>
      </c>
      <c r="F359" s="1187"/>
      <c r="G359" s="1187"/>
      <c r="H359" s="1188">
        <f t="shared" si="15"/>
        <v>0</v>
      </c>
      <c r="I359" s="1172">
        <f t="shared" si="16"/>
        <v>0</v>
      </c>
      <c r="J359" s="1172"/>
      <c r="K359" s="1174">
        <f t="shared" si="17"/>
        <v>0</v>
      </c>
    </row>
    <row r="360" spans="1:11">
      <c r="A360" s="1175" t="s">
        <v>6412</v>
      </c>
      <c r="B360" s="1175" t="s">
        <v>21</v>
      </c>
      <c r="C360" s="1189" t="s">
        <v>6367</v>
      </c>
      <c r="D360" s="1185" t="s">
        <v>6014</v>
      </c>
      <c r="E360" s="1172">
        <v>1</v>
      </c>
      <c r="F360" s="1187"/>
      <c r="G360" s="1187"/>
      <c r="H360" s="1188">
        <f t="shared" si="15"/>
        <v>0</v>
      </c>
      <c r="I360" s="1172">
        <f t="shared" si="16"/>
        <v>0</v>
      </c>
      <c r="J360" s="1172"/>
      <c r="K360" s="1174">
        <f t="shared" si="17"/>
        <v>0</v>
      </c>
    </row>
    <row r="361" spans="1:11">
      <c r="A361" s="1175" t="s">
        <v>6413</v>
      </c>
      <c r="B361" s="1175" t="s">
        <v>21</v>
      </c>
      <c r="C361" s="1189" t="s">
        <v>6096</v>
      </c>
      <c r="D361" s="1185" t="s">
        <v>6097</v>
      </c>
      <c r="E361" s="1172">
        <v>7</v>
      </c>
      <c r="F361" s="1187"/>
      <c r="G361" s="1187"/>
      <c r="H361" s="1188">
        <f t="shared" si="15"/>
        <v>0</v>
      </c>
      <c r="I361" s="1172">
        <f t="shared" si="16"/>
        <v>0</v>
      </c>
      <c r="J361" s="1172"/>
      <c r="K361" s="1174">
        <f t="shared" si="17"/>
        <v>0</v>
      </c>
    </row>
    <row r="362" spans="1:11">
      <c r="A362" s="1175"/>
      <c r="B362" s="1175" t="s">
        <v>21</v>
      </c>
      <c r="C362" s="1189" t="s">
        <v>6398</v>
      </c>
      <c r="D362" s="1185" t="s">
        <v>6097</v>
      </c>
      <c r="E362" s="1172">
        <v>22</v>
      </c>
      <c r="F362" s="1187"/>
      <c r="G362" s="1187"/>
      <c r="H362" s="1188">
        <f t="shared" si="15"/>
        <v>0</v>
      </c>
      <c r="I362" s="1172">
        <f t="shared" si="16"/>
        <v>0</v>
      </c>
      <c r="J362" s="1172"/>
      <c r="K362" s="1174">
        <f t="shared" si="17"/>
        <v>0</v>
      </c>
    </row>
    <row r="363" spans="1:11">
      <c r="A363" s="1175" t="s">
        <v>6414</v>
      </c>
      <c r="B363" s="1175"/>
      <c r="C363" s="1189" t="s">
        <v>6103</v>
      </c>
      <c r="D363" s="1185" t="s">
        <v>6104</v>
      </c>
      <c r="E363" s="1172">
        <v>1</v>
      </c>
      <c r="F363" s="1187"/>
      <c r="G363" s="1187"/>
      <c r="H363" s="1188">
        <f t="shared" si="15"/>
        <v>0</v>
      </c>
      <c r="I363" s="1172">
        <f t="shared" si="16"/>
        <v>0</v>
      </c>
      <c r="J363" s="1172"/>
      <c r="K363" s="1174">
        <f t="shared" si="17"/>
        <v>0</v>
      </c>
    </row>
    <row r="364" spans="1:11">
      <c r="A364" s="1175" t="s">
        <v>6415</v>
      </c>
      <c r="B364" s="1175"/>
      <c r="C364" s="1189" t="s">
        <v>6106</v>
      </c>
      <c r="D364" s="1185" t="s">
        <v>6104</v>
      </c>
      <c r="E364" s="1172">
        <v>2</v>
      </c>
      <c r="F364" s="1187"/>
      <c r="G364" s="1187"/>
      <c r="H364" s="1188">
        <f t="shared" si="15"/>
        <v>0</v>
      </c>
      <c r="I364" s="1172">
        <f t="shared" si="16"/>
        <v>0</v>
      </c>
      <c r="J364" s="1172"/>
      <c r="K364" s="1174">
        <f t="shared" si="17"/>
        <v>0</v>
      </c>
    </row>
    <row r="365" spans="1:11">
      <c r="A365" s="1175" t="s">
        <v>6416</v>
      </c>
      <c r="B365" s="1175"/>
      <c r="C365" s="1189" t="s">
        <v>6108</v>
      </c>
      <c r="D365" s="1185" t="s">
        <v>6014</v>
      </c>
      <c r="E365" s="1172">
        <v>16</v>
      </c>
      <c r="F365" s="1187"/>
      <c r="G365" s="1187"/>
      <c r="H365" s="1188">
        <f t="shared" si="15"/>
        <v>0</v>
      </c>
      <c r="I365" s="1172">
        <f t="shared" si="16"/>
        <v>0</v>
      </c>
      <c r="J365" s="1172"/>
      <c r="K365" s="1174">
        <f t="shared" si="17"/>
        <v>0</v>
      </c>
    </row>
    <row r="366" spans="1:11" ht="15">
      <c r="A366" s="1175" t="s">
        <v>6417</v>
      </c>
      <c r="B366" s="1175"/>
      <c r="C366" s="781" t="s">
        <v>6418</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6419</v>
      </c>
      <c r="D368" s="1185"/>
      <c r="E368" s="1172"/>
      <c r="F368" s="1172"/>
      <c r="G368" s="1172"/>
      <c r="H368" s="1188"/>
      <c r="I368" s="1172"/>
      <c r="J368" s="1172"/>
      <c r="K368" s="1174"/>
    </row>
    <row r="369" spans="1:11" ht="76.5">
      <c r="A369" s="1175" t="s">
        <v>6420</v>
      </c>
      <c r="B369" s="1175"/>
      <c r="C369" s="1186" t="s">
        <v>6421</v>
      </c>
      <c r="D369" s="1185" t="s">
        <v>6014</v>
      </c>
      <c r="E369" s="1172">
        <v>1</v>
      </c>
      <c r="F369" s="1187"/>
      <c r="G369" s="1187"/>
      <c r="H369" s="1188">
        <f t="shared" si="15"/>
        <v>0</v>
      </c>
      <c r="I369" s="1172">
        <f t="shared" si="16"/>
        <v>0</v>
      </c>
      <c r="J369" s="1172"/>
      <c r="K369" s="1174">
        <f t="shared" si="17"/>
        <v>0</v>
      </c>
    </row>
    <row r="370" spans="1:11">
      <c r="A370" s="1175" t="s">
        <v>6422</v>
      </c>
      <c r="B370" s="1175" t="s">
        <v>21</v>
      </c>
      <c r="C370" s="1189" t="s">
        <v>6423</v>
      </c>
      <c r="D370" s="1185" t="s">
        <v>6014</v>
      </c>
      <c r="E370" s="1172">
        <v>2</v>
      </c>
      <c r="F370" s="1187"/>
      <c r="G370" s="1187"/>
      <c r="H370" s="1188">
        <f t="shared" si="15"/>
        <v>0</v>
      </c>
      <c r="I370" s="1172">
        <f t="shared" si="16"/>
        <v>0</v>
      </c>
      <c r="J370" s="1172"/>
      <c r="K370" s="1174">
        <f t="shared" si="17"/>
        <v>0</v>
      </c>
    </row>
    <row r="371" spans="1:11">
      <c r="A371" s="1175"/>
      <c r="B371" s="1175" t="s">
        <v>21</v>
      </c>
      <c r="C371" s="1189" t="s">
        <v>6312</v>
      </c>
      <c r="D371" s="1185" t="s">
        <v>6014</v>
      </c>
      <c r="E371" s="1172">
        <v>2</v>
      </c>
      <c r="F371" s="1187"/>
      <c r="G371" s="1187"/>
      <c r="H371" s="1188">
        <f t="shared" si="15"/>
        <v>0</v>
      </c>
      <c r="I371" s="1172">
        <f t="shared" si="16"/>
        <v>0</v>
      </c>
      <c r="J371" s="1172"/>
      <c r="K371" s="1174">
        <f t="shared" si="17"/>
        <v>0</v>
      </c>
    </row>
    <row r="372" spans="1:11">
      <c r="A372" s="1175" t="s">
        <v>6424</v>
      </c>
      <c r="B372" s="1175" t="s">
        <v>21</v>
      </c>
      <c r="C372" s="1189" t="s">
        <v>6425</v>
      </c>
      <c r="D372" s="1185" t="s">
        <v>6014</v>
      </c>
      <c r="E372" s="1172">
        <v>1</v>
      </c>
      <c r="F372" s="1187"/>
      <c r="G372" s="1187"/>
      <c r="H372" s="1188">
        <f t="shared" si="15"/>
        <v>0</v>
      </c>
      <c r="I372" s="1172">
        <f t="shared" si="16"/>
        <v>0</v>
      </c>
      <c r="J372" s="1172"/>
      <c r="K372" s="1174">
        <f t="shared" si="17"/>
        <v>0</v>
      </c>
    </row>
    <row r="373" spans="1:11">
      <c r="A373" s="1175" t="s">
        <v>6426</v>
      </c>
      <c r="B373" s="1175" t="s">
        <v>21</v>
      </c>
      <c r="C373" s="1189" t="s">
        <v>6427</v>
      </c>
      <c r="D373" s="1185" t="s">
        <v>6014</v>
      </c>
      <c r="E373" s="1172">
        <v>8</v>
      </c>
      <c r="F373" s="1187"/>
      <c r="G373" s="1187"/>
      <c r="H373" s="1188">
        <f t="shared" si="15"/>
        <v>0</v>
      </c>
      <c r="I373" s="1172">
        <f t="shared" si="16"/>
        <v>0</v>
      </c>
      <c r="J373" s="1172"/>
      <c r="K373" s="1174">
        <f t="shared" si="17"/>
        <v>0</v>
      </c>
    </row>
    <row r="374" spans="1:11">
      <c r="A374" s="1175" t="s">
        <v>6428</v>
      </c>
      <c r="B374" s="1175" t="s">
        <v>21</v>
      </c>
      <c r="C374" s="1189" t="s">
        <v>6429</v>
      </c>
      <c r="D374" s="1185" t="s">
        <v>6014</v>
      </c>
      <c r="E374" s="1172">
        <v>1</v>
      </c>
      <c r="F374" s="1187"/>
      <c r="G374" s="1187"/>
      <c r="H374" s="1188">
        <f t="shared" si="15"/>
        <v>0</v>
      </c>
      <c r="I374" s="1172">
        <f t="shared" si="16"/>
        <v>0</v>
      </c>
      <c r="J374" s="1172"/>
      <c r="K374" s="1174">
        <f t="shared" si="17"/>
        <v>0</v>
      </c>
    </row>
    <row r="375" spans="1:11">
      <c r="A375" s="1175" t="s">
        <v>6430</v>
      </c>
      <c r="B375" s="1175"/>
      <c r="C375" s="1189" t="s">
        <v>6059</v>
      </c>
      <c r="D375" s="1185"/>
      <c r="E375" s="1172"/>
      <c r="F375" s="1172"/>
      <c r="G375" s="1172"/>
      <c r="H375" s="1188"/>
      <c r="I375" s="1172"/>
      <c r="J375" s="1172"/>
      <c r="K375" s="1174"/>
    </row>
    <row r="376" spans="1:11">
      <c r="A376" s="1175" t="s">
        <v>21</v>
      </c>
      <c r="B376" s="1175"/>
      <c r="C376" s="1189" t="s">
        <v>6045</v>
      </c>
      <c r="D376" s="1185"/>
      <c r="E376" s="1172"/>
      <c r="F376" s="1172"/>
      <c r="G376" s="1172"/>
      <c r="H376" s="1188"/>
      <c r="I376" s="1172"/>
      <c r="J376" s="1172"/>
      <c r="K376" s="1174"/>
    </row>
    <row r="377" spans="1:11">
      <c r="A377" s="1175" t="s">
        <v>6431</v>
      </c>
      <c r="B377" s="1175" t="s">
        <v>21</v>
      </c>
      <c r="C377" s="1189" t="s">
        <v>6285</v>
      </c>
      <c r="D377" s="1185" t="s">
        <v>6048</v>
      </c>
      <c r="E377" s="1172">
        <v>1</v>
      </c>
      <c r="F377" s="1187"/>
      <c r="G377" s="1187"/>
      <c r="H377" s="1188">
        <f t="shared" si="15"/>
        <v>0</v>
      </c>
      <c r="I377" s="1172">
        <f t="shared" si="16"/>
        <v>0</v>
      </c>
      <c r="J377" s="1172"/>
      <c r="K377" s="1174">
        <f t="shared" si="17"/>
        <v>0</v>
      </c>
    </row>
    <row r="378" spans="1:11">
      <c r="A378" s="1175"/>
      <c r="B378" s="1175" t="s">
        <v>21</v>
      </c>
      <c r="C378" s="1189" t="s">
        <v>6049</v>
      </c>
      <c r="D378" s="1185" t="s">
        <v>6048</v>
      </c>
      <c r="E378" s="1172">
        <v>1</v>
      </c>
      <c r="F378" s="1187"/>
      <c r="G378" s="1187"/>
      <c r="H378" s="1188">
        <f t="shared" si="15"/>
        <v>0</v>
      </c>
      <c r="I378" s="1172">
        <f t="shared" si="16"/>
        <v>0</v>
      </c>
      <c r="J378" s="1172"/>
      <c r="K378" s="1174">
        <f t="shared" si="17"/>
        <v>0</v>
      </c>
    </row>
    <row r="379" spans="1:11">
      <c r="A379" s="1175" t="s">
        <v>21</v>
      </c>
      <c r="B379" s="1175" t="s">
        <v>21</v>
      </c>
      <c r="C379" s="1189" t="s">
        <v>6060</v>
      </c>
      <c r="D379" s="1185" t="s">
        <v>6048</v>
      </c>
      <c r="E379" s="1172" t="s">
        <v>21</v>
      </c>
      <c r="F379" s="1172"/>
      <c r="G379" s="1172"/>
      <c r="H379" s="1188"/>
      <c r="I379" s="1172"/>
      <c r="J379" s="1172"/>
      <c r="K379" s="1174"/>
    </row>
    <row r="380" spans="1:11">
      <c r="A380" s="1175" t="s">
        <v>6432</v>
      </c>
      <c r="B380" s="1175" t="s">
        <v>21</v>
      </c>
      <c r="C380" s="1189" t="s">
        <v>6062</v>
      </c>
      <c r="D380" s="1185" t="s">
        <v>6048</v>
      </c>
      <c r="E380" s="1172">
        <v>29</v>
      </c>
      <c r="F380" s="1187"/>
      <c r="G380" s="1187"/>
      <c r="H380" s="1188">
        <f t="shared" si="15"/>
        <v>0</v>
      </c>
      <c r="I380" s="1172">
        <f t="shared" si="16"/>
        <v>0</v>
      </c>
      <c r="J380" s="1172"/>
      <c r="K380" s="1174">
        <f t="shared" si="17"/>
        <v>0</v>
      </c>
    </row>
    <row r="381" spans="1:11">
      <c r="A381" s="1175" t="s">
        <v>6433</v>
      </c>
      <c r="B381" s="1175" t="s">
        <v>21</v>
      </c>
      <c r="C381" s="1189" t="s">
        <v>6290</v>
      </c>
      <c r="D381" s="1185" t="s">
        <v>6048</v>
      </c>
      <c r="E381" s="1172">
        <v>4</v>
      </c>
      <c r="F381" s="1187"/>
      <c r="G381" s="1187"/>
      <c r="H381" s="1188">
        <f t="shared" si="15"/>
        <v>0</v>
      </c>
      <c r="I381" s="1172">
        <f t="shared" si="16"/>
        <v>0</v>
      </c>
      <c r="J381" s="1172"/>
      <c r="K381" s="1174">
        <f t="shared" si="17"/>
        <v>0</v>
      </c>
    </row>
    <row r="382" spans="1:11">
      <c r="A382" s="1175" t="s">
        <v>6434</v>
      </c>
      <c r="B382" s="1175" t="s">
        <v>21</v>
      </c>
      <c r="C382" s="1189" t="s">
        <v>6329</v>
      </c>
      <c r="D382" s="1185" t="s">
        <v>6048</v>
      </c>
      <c r="E382" s="1172">
        <v>4</v>
      </c>
      <c r="F382" s="1187"/>
      <c r="G382" s="1187"/>
      <c r="H382" s="1188">
        <f t="shared" si="15"/>
        <v>0</v>
      </c>
      <c r="I382" s="1172">
        <f t="shared" si="16"/>
        <v>0</v>
      </c>
      <c r="J382" s="1172"/>
      <c r="K382" s="1174">
        <f t="shared" si="17"/>
        <v>0</v>
      </c>
    </row>
    <row r="383" spans="1:11">
      <c r="A383" s="1175" t="s">
        <v>6435</v>
      </c>
      <c r="B383" s="1175" t="s">
        <v>21</v>
      </c>
      <c r="C383" s="1189" t="s">
        <v>6436</v>
      </c>
      <c r="D383" s="1185" t="s">
        <v>6048</v>
      </c>
      <c r="E383" s="1172">
        <v>11</v>
      </c>
      <c r="F383" s="1187"/>
      <c r="G383" s="1187"/>
      <c r="H383" s="1188">
        <f t="shared" si="15"/>
        <v>0</v>
      </c>
      <c r="I383" s="1172">
        <f t="shared" si="16"/>
        <v>0</v>
      </c>
      <c r="J383" s="1172"/>
      <c r="K383" s="1174">
        <f t="shared" si="17"/>
        <v>0</v>
      </c>
    </row>
    <row r="384" spans="1:11">
      <c r="A384" s="1175" t="s">
        <v>6437</v>
      </c>
      <c r="B384" s="1175" t="s">
        <v>21</v>
      </c>
      <c r="C384" s="1189" t="s">
        <v>6347</v>
      </c>
      <c r="D384" s="1185" t="s">
        <v>6014</v>
      </c>
      <c r="E384" s="1172">
        <v>7</v>
      </c>
      <c r="F384" s="1187"/>
      <c r="G384" s="1187"/>
      <c r="H384" s="1188">
        <f t="shared" si="15"/>
        <v>0</v>
      </c>
      <c r="I384" s="1172">
        <f t="shared" si="16"/>
        <v>0</v>
      </c>
      <c r="J384" s="1172"/>
      <c r="K384" s="1174">
        <f t="shared" si="17"/>
        <v>0</v>
      </c>
    </row>
    <row r="385" spans="1:11">
      <c r="A385" s="1175" t="s">
        <v>6438</v>
      </c>
      <c r="B385" s="1175" t="s">
        <v>21</v>
      </c>
      <c r="C385" s="1189" t="s">
        <v>6439</v>
      </c>
      <c r="D385" s="1185" t="s">
        <v>6014</v>
      </c>
      <c r="E385" s="1172">
        <v>1</v>
      </c>
      <c r="F385" s="1187"/>
      <c r="G385" s="1187"/>
      <c r="H385" s="1188">
        <f t="shared" si="15"/>
        <v>0</v>
      </c>
      <c r="I385" s="1172">
        <f t="shared" si="16"/>
        <v>0</v>
      </c>
      <c r="J385" s="1172"/>
      <c r="K385" s="1174">
        <f t="shared" si="17"/>
        <v>0</v>
      </c>
    </row>
    <row r="386" spans="1:11">
      <c r="A386" s="1175" t="s">
        <v>6440</v>
      </c>
      <c r="B386" s="1175" t="s">
        <v>21</v>
      </c>
      <c r="C386" s="1189" t="s">
        <v>6441</v>
      </c>
      <c r="D386" s="1185" t="s">
        <v>6014</v>
      </c>
      <c r="E386" s="1172">
        <v>1</v>
      </c>
      <c r="F386" s="1187"/>
      <c r="G386" s="1187"/>
      <c r="H386" s="1188">
        <f t="shared" si="15"/>
        <v>0</v>
      </c>
      <c r="I386" s="1172">
        <f t="shared" si="16"/>
        <v>0</v>
      </c>
      <c r="J386" s="1172"/>
      <c r="K386" s="1174">
        <f t="shared" si="17"/>
        <v>0</v>
      </c>
    </row>
    <row r="387" spans="1:11">
      <c r="A387" s="1175" t="s">
        <v>6442</v>
      </c>
      <c r="B387" s="1175" t="s">
        <v>21</v>
      </c>
      <c r="C387" s="1189" t="s">
        <v>6443</v>
      </c>
      <c r="D387" s="1185" t="s">
        <v>6014</v>
      </c>
      <c r="E387" s="1172">
        <v>2</v>
      </c>
      <c r="F387" s="1187"/>
      <c r="G387" s="1187"/>
      <c r="H387" s="1188">
        <f t="shared" si="15"/>
        <v>0</v>
      </c>
      <c r="I387" s="1172">
        <f t="shared" si="16"/>
        <v>0</v>
      </c>
      <c r="J387" s="1172"/>
      <c r="K387" s="1174">
        <f t="shared" si="17"/>
        <v>0</v>
      </c>
    </row>
    <row r="388" spans="1:11">
      <c r="A388" s="1175" t="s">
        <v>6444</v>
      </c>
      <c r="B388" s="1175" t="s">
        <v>21</v>
      </c>
      <c r="C388" s="1189" t="s">
        <v>6445</v>
      </c>
      <c r="D388" s="1185" t="s">
        <v>6014</v>
      </c>
      <c r="E388" s="1172">
        <v>1</v>
      </c>
      <c r="F388" s="1187"/>
      <c r="G388" s="1187"/>
      <c r="H388" s="1188">
        <f t="shared" si="15"/>
        <v>0</v>
      </c>
      <c r="I388" s="1172">
        <f t="shared" si="16"/>
        <v>0</v>
      </c>
      <c r="J388" s="1172"/>
      <c r="K388" s="1174">
        <f t="shared" si="17"/>
        <v>0</v>
      </c>
    </row>
    <row r="389" spans="1:11">
      <c r="A389" s="1175" t="s">
        <v>6446</v>
      </c>
      <c r="B389" s="1175" t="s">
        <v>21</v>
      </c>
      <c r="C389" s="1189" t="s">
        <v>6447</v>
      </c>
      <c r="D389" s="1185" t="s">
        <v>6014</v>
      </c>
      <c r="E389" s="1172">
        <v>1</v>
      </c>
      <c r="F389" s="1187"/>
      <c r="G389" s="1187"/>
      <c r="H389" s="1188">
        <f t="shared" si="15"/>
        <v>0</v>
      </c>
      <c r="I389" s="1172">
        <f t="shared" si="16"/>
        <v>0</v>
      </c>
      <c r="J389" s="1172"/>
      <c r="K389" s="1174">
        <f t="shared" si="17"/>
        <v>0</v>
      </c>
    </row>
    <row r="390" spans="1:11">
      <c r="A390" s="1175" t="s">
        <v>6448</v>
      </c>
      <c r="B390" s="1175" t="s">
        <v>21</v>
      </c>
      <c r="C390" s="1189" t="s">
        <v>6449</v>
      </c>
      <c r="D390" s="1185" t="s">
        <v>6014</v>
      </c>
      <c r="E390" s="1172">
        <v>1</v>
      </c>
      <c r="F390" s="1187"/>
      <c r="G390" s="1187"/>
      <c r="H390" s="1188">
        <f t="shared" si="15"/>
        <v>0</v>
      </c>
      <c r="I390" s="1172">
        <f t="shared" si="16"/>
        <v>0</v>
      </c>
      <c r="J390" s="1172"/>
      <c r="K390" s="1174">
        <f t="shared" si="17"/>
        <v>0</v>
      </c>
    </row>
    <row r="391" spans="1:11">
      <c r="A391" s="1175" t="s">
        <v>6450</v>
      </c>
      <c r="B391" s="1175" t="s">
        <v>21</v>
      </c>
      <c r="C391" s="1189" t="s">
        <v>6451</v>
      </c>
      <c r="D391" s="1185" t="s">
        <v>6014</v>
      </c>
      <c r="E391" s="1172">
        <v>2</v>
      </c>
      <c r="F391" s="1187"/>
      <c r="G391" s="1187"/>
      <c r="H391" s="1188">
        <f t="shared" si="15"/>
        <v>0</v>
      </c>
      <c r="I391" s="1172">
        <f t="shared" si="16"/>
        <v>0</v>
      </c>
      <c r="J391" s="1172"/>
      <c r="K391" s="1174">
        <f t="shared" si="17"/>
        <v>0</v>
      </c>
    </row>
    <row r="392" spans="1:11">
      <c r="A392" s="1175" t="s">
        <v>6452</v>
      </c>
      <c r="B392" s="1175" t="s">
        <v>21</v>
      </c>
      <c r="C392" s="1189" t="s">
        <v>6453</v>
      </c>
      <c r="D392" s="1185" t="s">
        <v>6014</v>
      </c>
      <c r="E392" s="1172">
        <v>2</v>
      </c>
      <c r="F392" s="1187"/>
      <c r="G392" s="1187"/>
      <c r="H392" s="1188">
        <f t="shared" ref="H392:H455" si="18">E392*F392</f>
        <v>0</v>
      </c>
      <c r="I392" s="1172">
        <f t="shared" ref="I392:I455" si="19">E392*G392</f>
        <v>0</v>
      </c>
      <c r="J392" s="1172"/>
      <c r="K392" s="1174">
        <f t="shared" ref="K392:K455" si="20">H392+I392</f>
        <v>0</v>
      </c>
    </row>
    <row r="393" spans="1:11">
      <c r="A393" s="1175" t="s">
        <v>6454</v>
      </c>
      <c r="B393" s="1175" t="s">
        <v>21</v>
      </c>
      <c r="C393" s="1189" t="s">
        <v>6455</v>
      </c>
      <c r="D393" s="1185" t="s">
        <v>6014</v>
      </c>
      <c r="E393" s="1172">
        <v>2</v>
      </c>
      <c r="F393" s="1187"/>
      <c r="G393" s="1187"/>
      <c r="H393" s="1188">
        <f t="shared" si="18"/>
        <v>0</v>
      </c>
      <c r="I393" s="1172">
        <f t="shared" si="19"/>
        <v>0</v>
      </c>
      <c r="J393" s="1172"/>
      <c r="K393" s="1174">
        <f t="shared" si="20"/>
        <v>0</v>
      </c>
    </row>
    <row r="394" spans="1:11">
      <c r="A394" s="1175" t="s">
        <v>6456</v>
      </c>
      <c r="B394" s="1175" t="s">
        <v>21</v>
      </c>
      <c r="C394" s="1189" t="s">
        <v>6457</v>
      </c>
      <c r="D394" s="1185" t="s">
        <v>6014</v>
      </c>
      <c r="E394" s="1172">
        <v>2</v>
      </c>
      <c r="F394" s="1187"/>
      <c r="G394" s="1187"/>
      <c r="H394" s="1188">
        <f t="shared" si="18"/>
        <v>0</v>
      </c>
      <c r="I394" s="1172">
        <f t="shared" si="19"/>
        <v>0</v>
      </c>
      <c r="J394" s="1172"/>
      <c r="K394" s="1174">
        <f t="shared" si="20"/>
        <v>0</v>
      </c>
    </row>
    <row r="395" spans="1:11">
      <c r="A395" s="1175" t="s">
        <v>6458</v>
      </c>
      <c r="B395" s="1175" t="s">
        <v>21</v>
      </c>
      <c r="C395" s="1189" t="s">
        <v>6088</v>
      </c>
      <c r="D395" s="1185" t="s">
        <v>6014</v>
      </c>
      <c r="E395" s="1172">
        <v>5</v>
      </c>
      <c r="F395" s="1187"/>
      <c r="G395" s="1187"/>
      <c r="H395" s="1188">
        <f t="shared" si="18"/>
        <v>0</v>
      </c>
      <c r="I395" s="1172">
        <f t="shared" si="19"/>
        <v>0</v>
      </c>
      <c r="J395" s="1172"/>
      <c r="K395" s="1174">
        <f t="shared" si="20"/>
        <v>0</v>
      </c>
    </row>
    <row r="396" spans="1:11">
      <c r="A396" s="1175" t="s">
        <v>6459</v>
      </c>
      <c r="B396" s="1175" t="s">
        <v>21</v>
      </c>
      <c r="C396" s="1189" t="s">
        <v>6398</v>
      </c>
      <c r="D396" s="1185" t="s">
        <v>6097</v>
      </c>
      <c r="E396" s="1172">
        <v>32</v>
      </c>
      <c r="F396" s="1187"/>
      <c r="G396" s="1187"/>
      <c r="H396" s="1188">
        <f t="shared" si="18"/>
        <v>0</v>
      </c>
      <c r="I396" s="1172">
        <f t="shared" si="19"/>
        <v>0</v>
      </c>
      <c r="J396" s="1172"/>
      <c r="K396" s="1174">
        <f t="shared" si="20"/>
        <v>0</v>
      </c>
    </row>
    <row r="397" spans="1:11">
      <c r="A397" s="1175" t="s">
        <v>6460</v>
      </c>
      <c r="B397" s="1175"/>
      <c r="C397" s="1189" t="s">
        <v>6103</v>
      </c>
      <c r="D397" s="1185" t="s">
        <v>6104</v>
      </c>
      <c r="E397" s="1172">
        <v>1</v>
      </c>
      <c r="F397" s="1187"/>
      <c r="G397" s="1187"/>
      <c r="H397" s="1188">
        <f t="shared" si="18"/>
        <v>0</v>
      </c>
      <c r="I397" s="1172">
        <f t="shared" si="19"/>
        <v>0</v>
      </c>
      <c r="J397" s="1172"/>
      <c r="K397" s="1174">
        <f t="shared" si="20"/>
        <v>0</v>
      </c>
    </row>
    <row r="398" spans="1:11">
      <c r="A398" s="1175" t="s">
        <v>6461</v>
      </c>
      <c r="B398" s="1175"/>
      <c r="C398" s="1189" t="s">
        <v>6106</v>
      </c>
      <c r="D398" s="1185" t="s">
        <v>6104</v>
      </c>
      <c r="E398" s="1172">
        <v>2</v>
      </c>
      <c r="F398" s="1187"/>
      <c r="G398" s="1187"/>
      <c r="H398" s="1188">
        <f t="shared" si="18"/>
        <v>0</v>
      </c>
      <c r="I398" s="1172">
        <f t="shared" si="19"/>
        <v>0</v>
      </c>
      <c r="J398" s="1172"/>
      <c r="K398" s="1174">
        <f t="shared" si="20"/>
        <v>0</v>
      </c>
    </row>
    <row r="399" spans="1:11">
      <c r="A399" s="1175" t="s">
        <v>6462</v>
      </c>
      <c r="B399" s="1175"/>
      <c r="C399" s="1189" t="s">
        <v>6108</v>
      </c>
      <c r="D399" s="1185" t="s">
        <v>6014</v>
      </c>
      <c r="E399" s="1172">
        <v>20</v>
      </c>
      <c r="F399" s="1187"/>
      <c r="G399" s="1187"/>
      <c r="H399" s="1188">
        <f t="shared" si="18"/>
        <v>0</v>
      </c>
      <c r="I399" s="1172">
        <f t="shared" si="19"/>
        <v>0</v>
      </c>
      <c r="J399" s="1172"/>
      <c r="K399" s="1174">
        <f t="shared" si="20"/>
        <v>0</v>
      </c>
    </row>
    <row r="400" spans="1:11" ht="15">
      <c r="A400" s="1175"/>
      <c r="B400" s="1175" t="s">
        <v>21</v>
      </c>
      <c r="C400" s="781" t="s">
        <v>6463</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6464</v>
      </c>
      <c r="D402" s="1185"/>
      <c r="E402" s="1172"/>
      <c r="F402" s="1172"/>
      <c r="G402" s="1172"/>
      <c r="H402" s="1188"/>
      <c r="I402" s="1172"/>
      <c r="J402" s="1172"/>
      <c r="K402" s="1174"/>
    </row>
    <row r="403" spans="1:11">
      <c r="A403" s="1175" t="s">
        <v>6465</v>
      </c>
      <c r="B403" s="1175" t="s">
        <v>21</v>
      </c>
      <c r="C403" s="1189" t="s">
        <v>6466</v>
      </c>
      <c r="D403" s="1185" t="s">
        <v>6014</v>
      </c>
      <c r="E403" s="1172">
        <v>1</v>
      </c>
      <c r="F403" s="1187"/>
      <c r="G403" s="1187"/>
      <c r="H403" s="1188">
        <f t="shared" si="18"/>
        <v>0</v>
      </c>
      <c r="I403" s="1172">
        <f t="shared" si="19"/>
        <v>0</v>
      </c>
      <c r="J403" s="1172"/>
      <c r="K403" s="1174">
        <f t="shared" si="20"/>
        <v>0</v>
      </c>
    </row>
    <row r="404" spans="1:11">
      <c r="A404" s="1175" t="s">
        <v>21</v>
      </c>
      <c r="B404" s="1175" t="s">
        <v>21</v>
      </c>
      <c r="C404" s="1189" t="s">
        <v>6312</v>
      </c>
      <c r="D404" s="1185" t="s">
        <v>6014</v>
      </c>
      <c r="E404" s="1172">
        <v>2</v>
      </c>
      <c r="F404" s="1187"/>
      <c r="G404" s="1187"/>
      <c r="H404" s="1188">
        <f t="shared" si="18"/>
        <v>0</v>
      </c>
      <c r="I404" s="1172">
        <f t="shared" si="19"/>
        <v>0</v>
      </c>
      <c r="J404" s="1172"/>
      <c r="K404" s="1174">
        <f t="shared" si="20"/>
        <v>0</v>
      </c>
    </row>
    <row r="405" spans="1:11">
      <c r="A405" s="1175" t="s">
        <v>6467</v>
      </c>
      <c r="B405" s="1175" t="s">
        <v>21</v>
      </c>
      <c r="C405" s="1189" t="s">
        <v>6314</v>
      </c>
      <c r="D405" s="1185" t="s">
        <v>6014</v>
      </c>
      <c r="E405" s="1172">
        <v>6</v>
      </c>
      <c r="F405" s="1187"/>
      <c r="G405" s="1187"/>
      <c r="H405" s="1188">
        <f t="shared" si="18"/>
        <v>0</v>
      </c>
      <c r="I405" s="1172">
        <f t="shared" si="19"/>
        <v>0</v>
      </c>
      <c r="J405" s="1172"/>
      <c r="K405" s="1174">
        <f t="shared" si="20"/>
        <v>0</v>
      </c>
    </row>
    <row r="406" spans="1:11">
      <c r="A406" s="1175" t="s">
        <v>6468</v>
      </c>
      <c r="B406" s="1175" t="s">
        <v>6042</v>
      </c>
      <c r="C406" s="1189" t="s">
        <v>6316</v>
      </c>
      <c r="D406" s="1185" t="s">
        <v>6014</v>
      </c>
      <c r="E406" s="1172">
        <v>3</v>
      </c>
      <c r="F406" s="1187"/>
      <c r="G406" s="1187"/>
      <c r="H406" s="1188">
        <f t="shared" si="18"/>
        <v>0</v>
      </c>
      <c r="I406" s="1172">
        <f t="shared" si="19"/>
        <v>0</v>
      </c>
      <c r="J406" s="1172"/>
      <c r="K406" s="1174">
        <f t="shared" si="20"/>
        <v>0</v>
      </c>
    </row>
    <row r="407" spans="1:11">
      <c r="A407" s="1175" t="s">
        <v>6469</v>
      </c>
      <c r="B407" s="1175" t="s">
        <v>21</v>
      </c>
      <c r="C407" s="1189" t="s">
        <v>6470</v>
      </c>
      <c r="D407" s="1185" t="s">
        <v>6014</v>
      </c>
      <c r="E407" s="1172">
        <v>1</v>
      </c>
      <c r="F407" s="1187"/>
      <c r="G407" s="1187"/>
      <c r="H407" s="1188">
        <f t="shared" si="18"/>
        <v>0</v>
      </c>
      <c r="I407" s="1172">
        <f t="shared" si="19"/>
        <v>0</v>
      </c>
      <c r="J407" s="1172"/>
      <c r="K407" s="1174">
        <f t="shared" si="20"/>
        <v>0</v>
      </c>
    </row>
    <row r="408" spans="1:11">
      <c r="A408" s="1175" t="s">
        <v>21</v>
      </c>
      <c r="B408" s="1175"/>
      <c r="C408" s="1189" t="s">
        <v>6045</v>
      </c>
      <c r="D408" s="1185"/>
      <c r="E408" s="1172"/>
      <c r="F408" s="1172"/>
      <c r="G408" s="1172"/>
      <c r="H408" s="1188"/>
      <c r="I408" s="1172"/>
      <c r="J408" s="1172"/>
      <c r="K408" s="1174"/>
    </row>
    <row r="409" spans="1:11">
      <c r="A409" s="1175" t="s">
        <v>6471</v>
      </c>
      <c r="B409" s="1175" t="s">
        <v>21</v>
      </c>
      <c r="C409" s="1189" t="s">
        <v>6285</v>
      </c>
      <c r="D409" s="1185" t="s">
        <v>6048</v>
      </c>
      <c r="E409" s="1172">
        <v>21</v>
      </c>
      <c r="F409" s="1187"/>
      <c r="G409" s="1187"/>
      <c r="H409" s="1188">
        <f t="shared" si="18"/>
        <v>0</v>
      </c>
      <c r="I409" s="1172">
        <f t="shared" si="19"/>
        <v>0</v>
      </c>
      <c r="J409" s="1172"/>
      <c r="K409" s="1174">
        <f t="shared" si="20"/>
        <v>0</v>
      </c>
    </row>
    <row r="410" spans="1:11">
      <c r="A410" s="1175" t="s">
        <v>21</v>
      </c>
      <c r="B410" s="1175" t="s">
        <v>21</v>
      </c>
      <c r="C410" s="1189" t="s">
        <v>6049</v>
      </c>
      <c r="D410" s="1185" t="s">
        <v>6048</v>
      </c>
      <c r="E410" s="1172">
        <v>21</v>
      </c>
      <c r="F410" s="1187"/>
      <c r="G410" s="1187"/>
      <c r="H410" s="1188">
        <f t="shared" si="18"/>
        <v>0</v>
      </c>
      <c r="I410" s="1172">
        <f t="shared" si="19"/>
        <v>0</v>
      </c>
      <c r="J410" s="1172"/>
      <c r="K410" s="1174">
        <f t="shared" si="20"/>
        <v>0</v>
      </c>
    </row>
    <row r="411" spans="1:11">
      <c r="A411" s="1175"/>
      <c r="B411" s="1175" t="s">
        <v>21</v>
      </c>
      <c r="C411" s="1189" t="s">
        <v>6060</v>
      </c>
      <c r="D411" s="1185" t="s">
        <v>6048</v>
      </c>
      <c r="E411" s="1172" t="s">
        <v>21</v>
      </c>
      <c r="F411" s="1172"/>
      <c r="G411" s="1172"/>
      <c r="H411" s="1188"/>
      <c r="I411" s="1172"/>
      <c r="J411" s="1172"/>
      <c r="K411" s="1174"/>
    </row>
    <row r="412" spans="1:11">
      <c r="A412" s="1175" t="s">
        <v>6472</v>
      </c>
      <c r="B412" s="1175" t="s">
        <v>21</v>
      </c>
      <c r="C412" s="1189" t="s">
        <v>6473</v>
      </c>
      <c r="D412" s="1185" t="s">
        <v>6048</v>
      </c>
      <c r="E412" s="1172">
        <v>5.5</v>
      </c>
      <c r="F412" s="1187"/>
      <c r="G412" s="1187"/>
      <c r="H412" s="1188">
        <f t="shared" si="18"/>
        <v>0</v>
      </c>
      <c r="I412" s="1172">
        <f t="shared" si="19"/>
        <v>0</v>
      </c>
      <c r="J412" s="1172"/>
      <c r="K412" s="1174">
        <f t="shared" si="20"/>
        <v>0</v>
      </c>
    </row>
    <row r="413" spans="1:11">
      <c r="A413" s="1175" t="s">
        <v>6474</v>
      </c>
      <c r="B413" s="1175" t="s">
        <v>21</v>
      </c>
      <c r="C413" s="1189" t="s">
        <v>6062</v>
      </c>
      <c r="D413" s="1185" t="s">
        <v>6048</v>
      </c>
      <c r="E413" s="1172">
        <v>3.5</v>
      </c>
      <c r="F413" s="1187"/>
      <c r="G413" s="1187"/>
      <c r="H413" s="1188">
        <f t="shared" si="18"/>
        <v>0</v>
      </c>
      <c r="I413" s="1172">
        <f t="shared" si="19"/>
        <v>0</v>
      </c>
      <c r="J413" s="1172"/>
      <c r="K413" s="1174">
        <f t="shared" si="20"/>
        <v>0</v>
      </c>
    </row>
    <row r="414" spans="1:11">
      <c r="A414" s="1175" t="s">
        <v>6475</v>
      </c>
      <c r="B414" s="1175" t="s">
        <v>21</v>
      </c>
      <c r="C414" s="1189" t="s">
        <v>6329</v>
      </c>
      <c r="D414" s="1185" t="s">
        <v>6048</v>
      </c>
      <c r="E414" s="1172">
        <v>4</v>
      </c>
      <c r="F414" s="1187"/>
      <c r="G414" s="1187"/>
      <c r="H414" s="1188">
        <f t="shared" si="18"/>
        <v>0</v>
      </c>
      <c r="I414" s="1172">
        <f t="shared" si="19"/>
        <v>0</v>
      </c>
      <c r="J414" s="1172"/>
      <c r="K414" s="1174">
        <f t="shared" si="20"/>
        <v>0</v>
      </c>
    </row>
    <row r="415" spans="1:11">
      <c r="A415" s="1175" t="s">
        <v>6476</v>
      </c>
      <c r="B415" s="1175" t="s">
        <v>21</v>
      </c>
      <c r="C415" s="1189" t="s">
        <v>6436</v>
      </c>
      <c r="D415" s="1185" t="s">
        <v>6048</v>
      </c>
      <c r="E415" s="1172">
        <v>9</v>
      </c>
      <c r="F415" s="1187"/>
      <c r="G415" s="1187"/>
      <c r="H415" s="1188">
        <f t="shared" si="18"/>
        <v>0</v>
      </c>
      <c r="I415" s="1172">
        <f t="shared" si="19"/>
        <v>0</v>
      </c>
      <c r="J415" s="1172"/>
      <c r="K415" s="1174">
        <f t="shared" si="20"/>
        <v>0</v>
      </c>
    </row>
    <row r="416" spans="1:11">
      <c r="A416" s="1175" t="s">
        <v>6477</v>
      </c>
      <c r="B416" s="1175" t="s">
        <v>21</v>
      </c>
      <c r="C416" s="1189" t="s">
        <v>6478</v>
      </c>
      <c r="D416" s="1185" t="s">
        <v>6014</v>
      </c>
      <c r="E416" s="1172">
        <v>2</v>
      </c>
      <c r="F416" s="1187"/>
      <c r="G416" s="1187"/>
      <c r="H416" s="1188">
        <f t="shared" si="18"/>
        <v>0</v>
      </c>
      <c r="I416" s="1172">
        <f t="shared" si="19"/>
        <v>0</v>
      </c>
      <c r="J416" s="1195">
        <f>SUM(J329:J415)</f>
        <v>0</v>
      </c>
      <c r="K416" s="1174">
        <f t="shared" si="20"/>
        <v>0</v>
      </c>
    </row>
    <row r="417" spans="1:11">
      <c r="A417" s="1175" t="s">
        <v>6479</v>
      </c>
      <c r="B417" s="1175" t="s">
        <v>21</v>
      </c>
      <c r="C417" s="1189" t="s">
        <v>6347</v>
      </c>
      <c r="D417" s="1185" t="s">
        <v>6014</v>
      </c>
      <c r="E417" s="1172">
        <v>2</v>
      </c>
      <c r="F417" s="1187"/>
      <c r="G417" s="1187"/>
      <c r="H417" s="1188">
        <f t="shared" si="18"/>
        <v>0</v>
      </c>
      <c r="I417" s="1172">
        <f t="shared" si="19"/>
        <v>0</v>
      </c>
      <c r="J417" s="1172"/>
      <c r="K417" s="1174">
        <f t="shared" si="20"/>
        <v>0</v>
      </c>
    </row>
    <row r="418" spans="1:11">
      <c r="A418" s="1175" t="s">
        <v>6480</v>
      </c>
      <c r="B418" s="1175" t="s">
        <v>21</v>
      </c>
      <c r="C418" s="1189" t="s">
        <v>6481</v>
      </c>
      <c r="D418" s="1185" t="s">
        <v>6014</v>
      </c>
      <c r="E418" s="1172">
        <v>1</v>
      </c>
      <c r="F418" s="1187"/>
      <c r="G418" s="1187"/>
      <c r="H418" s="1188">
        <f t="shared" si="18"/>
        <v>0</v>
      </c>
      <c r="I418" s="1172">
        <f t="shared" si="19"/>
        <v>0</v>
      </c>
      <c r="J418" s="1172"/>
      <c r="K418" s="1174">
        <f t="shared" si="20"/>
        <v>0</v>
      </c>
    </row>
    <row r="419" spans="1:11">
      <c r="A419" s="1175" t="s">
        <v>6482</v>
      </c>
      <c r="B419" s="1175" t="s">
        <v>21</v>
      </c>
      <c r="C419" s="1189" t="s">
        <v>6483</v>
      </c>
      <c r="D419" s="1185" t="s">
        <v>6014</v>
      </c>
      <c r="E419" s="1172">
        <v>1</v>
      </c>
      <c r="F419" s="1187"/>
      <c r="G419" s="1187"/>
      <c r="H419" s="1188">
        <f t="shared" si="18"/>
        <v>0</v>
      </c>
      <c r="I419" s="1172">
        <f t="shared" si="19"/>
        <v>0</v>
      </c>
      <c r="J419" s="1172"/>
      <c r="K419" s="1174">
        <f t="shared" si="20"/>
        <v>0</v>
      </c>
    </row>
    <row r="420" spans="1:11">
      <c r="A420" s="1175" t="s">
        <v>6484</v>
      </c>
      <c r="B420" s="1175" t="s">
        <v>21</v>
      </c>
      <c r="C420" s="1189" t="s">
        <v>6443</v>
      </c>
      <c r="D420" s="1185" t="s">
        <v>6014</v>
      </c>
      <c r="E420" s="1172">
        <v>2</v>
      </c>
      <c r="F420" s="1187"/>
      <c r="G420" s="1187"/>
      <c r="H420" s="1188">
        <f t="shared" si="18"/>
        <v>0</v>
      </c>
      <c r="I420" s="1172">
        <f t="shared" si="19"/>
        <v>0</v>
      </c>
      <c r="J420" s="1172"/>
      <c r="K420" s="1174">
        <f t="shared" si="20"/>
        <v>0</v>
      </c>
    </row>
    <row r="421" spans="1:11">
      <c r="A421" s="1175" t="s">
        <v>6485</v>
      </c>
      <c r="B421" s="1175" t="s">
        <v>21</v>
      </c>
      <c r="C421" s="1189" t="s">
        <v>6443</v>
      </c>
      <c r="D421" s="1185" t="s">
        <v>6014</v>
      </c>
      <c r="E421" s="1172">
        <v>3</v>
      </c>
      <c r="F421" s="1187"/>
      <c r="G421" s="1187"/>
      <c r="H421" s="1188">
        <f t="shared" si="18"/>
        <v>0</v>
      </c>
      <c r="I421" s="1172">
        <f t="shared" si="19"/>
        <v>0</v>
      </c>
      <c r="J421" s="1172"/>
      <c r="K421" s="1174">
        <f t="shared" si="20"/>
        <v>0</v>
      </c>
    </row>
    <row r="422" spans="1:11">
      <c r="A422" s="1175" t="s">
        <v>6486</v>
      </c>
      <c r="B422" s="1175" t="s">
        <v>21</v>
      </c>
      <c r="C422" s="1189" t="s">
        <v>6457</v>
      </c>
      <c r="D422" s="1185" t="s">
        <v>6014</v>
      </c>
      <c r="E422" s="1172">
        <v>2</v>
      </c>
      <c r="F422" s="1187"/>
      <c r="G422" s="1187"/>
      <c r="H422" s="1188">
        <f t="shared" si="18"/>
        <v>0</v>
      </c>
      <c r="I422" s="1172">
        <f t="shared" si="19"/>
        <v>0</v>
      </c>
      <c r="J422" s="1172"/>
      <c r="K422" s="1174">
        <f t="shared" si="20"/>
        <v>0</v>
      </c>
    </row>
    <row r="423" spans="1:11">
      <c r="A423" s="1175" t="s">
        <v>6487</v>
      </c>
      <c r="B423" s="1175" t="s">
        <v>21</v>
      </c>
      <c r="C423" s="1189" t="s">
        <v>6447</v>
      </c>
      <c r="D423" s="1185" t="s">
        <v>6014</v>
      </c>
      <c r="E423" s="1172">
        <v>1</v>
      </c>
      <c r="F423" s="1187"/>
      <c r="G423" s="1187"/>
      <c r="H423" s="1188">
        <f t="shared" si="18"/>
        <v>0</v>
      </c>
      <c r="I423" s="1172">
        <f t="shared" si="19"/>
        <v>0</v>
      </c>
      <c r="J423" s="1172"/>
      <c r="K423" s="1174">
        <f t="shared" si="20"/>
        <v>0</v>
      </c>
    </row>
    <row r="424" spans="1:11">
      <c r="A424" s="1175" t="s">
        <v>6488</v>
      </c>
      <c r="B424" s="1175" t="s">
        <v>21</v>
      </c>
      <c r="C424" s="1189" t="s">
        <v>6449</v>
      </c>
      <c r="D424" s="1185" t="s">
        <v>6014</v>
      </c>
      <c r="E424" s="1172">
        <v>1</v>
      </c>
      <c r="F424" s="1187"/>
      <c r="G424" s="1187"/>
      <c r="H424" s="1188">
        <f t="shared" si="18"/>
        <v>0</v>
      </c>
      <c r="I424" s="1172">
        <f t="shared" si="19"/>
        <v>0</v>
      </c>
      <c r="J424" s="1172"/>
      <c r="K424" s="1174">
        <f t="shared" si="20"/>
        <v>0</v>
      </c>
    </row>
    <row r="425" spans="1:11">
      <c r="A425" s="1175" t="s">
        <v>6489</v>
      </c>
      <c r="B425" s="1175" t="s">
        <v>21</v>
      </c>
      <c r="C425" s="1189" t="s">
        <v>6455</v>
      </c>
      <c r="D425" s="1185" t="s">
        <v>6014</v>
      </c>
      <c r="E425" s="1172">
        <v>2</v>
      </c>
      <c r="F425" s="1187"/>
      <c r="G425" s="1187"/>
      <c r="H425" s="1188">
        <f t="shared" si="18"/>
        <v>0</v>
      </c>
      <c r="I425" s="1172">
        <f t="shared" si="19"/>
        <v>0</v>
      </c>
      <c r="J425" s="1172"/>
      <c r="K425" s="1174">
        <f t="shared" si="20"/>
        <v>0</v>
      </c>
    </row>
    <row r="426" spans="1:11">
      <c r="A426" s="1175" t="s">
        <v>6490</v>
      </c>
      <c r="B426" s="1175"/>
      <c r="C426" s="1189" t="s">
        <v>6059</v>
      </c>
      <c r="D426" s="1185" t="s">
        <v>21</v>
      </c>
      <c r="E426" s="1172" t="s">
        <v>21</v>
      </c>
      <c r="F426" s="1172"/>
      <c r="G426" s="1172"/>
      <c r="H426" s="1188"/>
      <c r="I426" s="1172"/>
      <c r="J426" s="1172"/>
      <c r="K426" s="1174"/>
    </row>
    <row r="427" spans="1:11">
      <c r="A427" s="1175" t="s">
        <v>6491</v>
      </c>
      <c r="B427" s="1175" t="s">
        <v>21</v>
      </c>
      <c r="C427" s="1189" t="s">
        <v>6059</v>
      </c>
      <c r="D427" s="1185" t="s">
        <v>21</v>
      </c>
      <c r="E427" s="1172" t="s">
        <v>21</v>
      </c>
      <c r="F427" s="1172"/>
      <c r="G427" s="1172"/>
      <c r="H427" s="1188"/>
      <c r="I427" s="1172"/>
      <c r="J427" s="1172"/>
      <c r="K427" s="1174"/>
    </row>
    <row r="428" spans="1:11">
      <c r="A428" s="1175" t="s">
        <v>21</v>
      </c>
      <c r="B428" s="1175" t="s">
        <v>21</v>
      </c>
      <c r="C428" s="1189" t="s">
        <v>6238</v>
      </c>
      <c r="D428" s="1185" t="s">
        <v>21</v>
      </c>
      <c r="E428" s="1172" t="s">
        <v>21</v>
      </c>
      <c r="F428" s="1172"/>
      <c r="G428" s="1172"/>
      <c r="H428" s="1188"/>
      <c r="I428" s="1172"/>
      <c r="J428" s="1172"/>
      <c r="K428" s="1174"/>
    </row>
    <row r="429" spans="1:11">
      <c r="A429" s="1175" t="s">
        <v>6492</v>
      </c>
      <c r="B429" s="1175" t="s">
        <v>21</v>
      </c>
      <c r="C429" s="1189" t="s">
        <v>6493</v>
      </c>
      <c r="D429" s="1185" t="s">
        <v>6048</v>
      </c>
      <c r="E429" s="1172">
        <v>3</v>
      </c>
      <c r="F429" s="1187"/>
      <c r="G429" s="1187"/>
      <c r="H429" s="1188">
        <f t="shared" si="18"/>
        <v>0</v>
      </c>
      <c r="I429" s="1172">
        <f t="shared" si="19"/>
        <v>0</v>
      </c>
      <c r="J429" s="1172"/>
      <c r="K429" s="1174">
        <f t="shared" si="20"/>
        <v>0</v>
      </c>
    </row>
    <row r="430" spans="1:11">
      <c r="A430" s="1175" t="s">
        <v>6494</v>
      </c>
      <c r="B430" s="1175" t="s">
        <v>21</v>
      </c>
      <c r="C430" s="1189" t="s">
        <v>6495</v>
      </c>
      <c r="D430" s="1185" t="s">
        <v>6048</v>
      </c>
      <c r="E430" s="1172">
        <v>3</v>
      </c>
      <c r="F430" s="1187"/>
      <c r="G430" s="1187"/>
      <c r="H430" s="1188">
        <f t="shared" si="18"/>
        <v>0</v>
      </c>
      <c r="I430" s="1172">
        <f t="shared" si="19"/>
        <v>0</v>
      </c>
      <c r="J430" s="1172"/>
      <c r="K430" s="1174">
        <f t="shared" si="20"/>
        <v>0</v>
      </c>
    </row>
    <row r="431" spans="1:11">
      <c r="A431" s="1175" t="s">
        <v>6496</v>
      </c>
      <c r="B431" s="1175" t="s">
        <v>21</v>
      </c>
      <c r="C431" s="1189" t="s">
        <v>6497</v>
      </c>
      <c r="D431" s="1185" t="s">
        <v>6014</v>
      </c>
      <c r="E431" s="1172">
        <v>3</v>
      </c>
      <c r="F431" s="1187"/>
      <c r="G431" s="1187"/>
      <c r="H431" s="1188">
        <f t="shared" si="18"/>
        <v>0</v>
      </c>
      <c r="I431" s="1172">
        <f t="shared" si="19"/>
        <v>0</v>
      </c>
      <c r="J431" s="1172"/>
      <c r="K431" s="1174">
        <f t="shared" si="20"/>
        <v>0</v>
      </c>
    </row>
    <row r="432" spans="1:11">
      <c r="A432" s="1175" t="s">
        <v>6498</v>
      </c>
      <c r="B432" s="1175" t="s">
        <v>21</v>
      </c>
      <c r="C432" s="1189" t="s">
        <v>6088</v>
      </c>
      <c r="D432" s="1185" t="s">
        <v>6014</v>
      </c>
      <c r="E432" s="1172">
        <v>1</v>
      </c>
      <c r="F432" s="1187"/>
      <c r="G432" s="1187"/>
      <c r="H432" s="1188">
        <f t="shared" si="18"/>
        <v>0</v>
      </c>
      <c r="I432" s="1172">
        <f t="shared" si="19"/>
        <v>0</v>
      </c>
      <c r="J432" s="1172"/>
      <c r="K432" s="1174">
        <f t="shared" si="20"/>
        <v>0</v>
      </c>
    </row>
    <row r="433" spans="1:11">
      <c r="A433" s="1175" t="s">
        <v>6499</v>
      </c>
      <c r="B433" s="1175" t="s">
        <v>21</v>
      </c>
      <c r="C433" s="1189" t="s">
        <v>6059</v>
      </c>
      <c r="D433" s="1185" t="s">
        <v>21</v>
      </c>
      <c r="E433" s="1172" t="s">
        <v>21</v>
      </c>
      <c r="F433" s="1172"/>
      <c r="G433" s="1172"/>
      <c r="H433" s="1188"/>
      <c r="I433" s="1172"/>
      <c r="J433" s="1172"/>
      <c r="K433" s="1174"/>
    </row>
    <row r="434" spans="1:11">
      <c r="A434" s="1175" t="s">
        <v>6500</v>
      </c>
      <c r="B434" s="1175" t="s">
        <v>21</v>
      </c>
      <c r="C434" s="1189" t="s">
        <v>6501</v>
      </c>
      <c r="D434" s="1185" t="s">
        <v>6014</v>
      </c>
      <c r="E434" s="1172">
        <v>1</v>
      </c>
      <c r="F434" s="1187"/>
      <c r="G434" s="1187"/>
      <c r="H434" s="1188">
        <f t="shared" si="18"/>
        <v>0</v>
      </c>
      <c r="I434" s="1172">
        <f t="shared" si="19"/>
        <v>0</v>
      </c>
      <c r="J434" s="1172"/>
      <c r="K434" s="1174">
        <f t="shared" si="20"/>
        <v>0</v>
      </c>
    </row>
    <row r="435" spans="1:11">
      <c r="A435" s="1175" t="s">
        <v>6502</v>
      </c>
      <c r="B435" s="1175" t="s">
        <v>21</v>
      </c>
      <c r="C435" s="1189" t="s">
        <v>6503</v>
      </c>
      <c r="D435" s="1185" t="s">
        <v>6014</v>
      </c>
      <c r="E435" s="1172">
        <v>2</v>
      </c>
      <c r="F435" s="1187"/>
      <c r="G435" s="1187"/>
      <c r="H435" s="1188">
        <f t="shared" si="18"/>
        <v>0</v>
      </c>
      <c r="I435" s="1172">
        <f t="shared" si="19"/>
        <v>0</v>
      </c>
      <c r="J435" s="1172"/>
      <c r="K435" s="1174">
        <f t="shared" si="20"/>
        <v>0</v>
      </c>
    </row>
    <row r="436" spans="1:11">
      <c r="A436" s="1175"/>
      <c r="B436" s="1175"/>
      <c r="C436" s="1189" t="s">
        <v>6504</v>
      </c>
      <c r="D436" s="1185" t="s">
        <v>6014</v>
      </c>
      <c r="E436" s="1172">
        <v>2</v>
      </c>
      <c r="F436" s="1187"/>
      <c r="G436" s="1187"/>
      <c r="H436" s="1188">
        <f t="shared" si="18"/>
        <v>0</v>
      </c>
      <c r="I436" s="1172">
        <f t="shared" si="19"/>
        <v>0</v>
      </c>
      <c r="J436" s="1172"/>
      <c r="K436" s="1174">
        <f t="shared" si="20"/>
        <v>0</v>
      </c>
    </row>
    <row r="437" spans="1:11">
      <c r="A437" s="1175" t="s">
        <v>6505</v>
      </c>
      <c r="B437" s="1175" t="s">
        <v>21</v>
      </c>
      <c r="C437" s="1189" t="s">
        <v>6103</v>
      </c>
      <c r="D437" s="1185" t="s">
        <v>6104</v>
      </c>
      <c r="E437" s="1172">
        <v>1</v>
      </c>
      <c r="F437" s="1187"/>
      <c r="G437" s="1187"/>
      <c r="H437" s="1188">
        <f t="shared" si="18"/>
        <v>0</v>
      </c>
      <c r="I437" s="1172">
        <f t="shared" si="19"/>
        <v>0</v>
      </c>
      <c r="J437" s="1172"/>
      <c r="K437" s="1174">
        <f t="shared" si="20"/>
        <v>0</v>
      </c>
    </row>
    <row r="438" spans="1:11">
      <c r="A438" s="1175" t="s">
        <v>6506</v>
      </c>
      <c r="B438" s="1175" t="s">
        <v>21</v>
      </c>
      <c r="C438" s="1189" t="s">
        <v>6106</v>
      </c>
      <c r="D438" s="1185" t="s">
        <v>6104</v>
      </c>
      <c r="E438" s="1172">
        <v>2</v>
      </c>
      <c r="F438" s="1187"/>
      <c r="G438" s="1187"/>
      <c r="H438" s="1188">
        <f t="shared" si="18"/>
        <v>0</v>
      </c>
      <c r="I438" s="1172">
        <f t="shared" si="19"/>
        <v>0</v>
      </c>
      <c r="J438" s="1172"/>
      <c r="K438" s="1174">
        <f t="shared" si="20"/>
        <v>0</v>
      </c>
    </row>
    <row r="439" spans="1:11">
      <c r="A439" s="1175" t="s">
        <v>6507</v>
      </c>
      <c r="B439" s="1175" t="s">
        <v>21</v>
      </c>
      <c r="C439" s="1189" t="s">
        <v>6108</v>
      </c>
      <c r="D439" s="1185" t="s">
        <v>6014</v>
      </c>
      <c r="E439" s="1172">
        <v>20</v>
      </c>
      <c r="F439" s="1187"/>
      <c r="G439" s="1187"/>
      <c r="H439" s="1188">
        <f t="shared" si="18"/>
        <v>0</v>
      </c>
      <c r="I439" s="1172">
        <f t="shared" si="19"/>
        <v>0</v>
      </c>
      <c r="J439" s="1172"/>
      <c r="K439" s="1174">
        <f t="shared" si="20"/>
        <v>0</v>
      </c>
    </row>
    <row r="440" spans="1:11" ht="15">
      <c r="A440" s="1175" t="s">
        <v>21</v>
      </c>
      <c r="B440" s="1175" t="s">
        <v>21</v>
      </c>
      <c r="C440" s="781" t="s">
        <v>6508</v>
      </c>
      <c r="D440" s="1185" t="s">
        <v>21</v>
      </c>
      <c r="E440" s="1172" t="s">
        <v>21</v>
      </c>
      <c r="F440" s="1172"/>
      <c r="G440" s="1172"/>
      <c r="H440" s="1188"/>
      <c r="I440" s="1172"/>
      <c r="J440" s="1172"/>
      <c r="K440" s="1174"/>
    </row>
    <row r="441" spans="1:11">
      <c r="A441" s="1175" t="s">
        <v>6509</v>
      </c>
      <c r="B441" s="1175"/>
      <c r="C441" s="1189"/>
      <c r="D441" s="1185"/>
      <c r="E441" s="1172"/>
      <c r="F441" s="1172"/>
      <c r="G441" s="1172"/>
      <c r="H441" s="1188"/>
      <c r="I441" s="1172"/>
      <c r="J441" s="1172"/>
      <c r="K441" s="1174"/>
    </row>
    <row r="442" spans="1:11" ht="15">
      <c r="A442" s="1175"/>
      <c r="B442" s="1175"/>
      <c r="C442" s="781" t="s">
        <v>6510</v>
      </c>
      <c r="D442" s="1185"/>
      <c r="E442" s="1172"/>
      <c r="F442" s="1172"/>
      <c r="G442" s="1172"/>
      <c r="H442" s="1188"/>
      <c r="I442" s="1172"/>
      <c r="J442" s="1172"/>
      <c r="K442" s="1174"/>
    </row>
    <row r="443" spans="1:11" ht="89.25">
      <c r="A443" s="1175" t="s">
        <v>6511</v>
      </c>
      <c r="B443" s="1175"/>
      <c r="C443" s="1196" t="s">
        <v>6512</v>
      </c>
      <c r="D443" s="1185" t="s">
        <v>6014</v>
      </c>
      <c r="E443" s="1172">
        <v>1</v>
      </c>
      <c r="F443" s="1187"/>
      <c r="G443" s="1187"/>
      <c r="H443" s="1188">
        <f t="shared" si="18"/>
        <v>0</v>
      </c>
      <c r="I443" s="1172">
        <f t="shared" si="19"/>
        <v>0</v>
      </c>
      <c r="J443" s="1172"/>
      <c r="K443" s="1174">
        <f t="shared" si="20"/>
        <v>0</v>
      </c>
    </row>
    <row r="444" spans="1:11">
      <c r="A444" s="1175" t="s">
        <v>6513</v>
      </c>
      <c r="B444" s="1175" t="s">
        <v>21</v>
      </c>
      <c r="C444" s="1189" t="s">
        <v>6514</v>
      </c>
      <c r="D444" s="1185" t="s">
        <v>6014</v>
      </c>
      <c r="E444" s="1172">
        <v>1</v>
      </c>
      <c r="F444" s="1187"/>
      <c r="G444" s="1187"/>
      <c r="H444" s="1188">
        <f t="shared" si="18"/>
        <v>0</v>
      </c>
      <c r="I444" s="1172">
        <f t="shared" si="19"/>
        <v>0</v>
      </c>
      <c r="J444" s="1172"/>
      <c r="K444" s="1174">
        <f t="shared" si="20"/>
        <v>0</v>
      </c>
    </row>
    <row r="445" spans="1:11">
      <c r="A445" s="1175"/>
      <c r="B445" s="1175" t="s">
        <v>6042</v>
      </c>
      <c r="C445" s="1189" t="s">
        <v>6515</v>
      </c>
      <c r="D445" s="1185" t="s">
        <v>6014</v>
      </c>
      <c r="E445" s="1172">
        <v>1</v>
      </c>
      <c r="F445" s="1187"/>
      <c r="G445" s="1187"/>
      <c r="H445" s="1188">
        <f t="shared" si="18"/>
        <v>0</v>
      </c>
      <c r="I445" s="1172">
        <f t="shared" si="19"/>
        <v>0</v>
      </c>
      <c r="J445" s="1172"/>
      <c r="K445" s="1174">
        <f t="shared" si="20"/>
        <v>0</v>
      </c>
    </row>
    <row r="446" spans="1:11">
      <c r="A446" s="1175" t="s">
        <v>6516</v>
      </c>
      <c r="B446" s="1175" t="s">
        <v>21</v>
      </c>
      <c r="C446" s="1189" t="s">
        <v>6129</v>
      </c>
      <c r="D446" s="1185" t="s">
        <v>6014</v>
      </c>
      <c r="E446" s="1172">
        <v>2</v>
      </c>
      <c r="F446" s="1187"/>
      <c r="G446" s="1187"/>
      <c r="H446" s="1188">
        <f t="shared" si="18"/>
        <v>0</v>
      </c>
      <c r="I446" s="1172">
        <f t="shared" si="19"/>
        <v>0</v>
      </c>
      <c r="J446" s="1172"/>
      <c r="K446" s="1174">
        <f t="shared" si="20"/>
        <v>0</v>
      </c>
    </row>
    <row r="447" spans="1:11">
      <c r="A447" s="1175" t="s">
        <v>6517</v>
      </c>
      <c r="B447" s="1175" t="s">
        <v>21</v>
      </c>
      <c r="C447" s="1189" t="s">
        <v>6518</v>
      </c>
      <c r="D447" s="1185" t="s">
        <v>6014</v>
      </c>
      <c r="E447" s="1172">
        <v>2</v>
      </c>
      <c r="F447" s="1187"/>
      <c r="G447" s="1187"/>
      <c r="H447" s="1188">
        <f t="shared" si="18"/>
        <v>0</v>
      </c>
      <c r="I447" s="1172">
        <f t="shared" si="19"/>
        <v>0</v>
      </c>
      <c r="J447" s="1172"/>
      <c r="K447" s="1174">
        <f t="shared" si="20"/>
        <v>0</v>
      </c>
    </row>
    <row r="448" spans="1:11">
      <c r="A448" s="1175" t="s">
        <v>6519</v>
      </c>
      <c r="B448" s="1175" t="s">
        <v>21</v>
      </c>
      <c r="C448" s="1189" t="s">
        <v>6059</v>
      </c>
      <c r="D448" s="1185" t="s">
        <v>21</v>
      </c>
      <c r="E448" s="1172" t="s">
        <v>21</v>
      </c>
      <c r="F448" s="1172"/>
      <c r="G448" s="1172"/>
      <c r="H448" s="1188"/>
      <c r="I448" s="1172"/>
      <c r="J448" s="1172"/>
      <c r="K448" s="1174"/>
    </row>
    <row r="449" spans="1:11">
      <c r="A449" s="1175"/>
      <c r="B449" s="1175"/>
      <c r="C449" s="1189" t="s">
        <v>6045</v>
      </c>
      <c r="D449" s="1185"/>
      <c r="E449" s="1172"/>
      <c r="F449" s="1172"/>
      <c r="G449" s="1172"/>
      <c r="H449" s="1188"/>
      <c r="I449" s="1172"/>
      <c r="J449" s="1172"/>
      <c r="K449" s="1174"/>
    </row>
    <row r="450" spans="1:11">
      <c r="A450" s="1175" t="s">
        <v>6520</v>
      </c>
      <c r="B450" s="1175" t="s">
        <v>21</v>
      </c>
      <c r="C450" s="1189" t="s">
        <v>6051</v>
      </c>
      <c r="D450" s="1185" t="s">
        <v>6048</v>
      </c>
      <c r="E450" s="1172">
        <v>10</v>
      </c>
      <c r="F450" s="1187"/>
      <c r="G450" s="1187"/>
      <c r="H450" s="1188">
        <f t="shared" si="18"/>
        <v>0</v>
      </c>
      <c r="I450" s="1172">
        <f t="shared" si="19"/>
        <v>0</v>
      </c>
      <c r="J450" s="1172"/>
      <c r="K450" s="1174">
        <f t="shared" si="20"/>
        <v>0</v>
      </c>
    </row>
    <row r="451" spans="1:11">
      <c r="A451" s="1175" t="s">
        <v>21</v>
      </c>
      <c r="B451" s="1175" t="s">
        <v>21</v>
      </c>
      <c r="C451" s="1189" t="s">
        <v>6049</v>
      </c>
      <c r="D451" s="1185" t="s">
        <v>6048</v>
      </c>
      <c r="E451" s="1172">
        <v>10</v>
      </c>
      <c r="F451" s="1187"/>
      <c r="G451" s="1187"/>
      <c r="H451" s="1188">
        <f t="shared" si="18"/>
        <v>0</v>
      </c>
      <c r="I451" s="1172">
        <f t="shared" si="19"/>
        <v>0</v>
      </c>
      <c r="J451" s="1172"/>
      <c r="K451" s="1174">
        <f t="shared" si="20"/>
        <v>0</v>
      </c>
    </row>
    <row r="452" spans="1:11">
      <c r="A452" s="1175" t="s">
        <v>6521</v>
      </c>
      <c r="B452" s="1175" t="s">
        <v>21</v>
      </c>
      <c r="C452" s="1189" t="s">
        <v>6398</v>
      </c>
      <c r="D452" s="1185" t="s">
        <v>6097</v>
      </c>
      <c r="E452" s="1172">
        <v>18</v>
      </c>
      <c r="F452" s="1187"/>
      <c r="G452" s="1187"/>
      <c r="H452" s="1188">
        <f t="shared" si="18"/>
        <v>0</v>
      </c>
      <c r="I452" s="1172">
        <f t="shared" si="19"/>
        <v>0</v>
      </c>
      <c r="J452" s="1172"/>
      <c r="K452" s="1174">
        <f t="shared" si="20"/>
        <v>0</v>
      </c>
    </row>
    <row r="453" spans="1:11">
      <c r="A453" s="1175" t="s">
        <v>6522</v>
      </c>
      <c r="B453" s="1175"/>
      <c r="C453" s="1189" t="s">
        <v>6103</v>
      </c>
      <c r="D453" s="1185" t="s">
        <v>6104</v>
      </c>
      <c r="E453" s="1172">
        <v>1</v>
      </c>
      <c r="F453" s="1187"/>
      <c r="G453" s="1187"/>
      <c r="H453" s="1188">
        <f t="shared" si="18"/>
        <v>0</v>
      </c>
      <c r="I453" s="1172">
        <f t="shared" si="19"/>
        <v>0</v>
      </c>
      <c r="J453" s="1172"/>
      <c r="K453" s="1174">
        <f t="shared" si="20"/>
        <v>0</v>
      </c>
    </row>
    <row r="454" spans="1:11">
      <c r="A454" s="1175" t="s">
        <v>6523</v>
      </c>
      <c r="B454" s="1175"/>
      <c r="C454" s="1189" t="s">
        <v>6106</v>
      </c>
      <c r="D454" s="1185" t="s">
        <v>6104</v>
      </c>
      <c r="E454" s="1172">
        <v>2</v>
      </c>
      <c r="F454" s="1187"/>
      <c r="G454" s="1187"/>
      <c r="H454" s="1188">
        <f t="shared" si="18"/>
        <v>0</v>
      </c>
      <c r="I454" s="1172">
        <f t="shared" si="19"/>
        <v>0</v>
      </c>
      <c r="J454" s="1172"/>
      <c r="K454" s="1174">
        <f t="shared" si="20"/>
        <v>0</v>
      </c>
    </row>
    <row r="455" spans="1:11">
      <c r="A455" s="1175" t="s">
        <v>6524</v>
      </c>
      <c r="B455" s="1175"/>
      <c r="C455" s="1189" t="s">
        <v>6108</v>
      </c>
      <c r="D455" s="1185" t="s">
        <v>6014</v>
      </c>
      <c r="E455" s="1172">
        <v>5</v>
      </c>
      <c r="F455" s="1187"/>
      <c r="G455" s="1187"/>
      <c r="H455" s="1188">
        <f t="shared" si="18"/>
        <v>0</v>
      </c>
      <c r="I455" s="1172">
        <f t="shared" si="19"/>
        <v>0</v>
      </c>
      <c r="J455" s="1172"/>
      <c r="K455" s="1174">
        <f t="shared" si="20"/>
        <v>0</v>
      </c>
    </row>
    <row r="456" spans="1:11" ht="15">
      <c r="A456" s="1175" t="s">
        <v>21</v>
      </c>
      <c r="B456" s="1175" t="s">
        <v>21</v>
      </c>
      <c r="C456" s="781" t="s">
        <v>6525</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6526</v>
      </c>
      <c r="D458" s="1185"/>
      <c r="E458" s="1172"/>
      <c r="F458" s="1172"/>
      <c r="G458" s="1172"/>
      <c r="H458" s="1188"/>
      <c r="I458" s="1172"/>
      <c r="J458" s="1172"/>
      <c r="K458" s="1174"/>
    </row>
    <row r="459" spans="1:11">
      <c r="A459" s="1175" t="s">
        <v>6527</v>
      </c>
      <c r="B459" s="1175" t="s">
        <v>21</v>
      </c>
      <c r="C459" s="1189" t="s">
        <v>6528</v>
      </c>
      <c r="D459" s="1185" t="s">
        <v>6014</v>
      </c>
      <c r="E459" s="1172">
        <v>1</v>
      </c>
      <c r="F459" s="1187"/>
      <c r="G459" s="1187"/>
      <c r="H459" s="1188">
        <f t="shared" ref="H459:H521" si="21">E459*F459</f>
        <v>0</v>
      </c>
      <c r="I459" s="1172">
        <f t="shared" ref="I459:I521" si="22">E459*G459</f>
        <v>0</v>
      </c>
      <c r="J459" s="1172"/>
      <c r="K459" s="1174">
        <f t="shared" ref="K459:K521" si="23">H459+I459</f>
        <v>0</v>
      </c>
    </row>
    <row r="460" spans="1:11">
      <c r="A460" s="1175"/>
      <c r="B460" s="1175" t="s">
        <v>21</v>
      </c>
      <c r="C460" s="1189" t="s">
        <v>6515</v>
      </c>
      <c r="D460" s="1185" t="s">
        <v>6014</v>
      </c>
      <c r="E460" s="1172">
        <v>1</v>
      </c>
      <c r="F460" s="1187"/>
      <c r="G460" s="1187"/>
      <c r="H460" s="1188">
        <f t="shared" si="21"/>
        <v>0</v>
      </c>
      <c r="I460" s="1172">
        <f t="shared" si="22"/>
        <v>0</v>
      </c>
      <c r="J460" s="1172"/>
      <c r="K460" s="1174">
        <f t="shared" si="23"/>
        <v>0</v>
      </c>
    </row>
    <row r="461" spans="1:11">
      <c r="A461" s="1175" t="s">
        <v>6529</v>
      </c>
      <c r="B461" s="1175" t="s">
        <v>21</v>
      </c>
      <c r="C461" s="1189" t="s">
        <v>6129</v>
      </c>
      <c r="D461" s="1185" t="s">
        <v>6014</v>
      </c>
      <c r="E461" s="1172">
        <v>10</v>
      </c>
      <c r="F461" s="1187"/>
      <c r="G461" s="1187"/>
      <c r="H461" s="1188">
        <f t="shared" si="21"/>
        <v>0</v>
      </c>
      <c r="I461" s="1172">
        <f t="shared" si="22"/>
        <v>0</v>
      </c>
      <c r="J461" s="1172"/>
      <c r="K461" s="1174">
        <f t="shared" si="23"/>
        <v>0</v>
      </c>
    </row>
    <row r="462" spans="1:11">
      <c r="A462" s="1175" t="s">
        <v>6530</v>
      </c>
      <c r="B462" s="1175" t="s">
        <v>21</v>
      </c>
      <c r="C462" s="1189" t="s">
        <v>6314</v>
      </c>
      <c r="D462" s="1185" t="s">
        <v>6014</v>
      </c>
      <c r="E462" s="1172">
        <v>3</v>
      </c>
      <c r="F462" s="1187"/>
      <c r="G462" s="1187"/>
      <c r="H462" s="1188">
        <f t="shared" si="21"/>
        <v>0</v>
      </c>
      <c r="I462" s="1172">
        <f t="shared" si="22"/>
        <v>0</v>
      </c>
      <c r="J462" s="1172"/>
      <c r="K462" s="1174">
        <f t="shared" si="23"/>
        <v>0</v>
      </c>
    </row>
    <row r="463" spans="1:11">
      <c r="A463" s="1175" t="s">
        <v>6531</v>
      </c>
      <c r="B463" s="1175" t="s">
        <v>21</v>
      </c>
      <c r="C463" s="1189" t="s">
        <v>6316</v>
      </c>
      <c r="D463" s="1185" t="s">
        <v>6014</v>
      </c>
      <c r="E463" s="1172">
        <v>2</v>
      </c>
      <c r="F463" s="1187"/>
      <c r="G463" s="1187"/>
      <c r="H463" s="1188">
        <f t="shared" si="21"/>
        <v>0</v>
      </c>
      <c r="I463" s="1172">
        <f t="shared" si="22"/>
        <v>0</v>
      </c>
      <c r="J463" s="1172"/>
      <c r="K463" s="1174">
        <f t="shared" si="23"/>
        <v>0</v>
      </c>
    </row>
    <row r="464" spans="1:11">
      <c r="A464" s="1175" t="s">
        <v>6532</v>
      </c>
      <c r="B464" s="1175" t="s">
        <v>21</v>
      </c>
      <c r="C464" s="1189" t="s">
        <v>6533</v>
      </c>
      <c r="D464" s="1185" t="s">
        <v>6014</v>
      </c>
      <c r="E464" s="1172">
        <v>1</v>
      </c>
      <c r="F464" s="1187"/>
      <c r="G464" s="1187"/>
      <c r="H464" s="1188">
        <f t="shared" si="21"/>
        <v>0</v>
      </c>
      <c r="I464" s="1172">
        <f t="shared" si="22"/>
        <v>0</v>
      </c>
      <c r="J464" s="1172"/>
      <c r="K464" s="1174">
        <f t="shared" si="23"/>
        <v>0</v>
      </c>
    </row>
    <row r="465" spans="1:11">
      <c r="A465" s="1175" t="s">
        <v>6534</v>
      </c>
      <c r="B465" s="1175" t="s">
        <v>21</v>
      </c>
      <c r="C465" s="1189" t="s">
        <v>6503</v>
      </c>
      <c r="D465" s="1185" t="s">
        <v>6014</v>
      </c>
      <c r="E465" s="1172">
        <v>2</v>
      </c>
      <c r="F465" s="1187"/>
      <c r="G465" s="1187"/>
      <c r="H465" s="1188">
        <f t="shared" si="21"/>
        <v>0</v>
      </c>
      <c r="I465" s="1172">
        <f t="shared" si="22"/>
        <v>0</v>
      </c>
      <c r="J465" s="1172"/>
      <c r="K465" s="1174">
        <f t="shared" si="23"/>
        <v>0</v>
      </c>
    </row>
    <row r="466" spans="1:11">
      <c r="A466" s="1175" t="s">
        <v>21</v>
      </c>
      <c r="B466" s="1175"/>
      <c r="C466" s="1189" t="s">
        <v>6504</v>
      </c>
      <c r="D466" s="1185" t="s">
        <v>6014</v>
      </c>
      <c r="E466" s="1172">
        <v>2</v>
      </c>
      <c r="F466" s="1187"/>
      <c r="G466" s="1187"/>
      <c r="H466" s="1188">
        <f t="shared" si="21"/>
        <v>0</v>
      </c>
      <c r="I466" s="1172">
        <f t="shared" si="22"/>
        <v>0</v>
      </c>
      <c r="J466" s="1172"/>
      <c r="K466" s="1174">
        <f t="shared" si="23"/>
        <v>0</v>
      </c>
    </row>
    <row r="467" spans="1:11">
      <c r="A467" s="1175" t="s">
        <v>6535</v>
      </c>
      <c r="B467" s="1175" t="s">
        <v>21</v>
      </c>
      <c r="C467" s="1189" t="s">
        <v>6536</v>
      </c>
      <c r="D467" s="1185" t="s">
        <v>6014</v>
      </c>
      <c r="E467" s="1172">
        <v>2</v>
      </c>
      <c r="F467" s="1187"/>
      <c r="G467" s="1187"/>
      <c r="H467" s="1188">
        <f t="shared" si="21"/>
        <v>0</v>
      </c>
      <c r="I467" s="1172">
        <f t="shared" si="22"/>
        <v>0</v>
      </c>
      <c r="J467" s="1172"/>
      <c r="K467" s="1174">
        <f t="shared" si="23"/>
        <v>0</v>
      </c>
    </row>
    <row r="468" spans="1:11">
      <c r="A468" s="1175" t="s">
        <v>21</v>
      </c>
      <c r="B468" s="1175"/>
      <c r="C468" s="1189" t="s">
        <v>6504</v>
      </c>
      <c r="D468" s="1185" t="s">
        <v>6014</v>
      </c>
      <c r="E468" s="1172">
        <v>2</v>
      </c>
      <c r="F468" s="1187"/>
      <c r="G468" s="1187"/>
      <c r="H468" s="1188">
        <f t="shared" si="21"/>
        <v>0</v>
      </c>
      <c r="I468" s="1172">
        <f t="shared" si="22"/>
        <v>0</v>
      </c>
      <c r="J468" s="1172"/>
      <c r="K468" s="1174">
        <f t="shared" si="23"/>
        <v>0</v>
      </c>
    </row>
    <row r="469" spans="1:11">
      <c r="A469" s="1175" t="s">
        <v>6537</v>
      </c>
      <c r="B469" s="1175" t="s">
        <v>21</v>
      </c>
      <c r="C469" s="1189" t="s">
        <v>6538</v>
      </c>
      <c r="D469" s="1185" t="s">
        <v>6014</v>
      </c>
      <c r="E469" s="1172">
        <v>1</v>
      </c>
      <c r="F469" s="1187"/>
      <c r="G469" s="1187"/>
      <c r="H469" s="1188">
        <f t="shared" si="21"/>
        <v>0</v>
      </c>
      <c r="I469" s="1172">
        <f t="shared" si="22"/>
        <v>0</v>
      </c>
      <c r="J469" s="1172"/>
      <c r="K469" s="1174">
        <f t="shared" si="23"/>
        <v>0</v>
      </c>
    </row>
    <row r="470" spans="1:11">
      <c r="A470" s="1175" t="s">
        <v>21</v>
      </c>
      <c r="B470" s="1175"/>
      <c r="C470" s="1189" t="s">
        <v>6045</v>
      </c>
      <c r="D470" s="1185"/>
      <c r="E470" s="1172"/>
      <c r="F470" s="1172"/>
      <c r="G470" s="1172"/>
      <c r="H470" s="1188"/>
      <c r="I470" s="1172"/>
      <c r="J470" s="1172"/>
      <c r="K470" s="1174"/>
    </row>
    <row r="471" spans="1:11">
      <c r="A471" s="1175" t="s">
        <v>6539</v>
      </c>
      <c r="B471" s="1175" t="s">
        <v>21</v>
      </c>
      <c r="C471" s="1189" t="s">
        <v>6047</v>
      </c>
      <c r="D471" s="1185" t="s">
        <v>6048</v>
      </c>
      <c r="E471" s="1172">
        <v>3.5</v>
      </c>
      <c r="F471" s="1187"/>
      <c r="G471" s="1187"/>
      <c r="H471" s="1188">
        <f t="shared" si="21"/>
        <v>0</v>
      </c>
      <c r="I471" s="1172">
        <f t="shared" si="22"/>
        <v>0</v>
      </c>
      <c r="J471" s="1172"/>
      <c r="K471" s="1174">
        <f t="shared" si="23"/>
        <v>0</v>
      </c>
    </row>
    <row r="472" spans="1:11">
      <c r="A472" s="1175" t="s">
        <v>21</v>
      </c>
      <c r="B472" s="1175" t="s">
        <v>21</v>
      </c>
      <c r="C472" s="1189" t="s">
        <v>6049</v>
      </c>
      <c r="D472" s="1185" t="s">
        <v>6048</v>
      </c>
      <c r="E472" s="1172">
        <v>3.5</v>
      </c>
      <c r="F472" s="1187"/>
      <c r="G472" s="1187"/>
      <c r="H472" s="1188">
        <f t="shared" si="21"/>
        <v>0</v>
      </c>
      <c r="I472" s="1172">
        <f t="shared" si="22"/>
        <v>0</v>
      </c>
      <c r="J472" s="1172"/>
      <c r="K472" s="1174">
        <f t="shared" si="23"/>
        <v>0</v>
      </c>
    </row>
    <row r="473" spans="1:11">
      <c r="A473" s="1175" t="s">
        <v>6540</v>
      </c>
      <c r="B473" s="1175" t="s">
        <v>21</v>
      </c>
      <c r="C473" s="1189" t="s">
        <v>6051</v>
      </c>
      <c r="D473" s="1185" t="s">
        <v>6048</v>
      </c>
      <c r="E473" s="1172">
        <v>7.5</v>
      </c>
      <c r="F473" s="1187"/>
      <c r="G473" s="1187"/>
      <c r="H473" s="1188">
        <f t="shared" si="21"/>
        <v>0</v>
      </c>
      <c r="I473" s="1172">
        <f t="shared" si="22"/>
        <v>0</v>
      </c>
      <c r="J473" s="1172"/>
      <c r="K473" s="1174">
        <f t="shared" si="23"/>
        <v>0</v>
      </c>
    </row>
    <row r="474" spans="1:11">
      <c r="A474" s="1175"/>
      <c r="B474" s="1175" t="s">
        <v>21</v>
      </c>
      <c r="C474" s="1189" t="s">
        <v>6049</v>
      </c>
      <c r="D474" s="1185" t="s">
        <v>6048</v>
      </c>
      <c r="E474" s="1172">
        <v>7.5</v>
      </c>
      <c r="F474" s="1187"/>
      <c r="G474" s="1187"/>
      <c r="H474" s="1188">
        <f t="shared" si="21"/>
        <v>0</v>
      </c>
      <c r="I474" s="1172">
        <f t="shared" si="22"/>
        <v>0</v>
      </c>
      <c r="J474" s="1172"/>
      <c r="K474" s="1174">
        <f t="shared" si="23"/>
        <v>0</v>
      </c>
    </row>
    <row r="475" spans="1:11">
      <c r="A475" s="1175" t="s">
        <v>6541</v>
      </c>
      <c r="B475" s="1175" t="s">
        <v>21</v>
      </c>
      <c r="C475" s="1189" t="s">
        <v>6053</v>
      </c>
      <c r="D475" s="1185" t="s">
        <v>6048</v>
      </c>
      <c r="E475" s="1172">
        <v>2.5</v>
      </c>
      <c r="F475" s="1187"/>
      <c r="G475" s="1187"/>
      <c r="H475" s="1188">
        <f t="shared" si="21"/>
        <v>0</v>
      </c>
      <c r="I475" s="1172">
        <f t="shared" si="22"/>
        <v>0</v>
      </c>
      <c r="J475" s="1172"/>
      <c r="K475" s="1174">
        <f t="shared" si="23"/>
        <v>0</v>
      </c>
    </row>
    <row r="476" spans="1:11">
      <c r="A476" s="1175"/>
      <c r="B476" s="1175" t="s">
        <v>21</v>
      </c>
      <c r="C476" s="1189" t="s">
        <v>6049</v>
      </c>
      <c r="D476" s="1185" t="s">
        <v>6048</v>
      </c>
      <c r="E476" s="1172">
        <v>2.5</v>
      </c>
      <c r="F476" s="1187"/>
      <c r="G476" s="1187"/>
      <c r="H476" s="1188">
        <f t="shared" si="21"/>
        <v>0</v>
      </c>
      <c r="I476" s="1172">
        <f t="shared" si="22"/>
        <v>0</v>
      </c>
      <c r="J476" s="1172"/>
      <c r="K476" s="1174">
        <f t="shared" si="23"/>
        <v>0</v>
      </c>
    </row>
    <row r="477" spans="1:11">
      <c r="A477" s="1175" t="s">
        <v>6542</v>
      </c>
      <c r="B477" s="1175" t="s">
        <v>21</v>
      </c>
      <c r="C477" s="1189" t="s">
        <v>6055</v>
      </c>
      <c r="D477" s="1185" t="s">
        <v>6048</v>
      </c>
      <c r="E477" s="1172">
        <v>6</v>
      </c>
      <c r="F477" s="1187"/>
      <c r="G477" s="1187"/>
      <c r="H477" s="1188">
        <f t="shared" si="21"/>
        <v>0</v>
      </c>
      <c r="I477" s="1172">
        <f t="shared" si="22"/>
        <v>0</v>
      </c>
      <c r="J477" s="1172"/>
      <c r="K477" s="1174">
        <f t="shared" si="23"/>
        <v>0</v>
      </c>
    </row>
    <row r="478" spans="1:11">
      <c r="A478" s="1175"/>
      <c r="B478" s="1175" t="s">
        <v>21</v>
      </c>
      <c r="C478" s="1189" t="s">
        <v>6049</v>
      </c>
      <c r="D478" s="1185" t="s">
        <v>6048</v>
      </c>
      <c r="E478" s="1172">
        <v>6</v>
      </c>
      <c r="F478" s="1187"/>
      <c r="G478" s="1187"/>
      <c r="H478" s="1188">
        <f t="shared" si="21"/>
        <v>0</v>
      </c>
      <c r="I478" s="1172">
        <f t="shared" si="22"/>
        <v>0</v>
      </c>
      <c r="J478" s="1172"/>
      <c r="K478" s="1174">
        <f t="shared" si="23"/>
        <v>0</v>
      </c>
    </row>
    <row r="479" spans="1:11">
      <c r="A479" s="1175"/>
      <c r="B479" s="1175"/>
      <c r="C479" s="1189" t="s">
        <v>6060</v>
      </c>
      <c r="D479" s="1185" t="s">
        <v>21</v>
      </c>
      <c r="E479" s="1172"/>
      <c r="F479" s="1172"/>
      <c r="G479" s="1172"/>
      <c r="H479" s="1188"/>
      <c r="I479" s="1172"/>
      <c r="J479" s="1172"/>
      <c r="K479" s="1174"/>
    </row>
    <row r="480" spans="1:11">
      <c r="A480" s="1175" t="s">
        <v>6543</v>
      </c>
      <c r="B480" s="1175" t="s">
        <v>21</v>
      </c>
      <c r="C480" s="1189" t="s">
        <v>6473</v>
      </c>
      <c r="D480" s="1185" t="s">
        <v>6048</v>
      </c>
      <c r="E480" s="1172">
        <v>1</v>
      </c>
      <c r="F480" s="1187"/>
      <c r="G480" s="1187"/>
      <c r="H480" s="1188">
        <f t="shared" si="21"/>
        <v>0</v>
      </c>
      <c r="I480" s="1172">
        <f t="shared" si="22"/>
        <v>0</v>
      </c>
      <c r="J480" s="1172"/>
      <c r="K480" s="1174">
        <f t="shared" si="23"/>
        <v>0</v>
      </c>
    </row>
    <row r="481" spans="1:11">
      <c r="A481" s="1175" t="s">
        <v>6544</v>
      </c>
      <c r="B481" s="1175" t="s">
        <v>21</v>
      </c>
      <c r="C481" s="1189" t="s">
        <v>6064</v>
      </c>
      <c r="D481" s="1185" t="s">
        <v>6048</v>
      </c>
      <c r="E481" s="1172">
        <v>4</v>
      </c>
      <c r="F481" s="1187"/>
      <c r="G481" s="1187"/>
      <c r="H481" s="1188">
        <f t="shared" si="21"/>
        <v>0</v>
      </c>
      <c r="I481" s="1172">
        <f t="shared" si="22"/>
        <v>0</v>
      </c>
      <c r="J481" s="1172"/>
      <c r="K481" s="1174">
        <f t="shared" si="23"/>
        <v>0</v>
      </c>
    </row>
    <row r="482" spans="1:11">
      <c r="A482" s="1175" t="s">
        <v>6545</v>
      </c>
      <c r="B482" s="1175" t="s">
        <v>21</v>
      </c>
      <c r="C482" s="1189" t="s">
        <v>6478</v>
      </c>
      <c r="D482" s="1185" t="s">
        <v>6014</v>
      </c>
      <c r="E482" s="1172">
        <v>3</v>
      </c>
      <c r="F482" s="1187"/>
      <c r="G482" s="1187"/>
      <c r="H482" s="1188">
        <f t="shared" si="21"/>
        <v>0</v>
      </c>
      <c r="I482" s="1172">
        <f t="shared" si="22"/>
        <v>0</v>
      </c>
      <c r="J482" s="1172"/>
      <c r="K482" s="1174">
        <f t="shared" si="23"/>
        <v>0</v>
      </c>
    </row>
    <row r="483" spans="1:11">
      <c r="A483" s="1175" t="s">
        <v>6546</v>
      </c>
      <c r="B483" s="1175" t="s">
        <v>21</v>
      </c>
      <c r="C483" s="1189" t="s">
        <v>6072</v>
      </c>
      <c r="D483" s="1185" t="s">
        <v>6014</v>
      </c>
      <c r="E483" s="1172">
        <v>2</v>
      </c>
      <c r="F483" s="1187"/>
      <c r="G483" s="1187"/>
      <c r="H483" s="1188">
        <f t="shared" si="21"/>
        <v>0</v>
      </c>
      <c r="I483" s="1172">
        <f t="shared" si="22"/>
        <v>0</v>
      </c>
      <c r="J483" s="1172"/>
      <c r="K483" s="1174">
        <f t="shared" si="23"/>
        <v>0</v>
      </c>
    </row>
    <row r="484" spans="1:11">
      <c r="A484" s="1175" t="s">
        <v>6547</v>
      </c>
      <c r="B484" s="1175" t="s">
        <v>21</v>
      </c>
      <c r="C484" s="1189" t="s">
        <v>6548</v>
      </c>
      <c r="D484" s="1185" t="s">
        <v>6014</v>
      </c>
      <c r="E484" s="1172">
        <v>1</v>
      </c>
      <c r="F484" s="1187"/>
      <c r="G484" s="1187"/>
      <c r="H484" s="1188">
        <f t="shared" si="21"/>
        <v>0</v>
      </c>
      <c r="I484" s="1172">
        <f t="shared" si="22"/>
        <v>0</v>
      </c>
      <c r="J484" s="1172"/>
      <c r="K484" s="1174">
        <f t="shared" si="23"/>
        <v>0</v>
      </c>
    </row>
    <row r="485" spans="1:11">
      <c r="A485" s="1175" t="s">
        <v>6549</v>
      </c>
      <c r="B485" s="1175" t="s">
        <v>21</v>
      </c>
      <c r="C485" s="1189" t="s">
        <v>6550</v>
      </c>
      <c r="D485" s="1185" t="s">
        <v>6014</v>
      </c>
      <c r="E485" s="1172">
        <v>2</v>
      </c>
      <c r="F485" s="1187"/>
      <c r="G485" s="1187"/>
      <c r="H485" s="1188">
        <f t="shared" si="21"/>
        <v>0</v>
      </c>
      <c r="I485" s="1172">
        <f t="shared" si="22"/>
        <v>0</v>
      </c>
      <c r="J485" s="1172"/>
      <c r="K485" s="1174">
        <f t="shared" si="23"/>
        <v>0</v>
      </c>
    </row>
    <row r="486" spans="1:11">
      <c r="A486" s="1175" t="s">
        <v>6551</v>
      </c>
      <c r="B486" s="1175" t="s">
        <v>21</v>
      </c>
      <c r="C486" s="1189" t="s">
        <v>6552</v>
      </c>
      <c r="D486" s="1185" t="s">
        <v>6014</v>
      </c>
      <c r="E486" s="1172">
        <v>1</v>
      </c>
      <c r="F486" s="1187"/>
      <c r="G486" s="1187"/>
      <c r="H486" s="1188">
        <f t="shared" si="21"/>
        <v>0</v>
      </c>
      <c r="I486" s="1172">
        <f t="shared" si="22"/>
        <v>0</v>
      </c>
      <c r="J486" s="1172"/>
      <c r="K486" s="1174">
        <f t="shared" si="23"/>
        <v>0</v>
      </c>
    </row>
    <row r="487" spans="1:11">
      <c r="A487" s="1175" t="s">
        <v>6553</v>
      </c>
      <c r="B487" s="1175" t="s">
        <v>21</v>
      </c>
      <c r="C487" s="1189" t="s">
        <v>6497</v>
      </c>
      <c r="D487" s="1185" t="s">
        <v>6014</v>
      </c>
      <c r="E487" s="1172">
        <v>2</v>
      </c>
      <c r="F487" s="1187"/>
      <c r="G487" s="1187"/>
      <c r="H487" s="1188">
        <f t="shared" si="21"/>
        <v>0</v>
      </c>
      <c r="I487" s="1172">
        <f t="shared" si="22"/>
        <v>0</v>
      </c>
      <c r="J487" s="1172"/>
      <c r="K487" s="1174">
        <f t="shared" si="23"/>
        <v>0</v>
      </c>
    </row>
    <row r="488" spans="1:11">
      <c r="A488" s="1175" t="s">
        <v>6554</v>
      </c>
      <c r="B488" s="1175" t="s">
        <v>21</v>
      </c>
      <c r="C488" s="1189" t="s">
        <v>6365</v>
      </c>
      <c r="D488" s="1185" t="s">
        <v>6014</v>
      </c>
      <c r="E488" s="1172">
        <v>1</v>
      </c>
      <c r="F488" s="1187"/>
      <c r="G488" s="1187"/>
      <c r="H488" s="1188">
        <f t="shared" si="21"/>
        <v>0</v>
      </c>
      <c r="I488" s="1172">
        <f t="shared" si="22"/>
        <v>0</v>
      </c>
      <c r="J488" s="1172"/>
      <c r="K488" s="1174">
        <f t="shared" si="23"/>
        <v>0</v>
      </c>
    </row>
    <row r="489" spans="1:11">
      <c r="A489" s="1175" t="s">
        <v>6555</v>
      </c>
      <c r="B489" s="1175" t="s">
        <v>21</v>
      </c>
      <c r="C489" s="1189" t="s">
        <v>6062</v>
      </c>
      <c r="D489" s="1185" t="s">
        <v>6048</v>
      </c>
      <c r="E489" s="1172">
        <v>5.5</v>
      </c>
      <c r="F489" s="1187"/>
      <c r="G489" s="1187"/>
      <c r="H489" s="1188">
        <f t="shared" si="21"/>
        <v>0</v>
      </c>
      <c r="I489" s="1172">
        <f t="shared" si="22"/>
        <v>0</v>
      </c>
      <c r="J489" s="1172"/>
      <c r="K489" s="1174">
        <f t="shared" si="23"/>
        <v>0</v>
      </c>
    </row>
    <row r="490" spans="1:11">
      <c r="A490" s="1175" t="s">
        <v>6556</v>
      </c>
      <c r="B490" s="1175" t="s">
        <v>21</v>
      </c>
      <c r="C490" s="1189" t="s">
        <v>6557</v>
      </c>
      <c r="D490" s="1185" t="s">
        <v>6014</v>
      </c>
      <c r="E490" s="1172">
        <v>1</v>
      </c>
      <c r="F490" s="1187"/>
      <c r="G490" s="1187"/>
      <c r="H490" s="1188">
        <f t="shared" si="21"/>
        <v>0</v>
      </c>
      <c r="I490" s="1172">
        <f t="shared" si="22"/>
        <v>0</v>
      </c>
      <c r="J490" s="1172"/>
      <c r="K490" s="1174">
        <f t="shared" si="23"/>
        <v>0</v>
      </c>
    </row>
    <row r="491" spans="1:11">
      <c r="A491" s="1175" t="s">
        <v>21</v>
      </c>
      <c r="B491" s="1175"/>
      <c r="C491" s="1189" t="s">
        <v>6238</v>
      </c>
      <c r="D491" s="1185"/>
      <c r="E491" s="1172"/>
      <c r="F491" s="1172"/>
      <c r="G491" s="1172"/>
      <c r="H491" s="1188"/>
      <c r="I491" s="1172"/>
      <c r="J491" s="1172"/>
      <c r="K491" s="1174"/>
    </row>
    <row r="492" spans="1:11">
      <c r="A492" s="1175" t="s">
        <v>6558</v>
      </c>
      <c r="B492" s="1175" t="s">
        <v>21</v>
      </c>
      <c r="C492" s="1189" t="s">
        <v>6559</v>
      </c>
      <c r="D492" s="1185" t="s">
        <v>6048</v>
      </c>
      <c r="E492" s="1172">
        <v>3</v>
      </c>
      <c r="F492" s="1187"/>
      <c r="G492" s="1187"/>
      <c r="H492" s="1188">
        <f t="shared" si="21"/>
        <v>0</v>
      </c>
      <c r="I492" s="1172">
        <f t="shared" si="22"/>
        <v>0</v>
      </c>
      <c r="J492" s="1172"/>
      <c r="K492" s="1174">
        <f t="shared" si="23"/>
        <v>0</v>
      </c>
    </row>
    <row r="493" spans="1:11">
      <c r="A493" s="1175" t="s">
        <v>6560</v>
      </c>
      <c r="B493" s="1175" t="s">
        <v>21</v>
      </c>
      <c r="C493" s="1189" t="s">
        <v>6398</v>
      </c>
      <c r="D493" s="1185" t="s">
        <v>6097</v>
      </c>
      <c r="E493" s="1172">
        <v>18</v>
      </c>
      <c r="F493" s="1187"/>
      <c r="G493" s="1187"/>
      <c r="H493" s="1188">
        <f t="shared" si="21"/>
        <v>0</v>
      </c>
      <c r="I493" s="1172">
        <f t="shared" si="22"/>
        <v>0</v>
      </c>
      <c r="J493" s="1172"/>
      <c r="K493" s="1174">
        <f t="shared" si="23"/>
        <v>0</v>
      </c>
    </row>
    <row r="494" spans="1:11">
      <c r="A494" s="1175" t="s">
        <v>6561</v>
      </c>
      <c r="B494" s="1175"/>
      <c r="C494" s="1189" t="s">
        <v>6103</v>
      </c>
      <c r="D494" s="1185" t="s">
        <v>6104</v>
      </c>
      <c r="E494" s="1172">
        <v>2</v>
      </c>
      <c r="F494" s="1187"/>
      <c r="G494" s="1187"/>
      <c r="H494" s="1188">
        <f t="shared" si="21"/>
        <v>0</v>
      </c>
      <c r="I494" s="1172">
        <f t="shared" si="22"/>
        <v>0</v>
      </c>
      <c r="J494" s="1172"/>
      <c r="K494" s="1174">
        <f t="shared" si="23"/>
        <v>0</v>
      </c>
    </row>
    <row r="495" spans="1:11">
      <c r="A495" s="1175" t="s">
        <v>6562</v>
      </c>
      <c r="B495" s="1175"/>
      <c r="C495" s="1189" t="s">
        <v>6106</v>
      </c>
      <c r="D495" s="1185" t="s">
        <v>6104</v>
      </c>
      <c r="E495" s="1172">
        <v>2</v>
      </c>
      <c r="F495" s="1187"/>
      <c r="G495" s="1187"/>
      <c r="H495" s="1188">
        <f t="shared" si="21"/>
        <v>0</v>
      </c>
      <c r="I495" s="1172">
        <f t="shared" si="22"/>
        <v>0</v>
      </c>
      <c r="J495" s="1172"/>
      <c r="K495" s="1174">
        <f t="shared" si="23"/>
        <v>0</v>
      </c>
    </row>
    <row r="496" spans="1:11">
      <c r="A496" s="1175" t="s">
        <v>6563</v>
      </c>
      <c r="B496" s="1175"/>
      <c r="C496" s="1189" t="s">
        <v>6108</v>
      </c>
      <c r="D496" s="1185" t="s">
        <v>6014</v>
      </c>
      <c r="E496" s="1172">
        <v>10</v>
      </c>
      <c r="F496" s="1187"/>
      <c r="G496" s="1187"/>
      <c r="H496" s="1188">
        <f t="shared" si="21"/>
        <v>0</v>
      </c>
      <c r="I496" s="1172">
        <f t="shared" si="22"/>
        <v>0</v>
      </c>
      <c r="J496" s="1172"/>
      <c r="K496" s="1174">
        <f t="shared" si="23"/>
        <v>0</v>
      </c>
    </row>
    <row r="497" spans="1:11" ht="15">
      <c r="A497" s="1175" t="s">
        <v>21</v>
      </c>
      <c r="B497" s="1175" t="s">
        <v>21</v>
      </c>
      <c r="C497" s="781" t="s">
        <v>6564</v>
      </c>
      <c r="D497" s="1185" t="s">
        <v>21</v>
      </c>
      <c r="E497" s="1172" t="s">
        <v>21</v>
      </c>
      <c r="F497" s="1172"/>
      <c r="G497" s="1172"/>
      <c r="H497" s="1188"/>
      <c r="I497" s="1172"/>
      <c r="J497" s="1172"/>
      <c r="K497" s="1174"/>
    </row>
    <row r="498" spans="1:11">
      <c r="A498" s="1175" t="s">
        <v>6565</v>
      </c>
      <c r="B498" s="1175"/>
      <c r="C498" s="1189"/>
      <c r="D498" s="1185"/>
      <c r="E498" s="1172"/>
      <c r="F498" s="1172"/>
      <c r="G498" s="1172"/>
      <c r="H498" s="1188"/>
      <c r="I498" s="1172"/>
      <c r="J498" s="1172"/>
      <c r="K498" s="1174"/>
    </row>
    <row r="499" spans="1:11" ht="15">
      <c r="A499" s="1175"/>
      <c r="B499" s="1175"/>
      <c r="C499" s="781" t="s">
        <v>6566</v>
      </c>
      <c r="D499" s="1185"/>
      <c r="E499" s="1172"/>
      <c r="F499" s="1172"/>
      <c r="G499" s="1172"/>
      <c r="H499" s="1188"/>
      <c r="I499" s="1172"/>
      <c r="J499" s="1172"/>
      <c r="K499" s="1174"/>
    </row>
    <row r="500" spans="1:11" ht="89.25">
      <c r="A500" s="1175" t="s">
        <v>6567</v>
      </c>
      <c r="B500" s="1175"/>
      <c r="C500" s="1186" t="s">
        <v>6568</v>
      </c>
      <c r="D500" s="1185" t="s">
        <v>6014</v>
      </c>
      <c r="E500" s="1172">
        <v>1</v>
      </c>
      <c r="F500" s="1187"/>
      <c r="G500" s="1187"/>
      <c r="H500" s="1188">
        <f t="shared" si="21"/>
        <v>0</v>
      </c>
      <c r="I500" s="1172">
        <f t="shared" si="22"/>
        <v>0</v>
      </c>
      <c r="J500" s="1172"/>
      <c r="K500" s="1174">
        <f t="shared" si="23"/>
        <v>0</v>
      </c>
    </row>
    <row r="501" spans="1:11">
      <c r="A501" s="1175" t="s">
        <v>6569</v>
      </c>
      <c r="B501" s="1175" t="s">
        <v>21</v>
      </c>
      <c r="C501" s="1189" t="s">
        <v>6570</v>
      </c>
      <c r="D501" s="1185" t="s">
        <v>6014</v>
      </c>
      <c r="E501" s="1172">
        <v>2</v>
      </c>
      <c r="F501" s="1187"/>
      <c r="G501" s="1187"/>
      <c r="H501" s="1188">
        <f t="shared" si="21"/>
        <v>0</v>
      </c>
      <c r="I501" s="1172">
        <f t="shared" si="22"/>
        <v>0</v>
      </c>
      <c r="J501" s="1172"/>
      <c r="K501" s="1174">
        <f t="shared" si="23"/>
        <v>0</v>
      </c>
    </row>
    <row r="502" spans="1:11">
      <c r="A502" s="1175"/>
      <c r="B502" s="1175" t="s">
        <v>21</v>
      </c>
      <c r="C502" s="1189" t="s">
        <v>6269</v>
      </c>
      <c r="D502" s="1185" t="s">
        <v>6014</v>
      </c>
      <c r="E502" s="1172">
        <v>2</v>
      </c>
      <c r="F502" s="1187"/>
      <c r="G502" s="1187"/>
      <c r="H502" s="1188">
        <f t="shared" si="21"/>
        <v>0</v>
      </c>
      <c r="I502" s="1172">
        <f t="shared" si="22"/>
        <v>0</v>
      </c>
      <c r="J502" s="1172"/>
      <c r="K502" s="1174">
        <f t="shared" si="23"/>
        <v>0</v>
      </c>
    </row>
    <row r="503" spans="1:11">
      <c r="A503" s="1175" t="s">
        <v>6571</v>
      </c>
      <c r="B503" s="1175" t="s">
        <v>21</v>
      </c>
      <c r="C503" s="1189" t="s">
        <v>6572</v>
      </c>
      <c r="D503" s="1185" t="s">
        <v>6014</v>
      </c>
      <c r="E503" s="1172">
        <v>4</v>
      </c>
      <c r="F503" s="1187"/>
      <c r="G503" s="1187"/>
      <c r="H503" s="1188">
        <f t="shared" si="21"/>
        <v>0</v>
      </c>
      <c r="I503" s="1172">
        <f t="shared" si="22"/>
        <v>0</v>
      </c>
      <c r="J503" s="1172"/>
      <c r="K503" s="1174">
        <f t="shared" si="23"/>
        <v>0</v>
      </c>
    </row>
    <row r="504" spans="1:11">
      <c r="A504" s="1175" t="s">
        <v>6573</v>
      </c>
      <c r="B504" s="1175" t="s">
        <v>21</v>
      </c>
      <c r="C504" s="1189" t="s">
        <v>6574</v>
      </c>
      <c r="D504" s="1185" t="s">
        <v>6014</v>
      </c>
      <c r="E504" s="1172">
        <v>4</v>
      </c>
      <c r="F504" s="1187"/>
      <c r="G504" s="1187"/>
      <c r="H504" s="1188">
        <f t="shared" si="21"/>
        <v>0</v>
      </c>
      <c r="I504" s="1172">
        <f t="shared" si="22"/>
        <v>0</v>
      </c>
      <c r="J504" s="1172"/>
      <c r="K504" s="1174">
        <f t="shared" si="23"/>
        <v>0</v>
      </c>
    </row>
    <row r="505" spans="1:11">
      <c r="A505" s="1175" t="s">
        <v>6575</v>
      </c>
      <c r="B505" s="1175" t="s">
        <v>21</v>
      </c>
      <c r="C505" s="1189" t="s">
        <v>6576</v>
      </c>
      <c r="D505" s="1185" t="s">
        <v>6014</v>
      </c>
      <c r="E505" s="1172">
        <v>5</v>
      </c>
      <c r="F505" s="1187"/>
      <c r="G505" s="1187"/>
      <c r="H505" s="1188">
        <f t="shared" si="21"/>
        <v>0</v>
      </c>
      <c r="I505" s="1172">
        <f t="shared" si="22"/>
        <v>0</v>
      </c>
      <c r="J505" s="1172"/>
      <c r="K505" s="1174">
        <f t="shared" si="23"/>
        <v>0</v>
      </c>
    </row>
    <row r="506" spans="1:11">
      <c r="A506" s="1175" t="s">
        <v>6577</v>
      </c>
      <c r="B506" s="1175" t="s">
        <v>21</v>
      </c>
      <c r="C506" s="1189" t="s">
        <v>6578</v>
      </c>
      <c r="D506" s="1185" t="s">
        <v>6014</v>
      </c>
      <c r="E506" s="1172">
        <v>4</v>
      </c>
      <c r="F506" s="1187"/>
      <c r="G506" s="1187"/>
      <c r="H506" s="1188">
        <f t="shared" si="21"/>
        <v>0</v>
      </c>
      <c r="I506" s="1172">
        <f t="shared" si="22"/>
        <v>0</v>
      </c>
      <c r="J506" s="1172"/>
      <c r="K506" s="1174">
        <f t="shared" si="23"/>
        <v>0</v>
      </c>
    </row>
    <row r="507" spans="1:11">
      <c r="A507" s="1175" t="s">
        <v>6579</v>
      </c>
      <c r="B507" s="1175"/>
      <c r="C507" s="1189" t="s">
        <v>6059</v>
      </c>
      <c r="D507" s="1185" t="s">
        <v>21</v>
      </c>
      <c r="E507" s="1172" t="s">
        <v>21</v>
      </c>
      <c r="F507" s="1172"/>
      <c r="G507" s="1172"/>
      <c r="H507" s="1188"/>
      <c r="I507" s="1172"/>
      <c r="J507" s="1172"/>
      <c r="K507" s="1174"/>
    </row>
    <row r="508" spans="1:11">
      <c r="A508" s="1175" t="s">
        <v>21</v>
      </c>
      <c r="B508" s="1175" t="s">
        <v>21</v>
      </c>
      <c r="C508" s="1189" t="s">
        <v>6045</v>
      </c>
      <c r="D508" s="1185" t="s">
        <v>21</v>
      </c>
      <c r="E508" s="1172" t="s">
        <v>21</v>
      </c>
      <c r="F508" s="1172"/>
      <c r="G508" s="1172"/>
      <c r="H508" s="1188"/>
      <c r="I508" s="1172"/>
      <c r="J508" s="1172"/>
      <c r="K508" s="1174"/>
    </row>
    <row r="509" spans="1:11">
      <c r="A509" s="1175" t="s">
        <v>6580</v>
      </c>
      <c r="B509" s="1175" t="s">
        <v>21</v>
      </c>
      <c r="C509" s="1189" t="s">
        <v>6047</v>
      </c>
      <c r="D509" s="1185" t="s">
        <v>6048</v>
      </c>
      <c r="E509" s="1172">
        <v>4.5</v>
      </c>
      <c r="F509" s="1187"/>
      <c r="G509" s="1187"/>
      <c r="H509" s="1188">
        <f t="shared" si="21"/>
        <v>0</v>
      </c>
      <c r="I509" s="1172">
        <f t="shared" si="22"/>
        <v>0</v>
      </c>
      <c r="J509" s="1172"/>
      <c r="K509" s="1174">
        <f t="shared" si="23"/>
        <v>0</v>
      </c>
    </row>
    <row r="510" spans="1:11">
      <c r="A510" s="1175" t="s">
        <v>21</v>
      </c>
      <c r="B510" s="1175" t="s">
        <v>21</v>
      </c>
      <c r="C510" s="1189" t="s">
        <v>6049</v>
      </c>
      <c r="D510" s="1185" t="s">
        <v>6048</v>
      </c>
      <c r="E510" s="1172">
        <v>4.5</v>
      </c>
      <c r="F510" s="1187"/>
      <c r="G510" s="1187"/>
      <c r="H510" s="1188">
        <f t="shared" si="21"/>
        <v>0</v>
      </c>
      <c r="I510" s="1172">
        <f t="shared" si="22"/>
        <v>0</v>
      </c>
      <c r="J510" s="1172"/>
      <c r="K510" s="1174">
        <f t="shared" si="23"/>
        <v>0</v>
      </c>
    </row>
    <row r="511" spans="1:11">
      <c r="A511" s="1175" t="s">
        <v>6581</v>
      </c>
      <c r="B511" s="1175" t="s">
        <v>21</v>
      </c>
      <c r="C511" s="1189" t="s">
        <v>6051</v>
      </c>
      <c r="D511" s="1185" t="s">
        <v>6048</v>
      </c>
      <c r="E511" s="1172">
        <v>42.5</v>
      </c>
      <c r="F511" s="1187"/>
      <c r="G511" s="1187"/>
      <c r="H511" s="1188">
        <f t="shared" si="21"/>
        <v>0</v>
      </c>
      <c r="I511" s="1172">
        <f t="shared" si="22"/>
        <v>0</v>
      </c>
      <c r="J511" s="1172"/>
      <c r="K511" s="1174">
        <f t="shared" si="23"/>
        <v>0</v>
      </c>
    </row>
    <row r="512" spans="1:11">
      <c r="A512" s="1175" t="s">
        <v>21</v>
      </c>
      <c r="B512" s="1175" t="s">
        <v>21</v>
      </c>
      <c r="C512" s="1189" t="s">
        <v>6049</v>
      </c>
      <c r="D512" s="1185" t="s">
        <v>6048</v>
      </c>
      <c r="E512" s="1172">
        <v>42.5</v>
      </c>
      <c r="F512" s="1187"/>
      <c r="G512" s="1187"/>
      <c r="H512" s="1188">
        <f t="shared" si="21"/>
        <v>0</v>
      </c>
      <c r="I512" s="1172">
        <f t="shared" si="22"/>
        <v>0</v>
      </c>
      <c r="J512" s="1172"/>
      <c r="K512" s="1174">
        <f t="shared" si="23"/>
        <v>0</v>
      </c>
    </row>
    <row r="513" spans="1:11">
      <c r="A513" s="1175" t="s">
        <v>6582</v>
      </c>
      <c r="B513" s="1175"/>
      <c r="C513" s="1189" t="s">
        <v>6059</v>
      </c>
      <c r="D513" s="1185"/>
      <c r="E513" s="1172"/>
      <c r="F513" s="1172"/>
      <c r="G513" s="1172"/>
      <c r="H513" s="1188"/>
      <c r="I513" s="1172"/>
      <c r="J513" s="1172"/>
      <c r="K513" s="1174"/>
    </row>
    <row r="514" spans="1:11">
      <c r="A514" s="1175"/>
      <c r="B514" s="1175" t="s">
        <v>21</v>
      </c>
      <c r="C514" s="1189" t="s">
        <v>6060</v>
      </c>
      <c r="D514" s="1185" t="s">
        <v>21</v>
      </c>
      <c r="E514" s="1172" t="s">
        <v>21</v>
      </c>
      <c r="F514" s="1172"/>
      <c r="G514" s="1172"/>
      <c r="H514" s="1188"/>
      <c r="I514" s="1172"/>
      <c r="J514" s="1172"/>
      <c r="K514" s="1174"/>
    </row>
    <row r="515" spans="1:11">
      <c r="A515" s="1175" t="s">
        <v>6583</v>
      </c>
      <c r="B515" s="1175" t="s">
        <v>21</v>
      </c>
      <c r="C515" s="1189" t="s">
        <v>6062</v>
      </c>
      <c r="D515" s="1185" t="s">
        <v>6048</v>
      </c>
      <c r="E515" s="1172">
        <v>4</v>
      </c>
      <c r="F515" s="1187"/>
      <c r="G515" s="1187"/>
      <c r="H515" s="1188">
        <f t="shared" si="21"/>
        <v>0</v>
      </c>
      <c r="I515" s="1172">
        <f t="shared" si="22"/>
        <v>0</v>
      </c>
      <c r="J515" s="1172"/>
      <c r="K515" s="1174">
        <f t="shared" si="23"/>
        <v>0</v>
      </c>
    </row>
    <row r="516" spans="1:11">
      <c r="A516" s="1175" t="s">
        <v>6584</v>
      </c>
      <c r="B516" s="1175" t="s">
        <v>21</v>
      </c>
      <c r="C516" s="1189" t="s">
        <v>6066</v>
      </c>
      <c r="D516" s="1185" t="s">
        <v>6048</v>
      </c>
      <c r="E516" s="1172">
        <v>2.5</v>
      </c>
      <c r="F516" s="1187"/>
      <c r="G516" s="1187"/>
      <c r="H516" s="1188">
        <f t="shared" si="21"/>
        <v>0</v>
      </c>
      <c r="I516" s="1172">
        <f t="shared" si="22"/>
        <v>0</v>
      </c>
      <c r="J516" s="1172"/>
      <c r="K516" s="1174">
        <f t="shared" si="23"/>
        <v>0</v>
      </c>
    </row>
    <row r="517" spans="1:11">
      <c r="A517" s="1175" t="s">
        <v>6585</v>
      </c>
      <c r="B517" s="1175" t="s">
        <v>21</v>
      </c>
      <c r="C517" s="1189" t="s">
        <v>6068</v>
      </c>
      <c r="D517" s="1185" t="s">
        <v>6048</v>
      </c>
      <c r="E517" s="1172">
        <v>3.5</v>
      </c>
      <c r="F517" s="1187"/>
      <c r="G517" s="1187"/>
      <c r="H517" s="1188">
        <f t="shared" si="21"/>
        <v>0</v>
      </c>
      <c r="I517" s="1172">
        <f t="shared" si="22"/>
        <v>0</v>
      </c>
      <c r="J517" s="1172"/>
      <c r="K517" s="1174">
        <f t="shared" si="23"/>
        <v>0</v>
      </c>
    </row>
    <row r="518" spans="1:11">
      <c r="A518" s="1175" t="s">
        <v>6586</v>
      </c>
      <c r="B518" s="1175" t="s">
        <v>21</v>
      </c>
      <c r="C518" s="1189" t="s">
        <v>6070</v>
      </c>
      <c r="D518" s="1185" t="s">
        <v>6048</v>
      </c>
      <c r="E518" s="1172">
        <v>4.5</v>
      </c>
      <c r="F518" s="1187"/>
      <c r="G518" s="1187"/>
      <c r="H518" s="1188">
        <f t="shared" si="21"/>
        <v>0</v>
      </c>
      <c r="I518" s="1172">
        <f t="shared" si="22"/>
        <v>0</v>
      </c>
      <c r="J518" s="1172"/>
      <c r="K518" s="1174">
        <f t="shared" si="23"/>
        <v>0</v>
      </c>
    </row>
    <row r="519" spans="1:11">
      <c r="A519" s="1175" t="s">
        <v>6587</v>
      </c>
      <c r="B519" s="1175" t="s">
        <v>21</v>
      </c>
      <c r="C519" s="1189" t="s">
        <v>6347</v>
      </c>
      <c r="D519" s="1185" t="s">
        <v>6014</v>
      </c>
      <c r="E519" s="1172">
        <v>1</v>
      </c>
      <c r="F519" s="1187"/>
      <c r="G519" s="1187"/>
      <c r="H519" s="1188">
        <f t="shared" si="21"/>
        <v>0</v>
      </c>
      <c r="I519" s="1172">
        <f t="shared" si="22"/>
        <v>0</v>
      </c>
      <c r="J519" s="1172"/>
      <c r="K519" s="1174">
        <f t="shared" si="23"/>
        <v>0</v>
      </c>
    </row>
    <row r="520" spans="1:11">
      <c r="A520" s="1175" t="s">
        <v>6588</v>
      </c>
      <c r="B520" s="1175" t="s">
        <v>21</v>
      </c>
      <c r="C520" s="1189" t="s">
        <v>6589</v>
      </c>
      <c r="D520" s="1185" t="s">
        <v>6014</v>
      </c>
      <c r="E520" s="1172">
        <v>1</v>
      </c>
      <c r="F520" s="1187"/>
      <c r="G520" s="1187"/>
      <c r="H520" s="1188">
        <f t="shared" si="21"/>
        <v>0</v>
      </c>
      <c r="I520" s="1172">
        <f t="shared" si="22"/>
        <v>0</v>
      </c>
      <c r="J520" s="1172"/>
      <c r="K520" s="1174">
        <f t="shared" si="23"/>
        <v>0</v>
      </c>
    </row>
    <row r="521" spans="1:11">
      <c r="A521" s="1175" t="s">
        <v>6590</v>
      </c>
      <c r="B521" s="1175" t="s">
        <v>21</v>
      </c>
      <c r="C521" s="1189" t="s">
        <v>6591</v>
      </c>
      <c r="D521" s="1185" t="s">
        <v>6014</v>
      </c>
      <c r="E521" s="1172">
        <v>2</v>
      </c>
      <c r="F521" s="1187"/>
      <c r="G521" s="1187"/>
      <c r="H521" s="1188">
        <f t="shared" si="21"/>
        <v>0</v>
      </c>
      <c r="I521" s="1172">
        <f t="shared" si="22"/>
        <v>0</v>
      </c>
      <c r="J521" s="1172"/>
      <c r="K521" s="1174">
        <f t="shared" si="23"/>
        <v>0</v>
      </c>
    </row>
    <row r="522" spans="1:11">
      <c r="A522" s="1175" t="s">
        <v>6592</v>
      </c>
      <c r="B522" s="1175" t="s">
        <v>21</v>
      </c>
      <c r="C522" s="1189" t="s">
        <v>6593</v>
      </c>
      <c r="D522" s="1185" t="s">
        <v>6014</v>
      </c>
      <c r="E522" s="1172">
        <v>2</v>
      </c>
      <c r="F522" s="1187"/>
      <c r="G522" s="1187"/>
      <c r="H522" s="1188">
        <f t="shared" ref="H522:H577" si="24">E522*F522</f>
        <v>0</v>
      </c>
      <c r="I522" s="1172">
        <f t="shared" ref="I522:I577" si="25">E522*G522</f>
        <v>0</v>
      </c>
      <c r="J522" s="1172"/>
      <c r="K522" s="1174">
        <f t="shared" ref="K522:K577" si="26">H522+I522</f>
        <v>0</v>
      </c>
    </row>
    <row r="523" spans="1:11">
      <c r="A523" s="1175" t="s">
        <v>6594</v>
      </c>
      <c r="B523" s="1175" t="s">
        <v>21</v>
      </c>
      <c r="C523" s="1189" t="s">
        <v>6090</v>
      </c>
      <c r="D523" s="1185" t="s">
        <v>6014</v>
      </c>
      <c r="E523" s="1172">
        <v>1</v>
      </c>
      <c r="F523" s="1187"/>
      <c r="G523" s="1187"/>
      <c r="H523" s="1188">
        <f t="shared" si="24"/>
        <v>0</v>
      </c>
      <c r="I523" s="1172">
        <f t="shared" si="25"/>
        <v>0</v>
      </c>
      <c r="J523" s="1172"/>
      <c r="K523" s="1174">
        <f t="shared" si="26"/>
        <v>0</v>
      </c>
    </row>
    <row r="524" spans="1:11">
      <c r="A524" s="1175" t="s">
        <v>6595</v>
      </c>
      <c r="B524" s="1175" t="s">
        <v>21</v>
      </c>
      <c r="C524" s="1189" t="s">
        <v>6337</v>
      </c>
      <c r="D524" s="1185" t="s">
        <v>6014</v>
      </c>
      <c r="E524" s="1172">
        <v>1</v>
      </c>
      <c r="F524" s="1187"/>
      <c r="G524" s="1187"/>
      <c r="H524" s="1188">
        <f t="shared" si="24"/>
        <v>0</v>
      </c>
      <c r="I524" s="1172">
        <f t="shared" si="25"/>
        <v>0</v>
      </c>
      <c r="J524" s="1172"/>
      <c r="K524" s="1174">
        <f t="shared" si="26"/>
        <v>0</v>
      </c>
    </row>
    <row r="525" spans="1:11">
      <c r="A525" s="1175"/>
      <c r="B525" s="1175"/>
      <c r="C525" s="1189" t="s">
        <v>6238</v>
      </c>
      <c r="D525" s="1185"/>
      <c r="E525" s="1172"/>
      <c r="F525" s="1172"/>
      <c r="G525" s="1172"/>
      <c r="H525" s="1188"/>
      <c r="I525" s="1172"/>
      <c r="J525" s="1172"/>
      <c r="K525" s="1174"/>
    </row>
    <row r="526" spans="1:11">
      <c r="A526" s="1175" t="s">
        <v>6596</v>
      </c>
      <c r="B526" s="1175" t="s">
        <v>21</v>
      </c>
      <c r="C526" s="1189" t="s">
        <v>6597</v>
      </c>
      <c r="D526" s="1185" t="s">
        <v>6048</v>
      </c>
      <c r="E526" s="1172">
        <v>5</v>
      </c>
      <c r="F526" s="1187"/>
      <c r="G526" s="1187"/>
      <c r="H526" s="1188">
        <f t="shared" si="24"/>
        <v>0</v>
      </c>
      <c r="I526" s="1172">
        <f t="shared" si="25"/>
        <v>0</v>
      </c>
      <c r="J526" s="1172"/>
      <c r="K526" s="1174">
        <f t="shared" si="26"/>
        <v>0</v>
      </c>
    </row>
    <row r="527" spans="1:11">
      <c r="A527" s="1175" t="s">
        <v>6598</v>
      </c>
      <c r="B527" s="1175" t="s">
        <v>21</v>
      </c>
      <c r="C527" s="1189" t="s">
        <v>6599</v>
      </c>
      <c r="D527" s="1185" t="s">
        <v>6048</v>
      </c>
      <c r="E527" s="1172">
        <v>4</v>
      </c>
      <c r="F527" s="1187"/>
      <c r="G527" s="1187"/>
      <c r="H527" s="1188">
        <f t="shared" si="24"/>
        <v>0</v>
      </c>
      <c r="I527" s="1172">
        <f t="shared" si="25"/>
        <v>0</v>
      </c>
      <c r="J527" s="1172"/>
      <c r="K527" s="1174">
        <f t="shared" si="26"/>
        <v>0</v>
      </c>
    </row>
    <row r="528" spans="1:11">
      <c r="A528" s="1175" t="s">
        <v>6600</v>
      </c>
      <c r="B528" s="1175" t="s">
        <v>21</v>
      </c>
      <c r="C528" s="1189" t="s">
        <v>6397</v>
      </c>
      <c r="D528" s="1185" t="s">
        <v>6048</v>
      </c>
      <c r="E528" s="1172">
        <v>9.5</v>
      </c>
      <c r="F528" s="1187"/>
      <c r="G528" s="1187"/>
      <c r="H528" s="1188">
        <f t="shared" si="24"/>
        <v>0</v>
      </c>
      <c r="I528" s="1172">
        <f t="shared" si="25"/>
        <v>0</v>
      </c>
      <c r="J528" s="1172"/>
      <c r="K528" s="1174">
        <f t="shared" si="26"/>
        <v>0</v>
      </c>
    </row>
    <row r="529" spans="1:11">
      <c r="A529" s="1175" t="s">
        <v>6601</v>
      </c>
      <c r="B529" s="1175" t="s">
        <v>21</v>
      </c>
      <c r="C529" s="1189" t="s">
        <v>6602</v>
      </c>
      <c r="D529" s="1185" t="s">
        <v>6014</v>
      </c>
      <c r="E529" s="1172">
        <v>1</v>
      </c>
      <c r="F529" s="1187"/>
      <c r="G529" s="1187"/>
      <c r="H529" s="1188">
        <f t="shared" si="24"/>
        <v>0</v>
      </c>
      <c r="I529" s="1172">
        <f t="shared" si="25"/>
        <v>0</v>
      </c>
      <c r="J529" s="1172"/>
      <c r="K529" s="1174">
        <f t="shared" si="26"/>
        <v>0</v>
      </c>
    </row>
    <row r="530" spans="1:11">
      <c r="A530" s="1175" t="s">
        <v>6603</v>
      </c>
      <c r="B530" s="1175" t="s">
        <v>21</v>
      </c>
      <c r="C530" s="1189" t="s">
        <v>6604</v>
      </c>
      <c r="D530" s="1185" t="s">
        <v>6014</v>
      </c>
      <c r="E530" s="1172">
        <v>1</v>
      </c>
      <c r="F530" s="1187"/>
      <c r="G530" s="1187"/>
      <c r="H530" s="1188">
        <f t="shared" si="24"/>
        <v>0</v>
      </c>
      <c r="I530" s="1172">
        <f t="shared" si="25"/>
        <v>0</v>
      </c>
      <c r="J530" s="1172"/>
      <c r="K530" s="1174">
        <f t="shared" si="26"/>
        <v>0</v>
      </c>
    </row>
    <row r="531" spans="1:11">
      <c r="A531" s="1175" t="s">
        <v>6605</v>
      </c>
      <c r="B531" s="1175" t="s">
        <v>21</v>
      </c>
      <c r="C531" s="1189" t="s">
        <v>6096</v>
      </c>
      <c r="D531" s="1185" t="s">
        <v>6097</v>
      </c>
      <c r="E531" s="1172">
        <v>9</v>
      </c>
      <c r="F531" s="1187"/>
      <c r="G531" s="1187"/>
      <c r="H531" s="1188">
        <f t="shared" si="24"/>
        <v>0</v>
      </c>
      <c r="I531" s="1172">
        <f t="shared" si="25"/>
        <v>0</v>
      </c>
      <c r="J531" s="1172"/>
      <c r="K531" s="1174">
        <f t="shared" si="26"/>
        <v>0</v>
      </c>
    </row>
    <row r="532" spans="1:11">
      <c r="A532" s="1175" t="s">
        <v>6606</v>
      </c>
      <c r="B532" s="1175" t="s">
        <v>21</v>
      </c>
      <c r="C532" s="1189" t="s">
        <v>6398</v>
      </c>
      <c r="D532" s="1185" t="s">
        <v>6097</v>
      </c>
      <c r="E532" s="1172">
        <v>82</v>
      </c>
      <c r="F532" s="1187"/>
      <c r="G532" s="1187"/>
      <c r="H532" s="1188">
        <f t="shared" si="24"/>
        <v>0</v>
      </c>
      <c r="I532" s="1172">
        <f t="shared" si="25"/>
        <v>0</v>
      </c>
      <c r="J532" s="1172"/>
      <c r="K532" s="1174">
        <f t="shared" si="26"/>
        <v>0</v>
      </c>
    </row>
    <row r="533" spans="1:11">
      <c r="A533" s="1175" t="s">
        <v>6607</v>
      </c>
      <c r="B533" s="1175"/>
      <c r="C533" s="1189" t="s">
        <v>6103</v>
      </c>
      <c r="D533" s="1185" t="s">
        <v>6104</v>
      </c>
      <c r="E533" s="1172">
        <v>1</v>
      </c>
      <c r="F533" s="1187"/>
      <c r="G533" s="1187"/>
      <c r="H533" s="1188">
        <f t="shared" si="24"/>
        <v>0</v>
      </c>
      <c r="I533" s="1172">
        <f t="shared" si="25"/>
        <v>0</v>
      </c>
      <c r="J533" s="1172"/>
      <c r="K533" s="1174">
        <f t="shared" si="26"/>
        <v>0</v>
      </c>
    </row>
    <row r="534" spans="1:11">
      <c r="A534" s="1175" t="s">
        <v>6608</v>
      </c>
      <c r="B534" s="1175"/>
      <c r="C534" s="1189" t="s">
        <v>6106</v>
      </c>
      <c r="D534" s="1185" t="s">
        <v>6104</v>
      </c>
      <c r="E534" s="1172">
        <v>2</v>
      </c>
      <c r="F534" s="1187"/>
      <c r="G534" s="1187"/>
      <c r="H534" s="1188">
        <f t="shared" si="24"/>
        <v>0</v>
      </c>
      <c r="I534" s="1172">
        <f t="shared" si="25"/>
        <v>0</v>
      </c>
      <c r="J534" s="1172"/>
      <c r="K534" s="1174">
        <f t="shared" si="26"/>
        <v>0</v>
      </c>
    </row>
    <row r="535" spans="1:11">
      <c r="A535" s="1175" t="s">
        <v>6609</v>
      </c>
      <c r="B535" s="1175"/>
      <c r="C535" s="1189" t="s">
        <v>6108</v>
      </c>
      <c r="D535" s="1185" t="s">
        <v>6014</v>
      </c>
      <c r="E535" s="1172">
        <v>16</v>
      </c>
      <c r="F535" s="1187"/>
      <c r="G535" s="1187"/>
      <c r="H535" s="1188">
        <f t="shared" si="24"/>
        <v>0</v>
      </c>
      <c r="I535" s="1172">
        <f t="shared" si="25"/>
        <v>0</v>
      </c>
      <c r="J535" s="1172"/>
      <c r="K535" s="1174">
        <f t="shared" si="26"/>
        <v>0</v>
      </c>
    </row>
    <row r="536" spans="1:11" ht="15">
      <c r="A536" s="1175" t="s">
        <v>21</v>
      </c>
      <c r="B536" s="1175" t="s">
        <v>21</v>
      </c>
      <c r="C536" s="781" t="s">
        <v>6610</v>
      </c>
      <c r="D536" s="1185" t="s">
        <v>21</v>
      </c>
      <c r="E536" s="1172" t="s">
        <v>21</v>
      </c>
      <c r="F536" s="1172"/>
      <c r="G536" s="1172"/>
      <c r="H536" s="1188"/>
      <c r="I536" s="1172"/>
      <c r="J536" s="1172"/>
      <c r="K536" s="1174"/>
    </row>
    <row r="537" spans="1:11">
      <c r="A537" s="1175" t="s">
        <v>21</v>
      </c>
      <c r="B537" s="1175" t="s">
        <v>21</v>
      </c>
      <c r="C537" s="1189" t="s">
        <v>21</v>
      </c>
      <c r="D537" s="1185" t="s">
        <v>21</v>
      </c>
      <c r="E537" s="1172" t="s">
        <v>21</v>
      </c>
      <c r="F537" s="1172"/>
      <c r="G537" s="1172"/>
      <c r="H537" s="1188"/>
      <c r="I537" s="1172"/>
      <c r="J537" s="1172"/>
      <c r="K537" s="1174"/>
    </row>
    <row r="538" spans="1:11" ht="15">
      <c r="A538" s="1175" t="s">
        <v>21</v>
      </c>
      <c r="B538" s="1175"/>
      <c r="C538" s="781" t="s">
        <v>6611</v>
      </c>
      <c r="D538" s="1185"/>
      <c r="E538" s="1172"/>
      <c r="F538" s="1172"/>
      <c r="G538" s="1172"/>
      <c r="H538" s="1188"/>
      <c r="I538" s="1172"/>
      <c r="J538" s="1172"/>
      <c r="K538" s="1174"/>
    </row>
    <row r="539" spans="1:11">
      <c r="A539" s="1175" t="s">
        <v>6612</v>
      </c>
      <c r="B539" s="1175" t="s">
        <v>21</v>
      </c>
      <c r="C539" s="1189" t="s">
        <v>6613</v>
      </c>
      <c r="D539" s="1185" t="s">
        <v>6014</v>
      </c>
      <c r="E539" s="1172">
        <v>1</v>
      </c>
      <c r="F539" s="1187"/>
      <c r="G539" s="1187"/>
      <c r="H539" s="1188">
        <f t="shared" si="24"/>
        <v>0</v>
      </c>
      <c r="I539" s="1172">
        <f t="shared" si="25"/>
        <v>0</v>
      </c>
      <c r="J539" s="1172"/>
      <c r="K539" s="1174">
        <f t="shared" si="26"/>
        <v>0</v>
      </c>
    </row>
    <row r="540" spans="1:11">
      <c r="A540" s="1175" t="s">
        <v>6614</v>
      </c>
      <c r="B540" s="1175" t="s">
        <v>21</v>
      </c>
      <c r="C540" s="1189" t="s">
        <v>6570</v>
      </c>
      <c r="D540" s="1185" t="s">
        <v>6014</v>
      </c>
      <c r="E540" s="1172">
        <v>1</v>
      </c>
      <c r="F540" s="1187"/>
      <c r="G540" s="1187"/>
      <c r="H540" s="1188">
        <f t="shared" si="24"/>
        <v>0</v>
      </c>
      <c r="I540" s="1172">
        <f t="shared" si="25"/>
        <v>0</v>
      </c>
      <c r="J540" s="1172"/>
      <c r="K540" s="1174">
        <f t="shared" si="26"/>
        <v>0</v>
      </c>
    </row>
    <row r="541" spans="1:11">
      <c r="A541" s="1175"/>
      <c r="B541" s="1175" t="s">
        <v>21</v>
      </c>
      <c r="C541" s="1189" t="s">
        <v>6044</v>
      </c>
      <c r="D541" s="1185" t="s">
        <v>6014</v>
      </c>
      <c r="E541" s="1172">
        <v>2</v>
      </c>
      <c r="F541" s="1187"/>
      <c r="G541" s="1187"/>
      <c r="H541" s="1188">
        <f t="shared" si="24"/>
        <v>0</v>
      </c>
      <c r="I541" s="1172">
        <f t="shared" si="25"/>
        <v>0</v>
      </c>
      <c r="J541" s="1172"/>
      <c r="K541" s="1174">
        <f t="shared" si="26"/>
        <v>0</v>
      </c>
    </row>
    <row r="542" spans="1:11">
      <c r="A542" s="1175"/>
      <c r="B542" s="1175" t="s">
        <v>21</v>
      </c>
      <c r="C542" s="1189" t="s">
        <v>6269</v>
      </c>
      <c r="D542" s="1185" t="s">
        <v>6014</v>
      </c>
      <c r="E542" s="1172">
        <v>1</v>
      </c>
      <c r="F542" s="1187"/>
      <c r="G542" s="1187"/>
      <c r="H542" s="1188">
        <f t="shared" si="24"/>
        <v>0</v>
      </c>
      <c r="I542" s="1172">
        <f t="shared" si="25"/>
        <v>0</v>
      </c>
      <c r="J542" s="1172"/>
      <c r="K542" s="1174">
        <f t="shared" si="26"/>
        <v>0</v>
      </c>
    </row>
    <row r="543" spans="1:11">
      <c r="A543" s="1175" t="s">
        <v>6615</v>
      </c>
      <c r="B543" s="1175" t="s">
        <v>21</v>
      </c>
      <c r="C543" s="1189" t="s">
        <v>6030</v>
      </c>
      <c r="D543" s="1185" t="s">
        <v>6014</v>
      </c>
      <c r="E543" s="1172">
        <v>2</v>
      </c>
      <c r="F543" s="1187"/>
      <c r="G543" s="1187"/>
      <c r="H543" s="1188">
        <f t="shared" si="24"/>
        <v>0</v>
      </c>
      <c r="I543" s="1172">
        <f t="shared" si="25"/>
        <v>0</v>
      </c>
      <c r="J543" s="1172"/>
      <c r="K543" s="1174">
        <f t="shared" si="26"/>
        <v>0</v>
      </c>
    </row>
    <row r="544" spans="1:11">
      <c r="A544" s="1175" t="s">
        <v>6616</v>
      </c>
      <c r="B544" s="1175" t="s">
        <v>21</v>
      </c>
      <c r="C544" s="1189" t="s">
        <v>6617</v>
      </c>
      <c r="D544" s="1185" t="s">
        <v>6014</v>
      </c>
      <c r="E544" s="1172">
        <v>2</v>
      </c>
      <c r="F544" s="1187"/>
      <c r="G544" s="1187"/>
      <c r="H544" s="1188">
        <f t="shared" si="24"/>
        <v>0</v>
      </c>
      <c r="I544" s="1172">
        <f t="shared" si="25"/>
        <v>0</v>
      </c>
      <c r="J544" s="1172"/>
      <c r="K544" s="1174">
        <f t="shared" si="26"/>
        <v>0</v>
      </c>
    </row>
    <row r="545" spans="1:11">
      <c r="A545" s="1175" t="s">
        <v>6618</v>
      </c>
      <c r="B545" s="1175" t="s">
        <v>21</v>
      </c>
      <c r="C545" s="1189" t="s">
        <v>6619</v>
      </c>
      <c r="D545" s="1185" t="s">
        <v>6014</v>
      </c>
      <c r="E545" s="1172">
        <v>3</v>
      </c>
      <c r="F545" s="1187"/>
      <c r="G545" s="1187"/>
      <c r="H545" s="1188">
        <f t="shared" si="24"/>
        <v>0</v>
      </c>
      <c r="I545" s="1172">
        <f t="shared" si="25"/>
        <v>0</v>
      </c>
      <c r="J545" s="1172"/>
      <c r="K545" s="1174">
        <f t="shared" si="26"/>
        <v>0</v>
      </c>
    </row>
    <row r="546" spans="1:11">
      <c r="A546" s="1175" t="s">
        <v>6620</v>
      </c>
      <c r="B546" s="1175" t="s">
        <v>21</v>
      </c>
      <c r="C546" s="1189" t="s">
        <v>6621</v>
      </c>
      <c r="D546" s="1185" t="s">
        <v>6014</v>
      </c>
      <c r="E546" s="1172">
        <v>3</v>
      </c>
      <c r="F546" s="1187"/>
      <c r="G546" s="1187"/>
      <c r="H546" s="1188">
        <f t="shared" si="24"/>
        <v>0</v>
      </c>
      <c r="I546" s="1172">
        <f t="shared" si="25"/>
        <v>0</v>
      </c>
      <c r="J546" s="1172"/>
      <c r="K546" s="1174">
        <f t="shared" si="26"/>
        <v>0</v>
      </c>
    </row>
    <row r="547" spans="1:11">
      <c r="A547" s="1175" t="s">
        <v>6622</v>
      </c>
      <c r="B547" s="1175" t="s">
        <v>21</v>
      </c>
      <c r="C547" s="1189" t="s">
        <v>6623</v>
      </c>
      <c r="D547" s="1185" t="s">
        <v>6014</v>
      </c>
      <c r="E547" s="1172">
        <v>3</v>
      </c>
      <c r="F547" s="1187"/>
      <c r="G547" s="1187"/>
      <c r="H547" s="1188">
        <f t="shared" si="24"/>
        <v>0</v>
      </c>
      <c r="I547" s="1172">
        <f t="shared" si="25"/>
        <v>0</v>
      </c>
      <c r="J547" s="1172"/>
      <c r="K547" s="1174">
        <f t="shared" si="26"/>
        <v>0</v>
      </c>
    </row>
    <row r="548" spans="1:11">
      <c r="A548" s="1175" t="s">
        <v>6624</v>
      </c>
      <c r="B548" s="1175" t="s">
        <v>21</v>
      </c>
      <c r="C548" s="1189" t="s">
        <v>6625</v>
      </c>
      <c r="D548" s="1185" t="s">
        <v>6014</v>
      </c>
      <c r="E548" s="1172">
        <v>1</v>
      </c>
      <c r="F548" s="1187"/>
      <c r="G548" s="1187"/>
      <c r="H548" s="1188">
        <f t="shared" si="24"/>
        <v>0</v>
      </c>
      <c r="I548" s="1172">
        <f t="shared" si="25"/>
        <v>0</v>
      </c>
      <c r="J548" s="1172"/>
      <c r="K548" s="1174">
        <f t="shared" si="26"/>
        <v>0</v>
      </c>
    </row>
    <row r="549" spans="1:11">
      <c r="A549" s="1175" t="s">
        <v>6626</v>
      </c>
      <c r="B549" s="1175" t="s">
        <v>21</v>
      </c>
      <c r="C549" s="1189" t="s">
        <v>6051</v>
      </c>
      <c r="D549" s="1185" t="s">
        <v>6048</v>
      </c>
      <c r="E549" s="1172">
        <v>31</v>
      </c>
      <c r="F549" s="1187"/>
      <c r="G549" s="1187"/>
      <c r="H549" s="1188">
        <f t="shared" si="24"/>
        <v>0</v>
      </c>
      <c r="I549" s="1172">
        <f t="shared" si="25"/>
        <v>0</v>
      </c>
      <c r="J549" s="1172"/>
      <c r="K549" s="1174">
        <f t="shared" si="26"/>
        <v>0</v>
      </c>
    </row>
    <row r="550" spans="1:11">
      <c r="A550" s="1175" t="s">
        <v>21</v>
      </c>
      <c r="B550" s="1175" t="s">
        <v>21</v>
      </c>
      <c r="C550" s="1189" t="s">
        <v>6049</v>
      </c>
      <c r="D550" s="1185" t="s">
        <v>6048</v>
      </c>
      <c r="E550" s="1172">
        <v>31</v>
      </c>
      <c r="F550" s="1187"/>
      <c r="G550" s="1187"/>
      <c r="H550" s="1188">
        <f t="shared" si="24"/>
        <v>0</v>
      </c>
      <c r="I550" s="1172">
        <f t="shared" si="25"/>
        <v>0</v>
      </c>
      <c r="J550" s="1172"/>
      <c r="K550" s="1174">
        <f t="shared" si="26"/>
        <v>0</v>
      </c>
    </row>
    <row r="551" spans="1:11">
      <c r="A551" s="1175" t="s">
        <v>6627</v>
      </c>
      <c r="B551" s="1175" t="s">
        <v>21</v>
      </c>
      <c r="C551" s="1189" t="s">
        <v>6053</v>
      </c>
      <c r="D551" s="1185" t="s">
        <v>6048</v>
      </c>
      <c r="E551" s="1172">
        <v>1</v>
      </c>
      <c r="F551" s="1187"/>
      <c r="G551" s="1187"/>
      <c r="H551" s="1188">
        <f t="shared" si="24"/>
        <v>0</v>
      </c>
      <c r="I551" s="1172">
        <f t="shared" si="25"/>
        <v>0</v>
      </c>
      <c r="J551" s="1172"/>
      <c r="K551" s="1174">
        <f t="shared" si="26"/>
        <v>0</v>
      </c>
    </row>
    <row r="552" spans="1:11">
      <c r="A552" s="1175" t="s">
        <v>21</v>
      </c>
      <c r="B552" s="1175" t="s">
        <v>21</v>
      </c>
      <c r="C552" s="1189" t="s">
        <v>6049</v>
      </c>
      <c r="D552" s="1185" t="s">
        <v>6048</v>
      </c>
      <c r="E552" s="1172">
        <v>1</v>
      </c>
      <c r="F552" s="1187"/>
      <c r="G552" s="1187"/>
      <c r="H552" s="1188">
        <f t="shared" si="24"/>
        <v>0</v>
      </c>
      <c r="I552" s="1172">
        <f t="shared" si="25"/>
        <v>0</v>
      </c>
      <c r="J552" s="1172"/>
      <c r="K552" s="1174">
        <f t="shared" si="26"/>
        <v>0</v>
      </c>
    </row>
    <row r="553" spans="1:11">
      <c r="A553" s="1175" t="s">
        <v>21</v>
      </c>
      <c r="B553" s="1175" t="s">
        <v>21</v>
      </c>
      <c r="C553" s="1189" t="s">
        <v>6060</v>
      </c>
      <c r="D553" s="1185" t="s">
        <v>21</v>
      </c>
      <c r="E553" s="1172" t="s">
        <v>21</v>
      </c>
      <c r="F553" s="1172"/>
      <c r="G553" s="1172"/>
      <c r="H553" s="1188"/>
      <c r="I553" s="1172"/>
      <c r="J553" s="1172"/>
      <c r="K553" s="1174"/>
    </row>
    <row r="554" spans="1:11">
      <c r="A554" s="1175" t="s">
        <v>6628</v>
      </c>
      <c r="B554" s="1175" t="s">
        <v>21</v>
      </c>
      <c r="C554" s="1189" t="s">
        <v>6062</v>
      </c>
      <c r="D554" s="1185" t="s">
        <v>6048</v>
      </c>
      <c r="E554" s="1172">
        <v>2</v>
      </c>
      <c r="F554" s="1187"/>
      <c r="G554" s="1187"/>
      <c r="H554" s="1188">
        <f t="shared" si="24"/>
        <v>0</v>
      </c>
      <c r="I554" s="1172">
        <f t="shared" si="25"/>
        <v>0</v>
      </c>
      <c r="J554" s="1172"/>
      <c r="K554" s="1174">
        <f t="shared" si="26"/>
        <v>0</v>
      </c>
    </row>
    <row r="555" spans="1:11">
      <c r="A555" s="1175" t="s">
        <v>6629</v>
      </c>
      <c r="B555" s="1175" t="s">
        <v>21</v>
      </c>
      <c r="C555" s="1189" t="s">
        <v>6064</v>
      </c>
      <c r="D555" s="1185" t="s">
        <v>6048</v>
      </c>
      <c r="E555" s="1172">
        <v>3.5</v>
      </c>
      <c r="F555" s="1187"/>
      <c r="G555" s="1187"/>
      <c r="H555" s="1188">
        <f t="shared" si="24"/>
        <v>0</v>
      </c>
      <c r="I555" s="1172">
        <f t="shared" si="25"/>
        <v>0</v>
      </c>
      <c r="J555" s="1172"/>
      <c r="K555" s="1174">
        <f t="shared" si="26"/>
        <v>0</v>
      </c>
    </row>
    <row r="556" spans="1:11">
      <c r="A556" s="1175" t="s">
        <v>6630</v>
      </c>
      <c r="B556" s="1175" t="s">
        <v>21</v>
      </c>
      <c r="C556" s="1189" t="s">
        <v>6188</v>
      </c>
      <c r="D556" s="1185" t="s">
        <v>6048</v>
      </c>
      <c r="E556" s="1172">
        <v>3.5</v>
      </c>
      <c r="F556" s="1187"/>
      <c r="G556" s="1187"/>
      <c r="H556" s="1188">
        <f t="shared" si="24"/>
        <v>0</v>
      </c>
      <c r="I556" s="1172">
        <f t="shared" si="25"/>
        <v>0</v>
      </c>
      <c r="J556" s="1172"/>
      <c r="K556" s="1174">
        <f t="shared" si="26"/>
        <v>0</v>
      </c>
    </row>
    <row r="557" spans="1:11">
      <c r="A557" s="1175" t="s">
        <v>6631</v>
      </c>
      <c r="B557" s="1175" t="s">
        <v>21</v>
      </c>
      <c r="C557" s="1189" t="s">
        <v>6066</v>
      </c>
      <c r="D557" s="1185" t="s">
        <v>6048</v>
      </c>
      <c r="E557" s="1172">
        <v>1.5</v>
      </c>
      <c r="F557" s="1187"/>
      <c r="G557" s="1187"/>
      <c r="H557" s="1188">
        <f t="shared" si="24"/>
        <v>0</v>
      </c>
      <c r="I557" s="1172">
        <f t="shared" si="25"/>
        <v>0</v>
      </c>
      <c r="J557" s="1172"/>
      <c r="K557" s="1174">
        <f t="shared" si="26"/>
        <v>0</v>
      </c>
    </row>
    <row r="558" spans="1:11">
      <c r="A558" s="1175" t="s">
        <v>6632</v>
      </c>
      <c r="B558" s="1175" t="s">
        <v>21</v>
      </c>
      <c r="C558" s="1189" t="s">
        <v>6068</v>
      </c>
      <c r="D558" s="1185" t="s">
        <v>6048</v>
      </c>
      <c r="E558" s="1172">
        <v>2</v>
      </c>
      <c r="F558" s="1187"/>
      <c r="G558" s="1187"/>
      <c r="H558" s="1188">
        <f t="shared" si="24"/>
        <v>0</v>
      </c>
      <c r="I558" s="1172">
        <f t="shared" si="25"/>
        <v>0</v>
      </c>
      <c r="J558" s="1172"/>
      <c r="K558" s="1174">
        <f t="shared" si="26"/>
        <v>0</v>
      </c>
    </row>
    <row r="559" spans="1:11">
      <c r="A559" s="1175" t="s">
        <v>6633</v>
      </c>
      <c r="B559" s="1175" t="s">
        <v>21</v>
      </c>
      <c r="C559" s="1189" t="s">
        <v>6345</v>
      </c>
      <c r="D559" s="1185" t="s">
        <v>6014</v>
      </c>
      <c r="E559" s="1172">
        <v>1</v>
      </c>
      <c r="F559" s="1187"/>
      <c r="G559" s="1187"/>
      <c r="H559" s="1188">
        <f t="shared" si="24"/>
        <v>0</v>
      </c>
      <c r="I559" s="1172">
        <f t="shared" si="25"/>
        <v>0</v>
      </c>
      <c r="J559" s="1172"/>
      <c r="K559" s="1174">
        <f t="shared" si="26"/>
        <v>0</v>
      </c>
    </row>
    <row r="560" spans="1:11">
      <c r="A560" s="1175" t="s">
        <v>6634</v>
      </c>
      <c r="B560" s="1175" t="s">
        <v>21</v>
      </c>
      <c r="C560" s="1189" t="s">
        <v>6191</v>
      </c>
      <c r="D560" s="1185" t="s">
        <v>6014</v>
      </c>
      <c r="E560" s="1172">
        <v>1</v>
      </c>
      <c r="F560" s="1187"/>
      <c r="G560" s="1187"/>
      <c r="H560" s="1188">
        <f t="shared" si="24"/>
        <v>0</v>
      </c>
      <c r="I560" s="1172">
        <f t="shared" si="25"/>
        <v>0</v>
      </c>
      <c r="J560" s="1172"/>
      <c r="K560" s="1174">
        <f t="shared" si="26"/>
        <v>0</v>
      </c>
    </row>
    <row r="561" spans="1:11">
      <c r="A561" s="1175" t="s">
        <v>6635</v>
      </c>
      <c r="B561" s="1175" t="s">
        <v>21</v>
      </c>
      <c r="C561" s="1189" t="s">
        <v>6350</v>
      </c>
      <c r="D561" s="1185" t="s">
        <v>6014</v>
      </c>
      <c r="E561" s="1172">
        <v>1</v>
      </c>
      <c r="F561" s="1187"/>
      <c r="G561" s="1187"/>
      <c r="H561" s="1188">
        <f t="shared" si="24"/>
        <v>0</v>
      </c>
      <c r="I561" s="1172">
        <f t="shared" si="25"/>
        <v>0</v>
      </c>
      <c r="J561" s="1172"/>
      <c r="K561" s="1174">
        <f t="shared" si="26"/>
        <v>0</v>
      </c>
    </row>
    <row r="562" spans="1:11">
      <c r="A562" s="1175" t="s">
        <v>6636</v>
      </c>
      <c r="B562" s="1175" t="s">
        <v>21</v>
      </c>
      <c r="C562" s="1189" t="s">
        <v>6637</v>
      </c>
      <c r="D562" s="1185" t="s">
        <v>6014</v>
      </c>
      <c r="E562" s="1172">
        <v>1</v>
      </c>
      <c r="F562" s="1187"/>
      <c r="G562" s="1187"/>
      <c r="H562" s="1188">
        <f t="shared" si="24"/>
        <v>0</v>
      </c>
      <c r="I562" s="1172">
        <f t="shared" si="25"/>
        <v>0</v>
      </c>
      <c r="J562" s="1172"/>
      <c r="K562" s="1174">
        <f t="shared" si="26"/>
        <v>0</v>
      </c>
    </row>
    <row r="563" spans="1:11">
      <c r="A563" s="1175" t="s">
        <v>6638</v>
      </c>
      <c r="B563" s="1175" t="s">
        <v>21</v>
      </c>
      <c r="C563" s="1189" t="s">
        <v>6347</v>
      </c>
      <c r="D563" s="1185" t="s">
        <v>6014</v>
      </c>
      <c r="E563" s="1172">
        <v>1</v>
      </c>
      <c r="F563" s="1187"/>
      <c r="G563" s="1187"/>
      <c r="H563" s="1188">
        <f t="shared" si="24"/>
        <v>0</v>
      </c>
      <c r="I563" s="1172">
        <f t="shared" si="25"/>
        <v>0</v>
      </c>
      <c r="J563" s="1172"/>
      <c r="K563" s="1174">
        <f t="shared" si="26"/>
        <v>0</v>
      </c>
    </row>
    <row r="564" spans="1:11">
      <c r="A564" s="1175" t="s">
        <v>6639</v>
      </c>
      <c r="B564" s="1175" t="s">
        <v>21</v>
      </c>
      <c r="C564" s="1189" t="s">
        <v>6640</v>
      </c>
      <c r="D564" s="1185" t="s">
        <v>6014</v>
      </c>
      <c r="E564" s="1172">
        <v>1</v>
      </c>
      <c r="F564" s="1187"/>
      <c r="G564" s="1187"/>
      <c r="H564" s="1188">
        <f t="shared" si="24"/>
        <v>0</v>
      </c>
      <c r="I564" s="1172">
        <f t="shared" si="25"/>
        <v>0</v>
      </c>
      <c r="J564" s="1172"/>
      <c r="K564" s="1174">
        <f t="shared" si="26"/>
        <v>0</v>
      </c>
    </row>
    <row r="565" spans="1:11">
      <c r="A565" s="1175" t="s">
        <v>6641</v>
      </c>
      <c r="B565" s="1175" t="s">
        <v>21</v>
      </c>
      <c r="C565" s="1189" t="s">
        <v>6642</v>
      </c>
      <c r="D565" s="1185" t="s">
        <v>6014</v>
      </c>
      <c r="E565" s="1172">
        <v>1</v>
      </c>
      <c r="F565" s="1187"/>
      <c r="G565" s="1187"/>
      <c r="H565" s="1188">
        <f t="shared" si="24"/>
        <v>0</v>
      </c>
      <c r="I565" s="1172">
        <f t="shared" si="25"/>
        <v>0</v>
      </c>
      <c r="J565" s="1172"/>
      <c r="K565" s="1174">
        <f t="shared" si="26"/>
        <v>0</v>
      </c>
    </row>
    <row r="566" spans="1:11">
      <c r="A566" s="1175" t="s">
        <v>6643</v>
      </c>
      <c r="B566" s="1175" t="s">
        <v>21</v>
      </c>
      <c r="C566" s="1189" t="s">
        <v>6644</v>
      </c>
      <c r="D566" s="1185" t="s">
        <v>6014</v>
      </c>
      <c r="E566" s="1172">
        <v>1</v>
      </c>
      <c r="F566" s="1187"/>
      <c r="G566" s="1187"/>
      <c r="H566" s="1188">
        <f t="shared" si="24"/>
        <v>0</v>
      </c>
      <c r="I566" s="1172">
        <f t="shared" si="25"/>
        <v>0</v>
      </c>
      <c r="J566" s="1172"/>
      <c r="K566" s="1174">
        <f t="shared" si="26"/>
        <v>0</v>
      </c>
    </row>
    <row r="567" spans="1:11">
      <c r="A567" s="1175" t="s">
        <v>6645</v>
      </c>
      <c r="B567" s="1175" t="s">
        <v>21</v>
      </c>
      <c r="C567" s="1189" t="s">
        <v>6646</v>
      </c>
      <c r="D567" s="1185" t="s">
        <v>6014</v>
      </c>
      <c r="E567" s="1172">
        <v>1</v>
      </c>
      <c r="F567" s="1187"/>
      <c r="G567" s="1187"/>
      <c r="H567" s="1188">
        <f t="shared" si="24"/>
        <v>0</v>
      </c>
      <c r="I567" s="1172">
        <f t="shared" si="25"/>
        <v>0</v>
      </c>
      <c r="J567" s="1172"/>
      <c r="K567" s="1174">
        <f t="shared" si="26"/>
        <v>0</v>
      </c>
    </row>
    <row r="568" spans="1:11">
      <c r="A568" s="1175" t="s">
        <v>21</v>
      </c>
      <c r="B568" s="1175" t="s">
        <v>21</v>
      </c>
      <c r="C568" s="1189" t="s">
        <v>6238</v>
      </c>
      <c r="D568" s="1185" t="s">
        <v>21</v>
      </c>
      <c r="E568" s="1172" t="s">
        <v>21</v>
      </c>
      <c r="F568" s="1172"/>
      <c r="G568" s="1172"/>
      <c r="H568" s="1188"/>
      <c r="I568" s="1172"/>
      <c r="J568" s="1172"/>
      <c r="K568" s="1174"/>
    </row>
    <row r="569" spans="1:11">
      <c r="A569" s="1175" t="s">
        <v>6647</v>
      </c>
      <c r="B569" s="1175" t="s">
        <v>21</v>
      </c>
      <c r="C569" s="1189" t="s">
        <v>6648</v>
      </c>
      <c r="D569" s="1185" t="s">
        <v>6048</v>
      </c>
      <c r="E569" s="1172">
        <v>8</v>
      </c>
      <c r="F569" s="1187"/>
      <c r="G569" s="1187"/>
      <c r="H569" s="1188">
        <f t="shared" si="24"/>
        <v>0</v>
      </c>
      <c r="I569" s="1172">
        <f t="shared" si="25"/>
        <v>0</v>
      </c>
      <c r="J569" s="1172"/>
      <c r="K569" s="1174">
        <f t="shared" si="26"/>
        <v>0</v>
      </c>
    </row>
    <row r="570" spans="1:11">
      <c r="A570" s="1175" t="s">
        <v>6649</v>
      </c>
      <c r="B570" s="1175" t="s">
        <v>21</v>
      </c>
      <c r="C570" s="1189" t="s">
        <v>6597</v>
      </c>
      <c r="D570" s="1185" t="s">
        <v>6048</v>
      </c>
      <c r="E570" s="1172">
        <v>2</v>
      </c>
      <c r="F570" s="1187"/>
      <c r="G570" s="1187"/>
      <c r="H570" s="1188">
        <f t="shared" si="24"/>
        <v>0</v>
      </c>
      <c r="I570" s="1172">
        <f t="shared" si="25"/>
        <v>0</v>
      </c>
      <c r="J570" s="1172"/>
      <c r="K570" s="1174">
        <f t="shared" si="26"/>
        <v>0</v>
      </c>
    </row>
    <row r="571" spans="1:11">
      <c r="A571" s="1175" t="s">
        <v>6650</v>
      </c>
      <c r="B571" s="1175" t="s">
        <v>21</v>
      </c>
      <c r="C571" s="1189" t="s">
        <v>6599</v>
      </c>
      <c r="D571" s="1185" t="s">
        <v>6048</v>
      </c>
      <c r="E571" s="1172">
        <v>5</v>
      </c>
      <c r="F571" s="1187"/>
      <c r="G571" s="1187"/>
      <c r="H571" s="1188">
        <f t="shared" si="24"/>
        <v>0</v>
      </c>
      <c r="I571" s="1172">
        <f t="shared" si="25"/>
        <v>0</v>
      </c>
      <c r="J571" s="1172"/>
      <c r="K571" s="1174">
        <f t="shared" si="26"/>
        <v>0</v>
      </c>
    </row>
    <row r="572" spans="1:11">
      <c r="A572" s="1175" t="s">
        <v>6651</v>
      </c>
      <c r="B572" s="1175" t="s">
        <v>21</v>
      </c>
      <c r="C572" s="1189" t="s">
        <v>6397</v>
      </c>
      <c r="D572" s="1185" t="s">
        <v>6048</v>
      </c>
      <c r="E572" s="1172">
        <v>5</v>
      </c>
      <c r="F572" s="1187"/>
      <c r="G572" s="1187"/>
      <c r="H572" s="1188">
        <f t="shared" si="24"/>
        <v>0</v>
      </c>
      <c r="I572" s="1172">
        <f t="shared" si="25"/>
        <v>0</v>
      </c>
      <c r="J572" s="1172"/>
      <c r="K572" s="1174">
        <f t="shared" si="26"/>
        <v>0</v>
      </c>
    </row>
    <row r="573" spans="1:11">
      <c r="A573" s="1175" t="s">
        <v>6652</v>
      </c>
      <c r="B573" s="1175" t="s">
        <v>21</v>
      </c>
      <c r="C573" s="1189" t="s">
        <v>6096</v>
      </c>
      <c r="D573" s="1185" t="s">
        <v>6097</v>
      </c>
      <c r="E573" s="1172">
        <v>21.5</v>
      </c>
      <c r="F573" s="1187"/>
      <c r="G573" s="1187"/>
      <c r="H573" s="1188">
        <f t="shared" si="24"/>
        <v>0</v>
      </c>
      <c r="I573" s="1172">
        <f t="shared" si="25"/>
        <v>0</v>
      </c>
      <c r="J573" s="1172"/>
      <c r="K573" s="1174">
        <f t="shared" si="26"/>
        <v>0</v>
      </c>
    </row>
    <row r="574" spans="1:11">
      <c r="A574" s="1175" t="s">
        <v>6653</v>
      </c>
      <c r="B574" s="1175" t="s">
        <v>21</v>
      </c>
      <c r="C574" s="1189" t="s">
        <v>6398</v>
      </c>
      <c r="D574" s="1185" t="s">
        <v>6097</v>
      </c>
      <c r="E574" s="1172">
        <v>53</v>
      </c>
      <c r="F574" s="1187"/>
      <c r="G574" s="1187"/>
      <c r="H574" s="1188">
        <f t="shared" si="24"/>
        <v>0</v>
      </c>
      <c r="I574" s="1172">
        <f t="shared" si="25"/>
        <v>0</v>
      </c>
      <c r="J574" s="1172"/>
      <c r="K574" s="1174">
        <f t="shared" si="26"/>
        <v>0</v>
      </c>
    </row>
    <row r="575" spans="1:11">
      <c r="A575" s="1175" t="s">
        <v>6654</v>
      </c>
      <c r="B575" s="1175"/>
      <c r="C575" s="1189" t="s">
        <v>6103</v>
      </c>
      <c r="D575" s="1185" t="s">
        <v>6104</v>
      </c>
      <c r="E575" s="1172">
        <v>2</v>
      </c>
      <c r="F575" s="1187"/>
      <c r="G575" s="1187"/>
      <c r="H575" s="1188">
        <f t="shared" si="24"/>
        <v>0</v>
      </c>
      <c r="I575" s="1172">
        <f t="shared" si="25"/>
        <v>0</v>
      </c>
      <c r="J575" s="1172"/>
      <c r="K575" s="1174">
        <f t="shared" si="26"/>
        <v>0</v>
      </c>
    </row>
    <row r="576" spans="1:11">
      <c r="A576" s="1175" t="s">
        <v>6655</v>
      </c>
      <c r="B576" s="1175"/>
      <c r="C576" s="1189" t="s">
        <v>6106</v>
      </c>
      <c r="D576" s="1185" t="s">
        <v>6104</v>
      </c>
      <c r="E576" s="1172">
        <v>2</v>
      </c>
      <c r="F576" s="1187"/>
      <c r="G576" s="1187"/>
      <c r="H576" s="1188">
        <f t="shared" si="24"/>
        <v>0</v>
      </c>
      <c r="I576" s="1172">
        <f t="shared" si="25"/>
        <v>0</v>
      </c>
      <c r="J576" s="1172"/>
      <c r="K576" s="1174">
        <f t="shared" si="26"/>
        <v>0</v>
      </c>
    </row>
    <row r="577" spans="1:11">
      <c r="A577" s="1175" t="s">
        <v>6656</v>
      </c>
      <c r="B577" s="1175"/>
      <c r="C577" s="1189" t="s">
        <v>6108</v>
      </c>
      <c r="D577" s="1185" t="s">
        <v>6014</v>
      </c>
      <c r="E577" s="1172">
        <v>15</v>
      </c>
      <c r="F577" s="1187"/>
      <c r="G577" s="1187"/>
      <c r="H577" s="1188">
        <f t="shared" si="24"/>
        <v>0</v>
      </c>
      <c r="I577" s="1172">
        <f t="shared" si="25"/>
        <v>0</v>
      </c>
      <c r="J577" s="1172"/>
      <c r="K577" s="1174">
        <f t="shared" si="26"/>
        <v>0</v>
      </c>
    </row>
    <row r="578" spans="1:11" ht="15">
      <c r="A578" s="1175" t="s">
        <v>21</v>
      </c>
      <c r="B578" s="1175" t="s">
        <v>21</v>
      </c>
      <c r="C578" s="781" t="s">
        <v>6657</v>
      </c>
      <c r="D578" s="1185" t="s">
        <v>21</v>
      </c>
      <c r="E578" s="1172" t="s">
        <v>21</v>
      </c>
      <c r="F578" s="1172"/>
      <c r="G578" s="1172"/>
      <c r="H578" s="1188"/>
      <c r="I578" s="1172"/>
      <c r="J578" s="1172"/>
      <c r="K578" s="1174"/>
    </row>
    <row r="579" spans="1:11">
      <c r="A579" s="1175" t="s">
        <v>21</v>
      </c>
      <c r="B579" s="1175" t="s">
        <v>21</v>
      </c>
      <c r="C579" s="1189" t="s">
        <v>21</v>
      </c>
      <c r="D579" s="1185" t="s">
        <v>21</v>
      </c>
      <c r="E579" s="1172" t="s">
        <v>21</v>
      </c>
      <c r="F579" s="1172"/>
      <c r="G579" s="1172"/>
      <c r="H579" s="1188"/>
      <c r="I579" s="1172"/>
      <c r="J579" s="1172"/>
      <c r="K579" s="1174"/>
    </row>
    <row r="580" spans="1:11" ht="15">
      <c r="A580" s="1175"/>
      <c r="B580" s="1175"/>
      <c r="C580" s="781" t="s">
        <v>6658</v>
      </c>
      <c r="D580" s="1185"/>
      <c r="E580" s="1172"/>
      <c r="F580" s="1172"/>
      <c r="G580" s="1172"/>
      <c r="H580" s="1188"/>
      <c r="I580" s="1172"/>
      <c r="J580" s="1172"/>
      <c r="K580" s="1174"/>
    </row>
    <row r="581" spans="1:11" ht="76.5">
      <c r="A581" s="1175" t="s">
        <v>6659</v>
      </c>
      <c r="B581" s="1175"/>
      <c r="C581" s="1186" t="s">
        <v>6660</v>
      </c>
      <c r="D581" s="1185" t="s">
        <v>6014</v>
      </c>
      <c r="E581" s="1172">
        <v>1</v>
      </c>
      <c r="F581" s="1187"/>
      <c r="G581" s="1187"/>
      <c r="H581" s="1188">
        <f t="shared" ref="H581:H644" si="27">E581*F581</f>
        <v>0</v>
      </c>
      <c r="I581" s="1172">
        <f t="shared" ref="I581:I644" si="28">E581*G581</f>
        <v>0</v>
      </c>
      <c r="J581" s="1172"/>
      <c r="K581" s="1174">
        <f t="shared" ref="K581:K644" si="29">H581+I581</f>
        <v>0</v>
      </c>
    </row>
    <row r="582" spans="1:11">
      <c r="A582" s="1175" t="s">
        <v>6661</v>
      </c>
      <c r="B582" s="1175" t="s">
        <v>21</v>
      </c>
      <c r="C582" s="1189" t="s">
        <v>6662</v>
      </c>
      <c r="D582" s="1185" t="s">
        <v>6014</v>
      </c>
      <c r="E582" s="1172">
        <v>1</v>
      </c>
      <c r="F582" s="1187"/>
      <c r="G582" s="1187"/>
      <c r="H582" s="1188">
        <f t="shared" si="27"/>
        <v>0</v>
      </c>
      <c r="I582" s="1172">
        <f t="shared" si="28"/>
        <v>0</v>
      </c>
      <c r="J582" s="1172"/>
      <c r="K582" s="1174">
        <f t="shared" si="29"/>
        <v>0</v>
      </c>
    </row>
    <row r="583" spans="1:11">
      <c r="A583" s="1175" t="s">
        <v>6663</v>
      </c>
      <c r="B583" s="1175" t="s">
        <v>21</v>
      </c>
      <c r="C583" s="1189" t="s">
        <v>6164</v>
      </c>
      <c r="D583" s="1185" t="s">
        <v>6014</v>
      </c>
      <c r="E583" s="1172">
        <v>1</v>
      </c>
      <c r="F583" s="1187"/>
      <c r="G583" s="1187"/>
      <c r="H583" s="1188">
        <f t="shared" si="27"/>
        <v>0</v>
      </c>
      <c r="I583" s="1172">
        <f t="shared" si="28"/>
        <v>0</v>
      </c>
      <c r="J583" s="1172"/>
      <c r="K583" s="1174">
        <f t="shared" si="29"/>
        <v>0</v>
      </c>
    </row>
    <row r="584" spans="1:11">
      <c r="A584" s="1175" t="s">
        <v>6664</v>
      </c>
      <c r="B584" s="1175" t="s">
        <v>21</v>
      </c>
      <c r="C584" s="1189" t="s">
        <v>6019</v>
      </c>
      <c r="D584" s="1185" t="s">
        <v>6014</v>
      </c>
      <c r="E584" s="1172">
        <v>1</v>
      </c>
      <c r="F584" s="1187"/>
      <c r="G584" s="1187"/>
      <c r="H584" s="1188">
        <f t="shared" si="27"/>
        <v>0</v>
      </c>
      <c r="I584" s="1172">
        <f t="shared" si="28"/>
        <v>0</v>
      </c>
      <c r="J584" s="1172"/>
      <c r="K584" s="1174">
        <f t="shared" si="29"/>
        <v>0</v>
      </c>
    </row>
    <row r="585" spans="1:11">
      <c r="A585" s="1175" t="s">
        <v>6665</v>
      </c>
      <c r="B585" s="1175" t="s">
        <v>21</v>
      </c>
      <c r="C585" s="1189" t="s">
        <v>6666</v>
      </c>
      <c r="D585" s="1185" t="s">
        <v>6014</v>
      </c>
      <c r="E585" s="1172">
        <v>2</v>
      </c>
      <c r="F585" s="1187"/>
      <c r="G585" s="1187"/>
      <c r="H585" s="1188">
        <f t="shared" si="27"/>
        <v>0</v>
      </c>
      <c r="I585" s="1172">
        <f t="shared" si="28"/>
        <v>0</v>
      </c>
      <c r="J585" s="1172"/>
      <c r="K585" s="1174">
        <f t="shared" si="29"/>
        <v>0</v>
      </c>
    </row>
    <row r="586" spans="1:11">
      <c r="A586" s="1175"/>
      <c r="B586" s="1175" t="s">
        <v>21</v>
      </c>
      <c r="C586" s="1189" t="s">
        <v>6269</v>
      </c>
      <c r="D586" s="1185" t="s">
        <v>6014</v>
      </c>
      <c r="E586" s="1172">
        <v>1</v>
      </c>
      <c r="F586" s="1187"/>
      <c r="G586" s="1187"/>
      <c r="H586" s="1188">
        <f t="shared" si="27"/>
        <v>0</v>
      </c>
      <c r="I586" s="1172">
        <f t="shared" si="28"/>
        <v>0</v>
      </c>
      <c r="J586" s="1172"/>
      <c r="K586" s="1174">
        <f t="shared" si="29"/>
        <v>0</v>
      </c>
    </row>
    <row r="587" spans="1:11">
      <c r="A587" s="1175"/>
      <c r="B587" s="1175" t="s">
        <v>21</v>
      </c>
      <c r="C587" s="1189" t="s">
        <v>6667</v>
      </c>
      <c r="D587" s="1185" t="s">
        <v>6014</v>
      </c>
      <c r="E587" s="1172">
        <v>2</v>
      </c>
      <c r="F587" s="1187"/>
      <c r="G587" s="1187"/>
      <c r="H587" s="1188">
        <f t="shared" si="27"/>
        <v>0</v>
      </c>
      <c r="I587" s="1172">
        <f t="shared" si="28"/>
        <v>0</v>
      </c>
      <c r="J587" s="1172"/>
      <c r="K587" s="1174">
        <f t="shared" si="29"/>
        <v>0</v>
      </c>
    </row>
    <row r="588" spans="1:11">
      <c r="A588" s="1175" t="s">
        <v>6668</v>
      </c>
      <c r="B588" s="1175" t="s">
        <v>21</v>
      </c>
      <c r="C588" s="1189" t="s">
        <v>6129</v>
      </c>
      <c r="D588" s="1185" t="s">
        <v>6014</v>
      </c>
      <c r="E588" s="1172">
        <v>10</v>
      </c>
      <c r="F588" s="1187"/>
      <c r="G588" s="1187"/>
      <c r="H588" s="1188">
        <f t="shared" si="27"/>
        <v>0</v>
      </c>
      <c r="I588" s="1172">
        <f t="shared" si="28"/>
        <v>0</v>
      </c>
      <c r="J588" s="1172"/>
      <c r="K588" s="1174">
        <f t="shared" si="29"/>
        <v>0</v>
      </c>
    </row>
    <row r="589" spans="1:11">
      <c r="A589" s="1175" t="s">
        <v>6669</v>
      </c>
      <c r="B589" s="1175" t="s">
        <v>21</v>
      </c>
      <c r="C589" s="1189" t="s">
        <v>6670</v>
      </c>
      <c r="D589" s="1185" t="s">
        <v>6014</v>
      </c>
      <c r="E589" s="1172">
        <v>5</v>
      </c>
      <c r="F589" s="1187"/>
      <c r="G589" s="1187"/>
      <c r="H589" s="1188">
        <f t="shared" si="27"/>
        <v>0</v>
      </c>
      <c r="I589" s="1172">
        <f t="shared" si="28"/>
        <v>0</v>
      </c>
      <c r="J589" s="1172"/>
      <c r="K589" s="1174">
        <f t="shared" si="29"/>
        <v>0</v>
      </c>
    </row>
    <row r="590" spans="1:11">
      <c r="A590" s="1175" t="s">
        <v>6671</v>
      </c>
      <c r="B590" s="1175" t="s">
        <v>21</v>
      </c>
      <c r="C590" s="1189" t="s">
        <v>6672</v>
      </c>
      <c r="D590" s="1185" t="s">
        <v>6014</v>
      </c>
      <c r="E590" s="1172">
        <v>3</v>
      </c>
      <c r="F590" s="1187"/>
      <c r="G590" s="1187"/>
      <c r="H590" s="1188">
        <f t="shared" si="27"/>
        <v>0</v>
      </c>
      <c r="I590" s="1172">
        <f t="shared" si="28"/>
        <v>0</v>
      </c>
      <c r="J590" s="1172"/>
      <c r="K590" s="1174">
        <f t="shared" si="29"/>
        <v>0</v>
      </c>
    </row>
    <row r="591" spans="1:11">
      <c r="A591" s="1175" t="s">
        <v>6673</v>
      </c>
      <c r="B591" s="1175" t="s">
        <v>21</v>
      </c>
      <c r="C591" s="1189" t="s">
        <v>6574</v>
      </c>
      <c r="D591" s="1185" t="s">
        <v>6014</v>
      </c>
      <c r="E591" s="1172">
        <v>4</v>
      </c>
      <c r="F591" s="1187"/>
      <c r="G591" s="1187"/>
      <c r="H591" s="1188">
        <f t="shared" si="27"/>
        <v>0</v>
      </c>
      <c r="I591" s="1172">
        <f t="shared" si="28"/>
        <v>0</v>
      </c>
      <c r="J591" s="1172"/>
      <c r="K591" s="1174">
        <f t="shared" si="29"/>
        <v>0</v>
      </c>
    </row>
    <row r="592" spans="1:11">
      <c r="A592" s="1175" t="s">
        <v>6674</v>
      </c>
      <c r="B592" s="1175" t="s">
        <v>21</v>
      </c>
      <c r="C592" s="1189" t="s">
        <v>6675</v>
      </c>
      <c r="D592" s="1185" t="s">
        <v>6014</v>
      </c>
      <c r="E592" s="1172">
        <v>5</v>
      </c>
      <c r="F592" s="1187"/>
      <c r="G592" s="1187"/>
      <c r="H592" s="1188">
        <f t="shared" si="27"/>
        <v>0</v>
      </c>
      <c r="I592" s="1172">
        <f t="shared" si="28"/>
        <v>0</v>
      </c>
      <c r="J592" s="1172"/>
      <c r="K592" s="1174">
        <f t="shared" si="29"/>
        <v>0</v>
      </c>
    </row>
    <row r="593" spans="1:11">
      <c r="A593" s="1175" t="s">
        <v>6676</v>
      </c>
      <c r="B593" s="1175" t="s">
        <v>21</v>
      </c>
      <c r="C593" s="1189" t="s">
        <v>6019</v>
      </c>
      <c r="D593" s="1185" t="s">
        <v>6014</v>
      </c>
      <c r="E593" s="1172">
        <v>1</v>
      </c>
      <c r="F593" s="1187"/>
      <c r="G593" s="1187"/>
      <c r="H593" s="1188">
        <f t="shared" si="27"/>
        <v>0</v>
      </c>
      <c r="I593" s="1172">
        <f t="shared" si="28"/>
        <v>0</v>
      </c>
      <c r="J593" s="1172"/>
      <c r="K593" s="1174">
        <f t="shared" si="29"/>
        <v>0</v>
      </c>
    </row>
    <row r="594" spans="1:11">
      <c r="A594" s="1175" t="s">
        <v>21</v>
      </c>
      <c r="B594" s="1175" t="s">
        <v>21</v>
      </c>
      <c r="C594" s="1189" t="s">
        <v>6269</v>
      </c>
      <c r="D594" s="1185" t="s">
        <v>6014</v>
      </c>
      <c r="E594" s="1172">
        <v>1</v>
      </c>
      <c r="F594" s="1187"/>
      <c r="G594" s="1187"/>
      <c r="H594" s="1188">
        <f t="shared" si="27"/>
        <v>0</v>
      </c>
      <c r="I594" s="1172">
        <f t="shared" si="28"/>
        <v>0</v>
      </c>
      <c r="J594" s="1172"/>
      <c r="K594" s="1174">
        <f t="shared" si="29"/>
        <v>0</v>
      </c>
    </row>
    <row r="595" spans="1:11">
      <c r="A595" s="1175" t="s">
        <v>6677</v>
      </c>
      <c r="B595" s="1175" t="s">
        <v>21</v>
      </c>
      <c r="C595" s="1189" t="s">
        <v>6538</v>
      </c>
      <c r="D595" s="1185" t="s">
        <v>6014</v>
      </c>
      <c r="E595" s="1172">
        <v>1</v>
      </c>
      <c r="F595" s="1187"/>
      <c r="G595" s="1187"/>
      <c r="H595" s="1188">
        <f t="shared" si="27"/>
        <v>0</v>
      </c>
      <c r="I595" s="1172">
        <f t="shared" si="28"/>
        <v>0</v>
      </c>
      <c r="J595" s="1172"/>
      <c r="K595" s="1174">
        <f t="shared" si="29"/>
        <v>0</v>
      </c>
    </row>
    <row r="596" spans="1:11">
      <c r="A596" s="1175" t="s">
        <v>6678</v>
      </c>
      <c r="B596" s="1175" t="s">
        <v>21</v>
      </c>
      <c r="C596" s="1189" t="s">
        <v>6059</v>
      </c>
      <c r="D596" s="1185" t="s">
        <v>21</v>
      </c>
      <c r="E596" s="1172" t="s">
        <v>21</v>
      </c>
      <c r="F596" s="1172"/>
      <c r="G596" s="1172"/>
      <c r="H596" s="1188"/>
      <c r="I596" s="1172"/>
      <c r="J596" s="1172"/>
      <c r="K596" s="1174"/>
    </row>
    <row r="597" spans="1:11">
      <c r="A597" s="1175"/>
      <c r="B597" s="1175" t="s">
        <v>21</v>
      </c>
      <c r="C597" s="1189" t="s">
        <v>6045</v>
      </c>
      <c r="D597" s="1185" t="s">
        <v>21</v>
      </c>
      <c r="E597" s="1172" t="s">
        <v>21</v>
      </c>
      <c r="F597" s="1172"/>
      <c r="G597" s="1172"/>
      <c r="H597" s="1188"/>
      <c r="I597" s="1172"/>
      <c r="J597" s="1172"/>
      <c r="K597" s="1174"/>
    </row>
    <row r="598" spans="1:11">
      <c r="A598" s="1175" t="s">
        <v>6679</v>
      </c>
      <c r="B598" s="1175" t="s">
        <v>21</v>
      </c>
      <c r="C598" s="1189" t="s">
        <v>6285</v>
      </c>
      <c r="D598" s="1185" t="s">
        <v>6048</v>
      </c>
      <c r="E598" s="1172">
        <v>29</v>
      </c>
      <c r="F598" s="1187"/>
      <c r="G598" s="1187"/>
      <c r="H598" s="1188">
        <f t="shared" si="27"/>
        <v>0</v>
      </c>
      <c r="I598" s="1172">
        <f t="shared" si="28"/>
        <v>0</v>
      </c>
      <c r="J598" s="1172"/>
      <c r="K598" s="1174">
        <f t="shared" si="29"/>
        <v>0</v>
      </c>
    </row>
    <row r="599" spans="1:11">
      <c r="A599" s="1175" t="s">
        <v>21</v>
      </c>
      <c r="B599" s="1175" t="s">
        <v>21</v>
      </c>
      <c r="C599" s="1189" t="s">
        <v>6049</v>
      </c>
      <c r="D599" s="1185" t="s">
        <v>6048</v>
      </c>
      <c r="E599" s="1172">
        <v>29</v>
      </c>
      <c r="F599" s="1187"/>
      <c r="G599" s="1187"/>
      <c r="H599" s="1188">
        <f t="shared" si="27"/>
        <v>0</v>
      </c>
      <c r="I599" s="1172">
        <f t="shared" si="28"/>
        <v>0</v>
      </c>
      <c r="J599" s="1172"/>
      <c r="K599" s="1174">
        <f t="shared" si="29"/>
        <v>0</v>
      </c>
    </row>
    <row r="600" spans="1:11">
      <c r="A600" s="1175" t="s">
        <v>6680</v>
      </c>
      <c r="B600" s="1175" t="s">
        <v>21</v>
      </c>
      <c r="C600" s="1189" t="s">
        <v>6047</v>
      </c>
      <c r="D600" s="1185" t="s">
        <v>6048</v>
      </c>
      <c r="E600" s="1172">
        <v>11</v>
      </c>
      <c r="F600" s="1187"/>
      <c r="G600" s="1187"/>
      <c r="H600" s="1188">
        <f t="shared" si="27"/>
        <v>0</v>
      </c>
      <c r="I600" s="1172">
        <f t="shared" si="28"/>
        <v>0</v>
      </c>
      <c r="J600" s="1172"/>
      <c r="K600" s="1174">
        <f t="shared" si="29"/>
        <v>0</v>
      </c>
    </row>
    <row r="601" spans="1:11">
      <c r="A601" s="1175" t="s">
        <v>21</v>
      </c>
      <c r="B601" s="1175" t="s">
        <v>21</v>
      </c>
      <c r="C601" s="1189" t="s">
        <v>6049</v>
      </c>
      <c r="D601" s="1185" t="s">
        <v>6048</v>
      </c>
      <c r="E601" s="1172">
        <v>11</v>
      </c>
      <c r="F601" s="1187"/>
      <c r="G601" s="1187"/>
      <c r="H601" s="1188">
        <f t="shared" si="27"/>
        <v>0</v>
      </c>
      <c r="I601" s="1172">
        <f t="shared" si="28"/>
        <v>0</v>
      </c>
      <c r="J601" s="1172"/>
      <c r="K601" s="1174">
        <f t="shared" si="29"/>
        <v>0</v>
      </c>
    </row>
    <row r="602" spans="1:11">
      <c r="A602" s="1175" t="s">
        <v>6681</v>
      </c>
      <c r="B602" s="1175" t="s">
        <v>21</v>
      </c>
      <c r="C602" s="1189" t="s">
        <v>6051</v>
      </c>
      <c r="D602" s="1185" t="s">
        <v>6048</v>
      </c>
      <c r="E602" s="1172">
        <v>2</v>
      </c>
      <c r="F602" s="1187"/>
      <c r="G602" s="1187"/>
      <c r="H602" s="1188">
        <f t="shared" si="27"/>
        <v>0</v>
      </c>
      <c r="I602" s="1172">
        <f t="shared" si="28"/>
        <v>0</v>
      </c>
      <c r="J602" s="1172"/>
      <c r="K602" s="1174">
        <f t="shared" si="29"/>
        <v>0</v>
      </c>
    </row>
    <row r="603" spans="1:11">
      <c r="A603" s="1175" t="s">
        <v>21</v>
      </c>
      <c r="B603" s="1175" t="s">
        <v>21</v>
      </c>
      <c r="C603" s="1189" t="s">
        <v>6049</v>
      </c>
      <c r="D603" s="1185" t="s">
        <v>6048</v>
      </c>
      <c r="E603" s="1172">
        <v>2</v>
      </c>
      <c r="F603" s="1187"/>
      <c r="G603" s="1187"/>
      <c r="H603" s="1188">
        <f t="shared" si="27"/>
        <v>0</v>
      </c>
      <c r="I603" s="1172">
        <f t="shared" si="28"/>
        <v>0</v>
      </c>
      <c r="J603" s="1172"/>
      <c r="K603" s="1174">
        <f t="shared" si="29"/>
        <v>0</v>
      </c>
    </row>
    <row r="604" spans="1:11">
      <c r="A604" s="1175" t="s">
        <v>6682</v>
      </c>
      <c r="B604" s="1175" t="s">
        <v>21</v>
      </c>
      <c r="C604" s="1189" t="s">
        <v>6053</v>
      </c>
      <c r="D604" s="1185" t="s">
        <v>6048</v>
      </c>
      <c r="E604" s="1172">
        <v>2.5</v>
      </c>
      <c r="F604" s="1187"/>
      <c r="G604" s="1187"/>
      <c r="H604" s="1188">
        <f t="shared" si="27"/>
        <v>0</v>
      </c>
      <c r="I604" s="1172">
        <f t="shared" si="28"/>
        <v>0</v>
      </c>
      <c r="J604" s="1172"/>
      <c r="K604" s="1174">
        <f t="shared" si="29"/>
        <v>0</v>
      </c>
    </row>
    <row r="605" spans="1:11">
      <c r="A605" s="1175" t="s">
        <v>21</v>
      </c>
      <c r="B605" s="1175" t="s">
        <v>21</v>
      </c>
      <c r="C605" s="1189" t="s">
        <v>6049</v>
      </c>
      <c r="D605" s="1185" t="s">
        <v>6048</v>
      </c>
      <c r="E605" s="1172">
        <v>2.5</v>
      </c>
      <c r="F605" s="1187"/>
      <c r="G605" s="1187"/>
      <c r="H605" s="1188">
        <f t="shared" si="27"/>
        <v>0</v>
      </c>
      <c r="I605" s="1172">
        <f t="shared" si="28"/>
        <v>0</v>
      </c>
      <c r="J605" s="1172"/>
      <c r="K605" s="1174">
        <f t="shared" si="29"/>
        <v>0</v>
      </c>
    </row>
    <row r="606" spans="1:11">
      <c r="A606" s="1175" t="s">
        <v>6683</v>
      </c>
      <c r="B606" s="1175" t="s">
        <v>21</v>
      </c>
      <c r="C606" s="1189" t="s">
        <v>6055</v>
      </c>
      <c r="D606" s="1185" t="s">
        <v>6048</v>
      </c>
      <c r="E606" s="1172">
        <v>7</v>
      </c>
      <c r="F606" s="1187"/>
      <c r="G606" s="1187"/>
      <c r="H606" s="1188">
        <f t="shared" si="27"/>
        <v>0</v>
      </c>
      <c r="I606" s="1172">
        <f t="shared" si="28"/>
        <v>0</v>
      </c>
      <c r="J606" s="1172"/>
      <c r="K606" s="1174">
        <f t="shared" si="29"/>
        <v>0</v>
      </c>
    </row>
    <row r="607" spans="1:11">
      <c r="A607" s="1175"/>
      <c r="B607" s="1175" t="s">
        <v>21</v>
      </c>
      <c r="C607" s="1189" t="s">
        <v>6049</v>
      </c>
      <c r="D607" s="1185" t="s">
        <v>6048</v>
      </c>
      <c r="E607" s="1172">
        <v>7</v>
      </c>
      <c r="F607" s="1187"/>
      <c r="G607" s="1187"/>
      <c r="H607" s="1188">
        <f t="shared" si="27"/>
        <v>0</v>
      </c>
      <c r="I607" s="1172">
        <f t="shared" si="28"/>
        <v>0</v>
      </c>
      <c r="J607" s="1172"/>
      <c r="K607" s="1174">
        <f t="shared" si="29"/>
        <v>0</v>
      </c>
    </row>
    <row r="608" spans="1:11">
      <c r="A608" s="1175"/>
      <c r="B608" s="1175"/>
      <c r="C608" s="1189" t="s">
        <v>6060</v>
      </c>
      <c r="D608" s="1185"/>
      <c r="E608" s="1172"/>
      <c r="F608" s="1172"/>
      <c r="G608" s="1172"/>
      <c r="H608" s="1188"/>
      <c r="I608" s="1172"/>
      <c r="J608" s="1172"/>
      <c r="K608" s="1174"/>
    </row>
    <row r="609" spans="1:11">
      <c r="A609" s="1175" t="s">
        <v>6684</v>
      </c>
      <c r="B609" s="1175" t="s">
        <v>21</v>
      </c>
      <c r="C609" s="1189" t="s">
        <v>6062</v>
      </c>
      <c r="D609" s="1185" t="s">
        <v>6048</v>
      </c>
      <c r="E609" s="1172">
        <v>2.5</v>
      </c>
      <c r="F609" s="1187"/>
      <c r="G609" s="1187"/>
      <c r="H609" s="1188">
        <f t="shared" si="27"/>
        <v>0</v>
      </c>
      <c r="I609" s="1172">
        <f t="shared" si="28"/>
        <v>0</v>
      </c>
      <c r="J609" s="1172"/>
      <c r="K609" s="1174">
        <f t="shared" si="29"/>
        <v>0</v>
      </c>
    </row>
    <row r="610" spans="1:11">
      <c r="A610" s="1175" t="s">
        <v>6685</v>
      </c>
      <c r="B610" s="1175" t="s">
        <v>21</v>
      </c>
      <c r="C610" s="1189" t="s">
        <v>6290</v>
      </c>
      <c r="D610" s="1185" t="s">
        <v>6048</v>
      </c>
      <c r="E610" s="1172">
        <v>12</v>
      </c>
      <c r="F610" s="1187"/>
      <c r="G610" s="1187"/>
      <c r="H610" s="1188">
        <f t="shared" si="27"/>
        <v>0</v>
      </c>
      <c r="I610" s="1172">
        <f t="shared" si="28"/>
        <v>0</v>
      </c>
      <c r="J610" s="1172"/>
      <c r="K610" s="1174">
        <f t="shared" si="29"/>
        <v>0</v>
      </c>
    </row>
    <row r="611" spans="1:11">
      <c r="A611" s="1175" t="s">
        <v>6686</v>
      </c>
      <c r="B611" s="1175" t="s">
        <v>21</v>
      </c>
      <c r="C611" s="1189" t="s">
        <v>6188</v>
      </c>
      <c r="D611" s="1185" t="s">
        <v>6048</v>
      </c>
      <c r="E611" s="1172">
        <v>1</v>
      </c>
      <c r="F611" s="1187"/>
      <c r="G611" s="1187"/>
      <c r="H611" s="1188">
        <f t="shared" si="27"/>
        <v>0</v>
      </c>
      <c r="I611" s="1172">
        <f t="shared" si="28"/>
        <v>0</v>
      </c>
      <c r="J611" s="1172"/>
      <c r="K611" s="1174">
        <f t="shared" si="29"/>
        <v>0</v>
      </c>
    </row>
    <row r="612" spans="1:11">
      <c r="A612" s="1175" t="s">
        <v>6687</v>
      </c>
      <c r="B612" s="1175" t="s">
        <v>21</v>
      </c>
      <c r="C612" s="1189" t="s">
        <v>6191</v>
      </c>
      <c r="D612" s="1185" t="s">
        <v>6014</v>
      </c>
      <c r="E612" s="1172">
        <v>1</v>
      </c>
      <c r="F612" s="1187"/>
      <c r="G612" s="1187"/>
      <c r="H612" s="1188">
        <f t="shared" si="27"/>
        <v>0</v>
      </c>
      <c r="I612" s="1172">
        <f t="shared" si="28"/>
        <v>0</v>
      </c>
      <c r="J612" s="1172"/>
      <c r="K612" s="1174">
        <f t="shared" si="29"/>
        <v>0</v>
      </c>
    </row>
    <row r="613" spans="1:11">
      <c r="A613" s="1175" t="s">
        <v>6688</v>
      </c>
      <c r="B613" s="1175" t="s">
        <v>21</v>
      </c>
      <c r="C613" s="1189" t="s">
        <v>6689</v>
      </c>
      <c r="D613" s="1185" t="s">
        <v>6014</v>
      </c>
      <c r="E613" s="1172">
        <v>1</v>
      </c>
      <c r="F613" s="1187"/>
      <c r="G613" s="1187"/>
      <c r="H613" s="1188">
        <f t="shared" si="27"/>
        <v>0</v>
      </c>
      <c r="I613" s="1172">
        <f t="shared" si="28"/>
        <v>0</v>
      </c>
      <c r="J613" s="1172"/>
      <c r="K613" s="1174">
        <f t="shared" si="29"/>
        <v>0</v>
      </c>
    </row>
    <row r="614" spans="1:11">
      <c r="A614" s="1175" t="s">
        <v>6690</v>
      </c>
      <c r="B614" s="1175" t="s">
        <v>21</v>
      </c>
      <c r="C614" s="1189" t="s">
        <v>6691</v>
      </c>
      <c r="D614" s="1185" t="s">
        <v>6014</v>
      </c>
      <c r="E614" s="1172">
        <v>1</v>
      </c>
      <c r="F614" s="1187"/>
      <c r="G614" s="1187"/>
      <c r="H614" s="1188">
        <f t="shared" si="27"/>
        <v>0</v>
      </c>
      <c r="I614" s="1172">
        <f t="shared" si="28"/>
        <v>0</v>
      </c>
      <c r="J614" s="1172"/>
      <c r="K614" s="1174">
        <f t="shared" si="29"/>
        <v>0</v>
      </c>
    </row>
    <row r="615" spans="1:11">
      <c r="A615" s="1175" t="s">
        <v>6692</v>
      </c>
      <c r="B615" s="1175" t="s">
        <v>21</v>
      </c>
      <c r="C615" s="1189" t="s">
        <v>6642</v>
      </c>
      <c r="D615" s="1185" t="s">
        <v>6014</v>
      </c>
      <c r="E615" s="1172">
        <v>1</v>
      </c>
      <c r="F615" s="1187"/>
      <c r="G615" s="1187"/>
      <c r="H615" s="1188">
        <f t="shared" si="27"/>
        <v>0</v>
      </c>
      <c r="I615" s="1172">
        <f t="shared" si="28"/>
        <v>0</v>
      </c>
      <c r="J615" s="1172"/>
      <c r="K615" s="1174">
        <f t="shared" si="29"/>
        <v>0</v>
      </c>
    </row>
    <row r="616" spans="1:11">
      <c r="A616" s="1175" t="s">
        <v>6693</v>
      </c>
      <c r="B616" s="1175" t="s">
        <v>21</v>
      </c>
      <c r="C616" s="1189" t="s">
        <v>6694</v>
      </c>
      <c r="D616" s="1185" t="s">
        <v>6014</v>
      </c>
      <c r="E616" s="1172">
        <v>1</v>
      </c>
      <c r="F616" s="1187"/>
      <c r="G616" s="1187"/>
      <c r="H616" s="1188">
        <f t="shared" si="27"/>
        <v>0</v>
      </c>
      <c r="I616" s="1172">
        <f t="shared" si="28"/>
        <v>0</v>
      </c>
      <c r="J616" s="1172"/>
      <c r="K616" s="1174">
        <f t="shared" si="29"/>
        <v>0</v>
      </c>
    </row>
    <row r="617" spans="1:11">
      <c r="A617" s="1175" t="s">
        <v>6695</v>
      </c>
      <c r="B617" s="1175" t="s">
        <v>21</v>
      </c>
      <c r="C617" s="1189" t="s">
        <v>6445</v>
      </c>
      <c r="D617" s="1185" t="s">
        <v>6014</v>
      </c>
      <c r="E617" s="1172">
        <v>1</v>
      </c>
      <c r="F617" s="1187"/>
      <c r="G617" s="1187"/>
      <c r="H617" s="1188">
        <f t="shared" si="27"/>
        <v>0</v>
      </c>
      <c r="I617" s="1172">
        <f t="shared" si="28"/>
        <v>0</v>
      </c>
      <c r="J617" s="1172"/>
      <c r="K617" s="1174">
        <f t="shared" si="29"/>
        <v>0</v>
      </c>
    </row>
    <row r="618" spans="1:11">
      <c r="A618" s="1175"/>
      <c r="B618" s="1175"/>
      <c r="C618" s="1189" t="s">
        <v>6238</v>
      </c>
      <c r="D618" s="1185"/>
      <c r="E618" s="1172"/>
      <c r="F618" s="1172"/>
      <c r="G618" s="1172"/>
      <c r="H618" s="1188"/>
      <c r="I618" s="1172"/>
      <c r="J618" s="1172"/>
      <c r="K618" s="1174"/>
    </row>
    <row r="619" spans="1:11">
      <c r="A619" s="1175" t="s">
        <v>6696</v>
      </c>
      <c r="B619" s="1175" t="s">
        <v>21</v>
      </c>
      <c r="C619" s="1189" t="s">
        <v>6597</v>
      </c>
      <c r="D619" s="1185" t="s">
        <v>6048</v>
      </c>
      <c r="E619" s="1172">
        <v>5.5</v>
      </c>
      <c r="F619" s="1187"/>
      <c r="G619" s="1187"/>
      <c r="H619" s="1188">
        <f t="shared" si="27"/>
        <v>0</v>
      </c>
      <c r="I619" s="1172">
        <f t="shared" si="28"/>
        <v>0</v>
      </c>
      <c r="J619" s="1172"/>
      <c r="K619" s="1174">
        <f t="shared" si="29"/>
        <v>0</v>
      </c>
    </row>
    <row r="620" spans="1:11">
      <c r="A620" s="1175" t="s">
        <v>6697</v>
      </c>
      <c r="B620" s="1175" t="s">
        <v>21</v>
      </c>
      <c r="C620" s="1189" t="s">
        <v>6599</v>
      </c>
      <c r="D620" s="1185" t="s">
        <v>6048</v>
      </c>
      <c r="E620" s="1172">
        <v>2.5</v>
      </c>
      <c r="F620" s="1187"/>
      <c r="G620" s="1187"/>
      <c r="H620" s="1188">
        <f t="shared" si="27"/>
        <v>0</v>
      </c>
      <c r="I620" s="1172">
        <f t="shared" si="28"/>
        <v>0</v>
      </c>
      <c r="J620" s="1172"/>
      <c r="K620" s="1174">
        <f t="shared" si="29"/>
        <v>0</v>
      </c>
    </row>
    <row r="621" spans="1:11">
      <c r="A621" s="1175" t="s">
        <v>6698</v>
      </c>
      <c r="B621" s="1175" t="s">
        <v>21</v>
      </c>
      <c r="C621" s="1189" t="s">
        <v>6096</v>
      </c>
      <c r="D621" s="1185" t="s">
        <v>6097</v>
      </c>
      <c r="E621" s="1172">
        <v>7</v>
      </c>
      <c r="F621" s="1187"/>
      <c r="G621" s="1187"/>
      <c r="H621" s="1188">
        <f t="shared" si="27"/>
        <v>0</v>
      </c>
      <c r="I621" s="1172">
        <f t="shared" si="28"/>
        <v>0</v>
      </c>
      <c r="J621" s="1172"/>
      <c r="K621" s="1174">
        <f t="shared" si="29"/>
        <v>0</v>
      </c>
    </row>
    <row r="622" spans="1:11">
      <c r="A622" s="1175" t="s">
        <v>6699</v>
      </c>
      <c r="B622" s="1175" t="s">
        <v>21</v>
      </c>
      <c r="C622" s="1189" t="s">
        <v>6398</v>
      </c>
      <c r="D622" s="1185" t="s">
        <v>6097</v>
      </c>
      <c r="E622" s="1172">
        <v>20</v>
      </c>
      <c r="F622" s="1187"/>
      <c r="G622" s="1187"/>
      <c r="H622" s="1188">
        <f t="shared" si="27"/>
        <v>0</v>
      </c>
      <c r="I622" s="1172">
        <f t="shared" si="28"/>
        <v>0</v>
      </c>
      <c r="J622" s="1172"/>
      <c r="K622" s="1174">
        <f t="shared" si="29"/>
        <v>0</v>
      </c>
    </row>
    <row r="623" spans="1:11">
      <c r="A623" s="1175" t="s">
        <v>6700</v>
      </c>
      <c r="B623" s="1175"/>
      <c r="C623" s="1189" t="s">
        <v>6103</v>
      </c>
      <c r="D623" s="1185" t="s">
        <v>6104</v>
      </c>
      <c r="E623" s="1172">
        <v>2</v>
      </c>
      <c r="F623" s="1187"/>
      <c r="G623" s="1187"/>
      <c r="H623" s="1188">
        <f t="shared" si="27"/>
        <v>0</v>
      </c>
      <c r="I623" s="1172">
        <f t="shared" si="28"/>
        <v>0</v>
      </c>
      <c r="J623" s="1172"/>
      <c r="K623" s="1174">
        <f t="shared" si="29"/>
        <v>0</v>
      </c>
    </row>
    <row r="624" spans="1:11">
      <c r="A624" s="1175" t="s">
        <v>6701</v>
      </c>
      <c r="B624" s="1175"/>
      <c r="C624" s="1189" t="s">
        <v>6106</v>
      </c>
      <c r="D624" s="1185" t="s">
        <v>6104</v>
      </c>
      <c r="E624" s="1172">
        <v>2</v>
      </c>
      <c r="F624" s="1187"/>
      <c r="G624" s="1187"/>
      <c r="H624" s="1188">
        <f t="shared" si="27"/>
        <v>0</v>
      </c>
      <c r="I624" s="1172">
        <f t="shared" si="28"/>
        <v>0</v>
      </c>
      <c r="J624" s="1172"/>
      <c r="K624" s="1174">
        <f t="shared" si="29"/>
        <v>0</v>
      </c>
    </row>
    <row r="625" spans="1:11">
      <c r="A625" s="1175" t="s">
        <v>6702</v>
      </c>
      <c r="B625" s="1175"/>
      <c r="C625" s="1189" t="s">
        <v>6108</v>
      </c>
      <c r="D625" s="1185" t="s">
        <v>6014</v>
      </c>
      <c r="E625" s="1172">
        <v>16</v>
      </c>
      <c r="F625" s="1187"/>
      <c r="G625" s="1187"/>
      <c r="H625" s="1188">
        <f t="shared" si="27"/>
        <v>0</v>
      </c>
      <c r="I625" s="1172">
        <f t="shared" si="28"/>
        <v>0</v>
      </c>
      <c r="J625" s="1172"/>
      <c r="K625" s="1174">
        <f t="shared" si="29"/>
        <v>0</v>
      </c>
    </row>
    <row r="626" spans="1:11" ht="15">
      <c r="A626" s="1175"/>
      <c r="B626" s="1175"/>
      <c r="C626" s="781" t="s">
        <v>6703</v>
      </c>
      <c r="D626" s="1185"/>
      <c r="E626" s="1172"/>
      <c r="F626" s="1172"/>
      <c r="G626" s="1172"/>
      <c r="H626" s="1188"/>
      <c r="I626" s="1172"/>
      <c r="J626" s="1172"/>
      <c r="K626" s="1174"/>
    </row>
    <row r="627" spans="1:11">
      <c r="A627" s="1175"/>
      <c r="B627" s="1175"/>
      <c r="C627" s="1189" t="s">
        <v>21</v>
      </c>
      <c r="D627" s="1185"/>
      <c r="E627" s="1172"/>
      <c r="F627" s="1172"/>
      <c r="G627" s="1172"/>
      <c r="H627" s="1188"/>
      <c r="I627" s="1172"/>
      <c r="J627" s="1172"/>
      <c r="K627" s="1174"/>
    </row>
    <row r="628" spans="1:11" ht="15">
      <c r="A628" s="1175"/>
      <c r="B628" s="1175"/>
      <c r="C628" s="781" t="s">
        <v>6704</v>
      </c>
      <c r="D628" s="1185"/>
      <c r="E628" s="1172"/>
      <c r="F628" s="1172"/>
      <c r="G628" s="1172"/>
      <c r="H628" s="1188"/>
      <c r="I628" s="1172"/>
      <c r="J628" s="1172"/>
      <c r="K628" s="1174"/>
    </row>
    <row r="629" spans="1:11">
      <c r="A629" s="1175" t="s">
        <v>6705</v>
      </c>
      <c r="B629" s="1175" t="s">
        <v>21</v>
      </c>
      <c r="C629" s="1189" t="s">
        <v>6706</v>
      </c>
      <c r="D629" s="1185" t="s">
        <v>6014</v>
      </c>
      <c r="E629" s="1172">
        <v>3</v>
      </c>
      <c r="F629" s="1187"/>
      <c r="G629" s="1187"/>
      <c r="H629" s="1188">
        <f t="shared" si="27"/>
        <v>0</v>
      </c>
      <c r="I629" s="1172">
        <f t="shared" si="28"/>
        <v>0</v>
      </c>
      <c r="J629" s="1172"/>
      <c r="K629" s="1174">
        <f t="shared" si="29"/>
        <v>0</v>
      </c>
    </row>
    <row r="630" spans="1:11">
      <c r="A630" s="1175" t="s">
        <v>6707</v>
      </c>
      <c r="B630" s="1175" t="s">
        <v>21</v>
      </c>
      <c r="C630" s="1189" t="s">
        <v>6019</v>
      </c>
      <c r="D630" s="1185" t="s">
        <v>6014</v>
      </c>
      <c r="E630" s="1172">
        <v>1</v>
      </c>
      <c r="F630" s="1187"/>
      <c r="G630" s="1187"/>
      <c r="H630" s="1188">
        <f t="shared" si="27"/>
        <v>0</v>
      </c>
      <c r="I630" s="1172">
        <f t="shared" si="28"/>
        <v>0</v>
      </c>
      <c r="J630" s="1172"/>
      <c r="K630" s="1174">
        <f t="shared" si="29"/>
        <v>0</v>
      </c>
    </row>
    <row r="631" spans="1:11">
      <c r="A631" s="1175" t="s">
        <v>6708</v>
      </c>
      <c r="B631" s="1175" t="s">
        <v>21</v>
      </c>
      <c r="C631" s="1189" t="s">
        <v>6709</v>
      </c>
      <c r="D631" s="1185" t="s">
        <v>6014</v>
      </c>
      <c r="E631" s="1172">
        <v>1</v>
      </c>
      <c r="F631" s="1187"/>
      <c r="G631" s="1187"/>
      <c r="H631" s="1188">
        <f t="shared" si="27"/>
        <v>0</v>
      </c>
      <c r="I631" s="1172">
        <f t="shared" si="28"/>
        <v>0</v>
      </c>
      <c r="J631" s="1172"/>
      <c r="K631" s="1174">
        <f t="shared" si="29"/>
        <v>0</v>
      </c>
    </row>
    <row r="632" spans="1:11">
      <c r="A632" s="1175"/>
      <c r="B632" s="1175" t="s">
        <v>21</v>
      </c>
      <c r="C632" s="1189" t="s">
        <v>6269</v>
      </c>
      <c r="D632" s="1185" t="s">
        <v>6014</v>
      </c>
      <c r="E632" s="1172">
        <v>4</v>
      </c>
      <c r="F632" s="1187"/>
      <c r="G632" s="1187"/>
      <c r="H632" s="1188">
        <f t="shared" si="27"/>
        <v>0</v>
      </c>
      <c r="I632" s="1172">
        <f t="shared" si="28"/>
        <v>0</v>
      </c>
      <c r="J632" s="1172"/>
      <c r="K632" s="1174">
        <f t="shared" si="29"/>
        <v>0</v>
      </c>
    </row>
    <row r="633" spans="1:11">
      <c r="A633" s="1175"/>
      <c r="B633" s="1175" t="s">
        <v>21</v>
      </c>
      <c r="C633" s="1189" t="s">
        <v>6667</v>
      </c>
      <c r="D633" s="1185" t="s">
        <v>6014</v>
      </c>
      <c r="E633" s="1172">
        <v>1</v>
      </c>
      <c r="F633" s="1187"/>
      <c r="G633" s="1187"/>
      <c r="H633" s="1188">
        <f t="shared" si="27"/>
        <v>0</v>
      </c>
      <c r="I633" s="1172">
        <f t="shared" si="28"/>
        <v>0</v>
      </c>
      <c r="J633" s="1172"/>
      <c r="K633" s="1174">
        <f t="shared" si="29"/>
        <v>0</v>
      </c>
    </row>
    <row r="634" spans="1:11">
      <c r="A634" s="1175" t="s">
        <v>6710</v>
      </c>
      <c r="B634" s="1175" t="s">
        <v>21</v>
      </c>
      <c r="C634" s="1189" t="s">
        <v>6129</v>
      </c>
      <c r="D634" s="1185" t="s">
        <v>6014</v>
      </c>
      <c r="E634" s="1172">
        <v>10</v>
      </c>
      <c r="F634" s="1187"/>
      <c r="G634" s="1187"/>
      <c r="H634" s="1188">
        <f t="shared" si="27"/>
        <v>0</v>
      </c>
      <c r="I634" s="1172">
        <f t="shared" si="28"/>
        <v>0</v>
      </c>
      <c r="J634" s="1172"/>
      <c r="K634" s="1174">
        <f t="shared" si="29"/>
        <v>0</v>
      </c>
    </row>
    <row r="635" spans="1:11">
      <c r="A635" s="1175" t="s">
        <v>6711</v>
      </c>
      <c r="B635" s="1175" t="s">
        <v>21</v>
      </c>
      <c r="C635" s="1189" t="s">
        <v>6617</v>
      </c>
      <c r="D635" s="1185" t="s">
        <v>6014</v>
      </c>
      <c r="E635" s="1172">
        <v>2</v>
      </c>
      <c r="F635" s="1187"/>
      <c r="G635" s="1187"/>
      <c r="H635" s="1188">
        <f t="shared" si="27"/>
        <v>0</v>
      </c>
      <c r="I635" s="1172">
        <f t="shared" si="28"/>
        <v>0</v>
      </c>
      <c r="J635" s="1172"/>
      <c r="K635" s="1174">
        <f t="shared" si="29"/>
        <v>0</v>
      </c>
    </row>
    <row r="636" spans="1:11">
      <c r="A636" s="1175" t="s">
        <v>6712</v>
      </c>
      <c r="B636" s="1175" t="s">
        <v>21</v>
      </c>
      <c r="C636" s="1189" t="s">
        <v>6713</v>
      </c>
      <c r="D636" s="1185" t="s">
        <v>6014</v>
      </c>
      <c r="E636" s="1172">
        <v>1</v>
      </c>
      <c r="F636" s="1187"/>
      <c r="G636" s="1187"/>
      <c r="H636" s="1188">
        <f t="shared" si="27"/>
        <v>0</v>
      </c>
      <c r="I636" s="1172">
        <f t="shared" si="28"/>
        <v>0</v>
      </c>
      <c r="J636" s="1172"/>
      <c r="K636" s="1174">
        <f t="shared" si="29"/>
        <v>0</v>
      </c>
    </row>
    <row r="637" spans="1:11">
      <c r="A637" s="1175" t="s">
        <v>6714</v>
      </c>
      <c r="B637" s="1175" t="s">
        <v>21</v>
      </c>
      <c r="C637" s="1189" t="s">
        <v>6623</v>
      </c>
      <c r="D637" s="1185" t="s">
        <v>6014</v>
      </c>
      <c r="E637" s="1172">
        <v>5</v>
      </c>
      <c r="F637" s="1187"/>
      <c r="G637" s="1187"/>
      <c r="H637" s="1188">
        <f t="shared" si="27"/>
        <v>0</v>
      </c>
      <c r="I637" s="1172">
        <f t="shared" si="28"/>
        <v>0</v>
      </c>
      <c r="J637" s="1172"/>
      <c r="K637" s="1174">
        <f t="shared" si="29"/>
        <v>0</v>
      </c>
    </row>
    <row r="638" spans="1:11">
      <c r="A638" s="1175" t="s">
        <v>6715</v>
      </c>
      <c r="B638" s="1175"/>
      <c r="C638" s="1189" t="s">
        <v>6059</v>
      </c>
      <c r="D638" s="1185"/>
      <c r="E638" s="1172"/>
      <c r="F638" s="1172"/>
      <c r="G638" s="1172"/>
      <c r="H638" s="1188"/>
      <c r="I638" s="1172"/>
      <c r="J638" s="1172"/>
      <c r="K638" s="1174"/>
    </row>
    <row r="639" spans="1:11">
      <c r="A639" s="1175" t="s">
        <v>21</v>
      </c>
      <c r="B639" s="1175" t="s">
        <v>21</v>
      </c>
      <c r="C639" s="1189" t="s">
        <v>6045</v>
      </c>
      <c r="D639" s="1185" t="s">
        <v>21</v>
      </c>
      <c r="E639" s="1172" t="s">
        <v>21</v>
      </c>
      <c r="F639" s="1172"/>
      <c r="G639" s="1172"/>
      <c r="H639" s="1188"/>
      <c r="I639" s="1172"/>
      <c r="J639" s="1172"/>
      <c r="K639" s="1174"/>
    </row>
    <row r="640" spans="1:11">
      <c r="A640" s="1175" t="s">
        <v>6716</v>
      </c>
      <c r="B640" s="1175" t="s">
        <v>21</v>
      </c>
      <c r="C640" s="1189" t="s">
        <v>6283</v>
      </c>
      <c r="D640" s="1185" t="s">
        <v>6048</v>
      </c>
      <c r="E640" s="1172">
        <v>9</v>
      </c>
      <c r="F640" s="1187"/>
      <c r="G640" s="1187"/>
      <c r="H640" s="1188">
        <f t="shared" si="27"/>
        <v>0</v>
      </c>
      <c r="I640" s="1172">
        <f t="shared" si="28"/>
        <v>0</v>
      </c>
      <c r="J640" s="1172"/>
      <c r="K640" s="1174">
        <f t="shared" si="29"/>
        <v>0</v>
      </c>
    </row>
    <row r="641" spans="1:11">
      <c r="A641" s="1175" t="s">
        <v>21</v>
      </c>
      <c r="B641" s="1175" t="s">
        <v>21</v>
      </c>
      <c r="C641" s="1189" t="s">
        <v>6049</v>
      </c>
      <c r="D641" s="1185" t="s">
        <v>6048</v>
      </c>
      <c r="E641" s="1172">
        <v>9</v>
      </c>
      <c r="F641" s="1187"/>
      <c r="G641" s="1187"/>
      <c r="H641" s="1188">
        <f t="shared" si="27"/>
        <v>0</v>
      </c>
      <c r="I641" s="1172">
        <f t="shared" si="28"/>
        <v>0</v>
      </c>
      <c r="J641" s="1172"/>
      <c r="K641" s="1174">
        <f t="shared" si="29"/>
        <v>0</v>
      </c>
    </row>
    <row r="642" spans="1:11">
      <c r="A642" s="1175" t="s">
        <v>6717</v>
      </c>
      <c r="B642" s="1175" t="s">
        <v>21</v>
      </c>
      <c r="C642" s="1189" t="s">
        <v>6047</v>
      </c>
      <c r="D642" s="1185" t="s">
        <v>6048</v>
      </c>
      <c r="E642" s="1172">
        <v>42</v>
      </c>
      <c r="F642" s="1187"/>
      <c r="G642" s="1187"/>
      <c r="H642" s="1188">
        <f t="shared" si="27"/>
        <v>0</v>
      </c>
      <c r="I642" s="1172">
        <f t="shared" si="28"/>
        <v>0</v>
      </c>
      <c r="J642" s="1172"/>
      <c r="K642" s="1174">
        <f t="shared" si="29"/>
        <v>0</v>
      </c>
    </row>
    <row r="643" spans="1:11">
      <c r="A643" s="1175" t="s">
        <v>21</v>
      </c>
      <c r="B643" s="1175" t="s">
        <v>21</v>
      </c>
      <c r="C643" s="1189" t="s">
        <v>6049</v>
      </c>
      <c r="D643" s="1185" t="s">
        <v>6048</v>
      </c>
      <c r="E643" s="1172">
        <v>42</v>
      </c>
      <c r="F643" s="1187"/>
      <c r="G643" s="1187"/>
      <c r="H643" s="1188">
        <f t="shared" si="27"/>
        <v>0</v>
      </c>
      <c r="I643" s="1172">
        <f t="shared" si="28"/>
        <v>0</v>
      </c>
      <c r="J643" s="1172"/>
      <c r="K643" s="1174">
        <f t="shared" si="29"/>
        <v>0</v>
      </c>
    </row>
    <row r="644" spans="1:11">
      <c r="A644" s="1175" t="s">
        <v>6718</v>
      </c>
      <c r="B644" s="1175" t="s">
        <v>21</v>
      </c>
      <c r="C644" s="1189" t="s">
        <v>6051</v>
      </c>
      <c r="D644" s="1185" t="s">
        <v>6048</v>
      </c>
      <c r="E644" s="1172">
        <v>2</v>
      </c>
      <c r="F644" s="1187"/>
      <c r="G644" s="1187"/>
      <c r="H644" s="1188">
        <f t="shared" si="27"/>
        <v>0</v>
      </c>
      <c r="I644" s="1172">
        <f t="shared" si="28"/>
        <v>0</v>
      </c>
      <c r="J644" s="1172"/>
      <c r="K644" s="1174">
        <f t="shared" si="29"/>
        <v>0</v>
      </c>
    </row>
    <row r="645" spans="1:11">
      <c r="A645" s="1175" t="s">
        <v>21</v>
      </c>
      <c r="B645" s="1175" t="s">
        <v>21</v>
      </c>
      <c r="C645" s="1189" t="s">
        <v>6049</v>
      </c>
      <c r="D645" s="1185" t="s">
        <v>6048</v>
      </c>
      <c r="E645" s="1172">
        <v>2</v>
      </c>
      <c r="F645" s="1187"/>
      <c r="G645" s="1187"/>
      <c r="H645" s="1188">
        <f t="shared" ref="H645:H708" si="30">E645*F645</f>
        <v>0</v>
      </c>
      <c r="I645" s="1172">
        <f t="shared" ref="I645:I708" si="31">E645*G645</f>
        <v>0</v>
      </c>
      <c r="J645" s="1172"/>
      <c r="K645" s="1174">
        <f t="shared" ref="K645:K708" si="32">H645+I645</f>
        <v>0</v>
      </c>
    </row>
    <row r="646" spans="1:11">
      <c r="A646" s="1175"/>
      <c r="B646" s="1175" t="s">
        <v>21</v>
      </c>
      <c r="C646" s="1189" t="s">
        <v>6060</v>
      </c>
      <c r="D646" s="1185" t="s">
        <v>21</v>
      </c>
      <c r="E646" s="1172" t="s">
        <v>21</v>
      </c>
      <c r="F646" s="1172"/>
      <c r="G646" s="1172"/>
      <c r="H646" s="1188"/>
      <c r="I646" s="1172"/>
      <c r="J646" s="1172"/>
      <c r="K646" s="1174"/>
    </row>
    <row r="647" spans="1:11">
      <c r="A647" s="1175" t="s">
        <v>6719</v>
      </c>
      <c r="B647" s="1175" t="s">
        <v>21</v>
      </c>
      <c r="C647" s="1189" t="s">
        <v>6064</v>
      </c>
      <c r="D647" s="1185" t="s">
        <v>6048</v>
      </c>
      <c r="E647" s="1172">
        <v>1</v>
      </c>
      <c r="F647" s="1187"/>
      <c r="G647" s="1187"/>
      <c r="H647" s="1188">
        <f t="shared" si="30"/>
        <v>0</v>
      </c>
      <c r="I647" s="1172">
        <f t="shared" si="31"/>
        <v>0</v>
      </c>
      <c r="J647" s="1172"/>
      <c r="K647" s="1174">
        <f t="shared" si="32"/>
        <v>0</v>
      </c>
    </row>
    <row r="648" spans="1:11">
      <c r="A648" s="1175" t="s">
        <v>6720</v>
      </c>
      <c r="B648" s="1175" t="s">
        <v>21</v>
      </c>
      <c r="C648" s="1189" t="s">
        <v>6072</v>
      </c>
      <c r="D648" s="1185" t="s">
        <v>6014</v>
      </c>
      <c r="E648" s="1172">
        <v>1</v>
      </c>
      <c r="F648" s="1187"/>
      <c r="G648" s="1187"/>
      <c r="H648" s="1188">
        <f t="shared" si="30"/>
        <v>0</v>
      </c>
      <c r="I648" s="1172">
        <f t="shared" si="31"/>
        <v>0</v>
      </c>
      <c r="J648" s="1172"/>
      <c r="K648" s="1174">
        <f t="shared" si="32"/>
        <v>0</v>
      </c>
    </row>
    <row r="649" spans="1:11">
      <c r="A649" s="1175" t="s">
        <v>6721</v>
      </c>
      <c r="B649" s="1175" t="s">
        <v>21</v>
      </c>
      <c r="C649" s="1189" t="s">
        <v>6691</v>
      </c>
      <c r="D649" s="1185" t="s">
        <v>6014</v>
      </c>
      <c r="E649" s="1172">
        <v>1</v>
      </c>
      <c r="F649" s="1187"/>
      <c r="G649" s="1187"/>
      <c r="H649" s="1188">
        <f t="shared" si="30"/>
        <v>0</v>
      </c>
      <c r="I649" s="1172">
        <f t="shared" si="31"/>
        <v>0</v>
      </c>
      <c r="J649" s="1172"/>
      <c r="K649" s="1174">
        <f t="shared" si="32"/>
        <v>0</v>
      </c>
    </row>
    <row r="650" spans="1:11">
      <c r="A650" s="1175"/>
      <c r="B650" s="1175" t="s">
        <v>21</v>
      </c>
      <c r="C650" s="1189" t="s">
        <v>6238</v>
      </c>
      <c r="D650" s="1185" t="s">
        <v>21</v>
      </c>
      <c r="E650" s="1172" t="s">
        <v>21</v>
      </c>
      <c r="F650" s="1172"/>
      <c r="G650" s="1172"/>
      <c r="H650" s="1188"/>
      <c r="I650" s="1172"/>
      <c r="J650" s="1172"/>
      <c r="K650" s="1174"/>
    </row>
    <row r="651" spans="1:11">
      <c r="A651" s="1175" t="s">
        <v>6722</v>
      </c>
      <c r="B651" s="1175" t="s">
        <v>21</v>
      </c>
      <c r="C651" s="1189" t="s">
        <v>6648</v>
      </c>
      <c r="D651" s="1185" t="s">
        <v>6048</v>
      </c>
      <c r="E651" s="1172">
        <v>2.5</v>
      </c>
      <c r="F651" s="1187"/>
      <c r="G651" s="1187"/>
      <c r="H651" s="1188">
        <f t="shared" si="30"/>
        <v>0</v>
      </c>
      <c r="I651" s="1172">
        <f t="shared" si="31"/>
        <v>0</v>
      </c>
      <c r="J651" s="1172"/>
      <c r="K651" s="1174">
        <f t="shared" si="32"/>
        <v>0</v>
      </c>
    </row>
    <row r="652" spans="1:11">
      <c r="A652" s="1175" t="s">
        <v>6723</v>
      </c>
      <c r="B652" s="1175" t="s">
        <v>21</v>
      </c>
      <c r="C652" s="1189" t="s">
        <v>6597</v>
      </c>
      <c r="D652" s="1185" t="s">
        <v>6048</v>
      </c>
      <c r="E652" s="1172">
        <v>5.5</v>
      </c>
      <c r="F652" s="1187"/>
      <c r="G652" s="1187"/>
      <c r="H652" s="1188">
        <f t="shared" si="30"/>
        <v>0</v>
      </c>
      <c r="I652" s="1172">
        <f t="shared" si="31"/>
        <v>0</v>
      </c>
      <c r="J652" s="1172"/>
      <c r="K652" s="1174">
        <f t="shared" si="32"/>
        <v>0</v>
      </c>
    </row>
    <row r="653" spans="1:11">
      <c r="A653" s="1175"/>
      <c r="B653" s="1175"/>
      <c r="C653" s="1189" t="s">
        <v>6222</v>
      </c>
      <c r="D653" s="1185"/>
      <c r="E653" s="1172"/>
      <c r="F653" s="1172"/>
      <c r="G653" s="1172"/>
      <c r="H653" s="1188"/>
      <c r="I653" s="1172"/>
      <c r="J653" s="1172"/>
      <c r="K653" s="1174"/>
    </row>
    <row r="654" spans="1:11">
      <c r="A654" s="1175" t="s">
        <v>6724</v>
      </c>
      <c r="B654" s="1175" t="s">
        <v>21</v>
      </c>
      <c r="C654" s="1189" t="s">
        <v>6725</v>
      </c>
      <c r="D654" s="1185" t="s">
        <v>6014</v>
      </c>
      <c r="E654" s="1172">
        <v>1</v>
      </c>
      <c r="F654" s="1187"/>
      <c r="G654" s="1187"/>
      <c r="H654" s="1188">
        <f t="shared" si="30"/>
        <v>0</v>
      </c>
      <c r="I654" s="1172">
        <f t="shared" si="31"/>
        <v>0</v>
      </c>
      <c r="J654" s="1172"/>
      <c r="K654" s="1174">
        <f t="shared" si="32"/>
        <v>0</v>
      </c>
    </row>
    <row r="655" spans="1:11">
      <c r="A655" s="1175"/>
      <c r="B655" s="1175"/>
      <c r="C655" s="1189" t="s">
        <v>6197</v>
      </c>
      <c r="D655" s="1185" t="s">
        <v>6014</v>
      </c>
      <c r="E655" s="1172">
        <v>1</v>
      </c>
      <c r="F655" s="1187"/>
      <c r="G655" s="1187"/>
      <c r="H655" s="1188">
        <f t="shared" si="30"/>
        <v>0</v>
      </c>
      <c r="I655" s="1172">
        <f t="shared" si="31"/>
        <v>0</v>
      </c>
      <c r="J655" s="1172"/>
      <c r="K655" s="1174">
        <f t="shared" si="32"/>
        <v>0</v>
      </c>
    </row>
    <row r="656" spans="1:11">
      <c r="A656" s="1175" t="s">
        <v>6726</v>
      </c>
      <c r="B656" s="1175" t="s">
        <v>21</v>
      </c>
      <c r="C656" s="1189" t="s">
        <v>6727</v>
      </c>
      <c r="D656" s="1185" t="s">
        <v>6014</v>
      </c>
      <c r="E656" s="1172">
        <v>1</v>
      </c>
      <c r="F656" s="1187"/>
      <c r="G656" s="1187"/>
      <c r="H656" s="1188">
        <f t="shared" si="30"/>
        <v>0</v>
      </c>
      <c r="I656" s="1172">
        <f t="shared" si="31"/>
        <v>0</v>
      </c>
      <c r="J656" s="1172"/>
      <c r="K656" s="1174">
        <f t="shared" si="32"/>
        <v>0</v>
      </c>
    </row>
    <row r="657" spans="1:11">
      <c r="A657" s="1175" t="s">
        <v>6728</v>
      </c>
      <c r="B657" s="1175" t="s">
        <v>21</v>
      </c>
      <c r="C657" s="1189" t="s">
        <v>6729</v>
      </c>
      <c r="D657" s="1185" t="s">
        <v>6014</v>
      </c>
      <c r="E657" s="1172">
        <v>1</v>
      </c>
      <c r="F657" s="1187"/>
      <c r="G657" s="1187"/>
      <c r="H657" s="1188">
        <f t="shared" si="30"/>
        <v>0</v>
      </c>
      <c r="I657" s="1172">
        <f t="shared" si="31"/>
        <v>0</v>
      </c>
      <c r="J657" s="1172"/>
      <c r="K657" s="1174">
        <f t="shared" si="32"/>
        <v>0</v>
      </c>
    </row>
    <row r="658" spans="1:11">
      <c r="A658" s="1175" t="s">
        <v>6730</v>
      </c>
      <c r="B658" s="1175" t="s">
        <v>21</v>
      </c>
      <c r="C658" s="1189" t="s">
        <v>6731</v>
      </c>
      <c r="D658" s="1185" t="s">
        <v>6014</v>
      </c>
      <c r="E658" s="1172">
        <v>1</v>
      </c>
      <c r="F658" s="1187"/>
      <c r="G658" s="1187"/>
      <c r="H658" s="1188">
        <f t="shared" si="30"/>
        <v>0</v>
      </c>
      <c r="I658" s="1172">
        <f t="shared" si="31"/>
        <v>0</v>
      </c>
      <c r="J658" s="1172"/>
      <c r="K658" s="1174">
        <f t="shared" si="32"/>
        <v>0</v>
      </c>
    </row>
    <row r="659" spans="1:11">
      <c r="A659" s="1175" t="s">
        <v>6732</v>
      </c>
      <c r="B659" s="1175" t="s">
        <v>21</v>
      </c>
      <c r="C659" s="1189" t="s">
        <v>6329</v>
      </c>
      <c r="D659" s="1185" t="s">
        <v>6048</v>
      </c>
      <c r="E659" s="1172">
        <v>1</v>
      </c>
      <c r="F659" s="1187"/>
      <c r="G659" s="1187"/>
      <c r="H659" s="1188">
        <f t="shared" si="30"/>
        <v>0</v>
      </c>
      <c r="I659" s="1172">
        <f t="shared" si="31"/>
        <v>0</v>
      </c>
      <c r="J659" s="1172"/>
      <c r="K659" s="1174">
        <f t="shared" si="32"/>
        <v>0</v>
      </c>
    </row>
    <row r="660" spans="1:11">
      <c r="A660" s="1175" t="s">
        <v>6733</v>
      </c>
      <c r="B660" s="1175" t="s">
        <v>21</v>
      </c>
      <c r="C660" s="1189" t="s">
        <v>6096</v>
      </c>
      <c r="D660" s="1185" t="s">
        <v>6097</v>
      </c>
      <c r="E660" s="1172">
        <v>8</v>
      </c>
      <c r="F660" s="1187"/>
      <c r="G660" s="1187"/>
      <c r="H660" s="1188">
        <f t="shared" si="30"/>
        <v>0</v>
      </c>
      <c r="I660" s="1172">
        <f t="shared" si="31"/>
        <v>0</v>
      </c>
      <c r="J660" s="1172"/>
      <c r="K660" s="1174">
        <f t="shared" si="32"/>
        <v>0</v>
      </c>
    </row>
    <row r="661" spans="1:11">
      <c r="A661" s="1175" t="s">
        <v>6734</v>
      </c>
      <c r="B661" s="1175" t="s">
        <v>21</v>
      </c>
      <c r="C661" s="1189" t="s">
        <v>6398</v>
      </c>
      <c r="D661" s="1185" t="s">
        <v>6097</v>
      </c>
      <c r="E661" s="1172">
        <v>15</v>
      </c>
      <c r="F661" s="1187"/>
      <c r="G661" s="1187"/>
      <c r="H661" s="1188">
        <f t="shared" si="30"/>
        <v>0</v>
      </c>
      <c r="I661" s="1172">
        <f t="shared" si="31"/>
        <v>0</v>
      </c>
      <c r="J661" s="1172"/>
      <c r="K661" s="1174">
        <f t="shared" si="32"/>
        <v>0</v>
      </c>
    </row>
    <row r="662" spans="1:11">
      <c r="A662" s="1175" t="s">
        <v>6735</v>
      </c>
      <c r="B662" s="1175"/>
      <c r="C662" s="1189" t="s">
        <v>6103</v>
      </c>
      <c r="D662" s="1185" t="s">
        <v>6104</v>
      </c>
      <c r="E662" s="1172">
        <v>4</v>
      </c>
      <c r="F662" s="1187"/>
      <c r="G662" s="1187"/>
      <c r="H662" s="1188">
        <f t="shared" si="30"/>
        <v>0</v>
      </c>
      <c r="I662" s="1172">
        <f t="shared" si="31"/>
        <v>0</v>
      </c>
      <c r="J662" s="1172"/>
      <c r="K662" s="1174">
        <f t="shared" si="32"/>
        <v>0</v>
      </c>
    </row>
    <row r="663" spans="1:11">
      <c r="A663" s="1175" t="s">
        <v>6736</v>
      </c>
      <c r="B663" s="1175"/>
      <c r="C663" s="1189" t="s">
        <v>6106</v>
      </c>
      <c r="D663" s="1185" t="s">
        <v>6104</v>
      </c>
      <c r="E663" s="1172">
        <v>4</v>
      </c>
      <c r="F663" s="1187"/>
      <c r="G663" s="1187"/>
      <c r="H663" s="1188">
        <f t="shared" si="30"/>
        <v>0</v>
      </c>
      <c r="I663" s="1172">
        <f t="shared" si="31"/>
        <v>0</v>
      </c>
      <c r="J663" s="1172"/>
      <c r="K663" s="1174">
        <f t="shared" si="32"/>
        <v>0</v>
      </c>
    </row>
    <row r="664" spans="1:11">
      <c r="A664" s="1175" t="s">
        <v>6737</v>
      </c>
      <c r="B664" s="1175"/>
      <c r="C664" s="1189" t="s">
        <v>6108</v>
      </c>
      <c r="D664" s="1185" t="s">
        <v>6014</v>
      </c>
      <c r="E664" s="1172">
        <v>24</v>
      </c>
      <c r="F664" s="1187"/>
      <c r="G664" s="1187"/>
      <c r="H664" s="1188">
        <f t="shared" si="30"/>
        <v>0</v>
      </c>
      <c r="I664" s="1172">
        <f t="shared" si="31"/>
        <v>0</v>
      </c>
      <c r="J664" s="1172"/>
      <c r="K664" s="1174">
        <f t="shared" si="32"/>
        <v>0</v>
      </c>
    </row>
    <row r="665" spans="1:11" ht="15">
      <c r="A665" s="1175" t="s">
        <v>21</v>
      </c>
      <c r="B665" s="1175" t="s">
        <v>21</v>
      </c>
      <c r="C665" s="781" t="s">
        <v>6738</v>
      </c>
      <c r="D665" s="1185" t="s">
        <v>21</v>
      </c>
      <c r="E665" s="1172" t="s">
        <v>21</v>
      </c>
      <c r="F665" s="1172"/>
      <c r="G665" s="1172"/>
      <c r="H665" s="1188"/>
      <c r="I665" s="1172"/>
      <c r="J665" s="1172"/>
      <c r="K665" s="1174"/>
    </row>
    <row r="666" spans="1:11">
      <c r="A666" s="1175" t="s">
        <v>21</v>
      </c>
      <c r="B666" s="1175" t="s">
        <v>21</v>
      </c>
      <c r="C666" s="1189" t="s">
        <v>21</v>
      </c>
      <c r="D666" s="1185"/>
      <c r="E666" s="1172"/>
      <c r="F666" s="1172"/>
      <c r="G666" s="1172"/>
      <c r="H666" s="1188"/>
      <c r="I666" s="1172"/>
      <c r="J666" s="1172"/>
      <c r="K666" s="1174"/>
    </row>
    <row r="667" spans="1:11" ht="15">
      <c r="A667" s="1175"/>
      <c r="B667" s="1175"/>
      <c r="C667" s="781" t="s">
        <v>6739</v>
      </c>
      <c r="D667" s="1185"/>
      <c r="E667" s="1172"/>
      <c r="F667" s="1172"/>
      <c r="G667" s="1172"/>
      <c r="H667" s="1188"/>
      <c r="I667" s="1172"/>
      <c r="J667" s="1172"/>
      <c r="K667" s="1174"/>
    </row>
    <row r="668" spans="1:11" ht="63.75">
      <c r="A668" s="1175" t="s">
        <v>6740</v>
      </c>
      <c r="B668" s="1175"/>
      <c r="C668" s="1186" t="s">
        <v>6741</v>
      </c>
      <c r="D668" s="1185" t="s">
        <v>6014</v>
      </c>
      <c r="E668" s="1172">
        <v>1</v>
      </c>
      <c r="F668" s="1187"/>
      <c r="G668" s="1187"/>
      <c r="H668" s="1188">
        <f t="shared" si="30"/>
        <v>0</v>
      </c>
      <c r="I668" s="1172">
        <f t="shared" si="31"/>
        <v>0</v>
      </c>
      <c r="J668" s="1172"/>
      <c r="K668" s="1174">
        <f t="shared" si="32"/>
        <v>0</v>
      </c>
    </row>
    <row r="669" spans="1:11">
      <c r="A669" s="1175" t="s">
        <v>6742</v>
      </c>
      <c r="B669" s="1175" t="s">
        <v>21</v>
      </c>
      <c r="C669" s="1189" t="s">
        <v>6514</v>
      </c>
      <c r="D669" s="1185" t="s">
        <v>6014</v>
      </c>
      <c r="E669" s="1172">
        <v>1</v>
      </c>
      <c r="F669" s="1187"/>
      <c r="G669" s="1187"/>
      <c r="H669" s="1188">
        <f t="shared" si="30"/>
        <v>0</v>
      </c>
      <c r="I669" s="1172">
        <f t="shared" si="31"/>
        <v>0</v>
      </c>
      <c r="J669" s="1172"/>
      <c r="K669" s="1174">
        <f t="shared" si="32"/>
        <v>0</v>
      </c>
    </row>
    <row r="670" spans="1:11">
      <c r="A670" s="1175"/>
      <c r="B670" s="1175" t="s">
        <v>21</v>
      </c>
      <c r="C670" s="1189" t="s">
        <v>6269</v>
      </c>
      <c r="D670" s="1185" t="s">
        <v>6014</v>
      </c>
      <c r="E670" s="1172">
        <v>1</v>
      </c>
      <c r="F670" s="1187"/>
      <c r="G670" s="1187"/>
      <c r="H670" s="1188">
        <f t="shared" si="30"/>
        <v>0</v>
      </c>
      <c r="I670" s="1172">
        <f t="shared" si="31"/>
        <v>0</v>
      </c>
      <c r="J670" s="1172"/>
      <c r="K670" s="1174">
        <f t="shared" si="32"/>
        <v>0</v>
      </c>
    </row>
    <row r="671" spans="1:11">
      <c r="A671" s="1175" t="s">
        <v>6743</v>
      </c>
      <c r="B671" s="1175" t="s">
        <v>21</v>
      </c>
      <c r="C671" s="1189" t="s">
        <v>6129</v>
      </c>
      <c r="D671" s="1185" t="s">
        <v>6014</v>
      </c>
      <c r="E671" s="1172">
        <v>4</v>
      </c>
      <c r="F671" s="1187"/>
      <c r="G671" s="1187"/>
      <c r="H671" s="1188">
        <f t="shared" si="30"/>
        <v>0</v>
      </c>
      <c r="I671" s="1172">
        <f t="shared" si="31"/>
        <v>0</v>
      </c>
      <c r="J671" s="1172"/>
      <c r="K671" s="1174">
        <f t="shared" si="32"/>
        <v>0</v>
      </c>
    </row>
    <row r="672" spans="1:11">
      <c r="A672" s="1175" t="s">
        <v>6744</v>
      </c>
      <c r="B672" s="1175" t="s">
        <v>21</v>
      </c>
      <c r="C672" s="1189" t="s">
        <v>6675</v>
      </c>
      <c r="D672" s="1185" t="s">
        <v>6014</v>
      </c>
      <c r="E672" s="1172">
        <v>3</v>
      </c>
      <c r="F672" s="1187"/>
      <c r="G672" s="1187"/>
      <c r="H672" s="1188">
        <f t="shared" si="30"/>
        <v>0</v>
      </c>
      <c r="I672" s="1172">
        <f t="shared" si="31"/>
        <v>0</v>
      </c>
      <c r="J672" s="1172"/>
      <c r="K672" s="1174">
        <f t="shared" si="32"/>
        <v>0</v>
      </c>
    </row>
    <row r="673" spans="1:11">
      <c r="A673" s="1175" t="s">
        <v>6745</v>
      </c>
      <c r="B673" s="1175" t="s">
        <v>21</v>
      </c>
      <c r="C673" s="1189" t="s">
        <v>6578</v>
      </c>
      <c r="D673" s="1185" t="s">
        <v>6014</v>
      </c>
      <c r="E673" s="1172">
        <v>8</v>
      </c>
      <c r="F673" s="1187"/>
      <c r="G673" s="1187"/>
      <c r="H673" s="1188">
        <f t="shared" si="30"/>
        <v>0</v>
      </c>
      <c r="I673" s="1172">
        <f t="shared" si="31"/>
        <v>0</v>
      </c>
      <c r="J673" s="1172"/>
      <c r="K673" s="1174">
        <f t="shared" si="32"/>
        <v>0</v>
      </c>
    </row>
    <row r="674" spans="1:11">
      <c r="A674" s="1175" t="s">
        <v>6746</v>
      </c>
      <c r="B674" s="1175" t="s">
        <v>21</v>
      </c>
      <c r="C674" s="1189" t="s">
        <v>6670</v>
      </c>
      <c r="D674" s="1185" t="s">
        <v>6014</v>
      </c>
      <c r="E674" s="1172">
        <v>4</v>
      </c>
      <c r="F674" s="1187"/>
      <c r="G674" s="1187"/>
      <c r="H674" s="1188">
        <f t="shared" si="30"/>
        <v>0</v>
      </c>
      <c r="I674" s="1172">
        <f t="shared" si="31"/>
        <v>0</v>
      </c>
      <c r="J674" s="1172"/>
      <c r="K674" s="1174">
        <f t="shared" si="32"/>
        <v>0</v>
      </c>
    </row>
    <row r="675" spans="1:11">
      <c r="A675" s="1175" t="s">
        <v>6747</v>
      </c>
      <c r="B675" s="1175" t="s">
        <v>21</v>
      </c>
      <c r="C675" s="1189" t="s">
        <v>6427</v>
      </c>
      <c r="D675" s="1185" t="s">
        <v>6014</v>
      </c>
      <c r="E675" s="1172">
        <v>1</v>
      </c>
      <c r="F675" s="1187"/>
      <c r="G675" s="1187"/>
      <c r="H675" s="1188">
        <f t="shared" si="30"/>
        <v>0</v>
      </c>
      <c r="I675" s="1172">
        <f t="shared" si="31"/>
        <v>0</v>
      </c>
      <c r="J675" s="1172"/>
      <c r="K675" s="1174">
        <f t="shared" si="32"/>
        <v>0</v>
      </c>
    </row>
    <row r="676" spans="1:11">
      <c r="A676" s="1175" t="s">
        <v>21</v>
      </c>
      <c r="B676" s="1175"/>
      <c r="C676" s="1189" t="s">
        <v>6045</v>
      </c>
      <c r="D676" s="1185"/>
      <c r="E676" s="1172"/>
      <c r="F676" s="1172"/>
      <c r="G676" s="1172"/>
      <c r="H676" s="1188"/>
      <c r="I676" s="1172"/>
      <c r="J676" s="1172"/>
      <c r="K676" s="1174"/>
    </row>
    <row r="677" spans="1:11">
      <c r="A677" s="1175" t="s">
        <v>6748</v>
      </c>
      <c r="B677" s="1175" t="s">
        <v>21</v>
      </c>
      <c r="C677" s="1189" t="s">
        <v>6051</v>
      </c>
      <c r="D677" s="1185" t="s">
        <v>6048</v>
      </c>
      <c r="E677" s="1172">
        <v>18</v>
      </c>
      <c r="F677" s="1187"/>
      <c r="G677" s="1187"/>
      <c r="H677" s="1188">
        <f t="shared" si="30"/>
        <v>0</v>
      </c>
      <c r="I677" s="1172">
        <f t="shared" si="31"/>
        <v>0</v>
      </c>
      <c r="J677" s="1172"/>
      <c r="K677" s="1174">
        <f t="shared" si="32"/>
        <v>0</v>
      </c>
    </row>
    <row r="678" spans="1:11">
      <c r="A678" s="1175"/>
      <c r="B678" s="1175" t="s">
        <v>21</v>
      </c>
      <c r="C678" s="1189" t="s">
        <v>6049</v>
      </c>
      <c r="D678" s="1185" t="s">
        <v>6048</v>
      </c>
      <c r="E678" s="1172">
        <v>18</v>
      </c>
      <c r="F678" s="1187"/>
      <c r="G678" s="1187"/>
      <c r="H678" s="1188">
        <f t="shared" si="30"/>
        <v>0</v>
      </c>
      <c r="I678" s="1172">
        <f t="shared" si="31"/>
        <v>0</v>
      </c>
      <c r="J678" s="1172"/>
      <c r="K678" s="1174">
        <f t="shared" si="32"/>
        <v>0</v>
      </c>
    </row>
    <row r="679" spans="1:11">
      <c r="A679" s="1175"/>
      <c r="B679" s="1175"/>
      <c r="C679" s="1189" t="s">
        <v>6060</v>
      </c>
      <c r="D679" s="1185"/>
      <c r="E679" s="1172" t="s">
        <v>21</v>
      </c>
      <c r="F679" s="1172"/>
      <c r="G679" s="1172"/>
      <c r="H679" s="1188"/>
      <c r="I679" s="1172"/>
      <c r="J679" s="1172"/>
      <c r="K679" s="1174"/>
    </row>
    <row r="680" spans="1:11">
      <c r="A680" s="1175" t="s">
        <v>6749</v>
      </c>
      <c r="B680" s="1175" t="s">
        <v>21</v>
      </c>
      <c r="C680" s="1189" t="s">
        <v>6064</v>
      </c>
      <c r="D680" s="1185" t="s">
        <v>6048</v>
      </c>
      <c r="E680" s="1172">
        <v>9</v>
      </c>
      <c r="F680" s="1187"/>
      <c r="G680" s="1187"/>
      <c r="H680" s="1188">
        <f t="shared" si="30"/>
        <v>0</v>
      </c>
      <c r="I680" s="1172">
        <f t="shared" si="31"/>
        <v>0</v>
      </c>
      <c r="J680" s="1172"/>
      <c r="K680" s="1174">
        <f t="shared" si="32"/>
        <v>0</v>
      </c>
    </row>
    <row r="681" spans="1:11">
      <c r="A681" s="1175" t="s">
        <v>6750</v>
      </c>
      <c r="B681" s="1175" t="s">
        <v>21</v>
      </c>
      <c r="C681" s="1189" t="s">
        <v>6188</v>
      </c>
      <c r="D681" s="1185" t="s">
        <v>6048</v>
      </c>
      <c r="E681" s="1172">
        <v>1</v>
      </c>
      <c r="F681" s="1187"/>
      <c r="G681" s="1187"/>
      <c r="H681" s="1188">
        <f t="shared" si="30"/>
        <v>0</v>
      </c>
      <c r="I681" s="1172">
        <f t="shared" si="31"/>
        <v>0</v>
      </c>
      <c r="J681" s="1172"/>
      <c r="K681" s="1174">
        <f t="shared" si="32"/>
        <v>0</v>
      </c>
    </row>
    <row r="682" spans="1:11">
      <c r="A682" s="1175" t="s">
        <v>6751</v>
      </c>
      <c r="B682" s="1175" t="s">
        <v>21</v>
      </c>
      <c r="C682" s="1189" t="s">
        <v>6066</v>
      </c>
      <c r="D682" s="1185" t="s">
        <v>6048</v>
      </c>
      <c r="E682" s="1172">
        <v>3</v>
      </c>
      <c r="F682" s="1187"/>
      <c r="G682" s="1187"/>
      <c r="H682" s="1188">
        <f t="shared" si="30"/>
        <v>0</v>
      </c>
      <c r="I682" s="1172">
        <f t="shared" si="31"/>
        <v>0</v>
      </c>
      <c r="J682" s="1172"/>
      <c r="K682" s="1174">
        <f t="shared" si="32"/>
        <v>0</v>
      </c>
    </row>
    <row r="683" spans="1:11">
      <c r="A683" s="1175" t="s">
        <v>6752</v>
      </c>
      <c r="B683" s="1175" t="s">
        <v>21</v>
      </c>
      <c r="C683" s="1189" t="s">
        <v>6070</v>
      </c>
      <c r="D683" s="1185" t="s">
        <v>6048</v>
      </c>
      <c r="E683" s="1172">
        <v>8</v>
      </c>
      <c r="F683" s="1187"/>
      <c r="G683" s="1187"/>
      <c r="H683" s="1188">
        <f t="shared" si="30"/>
        <v>0</v>
      </c>
      <c r="I683" s="1172">
        <f t="shared" si="31"/>
        <v>0</v>
      </c>
      <c r="J683" s="1172"/>
      <c r="K683" s="1174">
        <f t="shared" si="32"/>
        <v>0</v>
      </c>
    </row>
    <row r="684" spans="1:11">
      <c r="A684" s="1175" t="s">
        <v>6753</v>
      </c>
      <c r="B684" s="1175" t="s">
        <v>21</v>
      </c>
      <c r="C684" s="1189" t="s">
        <v>6754</v>
      </c>
      <c r="D684" s="1185" t="s">
        <v>6014</v>
      </c>
      <c r="E684" s="1172">
        <v>1</v>
      </c>
      <c r="F684" s="1187"/>
      <c r="G684" s="1187"/>
      <c r="H684" s="1188">
        <f t="shared" si="30"/>
        <v>0</v>
      </c>
      <c r="I684" s="1172">
        <f t="shared" si="31"/>
        <v>0</v>
      </c>
      <c r="J684" s="1172"/>
      <c r="K684" s="1174">
        <f t="shared" si="32"/>
        <v>0</v>
      </c>
    </row>
    <row r="685" spans="1:11">
      <c r="A685" s="1175" t="s">
        <v>6755</v>
      </c>
      <c r="B685" s="1175" t="s">
        <v>21</v>
      </c>
      <c r="C685" s="1189" t="s">
        <v>6548</v>
      </c>
      <c r="D685" s="1185" t="s">
        <v>6014</v>
      </c>
      <c r="E685" s="1172">
        <v>1</v>
      </c>
      <c r="F685" s="1187"/>
      <c r="G685" s="1187"/>
      <c r="H685" s="1188">
        <f t="shared" si="30"/>
        <v>0</v>
      </c>
      <c r="I685" s="1172">
        <f t="shared" si="31"/>
        <v>0</v>
      </c>
      <c r="J685" s="1172"/>
      <c r="K685" s="1174">
        <f t="shared" si="32"/>
        <v>0</v>
      </c>
    </row>
    <row r="686" spans="1:11">
      <c r="A686" s="1175" t="s">
        <v>6756</v>
      </c>
      <c r="B686" s="1175" t="s">
        <v>21</v>
      </c>
      <c r="C686" s="1189" t="s">
        <v>6689</v>
      </c>
      <c r="D686" s="1185" t="s">
        <v>6014</v>
      </c>
      <c r="E686" s="1172">
        <v>1</v>
      </c>
      <c r="F686" s="1187"/>
      <c r="G686" s="1187"/>
      <c r="H686" s="1188">
        <f t="shared" si="30"/>
        <v>0</v>
      </c>
      <c r="I686" s="1172">
        <f t="shared" si="31"/>
        <v>0</v>
      </c>
      <c r="J686" s="1172"/>
      <c r="K686" s="1174">
        <f t="shared" si="32"/>
        <v>0</v>
      </c>
    </row>
    <row r="687" spans="1:11">
      <c r="A687" s="1175" t="s">
        <v>6757</v>
      </c>
      <c r="B687" s="1175" t="s">
        <v>21</v>
      </c>
      <c r="C687" s="1189" t="s">
        <v>6337</v>
      </c>
      <c r="D687" s="1185" t="s">
        <v>6014</v>
      </c>
      <c r="E687" s="1172">
        <v>1</v>
      </c>
      <c r="F687" s="1187"/>
      <c r="G687" s="1187"/>
      <c r="H687" s="1188">
        <f t="shared" si="30"/>
        <v>0</v>
      </c>
      <c r="I687" s="1172">
        <f t="shared" si="31"/>
        <v>0</v>
      </c>
      <c r="J687" s="1172"/>
      <c r="K687" s="1174">
        <f t="shared" si="32"/>
        <v>0</v>
      </c>
    </row>
    <row r="688" spans="1:11">
      <c r="A688" s="1175" t="s">
        <v>6758</v>
      </c>
      <c r="B688" s="1175" t="s">
        <v>21</v>
      </c>
      <c r="C688" s="1189" t="s">
        <v>6074</v>
      </c>
      <c r="D688" s="1185" t="s">
        <v>6014</v>
      </c>
      <c r="E688" s="1172">
        <v>1</v>
      </c>
      <c r="F688" s="1187"/>
      <c r="G688" s="1187"/>
      <c r="H688" s="1188">
        <f t="shared" si="30"/>
        <v>0</v>
      </c>
      <c r="I688" s="1172">
        <f t="shared" si="31"/>
        <v>0</v>
      </c>
      <c r="J688" s="1172"/>
      <c r="K688" s="1174">
        <f t="shared" si="32"/>
        <v>0</v>
      </c>
    </row>
    <row r="689" spans="1:11">
      <c r="A689" s="1175" t="s">
        <v>6759</v>
      </c>
      <c r="B689" s="1175" t="s">
        <v>21</v>
      </c>
      <c r="C689" s="1189" t="s">
        <v>6593</v>
      </c>
      <c r="D689" s="1185" t="s">
        <v>6014</v>
      </c>
      <c r="E689" s="1172">
        <v>3</v>
      </c>
      <c r="F689" s="1187"/>
      <c r="G689" s="1187"/>
      <c r="H689" s="1188">
        <f t="shared" si="30"/>
        <v>0</v>
      </c>
      <c r="I689" s="1172">
        <f t="shared" si="31"/>
        <v>0</v>
      </c>
      <c r="J689" s="1172"/>
      <c r="K689" s="1174">
        <f t="shared" si="32"/>
        <v>0</v>
      </c>
    </row>
    <row r="690" spans="1:11">
      <c r="A690" s="1175" t="s">
        <v>6760</v>
      </c>
      <c r="B690" s="1175" t="s">
        <v>21</v>
      </c>
      <c r="C690" s="1189" t="s">
        <v>6642</v>
      </c>
      <c r="D690" s="1185" t="s">
        <v>6014</v>
      </c>
      <c r="E690" s="1172">
        <v>1</v>
      </c>
      <c r="F690" s="1187"/>
      <c r="G690" s="1187"/>
      <c r="H690" s="1188">
        <f t="shared" si="30"/>
        <v>0</v>
      </c>
      <c r="I690" s="1172">
        <f t="shared" si="31"/>
        <v>0</v>
      </c>
      <c r="J690" s="1172"/>
      <c r="K690" s="1174">
        <f t="shared" si="32"/>
        <v>0</v>
      </c>
    </row>
    <row r="691" spans="1:11">
      <c r="A691" s="1175" t="s">
        <v>6761</v>
      </c>
      <c r="B691" s="1175" t="s">
        <v>21</v>
      </c>
      <c r="C691" s="1189" t="s">
        <v>6644</v>
      </c>
      <c r="D691" s="1185" t="s">
        <v>6014</v>
      </c>
      <c r="E691" s="1172">
        <v>1</v>
      </c>
      <c r="F691" s="1187"/>
      <c r="G691" s="1187"/>
      <c r="H691" s="1188">
        <f t="shared" si="30"/>
        <v>0</v>
      </c>
      <c r="I691" s="1172">
        <f t="shared" si="31"/>
        <v>0</v>
      </c>
      <c r="J691" s="1172"/>
      <c r="K691" s="1174">
        <f t="shared" si="32"/>
        <v>0</v>
      </c>
    </row>
    <row r="692" spans="1:11">
      <c r="A692" s="1175" t="s">
        <v>6762</v>
      </c>
      <c r="B692" s="1175" t="s">
        <v>21</v>
      </c>
      <c r="C692" s="1189" t="s">
        <v>6604</v>
      </c>
      <c r="D692" s="1185" t="s">
        <v>6014</v>
      </c>
      <c r="E692" s="1172">
        <v>1</v>
      </c>
      <c r="F692" s="1187"/>
      <c r="G692" s="1187"/>
      <c r="H692" s="1188">
        <f t="shared" si="30"/>
        <v>0</v>
      </c>
      <c r="I692" s="1172">
        <f t="shared" si="31"/>
        <v>0</v>
      </c>
      <c r="J692" s="1172"/>
      <c r="K692" s="1174">
        <f t="shared" si="32"/>
        <v>0</v>
      </c>
    </row>
    <row r="693" spans="1:11">
      <c r="A693" s="1175" t="s">
        <v>6763</v>
      </c>
      <c r="B693" s="1175" t="s">
        <v>21</v>
      </c>
      <c r="C693" s="1189" t="s">
        <v>6764</v>
      </c>
      <c r="D693" s="1185" t="s">
        <v>6014</v>
      </c>
      <c r="E693" s="1172">
        <v>1</v>
      </c>
      <c r="F693" s="1187"/>
      <c r="G693" s="1187"/>
      <c r="H693" s="1188">
        <f t="shared" si="30"/>
        <v>0</v>
      </c>
      <c r="I693" s="1172">
        <f t="shared" si="31"/>
        <v>0</v>
      </c>
      <c r="J693" s="1172"/>
      <c r="K693" s="1174">
        <f t="shared" si="32"/>
        <v>0</v>
      </c>
    </row>
    <row r="694" spans="1:11">
      <c r="A694" s="1175" t="s">
        <v>6765</v>
      </c>
      <c r="B694" s="1175" t="s">
        <v>21</v>
      </c>
      <c r="C694" s="1189" t="s">
        <v>6766</v>
      </c>
      <c r="D694" s="1185" t="s">
        <v>6014</v>
      </c>
      <c r="E694" s="1172">
        <v>2</v>
      </c>
      <c r="F694" s="1187"/>
      <c r="G694" s="1187"/>
      <c r="H694" s="1188">
        <f t="shared" si="30"/>
        <v>0</v>
      </c>
      <c r="I694" s="1172">
        <f t="shared" si="31"/>
        <v>0</v>
      </c>
      <c r="J694" s="1172"/>
      <c r="K694" s="1174">
        <f t="shared" si="32"/>
        <v>0</v>
      </c>
    </row>
    <row r="695" spans="1:11">
      <c r="A695" s="1175"/>
      <c r="B695" s="1175" t="s">
        <v>21</v>
      </c>
      <c r="C695" s="1189" t="s">
        <v>6238</v>
      </c>
      <c r="D695" s="1185"/>
      <c r="E695" s="1172"/>
      <c r="F695" s="1172"/>
      <c r="G695" s="1172"/>
      <c r="H695" s="1188"/>
      <c r="I695" s="1172"/>
      <c r="J695" s="1172"/>
      <c r="K695" s="1174"/>
    </row>
    <row r="696" spans="1:11">
      <c r="A696" s="1175" t="s">
        <v>6767</v>
      </c>
      <c r="B696" s="1175" t="s">
        <v>21</v>
      </c>
      <c r="C696" s="1189" t="s">
        <v>6768</v>
      </c>
      <c r="D696" s="1185" t="s">
        <v>6048</v>
      </c>
      <c r="E696" s="1172">
        <v>6</v>
      </c>
      <c r="F696" s="1187"/>
      <c r="G696" s="1187"/>
      <c r="H696" s="1188">
        <f t="shared" si="30"/>
        <v>0</v>
      </c>
      <c r="I696" s="1172">
        <f t="shared" si="31"/>
        <v>0</v>
      </c>
      <c r="J696" s="1172"/>
      <c r="K696" s="1174">
        <f t="shared" si="32"/>
        <v>0</v>
      </c>
    </row>
    <row r="697" spans="1:11">
      <c r="A697" s="1175" t="s">
        <v>6769</v>
      </c>
      <c r="B697" s="1175" t="s">
        <v>21</v>
      </c>
      <c r="C697" s="1189" t="s">
        <v>6770</v>
      </c>
      <c r="D697" s="1185" t="s">
        <v>6048</v>
      </c>
      <c r="E697" s="1172">
        <v>5</v>
      </c>
      <c r="F697" s="1187"/>
      <c r="G697" s="1187"/>
      <c r="H697" s="1188">
        <f t="shared" si="30"/>
        <v>0</v>
      </c>
      <c r="I697" s="1172">
        <f t="shared" si="31"/>
        <v>0</v>
      </c>
      <c r="J697" s="1172"/>
      <c r="K697" s="1174">
        <f t="shared" si="32"/>
        <v>0</v>
      </c>
    </row>
    <row r="698" spans="1:11">
      <c r="A698" s="1175" t="s">
        <v>6771</v>
      </c>
      <c r="B698" s="1175" t="s">
        <v>21</v>
      </c>
      <c r="C698" s="1189" t="s">
        <v>6599</v>
      </c>
      <c r="D698" s="1185" t="s">
        <v>6048</v>
      </c>
      <c r="E698" s="1172">
        <v>2.5</v>
      </c>
      <c r="F698" s="1187"/>
      <c r="G698" s="1187"/>
      <c r="H698" s="1188">
        <f t="shared" si="30"/>
        <v>0</v>
      </c>
      <c r="I698" s="1172">
        <f t="shared" si="31"/>
        <v>0</v>
      </c>
      <c r="J698" s="1172"/>
      <c r="K698" s="1174">
        <f t="shared" si="32"/>
        <v>0</v>
      </c>
    </row>
    <row r="699" spans="1:11">
      <c r="A699" s="1175" t="s">
        <v>6772</v>
      </c>
      <c r="B699" s="1175" t="s">
        <v>21</v>
      </c>
      <c r="C699" s="1189" t="s">
        <v>6773</v>
      </c>
      <c r="D699" s="1185" t="s">
        <v>6048</v>
      </c>
      <c r="E699" s="1172">
        <v>16</v>
      </c>
      <c r="F699" s="1187"/>
      <c r="G699" s="1187"/>
      <c r="H699" s="1188">
        <f t="shared" si="30"/>
        <v>0</v>
      </c>
      <c r="I699" s="1172">
        <f t="shared" si="31"/>
        <v>0</v>
      </c>
      <c r="J699" s="1172"/>
      <c r="K699" s="1174">
        <f t="shared" si="32"/>
        <v>0</v>
      </c>
    </row>
    <row r="700" spans="1:11">
      <c r="A700" s="1175" t="s">
        <v>6774</v>
      </c>
      <c r="B700" s="1175" t="s">
        <v>21</v>
      </c>
      <c r="C700" s="1189" t="s">
        <v>6775</v>
      </c>
      <c r="D700" s="1185" t="s">
        <v>6014</v>
      </c>
      <c r="E700" s="1172">
        <v>2</v>
      </c>
      <c r="F700" s="1187"/>
      <c r="G700" s="1187"/>
      <c r="H700" s="1188">
        <f t="shared" si="30"/>
        <v>0</v>
      </c>
      <c r="I700" s="1172">
        <f t="shared" si="31"/>
        <v>0</v>
      </c>
      <c r="J700" s="1172"/>
      <c r="K700" s="1174">
        <f t="shared" si="32"/>
        <v>0</v>
      </c>
    </row>
    <row r="701" spans="1:11">
      <c r="A701" s="1175"/>
      <c r="B701" s="1175"/>
      <c r="C701" s="1189" t="s">
        <v>6776</v>
      </c>
      <c r="D701" s="1185"/>
      <c r="E701" s="1172"/>
      <c r="F701" s="1172"/>
      <c r="G701" s="1172"/>
      <c r="H701" s="1188"/>
      <c r="I701" s="1172"/>
      <c r="J701" s="1172"/>
      <c r="K701" s="1174"/>
    </row>
    <row r="702" spans="1:11">
      <c r="A702" s="1175" t="s">
        <v>6777</v>
      </c>
      <c r="B702" s="1175" t="s">
        <v>21</v>
      </c>
      <c r="C702" s="1189" t="s">
        <v>6778</v>
      </c>
      <c r="D702" s="1185" t="s">
        <v>6014</v>
      </c>
      <c r="E702" s="1172">
        <v>2</v>
      </c>
      <c r="F702" s="1187"/>
      <c r="G702" s="1187"/>
      <c r="H702" s="1188">
        <f t="shared" si="30"/>
        <v>0</v>
      </c>
      <c r="I702" s="1172">
        <f t="shared" si="31"/>
        <v>0</v>
      </c>
      <c r="J702" s="1172"/>
      <c r="K702" s="1174">
        <f t="shared" si="32"/>
        <v>0</v>
      </c>
    </row>
    <row r="703" spans="1:11">
      <c r="A703" s="1175" t="s">
        <v>6779</v>
      </c>
      <c r="B703" s="1175" t="s">
        <v>21</v>
      </c>
      <c r="C703" s="1189" t="s">
        <v>6053</v>
      </c>
      <c r="D703" s="1185" t="s">
        <v>6048</v>
      </c>
      <c r="E703" s="1172">
        <v>7</v>
      </c>
      <c r="F703" s="1187"/>
      <c r="G703" s="1187"/>
      <c r="H703" s="1188">
        <f t="shared" si="30"/>
        <v>0</v>
      </c>
      <c r="I703" s="1172">
        <f t="shared" si="31"/>
        <v>0</v>
      </c>
      <c r="J703" s="1172"/>
      <c r="K703" s="1174">
        <f t="shared" si="32"/>
        <v>0</v>
      </c>
    </row>
    <row r="704" spans="1:11">
      <c r="A704" s="1175" t="s">
        <v>6780</v>
      </c>
      <c r="B704" s="1175" t="s">
        <v>6042</v>
      </c>
      <c r="C704" s="1189" t="s">
        <v>6049</v>
      </c>
      <c r="D704" s="1185" t="s">
        <v>6048</v>
      </c>
      <c r="E704" s="1172">
        <v>7</v>
      </c>
      <c r="F704" s="1187"/>
      <c r="G704" s="1187"/>
      <c r="H704" s="1188">
        <f t="shared" si="30"/>
        <v>0</v>
      </c>
      <c r="I704" s="1172">
        <f t="shared" si="31"/>
        <v>0</v>
      </c>
      <c r="J704" s="1172"/>
      <c r="K704" s="1174">
        <f t="shared" si="32"/>
        <v>0</v>
      </c>
    </row>
    <row r="705" spans="1:11">
      <c r="A705" s="1175" t="s">
        <v>6781</v>
      </c>
      <c r="B705" s="1175" t="s">
        <v>21</v>
      </c>
      <c r="C705" s="1189" t="s">
        <v>6398</v>
      </c>
      <c r="D705" s="1185" t="s">
        <v>6097</v>
      </c>
      <c r="E705" s="1172">
        <v>14</v>
      </c>
      <c r="F705" s="1187"/>
      <c r="G705" s="1187"/>
      <c r="H705" s="1188">
        <f t="shared" si="30"/>
        <v>0</v>
      </c>
      <c r="I705" s="1172">
        <f t="shared" si="31"/>
        <v>0</v>
      </c>
      <c r="J705" s="1172"/>
      <c r="K705" s="1174">
        <f t="shared" si="32"/>
        <v>0</v>
      </c>
    </row>
    <row r="706" spans="1:11">
      <c r="A706" s="1175" t="s">
        <v>6782</v>
      </c>
      <c r="B706" s="1175"/>
      <c r="C706" s="1189" t="s">
        <v>6103</v>
      </c>
      <c r="D706" s="1185" t="s">
        <v>6104</v>
      </c>
      <c r="E706" s="1172">
        <v>3</v>
      </c>
      <c r="F706" s="1187"/>
      <c r="G706" s="1187"/>
      <c r="H706" s="1188">
        <f t="shared" si="30"/>
        <v>0</v>
      </c>
      <c r="I706" s="1172">
        <f t="shared" si="31"/>
        <v>0</v>
      </c>
      <c r="J706" s="1172"/>
      <c r="K706" s="1174">
        <f t="shared" si="32"/>
        <v>0</v>
      </c>
    </row>
    <row r="707" spans="1:11">
      <c r="A707" s="1175" t="s">
        <v>6783</v>
      </c>
      <c r="B707" s="1175"/>
      <c r="C707" s="1189" t="s">
        <v>6106</v>
      </c>
      <c r="D707" s="1185" t="s">
        <v>6104</v>
      </c>
      <c r="E707" s="1172">
        <v>2</v>
      </c>
      <c r="F707" s="1187"/>
      <c r="G707" s="1187"/>
      <c r="H707" s="1188">
        <f t="shared" si="30"/>
        <v>0</v>
      </c>
      <c r="I707" s="1172">
        <f t="shared" si="31"/>
        <v>0</v>
      </c>
      <c r="J707" s="1172"/>
      <c r="K707" s="1174">
        <f t="shared" si="32"/>
        <v>0</v>
      </c>
    </row>
    <row r="708" spans="1:11">
      <c r="A708" s="1175" t="s">
        <v>6784</v>
      </c>
      <c r="B708" s="1175"/>
      <c r="C708" s="1189" t="s">
        <v>6108</v>
      </c>
      <c r="D708" s="1185" t="s">
        <v>6014</v>
      </c>
      <c r="E708" s="1172">
        <v>12</v>
      </c>
      <c r="F708" s="1187"/>
      <c r="G708" s="1187"/>
      <c r="H708" s="1188">
        <f t="shared" si="30"/>
        <v>0</v>
      </c>
      <c r="I708" s="1172">
        <f t="shared" si="31"/>
        <v>0</v>
      </c>
      <c r="J708" s="1172"/>
      <c r="K708" s="1174">
        <f t="shared" si="32"/>
        <v>0</v>
      </c>
    </row>
    <row r="709" spans="1:11" ht="15">
      <c r="A709" s="1175"/>
      <c r="B709" s="1175"/>
      <c r="C709" s="781" t="s">
        <v>6785</v>
      </c>
      <c r="D709" s="1185"/>
      <c r="E709" s="1172"/>
      <c r="F709" s="1172"/>
      <c r="G709" s="1172"/>
      <c r="H709" s="1188"/>
      <c r="I709" s="1172"/>
      <c r="J709" s="1172"/>
      <c r="K709" s="1174"/>
    </row>
    <row r="710" spans="1:11">
      <c r="A710" s="1175"/>
      <c r="B710" s="1175"/>
      <c r="C710" s="1189"/>
      <c r="D710" s="1185"/>
      <c r="E710" s="1172"/>
      <c r="F710" s="1172"/>
      <c r="G710" s="1172"/>
      <c r="H710" s="1188"/>
      <c r="I710" s="1172"/>
      <c r="J710" s="1172"/>
      <c r="K710" s="1174"/>
    </row>
    <row r="711" spans="1:11" ht="15">
      <c r="A711" s="1175"/>
      <c r="B711" s="1175"/>
      <c r="C711" s="781" t="s">
        <v>6786</v>
      </c>
      <c r="D711" s="1185"/>
      <c r="E711" s="1172"/>
      <c r="F711" s="1172"/>
      <c r="G711" s="1172"/>
      <c r="H711" s="1188"/>
      <c r="I711" s="1172"/>
      <c r="J711" s="1172"/>
      <c r="K711" s="1174"/>
    </row>
    <row r="712" spans="1:11">
      <c r="A712" s="1175" t="s">
        <v>6787</v>
      </c>
      <c r="B712" s="1175" t="s">
        <v>21</v>
      </c>
      <c r="C712" s="1189" t="s">
        <v>6514</v>
      </c>
      <c r="D712" s="1185" t="s">
        <v>6014</v>
      </c>
      <c r="E712" s="1172">
        <v>1</v>
      </c>
      <c r="F712" s="1187"/>
      <c r="G712" s="1187"/>
      <c r="H712" s="1188">
        <f t="shared" ref="H712:H775" si="33">E712*F712</f>
        <v>0</v>
      </c>
      <c r="I712" s="1172">
        <f t="shared" ref="I712:I775" si="34">E712*G712</f>
        <v>0</v>
      </c>
      <c r="J712" s="1172"/>
      <c r="K712" s="1174">
        <f t="shared" ref="K712:K775" si="35">H712+I712</f>
        <v>0</v>
      </c>
    </row>
    <row r="713" spans="1:11">
      <c r="A713" s="1175" t="s">
        <v>6788</v>
      </c>
      <c r="B713" s="1175" t="s">
        <v>21</v>
      </c>
      <c r="C713" s="1189" t="s">
        <v>6789</v>
      </c>
      <c r="D713" s="1185" t="s">
        <v>6014</v>
      </c>
      <c r="E713" s="1172">
        <v>1</v>
      </c>
      <c r="F713" s="1187"/>
      <c r="G713" s="1187"/>
      <c r="H713" s="1188">
        <f t="shared" si="33"/>
        <v>0</v>
      </c>
      <c r="I713" s="1172">
        <f t="shared" si="34"/>
        <v>0</v>
      </c>
      <c r="J713" s="1172"/>
      <c r="K713" s="1174">
        <f t="shared" si="35"/>
        <v>0</v>
      </c>
    </row>
    <row r="714" spans="1:11">
      <c r="A714" s="1175" t="s">
        <v>21</v>
      </c>
      <c r="B714" s="1175" t="s">
        <v>21</v>
      </c>
      <c r="C714" s="1189" t="s">
        <v>6269</v>
      </c>
      <c r="D714" s="1185" t="s">
        <v>6014</v>
      </c>
      <c r="E714" s="1172">
        <v>1</v>
      </c>
      <c r="F714" s="1187"/>
      <c r="G714" s="1187"/>
      <c r="H714" s="1188">
        <f t="shared" si="33"/>
        <v>0</v>
      </c>
      <c r="I714" s="1172">
        <f t="shared" si="34"/>
        <v>0</v>
      </c>
      <c r="J714" s="1172"/>
      <c r="K714" s="1174">
        <f t="shared" si="35"/>
        <v>0</v>
      </c>
    </row>
    <row r="715" spans="1:11">
      <c r="A715" s="1175" t="s">
        <v>21</v>
      </c>
      <c r="B715" s="1175" t="s">
        <v>21</v>
      </c>
      <c r="C715" s="1189" t="s">
        <v>6044</v>
      </c>
      <c r="D715" s="1185" t="s">
        <v>6014</v>
      </c>
      <c r="E715" s="1172">
        <v>2</v>
      </c>
      <c r="F715" s="1187"/>
      <c r="G715" s="1187"/>
      <c r="H715" s="1188">
        <f t="shared" si="33"/>
        <v>0</v>
      </c>
      <c r="I715" s="1172">
        <f t="shared" si="34"/>
        <v>0</v>
      </c>
      <c r="J715" s="1172"/>
      <c r="K715" s="1174">
        <f t="shared" si="35"/>
        <v>0</v>
      </c>
    </row>
    <row r="716" spans="1:11">
      <c r="A716" s="1175" t="s">
        <v>6790</v>
      </c>
      <c r="B716" s="1175" t="s">
        <v>21</v>
      </c>
      <c r="C716" s="1189" t="s">
        <v>6791</v>
      </c>
      <c r="D716" s="1185" t="s">
        <v>6014</v>
      </c>
      <c r="E716" s="1172">
        <v>1</v>
      </c>
      <c r="F716" s="1187"/>
      <c r="G716" s="1187"/>
      <c r="H716" s="1188">
        <f t="shared" si="33"/>
        <v>0</v>
      </c>
      <c r="I716" s="1172">
        <f t="shared" si="34"/>
        <v>0</v>
      </c>
      <c r="J716" s="1172"/>
      <c r="K716" s="1174">
        <f t="shared" si="35"/>
        <v>0</v>
      </c>
    </row>
    <row r="717" spans="1:11">
      <c r="A717" s="1175" t="s">
        <v>6792</v>
      </c>
      <c r="B717" s="1175" t="s">
        <v>21</v>
      </c>
      <c r="C717" s="1189" t="s">
        <v>6314</v>
      </c>
      <c r="D717" s="1185" t="s">
        <v>6014</v>
      </c>
      <c r="E717" s="1172">
        <v>13</v>
      </c>
      <c r="F717" s="1187"/>
      <c r="G717" s="1187"/>
      <c r="H717" s="1188">
        <f t="shared" si="33"/>
        <v>0</v>
      </c>
      <c r="I717" s="1172">
        <f t="shared" si="34"/>
        <v>0</v>
      </c>
      <c r="J717" s="1172"/>
      <c r="K717" s="1174">
        <f t="shared" si="35"/>
        <v>0</v>
      </c>
    </row>
    <row r="718" spans="1:11">
      <c r="A718" s="1175" t="s">
        <v>6793</v>
      </c>
      <c r="B718" s="1175" t="s">
        <v>21</v>
      </c>
      <c r="C718" s="1189" t="s">
        <v>6316</v>
      </c>
      <c r="D718" s="1185" t="s">
        <v>6014</v>
      </c>
      <c r="E718" s="1172">
        <v>17</v>
      </c>
      <c r="F718" s="1187"/>
      <c r="G718" s="1187"/>
      <c r="H718" s="1188">
        <f t="shared" si="33"/>
        <v>0</v>
      </c>
      <c r="I718" s="1172">
        <f t="shared" si="34"/>
        <v>0</v>
      </c>
      <c r="J718" s="1172"/>
      <c r="K718" s="1174">
        <f t="shared" si="35"/>
        <v>0</v>
      </c>
    </row>
    <row r="719" spans="1:11">
      <c r="A719" s="1175" t="s">
        <v>6794</v>
      </c>
      <c r="B719" s="1175" t="s">
        <v>21</v>
      </c>
      <c r="C719" s="1189" t="s">
        <v>6795</v>
      </c>
      <c r="D719" s="1185" t="s">
        <v>6014</v>
      </c>
      <c r="E719" s="1172">
        <v>1</v>
      </c>
      <c r="F719" s="1187"/>
      <c r="G719" s="1187"/>
      <c r="H719" s="1188">
        <f t="shared" si="33"/>
        <v>0</v>
      </c>
      <c r="I719" s="1172">
        <f t="shared" si="34"/>
        <v>0</v>
      </c>
      <c r="J719" s="1172"/>
      <c r="K719" s="1174">
        <f t="shared" si="35"/>
        <v>0</v>
      </c>
    </row>
    <row r="720" spans="1:11">
      <c r="A720" s="1175" t="s">
        <v>6796</v>
      </c>
      <c r="B720" s="1175" t="s">
        <v>21</v>
      </c>
      <c r="C720" s="1189" t="s">
        <v>6621</v>
      </c>
      <c r="D720" s="1185" t="s">
        <v>6014</v>
      </c>
      <c r="E720" s="1172">
        <v>2</v>
      </c>
      <c r="F720" s="1187"/>
      <c r="G720" s="1187"/>
      <c r="H720" s="1188">
        <f t="shared" si="33"/>
        <v>0</v>
      </c>
      <c r="I720" s="1172">
        <f t="shared" si="34"/>
        <v>0</v>
      </c>
      <c r="J720" s="1172"/>
      <c r="K720" s="1174">
        <f t="shared" si="35"/>
        <v>0</v>
      </c>
    </row>
    <row r="721" spans="1:11">
      <c r="A721" s="1175" t="s">
        <v>21</v>
      </c>
      <c r="B721" s="1175"/>
      <c r="C721" s="1189" t="s">
        <v>6060</v>
      </c>
      <c r="D721" s="1185"/>
      <c r="E721" s="1172"/>
      <c r="F721" s="1172"/>
      <c r="G721" s="1172"/>
      <c r="H721" s="1188"/>
      <c r="I721" s="1172"/>
      <c r="J721" s="1172"/>
      <c r="K721" s="1174"/>
    </row>
    <row r="722" spans="1:11">
      <c r="A722" s="1175" t="s">
        <v>6797</v>
      </c>
      <c r="B722" s="1175" t="s">
        <v>21</v>
      </c>
      <c r="C722" s="1189" t="s">
        <v>6754</v>
      </c>
      <c r="D722" s="1185" t="s">
        <v>6014</v>
      </c>
      <c r="E722" s="1172">
        <v>4</v>
      </c>
      <c r="F722" s="1187"/>
      <c r="G722" s="1187"/>
      <c r="H722" s="1188">
        <f t="shared" si="33"/>
        <v>0</v>
      </c>
      <c r="I722" s="1172">
        <f t="shared" si="34"/>
        <v>0</v>
      </c>
      <c r="J722" s="1172"/>
      <c r="K722" s="1174">
        <f t="shared" si="35"/>
        <v>0</v>
      </c>
    </row>
    <row r="723" spans="1:11">
      <c r="A723" s="1175" t="s">
        <v>6798</v>
      </c>
      <c r="B723" s="1175" t="s">
        <v>21</v>
      </c>
      <c r="C723" s="1189" t="s">
        <v>6443</v>
      </c>
      <c r="D723" s="1185" t="s">
        <v>6014</v>
      </c>
      <c r="E723" s="1172">
        <v>7</v>
      </c>
      <c r="F723" s="1187"/>
      <c r="G723" s="1187"/>
      <c r="H723" s="1188">
        <f t="shared" si="33"/>
        <v>0</v>
      </c>
      <c r="I723" s="1172">
        <f t="shared" si="34"/>
        <v>0</v>
      </c>
      <c r="J723" s="1172"/>
      <c r="K723" s="1174">
        <f t="shared" si="35"/>
        <v>0</v>
      </c>
    </row>
    <row r="724" spans="1:11">
      <c r="A724" s="1175" t="s">
        <v>6799</v>
      </c>
      <c r="B724" s="1175" t="s">
        <v>21</v>
      </c>
      <c r="C724" s="1189" t="s">
        <v>6337</v>
      </c>
      <c r="D724" s="1185" t="s">
        <v>6014</v>
      </c>
      <c r="E724" s="1172">
        <v>1</v>
      </c>
      <c r="F724" s="1187"/>
      <c r="G724" s="1187"/>
      <c r="H724" s="1188">
        <f t="shared" si="33"/>
        <v>0</v>
      </c>
      <c r="I724" s="1172">
        <f t="shared" si="34"/>
        <v>0</v>
      </c>
      <c r="J724" s="1172"/>
      <c r="K724" s="1174">
        <f t="shared" si="35"/>
        <v>0</v>
      </c>
    </row>
    <row r="725" spans="1:11">
      <c r="A725" s="1175" t="s">
        <v>6800</v>
      </c>
      <c r="B725" s="1175" t="s">
        <v>21</v>
      </c>
      <c r="C725" s="1189" t="s">
        <v>6074</v>
      </c>
      <c r="D725" s="1185" t="s">
        <v>6014</v>
      </c>
      <c r="E725" s="1172">
        <v>7</v>
      </c>
      <c r="F725" s="1187"/>
      <c r="G725" s="1187"/>
      <c r="H725" s="1188">
        <f t="shared" si="33"/>
        <v>0</v>
      </c>
      <c r="I725" s="1172">
        <f t="shared" si="34"/>
        <v>0</v>
      </c>
      <c r="J725" s="1172"/>
      <c r="K725" s="1174">
        <f t="shared" si="35"/>
        <v>0</v>
      </c>
    </row>
    <row r="726" spans="1:11">
      <c r="A726" s="1175" t="s">
        <v>6801</v>
      </c>
      <c r="B726" s="1175" t="s">
        <v>21</v>
      </c>
      <c r="C726" s="1189" t="s">
        <v>6593</v>
      </c>
      <c r="D726" s="1185" t="s">
        <v>6014</v>
      </c>
      <c r="E726" s="1172">
        <v>1</v>
      </c>
      <c r="F726" s="1187"/>
      <c r="G726" s="1187"/>
      <c r="H726" s="1188">
        <f t="shared" si="33"/>
        <v>0</v>
      </c>
      <c r="I726" s="1172">
        <f t="shared" si="34"/>
        <v>0</v>
      </c>
      <c r="J726" s="1172"/>
      <c r="K726" s="1174">
        <f t="shared" si="35"/>
        <v>0</v>
      </c>
    </row>
    <row r="727" spans="1:11">
      <c r="A727" s="1175" t="s">
        <v>6802</v>
      </c>
      <c r="B727" s="1175" t="s">
        <v>21</v>
      </c>
      <c r="C727" s="1189" t="s">
        <v>6129</v>
      </c>
      <c r="D727" s="1185" t="s">
        <v>6014</v>
      </c>
      <c r="E727" s="1172">
        <v>2</v>
      </c>
      <c r="F727" s="1187"/>
      <c r="G727" s="1187"/>
      <c r="H727" s="1188">
        <f t="shared" si="33"/>
        <v>0</v>
      </c>
      <c r="I727" s="1172">
        <f t="shared" si="34"/>
        <v>0</v>
      </c>
      <c r="J727" s="1172"/>
      <c r="K727" s="1174">
        <f t="shared" si="35"/>
        <v>0</v>
      </c>
    </row>
    <row r="728" spans="1:11">
      <c r="A728" s="1175" t="s">
        <v>6803</v>
      </c>
      <c r="B728" s="1175" t="s">
        <v>21</v>
      </c>
      <c r="C728" s="1189" t="s">
        <v>6804</v>
      </c>
      <c r="D728" s="1185" t="s">
        <v>6014</v>
      </c>
      <c r="E728" s="1172">
        <v>1</v>
      </c>
      <c r="F728" s="1187"/>
      <c r="G728" s="1187"/>
      <c r="H728" s="1188">
        <f t="shared" si="33"/>
        <v>0</v>
      </c>
      <c r="I728" s="1172">
        <f t="shared" si="34"/>
        <v>0</v>
      </c>
      <c r="J728" s="1172"/>
      <c r="K728" s="1174">
        <f t="shared" si="35"/>
        <v>0</v>
      </c>
    </row>
    <row r="729" spans="1:11">
      <c r="A729" s="1175" t="s">
        <v>6805</v>
      </c>
      <c r="B729" s="1175" t="s">
        <v>21</v>
      </c>
      <c r="C729" s="1189" t="s">
        <v>6806</v>
      </c>
      <c r="D729" s="1185" t="s">
        <v>6014</v>
      </c>
      <c r="E729" s="1172">
        <v>1</v>
      </c>
      <c r="F729" s="1187"/>
      <c r="G729" s="1187"/>
      <c r="H729" s="1188">
        <f t="shared" si="33"/>
        <v>0</v>
      </c>
      <c r="I729" s="1172">
        <f t="shared" si="34"/>
        <v>0</v>
      </c>
      <c r="J729" s="1172"/>
      <c r="K729" s="1174">
        <f t="shared" si="35"/>
        <v>0</v>
      </c>
    </row>
    <row r="730" spans="1:11">
      <c r="A730" s="1175" t="s">
        <v>6807</v>
      </c>
      <c r="B730" s="1175" t="s">
        <v>21</v>
      </c>
      <c r="C730" s="1189" t="s">
        <v>6451</v>
      </c>
      <c r="D730" s="1185" t="s">
        <v>6014</v>
      </c>
      <c r="E730" s="1172">
        <v>1</v>
      </c>
      <c r="F730" s="1187"/>
      <c r="G730" s="1187"/>
      <c r="H730" s="1188">
        <f t="shared" si="33"/>
        <v>0</v>
      </c>
      <c r="I730" s="1172">
        <f t="shared" si="34"/>
        <v>0</v>
      </c>
      <c r="J730" s="1172"/>
      <c r="K730" s="1174">
        <f t="shared" si="35"/>
        <v>0</v>
      </c>
    </row>
    <row r="731" spans="1:11">
      <c r="A731" s="1175" t="s">
        <v>6808</v>
      </c>
      <c r="B731" s="1175" t="s">
        <v>21</v>
      </c>
      <c r="C731" s="1189" t="s">
        <v>6345</v>
      </c>
      <c r="D731" s="1185" t="s">
        <v>6014</v>
      </c>
      <c r="E731" s="1172">
        <v>3</v>
      </c>
      <c r="F731" s="1187"/>
      <c r="G731" s="1187"/>
      <c r="H731" s="1188">
        <f t="shared" si="33"/>
        <v>0</v>
      </c>
      <c r="I731" s="1172">
        <f t="shared" si="34"/>
        <v>0</v>
      </c>
      <c r="J731" s="1172"/>
      <c r="K731" s="1174">
        <f t="shared" si="35"/>
        <v>0</v>
      </c>
    </row>
    <row r="732" spans="1:11">
      <c r="A732" s="1175" t="s">
        <v>6809</v>
      </c>
      <c r="B732" s="1175" t="s">
        <v>21</v>
      </c>
      <c r="C732" s="1189" t="s">
        <v>6810</v>
      </c>
      <c r="D732" s="1185" t="s">
        <v>6014</v>
      </c>
      <c r="E732" s="1172">
        <v>1</v>
      </c>
      <c r="F732" s="1187"/>
      <c r="G732" s="1187"/>
      <c r="H732" s="1188">
        <f t="shared" si="33"/>
        <v>0</v>
      </c>
      <c r="I732" s="1172">
        <f t="shared" si="34"/>
        <v>0</v>
      </c>
      <c r="J732" s="1172"/>
      <c r="K732" s="1174">
        <f t="shared" si="35"/>
        <v>0</v>
      </c>
    </row>
    <row r="733" spans="1:11">
      <c r="A733" s="1175" t="s">
        <v>6811</v>
      </c>
      <c r="B733" s="1175" t="s">
        <v>21</v>
      </c>
      <c r="C733" s="1189" t="s">
        <v>6691</v>
      </c>
      <c r="D733" s="1185" t="s">
        <v>6014</v>
      </c>
      <c r="E733" s="1172">
        <v>3</v>
      </c>
      <c r="F733" s="1187"/>
      <c r="G733" s="1187"/>
      <c r="H733" s="1188">
        <f t="shared" si="33"/>
        <v>0</v>
      </c>
      <c r="I733" s="1172">
        <f t="shared" si="34"/>
        <v>0</v>
      </c>
      <c r="J733" s="1172"/>
      <c r="K733" s="1174">
        <f t="shared" si="35"/>
        <v>0</v>
      </c>
    </row>
    <row r="734" spans="1:11">
      <c r="A734" s="1175" t="s">
        <v>6812</v>
      </c>
      <c r="B734" s="1175" t="s">
        <v>21</v>
      </c>
      <c r="C734" s="1189" t="s">
        <v>6646</v>
      </c>
      <c r="D734" s="1185" t="s">
        <v>6014</v>
      </c>
      <c r="E734" s="1172">
        <v>4</v>
      </c>
      <c r="F734" s="1187"/>
      <c r="G734" s="1187"/>
      <c r="H734" s="1188">
        <f t="shared" si="33"/>
        <v>0</v>
      </c>
      <c r="I734" s="1172">
        <f t="shared" si="34"/>
        <v>0</v>
      </c>
      <c r="J734" s="1172"/>
      <c r="K734" s="1174">
        <f t="shared" si="35"/>
        <v>0</v>
      </c>
    </row>
    <row r="735" spans="1:11">
      <c r="A735" s="1175" t="s">
        <v>6813</v>
      </c>
      <c r="B735" s="1175" t="s">
        <v>21</v>
      </c>
      <c r="C735" s="1189" t="s">
        <v>6814</v>
      </c>
      <c r="D735" s="1185" t="s">
        <v>6014</v>
      </c>
      <c r="E735" s="1172">
        <v>2</v>
      </c>
      <c r="F735" s="1187"/>
      <c r="G735" s="1187"/>
      <c r="H735" s="1188">
        <f t="shared" si="33"/>
        <v>0</v>
      </c>
      <c r="I735" s="1172">
        <f t="shared" si="34"/>
        <v>0</v>
      </c>
      <c r="J735" s="1172"/>
      <c r="K735" s="1174">
        <f t="shared" si="35"/>
        <v>0</v>
      </c>
    </row>
    <row r="736" spans="1:11">
      <c r="A736" s="1175" t="s">
        <v>6815</v>
      </c>
      <c r="B736" s="1175" t="s">
        <v>21</v>
      </c>
      <c r="C736" s="1189" t="s">
        <v>6455</v>
      </c>
      <c r="D736" s="1185" t="s">
        <v>6014</v>
      </c>
      <c r="E736" s="1172">
        <v>1</v>
      </c>
      <c r="F736" s="1187"/>
      <c r="G736" s="1187"/>
      <c r="H736" s="1188">
        <f t="shared" si="33"/>
        <v>0</v>
      </c>
      <c r="I736" s="1172">
        <f t="shared" si="34"/>
        <v>0</v>
      </c>
      <c r="J736" s="1172"/>
      <c r="K736" s="1174">
        <f t="shared" si="35"/>
        <v>0</v>
      </c>
    </row>
    <row r="737" spans="1:11">
      <c r="A737" s="1175" t="s">
        <v>6816</v>
      </c>
      <c r="B737" s="1175" t="s">
        <v>21</v>
      </c>
      <c r="C737" s="1189" t="s">
        <v>6817</v>
      </c>
      <c r="D737" s="1185" t="s">
        <v>6014</v>
      </c>
      <c r="E737" s="1172">
        <v>1</v>
      </c>
      <c r="F737" s="1187"/>
      <c r="G737" s="1187"/>
      <c r="H737" s="1188">
        <f t="shared" si="33"/>
        <v>0</v>
      </c>
      <c r="I737" s="1172">
        <f t="shared" si="34"/>
        <v>0</v>
      </c>
      <c r="J737" s="1172"/>
      <c r="K737" s="1174">
        <f t="shared" si="35"/>
        <v>0</v>
      </c>
    </row>
    <row r="738" spans="1:11">
      <c r="A738" s="1175" t="s">
        <v>6818</v>
      </c>
      <c r="B738" s="1175" t="s">
        <v>21</v>
      </c>
      <c r="C738" s="1189" t="s">
        <v>6766</v>
      </c>
      <c r="D738" s="1185" t="s">
        <v>6014</v>
      </c>
      <c r="E738" s="1172">
        <v>5</v>
      </c>
      <c r="F738" s="1187"/>
      <c r="G738" s="1187"/>
      <c r="H738" s="1188">
        <f t="shared" si="33"/>
        <v>0</v>
      </c>
      <c r="I738" s="1172">
        <f t="shared" si="34"/>
        <v>0</v>
      </c>
      <c r="J738" s="1172"/>
      <c r="K738" s="1174">
        <f t="shared" si="35"/>
        <v>0</v>
      </c>
    </row>
    <row r="739" spans="1:11">
      <c r="A739" s="1175" t="s">
        <v>6819</v>
      </c>
      <c r="B739" s="1175" t="s">
        <v>21</v>
      </c>
      <c r="C739" s="1189" t="s">
        <v>6820</v>
      </c>
      <c r="D739" s="1185" t="s">
        <v>6014</v>
      </c>
      <c r="E739" s="1172">
        <v>4</v>
      </c>
      <c r="F739" s="1187"/>
      <c r="G739" s="1187"/>
      <c r="H739" s="1188">
        <f t="shared" si="33"/>
        <v>0</v>
      </c>
      <c r="I739" s="1172">
        <f t="shared" si="34"/>
        <v>0</v>
      </c>
      <c r="J739" s="1172"/>
      <c r="K739" s="1174">
        <f t="shared" si="35"/>
        <v>0</v>
      </c>
    </row>
    <row r="740" spans="1:11">
      <c r="A740" s="1175" t="s">
        <v>6821</v>
      </c>
      <c r="B740" s="1175" t="s">
        <v>21</v>
      </c>
      <c r="C740" s="1189" t="s">
        <v>6604</v>
      </c>
      <c r="D740" s="1185" t="s">
        <v>6014</v>
      </c>
      <c r="E740" s="1172">
        <v>2</v>
      </c>
      <c r="F740" s="1187"/>
      <c r="G740" s="1187"/>
      <c r="H740" s="1188">
        <f t="shared" si="33"/>
        <v>0</v>
      </c>
      <c r="I740" s="1172">
        <f t="shared" si="34"/>
        <v>0</v>
      </c>
      <c r="J740" s="1172"/>
      <c r="K740" s="1174">
        <f t="shared" si="35"/>
        <v>0</v>
      </c>
    </row>
    <row r="741" spans="1:11">
      <c r="A741" s="1175" t="s">
        <v>21</v>
      </c>
      <c r="B741" s="1175" t="s">
        <v>21</v>
      </c>
      <c r="C741" s="1189" t="s">
        <v>6060</v>
      </c>
      <c r="D741" s="1185" t="s">
        <v>21</v>
      </c>
      <c r="E741" s="1172" t="s">
        <v>21</v>
      </c>
      <c r="F741" s="1172"/>
      <c r="G741" s="1172"/>
      <c r="H741" s="1188"/>
      <c r="I741" s="1172"/>
      <c r="J741" s="1172"/>
      <c r="K741" s="1174"/>
    </row>
    <row r="742" spans="1:11">
      <c r="A742" s="1175" t="s">
        <v>6822</v>
      </c>
      <c r="B742" s="1175" t="s">
        <v>21</v>
      </c>
      <c r="C742" s="1189" t="s">
        <v>6062</v>
      </c>
      <c r="D742" s="1185" t="s">
        <v>6048</v>
      </c>
      <c r="E742" s="1172">
        <v>19</v>
      </c>
      <c r="F742" s="1187"/>
      <c r="G742" s="1187"/>
      <c r="H742" s="1188">
        <f t="shared" si="33"/>
        <v>0</v>
      </c>
      <c r="I742" s="1172">
        <f t="shared" si="34"/>
        <v>0</v>
      </c>
      <c r="J742" s="1172"/>
      <c r="K742" s="1174">
        <f t="shared" si="35"/>
        <v>0</v>
      </c>
    </row>
    <row r="743" spans="1:11">
      <c r="A743" s="1175" t="s">
        <v>6823</v>
      </c>
      <c r="B743" s="1175" t="s">
        <v>21</v>
      </c>
      <c r="C743" s="1189" t="s">
        <v>6064</v>
      </c>
      <c r="D743" s="1185" t="s">
        <v>6048</v>
      </c>
      <c r="E743" s="1172">
        <v>4</v>
      </c>
      <c r="F743" s="1187"/>
      <c r="G743" s="1187"/>
      <c r="H743" s="1188">
        <f t="shared" si="33"/>
        <v>0</v>
      </c>
      <c r="I743" s="1172">
        <f t="shared" si="34"/>
        <v>0</v>
      </c>
      <c r="J743" s="1172"/>
      <c r="K743" s="1174">
        <f t="shared" si="35"/>
        <v>0</v>
      </c>
    </row>
    <row r="744" spans="1:11">
      <c r="A744" s="1175" t="s">
        <v>6824</v>
      </c>
      <c r="B744" s="1175" t="s">
        <v>21</v>
      </c>
      <c r="C744" s="1189" t="s">
        <v>6436</v>
      </c>
      <c r="D744" s="1185" t="s">
        <v>6048</v>
      </c>
      <c r="E744" s="1172">
        <v>13</v>
      </c>
      <c r="F744" s="1187"/>
      <c r="G744" s="1187"/>
      <c r="H744" s="1188">
        <f t="shared" si="33"/>
        <v>0</v>
      </c>
      <c r="I744" s="1172">
        <f t="shared" si="34"/>
        <v>0</v>
      </c>
      <c r="J744" s="1172"/>
      <c r="K744" s="1174">
        <f t="shared" si="35"/>
        <v>0</v>
      </c>
    </row>
    <row r="745" spans="1:11">
      <c r="A745" s="1175" t="s">
        <v>6825</v>
      </c>
      <c r="B745" s="1175" t="s">
        <v>21</v>
      </c>
      <c r="C745" s="1189" t="s">
        <v>6066</v>
      </c>
      <c r="D745" s="1185" t="s">
        <v>6048</v>
      </c>
      <c r="E745" s="1172">
        <v>30</v>
      </c>
      <c r="F745" s="1187"/>
      <c r="G745" s="1187"/>
      <c r="H745" s="1188">
        <f t="shared" si="33"/>
        <v>0</v>
      </c>
      <c r="I745" s="1172">
        <f t="shared" si="34"/>
        <v>0</v>
      </c>
      <c r="J745" s="1172"/>
      <c r="K745" s="1174">
        <f t="shared" si="35"/>
        <v>0</v>
      </c>
    </row>
    <row r="746" spans="1:11">
      <c r="A746" s="1175" t="s">
        <v>6826</v>
      </c>
      <c r="B746" s="1175" t="s">
        <v>21</v>
      </c>
      <c r="C746" s="1189" t="s">
        <v>6068</v>
      </c>
      <c r="D746" s="1185" t="s">
        <v>6048</v>
      </c>
      <c r="E746" s="1172">
        <v>13</v>
      </c>
      <c r="F746" s="1187"/>
      <c r="G746" s="1187"/>
      <c r="H746" s="1188">
        <f t="shared" si="33"/>
        <v>0</v>
      </c>
      <c r="I746" s="1172">
        <f t="shared" si="34"/>
        <v>0</v>
      </c>
      <c r="J746" s="1172"/>
      <c r="K746" s="1174">
        <f t="shared" si="35"/>
        <v>0</v>
      </c>
    </row>
    <row r="747" spans="1:11">
      <c r="A747" s="1175" t="s">
        <v>6827</v>
      </c>
      <c r="B747" s="1175" t="s">
        <v>21</v>
      </c>
      <c r="C747" s="1189" t="s">
        <v>6828</v>
      </c>
      <c r="D747" s="1185" t="s">
        <v>6014</v>
      </c>
      <c r="E747" s="1172">
        <v>1</v>
      </c>
      <c r="F747" s="1187"/>
      <c r="G747" s="1187"/>
      <c r="H747" s="1188">
        <f t="shared" si="33"/>
        <v>0</v>
      </c>
      <c r="I747" s="1172">
        <f t="shared" si="34"/>
        <v>0</v>
      </c>
      <c r="J747" s="1172"/>
      <c r="K747" s="1174">
        <f t="shared" si="35"/>
        <v>0</v>
      </c>
    </row>
    <row r="748" spans="1:11">
      <c r="A748" s="1175" t="s">
        <v>6829</v>
      </c>
      <c r="B748" s="1175" t="s">
        <v>21</v>
      </c>
      <c r="C748" s="1189" t="s">
        <v>6088</v>
      </c>
      <c r="D748" s="1185" t="s">
        <v>6014</v>
      </c>
      <c r="E748" s="1172">
        <v>1</v>
      </c>
      <c r="F748" s="1187"/>
      <c r="G748" s="1187"/>
      <c r="H748" s="1188">
        <f t="shared" si="33"/>
        <v>0</v>
      </c>
      <c r="I748" s="1172">
        <f t="shared" si="34"/>
        <v>0</v>
      </c>
      <c r="J748" s="1172"/>
      <c r="K748" s="1174">
        <f t="shared" si="35"/>
        <v>0</v>
      </c>
    </row>
    <row r="749" spans="1:11">
      <c r="A749" s="1175" t="s">
        <v>6830</v>
      </c>
      <c r="B749" s="1175" t="s">
        <v>21</v>
      </c>
      <c r="C749" s="1189" t="s">
        <v>6365</v>
      </c>
      <c r="D749" s="1185" t="s">
        <v>6014</v>
      </c>
      <c r="E749" s="1172">
        <v>4</v>
      </c>
      <c r="F749" s="1187"/>
      <c r="G749" s="1187"/>
      <c r="H749" s="1188">
        <f t="shared" si="33"/>
        <v>0</v>
      </c>
      <c r="I749" s="1172">
        <f t="shared" si="34"/>
        <v>0</v>
      </c>
      <c r="J749" s="1172"/>
      <c r="K749" s="1174">
        <f t="shared" si="35"/>
        <v>0</v>
      </c>
    </row>
    <row r="750" spans="1:11">
      <c r="A750" s="1175" t="s">
        <v>6831</v>
      </c>
      <c r="B750" s="1175" t="s">
        <v>21</v>
      </c>
      <c r="C750" s="1189" t="s">
        <v>6832</v>
      </c>
      <c r="D750" s="1185" t="s">
        <v>6014</v>
      </c>
      <c r="E750" s="1172">
        <v>1</v>
      </c>
      <c r="F750" s="1187"/>
      <c r="G750" s="1187"/>
      <c r="H750" s="1188">
        <f t="shared" si="33"/>
        <v>0</v>
      </c>
      <c r="I750" s="1172">
        <f t="shared" si="34"/>
        <v>0</v>
      </c>
      <c r="J750" s="1172"/>
      <c r="K750" s="1174">
        <f t="shared" si="35"/>
        <v>0</v>
      </c>
    </row>
    <row r="751" spans="1:11">
      <c r="A751" s="1175" t="s">
        <v>6833</v>
      </c>
      <c r="B751" s="1175" t="s">
        <v>21</v>
      </c>
      <c r="C751" s="1189" t="s">
        <v>6090</v>
      </c>
      <c r="D751" s="1185" t="s">
        <v>6014</v>
      </c>
      <c r="E751" s="1172">
        <v>1</v>
      </c>
      <c r="F751" s="1187"/>
      <c r="G751" s="1187"/>
      <c r="H751" s="1188">
        <f t="shared" si="33"/>
        <v>0</v>
      </c>
      <c r="I751" s="1172">
        <f t="shared" si="34"/>
        <v>0</v>
      </c>
      <c r="J751" s="1172"/>
      <c r="K751" s="1174">
        <f t="shared" si="35"/>
        <v>0</v>
      </c>
    </row>
    <row r="752" spans="1:11">
      <c r="A752" s="1175"/>
      <c r="B752" s="1175"/>
      <c r="C752" s="1189" t="s">
        <v>6045</v>
      </c>
      <c r="D752" s="1185"/>
      <c r="E752" s="1172"/>
      <c r="F752" s="1172"/>
      <c r="G752" s="1172"/>
      <c r="H752" s="1188"/>
      <c r="I752" s="1172"/>
      <c r="J752" s="1172"/>
      <c r="K752" s="1174"/>
    </row>
    <row r="753" spans="1:11">
      <c r="A753" s="1175" t="s">
        <v>6834</v>
      </c>
      <c r="B753" s="1175" t="s">
        <v>21</v>
      </c>
      <c r="C753" s="1189" t="s">
        <v>6051</v>
      </c>
      <c r="D753" s="1185" t="s">
        <v>6048</v>
      </c>
      <c r="E753" s="1172">
        <v>7</v>
      </c>
      <c r="F753" s="1187"/>
      <c r="G753" s="1187"/>
      <c r="H753" s="1188">
        <f t="shared" si="33"/>
        <v>0</v>
      </c>
      <c r="I753" s="1172">
        <f t="shared" si="34"/>
        <v>0</v>
      </c>
      <c r="J753" s="1172"/>
      <c r="K753" s="1174">
        <f t="shared" si="35"/>
        <v>0</v>
      </c>
    </row>
    <row r="754" spans="1:11">
      <c r="A754" s="1175"/>
      <c r="B754" s="1175" t="s">
        <v>21</v>
      </c>
      <c r="C754" s="1189" t="s">
        <v>6049</v>
      </c>
      <c r="D754" s="1185" t="s">
        <v>6048</v>
      </c>
      <c r="E754" s="1172">
        <v>7</v>
      </c>
      <c r="F754" s="1187"/>
      <c r="G754" s="1187"/>
      <c r="H754" s="1188">
        <f t="shared" si="33"/>
        <v>0</v>
      </c>
      <c r="I754" s="1172">
        <f t="shared" si="34"/>
        <v>0</v>
      </c>
      <c r="J754" s="1172"/>
      <c r="K754" s="1174">
        <f t="shared" si="35"/>
        <v>0</v>
      </c>
    </row>
    <row r="755" spans="1:11">
      <c r="A755" s="1175" t="s">
        <v>6835</v>
      </c>
      <c r="B755" s="1175" t="s">
        <v>21</v>
      </c>
      <c r="C755" s="1189" t="s">
        <v>6139</v>
      </c>
      <c r="D755" s="1185" t="s">
        <v>6048</v>
      </c>
      <c r="E755" s="1172">
        <v>3</v>
      </c>
      <c r="F755" s="1187"/>
      <c r="G755" s="1187"/>
      <c r="H755" s="1188">
        <f t="shared" si="33"/>
        <v>0</v>
      </c>
      <c r="I755" s="1172">
        <f t="shared" si="34"/>
        <v>0</v>
      </c>
      <c r="J755" s="1172"/>
      <c r="K755" s="1174">
        <f t="shared" si="35"/>
        <v>0</v>
      </c>
    </row>
    <row r="756" spans="1:11">
      <c r="A756" s="1175"/>
      <c r="B756" s="1175" t="s">
        <v>21</v>
      </c>
      <c r="C756" s="1189" t="s">
        <v>6049</v>
      </c>
      <c r="D756" s="1185" t="s">
        <v>6048</v>
      </c>
      <c r="E756" s="1172">
        <v>3</v>
      </c>
      <c r="F756" s="1187"/>
      <c r="G756" s="1187"/>
      <c r="H756" s="1188">
        <f t="shared" si="33"/>
        <v>0</v>
      </c>
      <c r="I756" s="1172">
        <f t="shared" si="34"/>
        <v>0</v>
      </c>
      <c r="J756" s="1172"/>
      <c r="K756" s="1174">
        <f t="shared" si="35"/>
        <v>0</v>
      </c>
    </row>
    <row r="757" spans="1:11">
      <c r="A757" s="1175" t="s">
        <v>21</v>
      </c>
      <c r="B757" s="1175"/>
      <c r="C757" s="1189" t="s">
        <v>6060</v>
      </c>
      <c r="D757" s="1185"/>
      <c r="E757" s="1172"/>
      <c r="F757" s="1172"/>
      <c r="G757" s="1172"/>
      <c r="H757" s="1188"/>
      <c r="I757" s="1172"/>
      <c r="J757" s="1172"/>
      <c r="K757" s="1174"/>
    </row>
    <row r="758" spans="1:11">
      <c r="A758" s="1175" t="s">
        <v>6836</v>
      </c>
      <c r="B758" s="1175" t="s">
        <v>21</v>
      </c>
      <c r="C758" s="1189" t="s">
        <v>6473</v>
      </c>
      <c r="D758" s="1185" t="s">
        <v>6048</v>
      </c>
      <c r="E758" s="1172">
        <v>3.5</v>
      </c>
      <c r="F758" s="1187"/>
      <c r="G758" s="1187"/>
      <c r="H758" s="1188">
        <f t="shared" si="33"/>
        <v>0</v>
      </c>
      <c r="I758" s="1172">
        <f t="shared" si="34"/>
        <v>0</v>
      </c>
      <c r="J758" s="1172"/>
      <c r="K758" s="1174">
        <f t="shared" si="35"/>
        <v>0</v>
      </c>
    </row>
    <row r="759" spans="1:11">
      <c r="A759" s="1175" t="s">
        <v>6837</v>
      </c>
      <c r="B759" s="1175" t="s">
        <v>21</v>
      </c>
      <c r="C759" s="1189" t="s">
        <v>6838</v>
      </c>
      <c r="D759" s="1185" t="s">
        <v>6014</v>
      </c>
      <c r="E759" s="1172">
        <v>1</v>
      </c>
      <c r="F759" s="1187"/>
      <c r="G759" s="1187"/>
      <c r="H759" s="1188">
        <f t="shared" si="33"/>
        <v>0</v>
      </c>
      <c r="I759" s="1172">
        <f t="shared" si="34"/>
        <v>0</v>
      </c>
      <c r="J759" s="1172"/>
      <c r="K759" s="1174">
        <f t="shared" si="35"/>
        <v>0</v>
      </c>
    </row>
    <row r="760" spans="1:11">
      <c r="A760" s="1175" t="s">
        <v>6839</v>
      </c>
      <c r="B760" s="1175" t="s">
        <v>21</v>
      </c>
      <c r="C760" s="1189" t="s">
        <v>6478</v>
      </c>
      <c r="D760" s="1185" t="s">
        <v>6014</v>
      </c>
      <c r="E760" s="1172">
        <v>2</v>
      </c>
      <c r="F760" s="1187"/>
      <c r="G760" s="1187"/>
      <c r="H760" s="1188">
        <f t="shared" si="33"/>
        <v>0</v>
      </c>
      <c r="I760" s="1172">
        <f t="shared" si="34"/>
        <v>0</v>
      </c>
      <c r="J760" s="1172"/>
      <c r="K760" s="1174">
        <f t="shared" si="35"/>
        <v>0</v>
      </c>
    </row>
    <row r="761" spans="1:11">
      <c r="A761" s="1175"/>
      <c r="B761" s="1175"/>
      <c r="C761" s="1189" t="s">
        <v>6238</v>
      </c>
      <c r="D761" s="1185"/>
      <c r="E761" s="1172"/>
      <c r="F761" s="1172"/>
      <c r="G761" s="1172"/>
      <c r="H761" s="1188"/>
      <c r="I761" s="1172"/>
      <c r="J761" s="1172"/>
      <c r="K761" s="1174"/>
    </row>
    <row r="762" spans="1:11">
      <c r="A762" s="1175" t="s">
        <v>6840</v>
      </c>
      <c r="B762" s="1175" t="s">
        <v>21</v>
      </c>
      <c r="C762" s="1189" t="s">
        <v>6648</v>
      </c>
      <c r="D762" s="1185" t="s">
        <v>6048</v>
      </c>
      <c r="E762" s="1172">
        <v>9</v>
      </c>
      <c r="F762" s="1187"/>
      <c r="G762" s="1187"/>
      <c r="H762" s="1188">
        <f t="shared" si="33"/>
        <v>0</v>
      </c>
      <c r="I762" s="1172">
        <f t="shared" si="34"/>
        <v>0</v>
      </c>
      <c r="J762" s="1172"/>
      <c r="K762" s="1174">
        <f t="shared" si="35"/>
        <v>0</v>
      </c>
    </row>
    <row r="763" spans="1:11">
      <c r="A763" s="1175" t="s">
        <v>6841</v>
      </c>
      <c r="B763" s="1175" t="s">
        <v>21</v>
      </c>
      <c r="C763" s="1189" t="s">
        <v>6770</v>
      </c>
      <c r="D763" s="1185" t="s">
        <v>6048</v>
      </c>
      <c r="E763" s="1172">
        <v>2</v>
      </c>
      <c r="F763" s="1187"/>
      <c r="G763" s="1187"/>
      <c r="H763" s="1188">
        <f t="shared" si="33"/>
        <v>0</v>
      </c>
      <c r="I763" s="1172">
        <f t="shared" si="34"/>
        <v>0</v>
      </c>
      <c r="J763" s="1172"/>
      <c r="K763" s="1174">
        <f t="shared" si="35"/>
        <v>0</v>
      </c>
    </row>
    <row r="764" spans="1:11">
      <c r="A764" s="1175" t="s">
        <v>6842</v>
      </c>
      <c r="B764" s="1175" t="s">
        <v>21</v>
      </c>
      <c r="C764" s="1189" t="s">
        <v>6773</v>
      </c>
      <c r="D764" s="1185" t="s">
        <v>6048</v>
      </c>
      <c r="E764" s="1172">
        <v>1.5</v>
      </c>
      <c r="F764" s="1187"/>
      <c r="G764" s="1187"/>
      <c r="H764" s="1188">
        <f t="shared" si="33"/>
        <v>0</v>
      </c>
      <c r="I764" s="1172">
        <f t="shared" si="34"/>
        <v>0</v>
      </c>
      <c r="J764" s="1172"/>
      <c r="K764" s="1174">
        <f t="shared" si="35"/>
        <v>0</v>
      </c>
    </row>
    <row r="765" spans="1:11">
      <c r="A765" s="1175" t="s">
        <v>6843</v>
      </c>
      <c r="B765" s="1175" t="s">
        <v>21</v>
      </c>
      <c r="C765" s="1189" t="s">
        <v>6844</v>
      </c>
      <c r="D765" s="1185" t="s">
        <v>6014</v>
      </c>
      <c r="E765" s="1172">
        <v>1</v>
      </c>
      <c r="F765" s="1187"/>
      <c r="G765" s="1187"/>
      <c r="H765" s="1188">
        <f t="shared" si="33"/>
        <v>0</v>
      </c>
      <c r="I765" s="1172">
        <f t="shared" si="34"/>
        <v>0</v>
      </c>
      <c r="J765" s="1172"/>
      <c r="K765" s="1174">
        <f t="shared" si="35"/>
        <v>0</v>
      </c>
    </row>
    <row r="766" spans="1:11">
      <c r="A766" s="1175" t="s">
        <v>6845</v>
      </c>
      <c r="B766" s="1175" t="s">
        <v>21</v>
      </c>
      <c r="C766" s="1189" t="s">
        <v>6846</v>
      </c>
      <c r="D766" s="1185" t="s">
        <v>6014</v>
      </c>
      <c r="E766" s="1172">
        <v>1</v>
      </c>
      <c r="F766" s="1187"/>
      <c r="G766" s="1187"/>
      <c r="H766" s="1188">
        <f t="shared" si="33"/>
        <v>0</v>
      </c>
      <c r="I766" s="1172">
        <f t="shared" si="34"/>
        <v>0</v>
      </c>
      <c r="J766" s="1172"/>
      <c r="K766" s="1174">
        <f t="shared" si="35"/>
        <v>0</v>
      </c>
    </row>
    <row r="767" spans="1:11">
      <c r="A767" s="1175" t="s">
        <v>6847</v>
      </c>
      <c r="B767" s="1175" t="s">
        <v>21</v>
      </c>
      <c r="C767" s="1189" t="s">
        <v>6572</v>
      </c>
      <c r="D767" s="1185" t="s">
        <v>6014</v>
      </c>
      <c r="E767" s="1172">
        <v>4</v>
      </c>
      <c r="F767" s="1187"/>
      <c r="G767" s="1187"/>
      <c r="H767" s="1188">
        <f t="shared" si="33"/>
        <v>0</v>
      </c>
      <c r="I767" s="1172">
        <f t="shared" si="34"/>
        <v>0</v>
      </c>
      <c r="J767" s="1172"/>
      <c r="K767" s="1174">
        <f t="shared" si="35"/>
        <v>0</v>
      </c>
    </row>
    <row r="768" spans="1:11">
      <c r="A768" s="1175"/>
      <c r="B768" s="1175"/>
      <c r="C768" s="1189" t="s">
        <v>6045</v>
      </c>
      <c r="D768" s="1185"/>
      <c r="E768" s="1172"/>
      <c r="F768" s="1172"/>
      <c r="G768" s="1172"/>
      <c r="H768" s="1188"/>
      <c r="I768" s="1172"/>
      <c r="J768" s="1172"/>
      <c r="K768" s="1174"/>
    </row>
    <row r="769" spans="1:11">
      <c r="A769" s="1175" t="s">
        <v>6848</v>
      </c>
      <c r="B769" s="1175" t="s">
        <v>21</v>
      </c>
      <c r="C769" s="1189" t="s">
        <v>6053</v>
      </c>
      <c r="D769" s="1185" t="s">
        <v>6048</v>
      </c>
      <c r="E769" s="1172">
        <v>2.5</v>
      </c>
      <c r="F769" s="1187"/>
      <c r="G769" s="1187"/>
      <c r="H769" s="1188">
        <f t="shared" si="33"/>
        <v>0</v>
      </c>
      <c r="I769" s="1172">
        <f t="shared" si="34"/>
        <v>0</v>
      </c>
      <c r="J769" s="1172"/>
      <c r="K769" s="1174">
        <f t="shared" si="35"/>
        <v>0</v>
      </c>
    </row>
    <row r="770" spans="1:11">
      <c r="A770" s="1175" t="s">
        <v>21</v>
      </c>
      <c r="B770" s="1175" t="s">
        <v>21</v>
      </c>
      <c r="C770" s="1189" t="s">
        <v>6049</v>
      </c>
      <c r="D770" s="1185" t="s">
        <v>6048</v>
      </c>
      <c r="E770" s="1172">
        <v>2.5</v>
      </c>
      <c r="F770" s="1187"/>
      <c r="G770" s="1187"/>
      <c r="H770" s="1188">
        <f t="shared" si="33"/>
        <v>0</v>
      </c>
      <c r="I770" s="1172">
        <f t="shared" si="34"/>
        <v>0</v>
      </c>
      <c r="J770" s="1172"/>
      <c r="K770" s="1174">
        <f t="shared" si="35"/>
        <v>0</v>
      </c>
    </row>
    <row r="771" spans="1:11">
      <c r="A771" s="1175" t="s">
        <v>6849</v>
      </c>
      <c r="B771" s="1194" t="s">
        <v>21</v>
      </c>
      <c r="C771" s="1190" t="s">
        <v>6850</v>
      </c>
      <c r="D771" s="1185" t="s">
        <v>6014</v>
      </c>
      <c r="E771" s="1172">
        <v>1</v>
      </c>
      <c r="F771" s="1187"/>
      <c r="G771" s="1187"/>
      <c r="H771" s="1188">
        <f t="shared" si="33"/>
        <v>0</v>
      </c>
      <c r="I771" s="1172">
        <f t="shared" si="34"/>
        <v>0</v>
      </c>
      <c r="J771" s="1172"/>
      <c r="K771" s="1174">
        <f t="shared" si="35"/>
        <v>0</v>
      </c>
    </row>
    <row r="772" spans="1:11">
      <c r="A772" s="1175" t="s">
        <v>6851</v>
      </c>
      <c r="B772" s="1194" t="s">
        <v>21</v>
      </c>
      <c r="C772" s="1189" t="s">
        <v>6852</v>
      </c>
      <c r="D772" s="1185" t="s">
        <v>6014</v>
      </c>
      <c r="E772" s="1172">
        <v>2</v>
      </c>
      <c r="F772" s="1187"/>
      <c r="G772" s="1187"/>
      <c r="H772" s="1188">
        <f t="shared" si="33"/>
        <v>0</v>
      </c>
      <c r="I772" s="1172">
        <f t="shared" si="34"/>
        <v>0</v>
      </c>
      <c r="J772" s="1172"/>
      <c r="K772" s="1174">
        <f t="shared" si="35"/>
        <v>0</v>
      </c>
    </row>
    <row r="773" spans="1:11">
      <c r="A773" s="1175" t="s">
        <v>6853</v>
      </c>
      <c r="B773" s="1194" t="s">
        <v>21</v>
      </c>
      <c r="C773" s="1189" t="s">
        <v>6640</v>
      </c>
      <c r="D773" s="1185" t="s">
        <v>6014</v>
      </c>
      <c r="E773" s="1172">
        <v>2</v>
      </c>
      <c r="F773" s="1187"/>
      <c r="G773" s="1187"/>
      <c r="H773" s="1188">
        <f t="shared" si="33"/>
        <v>0</v>
      </c>
      <c r="I773" s="1172">
        <f t="shared" si="34"/>
        <v>0</v>
      </c>
      <c r="J773" s="1172"/>
      <c r="K773" s="1174">
        <f t="shared" si="35"/>
        <v>0</v>
      </c>
    </row>
    <row r="774" spans="1:11">
      <c r="A774" s="1175" t="s">
        <v>6854</v>
      </c>
      <c r="B774" s="1175" t="s">
        <v>21</v>
      </c>
      <c r="C774" s="1189" t="s">
        <v>6855</v>
      </c>
      <c r="D774" s="1185" t="s">
        <v>6014</v>
      </c>
      <c r="E774" s="1172">
        <v>4</v>
      </c>
      <c r="F774" s="1187"/>
      <c r="G774" s="1187"/>
      <c r="H774" s="1188">
        <f t="shared" si="33"/>
        <v>0</v>
      </c>
      <c r="I774" s="1172">
        <f t="shared" si="34"/>
        <v>0</v>
      </c>
      <c r="J774" s="1172"/>
      <c r="K774" s="1174">
        <f t="shared" si="35"/>
        <v>0</v>
      </c>
    </row>
    <row r="775" spans="1:11">
      <c r="A775" s="1175" t="s">
        <v>6856</v>
      </c>
      <c r="B775" s="1175" t="s">
        <v>21</v>
      </c>
      <c r="C775" s="1189" t="s">
        <v>6857</v>
      </c>
      <c r="D775" s="1185" t="s">
        <v>6014</v>
      </c>
      <c r="E775" s="1172">
        <v>1</v>
      </c>
      <c r="F775" s="1187"/>
      <c r="G775" s="1187"/>
      <c r="H775" s="1188">
        <f t="shared" si="33"/>
        <v>0</v>
      </c>
      <c r="I775" s="1172">
        <f t="shared" si="34"/>
        <v>0</v>
      </c>
      <c r="J775" s="1172"/>
      <c r="K775" s="1174">
        <f t="shared" si="35"/>
        <v>0</v>
      </c>
    </row>
    <row r="776" spans="1:11">
      <c r="A776" s="1175"/>
      <c r="B776" s="1175"/>
      <c r="C776" s="1189" t="s">
        <v>6222</v>
      </c>
      <c r="D776" s="1185"/>
      <c r="E776" s="1172"/>
      <c r="F776" s="1172"/>
      <c r="G776" s="1172"/>
      <c r="H776" s="1188"/>
      <c r="I776" s="1172"/>
      <c r="J776" s="1172"/>
      <c r="K776" s="1174"/>
    </row>
    <row r="777" spans="1:11">
      <c r="A777" s="1175" t="s">
        <v>6858</v>
      </c>
      <c r="B777" s="1175" t="s">
        <v>21</v>
      </c>
      <c r="C777" s="1189" t="s">
        <v>6859</v>
      </c>
      <c r="D777" s="1185" t="s">
        <v>6014</v>
      </c>
      <c r="E777" s="1172">
        <v>2</v>
      </c>
      <c r="F777" s="1187"/>
      <c r="G777" s="1187"/>
      <c r="H777" s="1188">
        <f t="shared" ref="H777:H840" si="36">E777*F777</f>
        <v>0</v>
      </c>
      <c r="I777" s="1172">
        <f t="shared" ref="I777:I840" si="37">E777*G777</f>
        <v>0</v>
      </c>
      <c r="J777" s="1172"/>
      <c r="K777" s="1174">
        <f t="shared" ref="K777:K840" si="38">H777+I777</f>
        <v>0</v>
      </c>
    </row>
    <row r="778" spans="1:11">
      <c r="A778" s="1175" t="s">
        <v>21</v>
      </c>
      <c r="B778" s="1175" t="s">
        <v>21</v>
      </c>
      <c r="C778" s="1189" t="s">
        <v>6197</v>
      </c>
      <c r="D778" s="1185" t="s">
        <v>6014</v>
      </c>
      <c r="E778" s="1172">
        <v>1</v>
      </c>
      <c r="F778" s="1187"/>
      <c r="G778" s="1187"/>
      <c r="H778" s="1188">
        <f t="shared" si="36"/>
        <v>0</v>
      </c>
      <c r="I778" s="1172">
        <f t="shared" si="37"/>
        <v>0</v>
      </c>
      <c r="J778" s="1172"/>
      <c r="K778" s="1174">
        <f t="shared" si="38"/>
        <v>0</v>
      </c>
    </row>
    <row r="779" spans="1:11">
      <c r="A779" s="1175" t="s">
        <v>6860</v>
      </c>
      <c r="B779" s="1175" t="s">
        <v>21</v>
      </c>
      <c r="C779" s="1189" t="s">
        <v>6861</v>
      </c>
      <c r="D779" s="1185" t="s">
        <v>6014</v>
      </c>
      <c r="E779" s="1172">
        <v>1</v>
      </c>
      <c r="F779" s="1187"/>
      <c r="G779" s="1187"/>
      <c r="H779" s="1188">
        <f t="shared" si="36"/>
        <v>0</v>
      </c>
      <c r="I779" s="1172">
        <f t="shared" si="37"/>
        <v>0</v>
      </c>
      <c r="J779" s="1172"/>
      <c r="K779" s="1174">
        <f t="shared" si="38"/>
        <v>0</v>
      </c>
    </row>
    <row r="780" spans="1:11">
      <c r="A780" s="1175" t="s">
        <v>6862</v>
      </c>
      <c r="B780" s="1175" t="s">
        <v>21</v>
      </c>
      <c r="C780" s="1189" t="s">
        <v>6863</v>
      </c>
      <c r="D780" s="1185" t="s">
        <v>6014</v>
      </c>
      <c r="E780" s="1172">
        <v>1</v>
      </c>
      <c r="F780" s="1187"/>
      <c r="G780" s="1187"/>
      <c r="H780" s="1188">
        <f t="shared" si="36"/>
        <v>0</v>
      </c>
      <c r="I780" s="1172">
        <f t="shared" si="37"/>
        <v>0</v>
      </c>
      <c r="J780" s="1172"/>
      <c r="K780" s="1174">
        <f t="shared" si="38"/>
        <v>0</v>
      </c>
    </row>
    <row r="781" spans="1:11">
      <c r="A781" s="1175" t="s">
        <v>6864</v>
      </c>
      <c r="B781" s="1175" t="s">
        <v>21</v>
      </c>
      <c r="C781" s="1189" t="s">
        <v>6672</v>
      </c>
      <c r="D781" s="1185" t="s">
        <v>6014</v>
      </c>
      <c r="E781" s="1172">
        <v>1</v>
      </c>
      <c r="F781" s="1187"/>
      <c r="G781" s="1187"/>
      <c r="H781" s="1188">
        <f t="shared" si="36"/>
        <v>0</v>
      </c>
      <c r="I781" s="1172">
        <f t="shared" si="37"/>
        <v>0</v>
      </c>
      <c r="J781" s="1172"/>
      <c r="K781" s="1174">
        <f t="shared" si="38"/>
        <v>0</v>
      </c>
    </row>
    <row r="782" spans="1:11">
      <c r="A782" s="1175" t="s">
        <v>6865</v>
      </c>
      <c r="B782" s="1175" t="s">
        <v>21</v>
      </c>
      <c r="C782" s="1189" t="s">
        <v>6096</v>
      </c>
      <c r="D782" s="1185" t="s">
        <v>6097</v>
      </c>
      <c r="E782" s="1172">
        <v>11</v>
      </c>
      <c r="F782" s="1187"/>
      <c r="G782" s="1187"/>
      <c r="H782" s="1188">
        <f t="shared" si="36"/>
        <v>0</v>
      </c>
      <c r="I782" s="1172">
        <f t="shared" si="37"/>
        <v>0</v>
      </c>
      <c r="J782" s="1172"/>
      <c r="K782" s="1174">
        <f t="shared" si="38"/>
        <v>0</v>
      </c>
    </row>
    <row r="783" spans="1:11">
      <c r="A783" s="1175" t="s">
        <v>6866</v>
      </c>
      <c r="B783" s="1175" t="s">
        <v>21</v>
      </c>
      <c r="C783" s="1189" t="s">
        <v>6398</v>
      </c>
      <c r="D783" s="1185" t="s">
        <v>6097</v>
      </c>
      <c r="E783" s="1172">
        <v>15</v>
      </c>
      <c r="F783" s="1187"/>
      <c r="G783" s="1187"/>
      <c r="H783" s="1188">
        <f t="shared" si="36"/>
        <v>0</v>
      </c>
      <c r="I783" s="1172">
        <f t="shared" si="37"/>
        <v>0</v>
      </c>
      <c r="J783" s="1172"/>
      <c r="K783" s="1174">
        <f t="shared" si="38"/>
        <v>0</v>
      </c>
    </row>
    <row r="784" spans="1:11">
      <c r="A784" s="1175" t="s">
        <v>6867</v>
      </c>
      <c r="B784" s="1175"/>
      <c r="C784" s="1189" t="s">
        <v>6103</v>
      </c>
      <c r="D784" s="1185" t="s">
        <v>6104</v>
      </c>
      <c r="E784" s="1172">
        <v>8</v>
      </c>
      <c r="F784" s="1187"/>
      <c r="G784" s="1187"/>
      <c r="H784" s="1188">
        <f t="shared" si="36"/>
        <v>0</v>
      </c>
      <c r="I784" s="1172">
        <f t="shared" si="37"/>
        <v>0</v>
      </c>
      <c r="J784" s="1172"/>
      <c r="K784" s="1174">
        <f t="shared" si="38"/>
        <v>0</v>
      </c>
    </row>
    <row r="785" spans="1:11">
      <c r="A785" s="1175" t="s">
        <v>6868</v>
      </c>
      <c r="B785" s="1175"/>
      <c r="C785" s="1189" t="s">
        <v>6106</v>
      </c>
      <c r="D785" s="1185" t="s">
        <v>6104</v>
      </c>
      <c r="E785" s="1172">
        <v>10</v>
      </c>
      <c r="F785" s="1187"/>
      <c r="G785" s="1187"/>
      <c r="H785" s="1188">
        <f t="shared" si="36"/>
        <v>0</v>
      </c>
      <c r="I785" s="1172">
        <f t="shared" si="37"/>
        <v>0</v>
      </c>
      <c r="J785" s="1172"/>
      <c r="K785" s="1174">
        <f t="shared" si="38"/>
        <v>0</v>
      </c>
    </row>
    <row r="786" spans="1:11">
      <c r="A786" s="1175" t="s">
        <v>6869</v>
      </c>
      <c r="B786" s="1175"/>
      <c r="C786" s="1189" t="s">
        <v>6108</v>
      </c>
      <c r="D786" s="1185" t="s">
        <v>6014</v>
      </c>
      <c r="E786" s="1172">
        <v>39</v>
      </c>
      <c r="F786" s="1187"/>
      <c r="G786" s="1187"/>
      <c r="H786" s="1188">
        <f t="shared" si="36"/>
        <v>0</v>
      </c>
      <c r="I786" s="1172">
        <f t="shared" si="37"/>
        <v>0</v>
      </c>
      <c r="J786" s="1172"/>
      <c r="K786" s="1174">
        <f t="shared" si="38"/>
        <v>0</v>
      </c>
    </row>
    <row r="787" spans="1:11" ht="15">
      <c r="A787" s="1175"/>
      <c r="B787" s="1175"/>
      <c r="C787" s="781" t="s">
        <v>6870</v>
      </c>
      <c r="D787" s="1185" t="s">
        <v>21</v>
      </c>
      <c r="E787" s="1172" t="s">
        <v>21</v>
      </c>
      <c r="F787" s="1172"/>
      <c r="G787" s="1172"/>
      <c r="H787" s="1188"/>
      <c r="I787" s="1172"/>
      <c r="J787" s="1172"/>
      <c r="K787" s="1174"/>
    </row>
    <row r="788" spans="1:11">
      <c r="A788" s="1175" t="s">
        <v>21</v>
      </c>
      <c r="B788" s="1175"/>
      <c r="C788" s="1189"/>
      <c r="D788" s="1185"/>
      <c r="E788" s="1172"/>
      <c r="F788" s="1172"/>
      <c r="G788" s="1172"/>
      <c r="H788" s="1188"/>
      <c r="I788" s="1172"/>
      <c r="J788" s="1172"/>
      <c r="K788" s="1174"/>
    </row>
    <row r="789" spans="1:11" ht="15">
      <c r="A789" s="1175" t="s">
        <v>21</v>
      </c>
      <c r="B789" s="1175"/>
      <c r="C789" s="781" t="s">
        <v>6871</v>
      </c>
      <c r="D789" s="1185"/>
      <c r="E789" s="1172"/>
      <c r="F789" s="1172"/>
      <c r="G789" s="1172"/>
      <c r="H789" s="1188"/>
      <c r="I789" s="1172"/>
      <c r="J789" s="1172"/>
      <c r="K789" s="1174"/>
    </row>
    <row r="790" spans="1:11" ht="63.75">
      <c r="A790" s="1175" t="s">
        <v>6872</v>
      </c>
      <c r="B790" s="1175"/>
      <c r="C790" s="1186" t="s">
        <v>6873</v>
      </c>
      <c r="D790" s="1185" t="s">
        <v>6014</v>
      </c>
      <c r="E790" s="1172">
        <v>1</v>
      </c>
      <c r="F790" s="1187"/>
      <c r="G790" s="1187"/>
      <c r="H790" s="1188">
        <f t="shared" si="36"/>
        <v>0</v>
      </c>
      <c r="I790" s="1172">
        <f t="shared" si="37"/>
        <v>0</v>
      </c>
      <c r="J790" s="1172"/>
      <c r="K790" s="1174">
        <f t="shared" si="38"/>
        <v>0</v>
      </c>
    </row>
    <row r="791" spans="1:11">
      <c r="A791" s="1175" t="s">
        <v>6874</v>
      </c>
      <c r="B791" s="1175" t="s">
        <v>21</v>
      </c>
      <c r="C791" s="1189" t="s">
        <v>6019</v>
      </c>
      <c r="D791" s="1185" t="s">
        <v>6014</v>
      </c>
      <c r="E791" s="1172">
        <v>1</v>
      </c>
      <c r="F791" s="1187"/>
      <c r="G791" s="1187"/>
      <c r="H791" s="1188">
        <f t="shared" si="36"/>
        <v>0</v>
      </c>
      <c r="I791" s="1172">
        <f t="shared" si="37"/>
        <v>0</v>
      </c>
      <c r="J791" s="1172"/>
      <c r="K791" s="1174">
        <f t="shared" si="38"/>
        <v>0</v>
      </c>
    </row>
    <row r="792" spans="1:11">
      <c r="A792" s="1175"/>
      <c r="B792" s="1175" t="s">
        <v>21</v>
      </c>
      <c r="C792" s="1189" t="s">
        <v>6269</v>
      </c>
      <c r="D792" s="1185" t="s">
        <v>6014</v>
      </c>
      <c r="E792" s="1172">
        <v>1</v>
      </c>
      <c r="F792" s="1187"/>
      <c r="G792" s="1187"/>
      <c r="H792" s="1188">
        <f t="shared" si="36"/>
        <v>0</v>
      </c>
      <c r="I792" s="1172">
        <f t="shared" si="37"/>
        <v>0</v>
      </c>
      <c r="J792" s="1172"/>
      <c r="K792" s="1174">
        <f t="shared" si="38"/>
        <v>0</v>
      </c>
    </row>
    <row r="793" spans="1:11">
      <c r="A793" s="1175" t="s">
        <v>6875</v>
      </c>
      <c r="B793" s="1175" t="s">
        <v>21</v>
      </c>
      <c r="C793" s="1189" t="s">
        <v>6030</v>
      </c>
      <c r="D793" s="1185" t="s">
        <v>6014</v>
      </c>
      <c r="E793" s="1172">
        <v>1</v>
      </c>
      <c r="F793" s="1187"/>
      <c r="G793" s="1187"/>
      <c r="H793" s="1188">
        <f t="shared" si="36"/>
        <v>0</v>
      </c>
      <c r="I793" s="1172">
        <f t="shared" si="37"/>
        <v>0</v>
      </c>
      <c r="J793" s="1172"/>
      <c r="K793" s="1174">
        <f t="shared" si="38"/>
        <v>0</v>
      </c>
    </row>
    <row r="794" spans="1:11">
      <c r="A794" s="1175" t="s">
        <v>6876</v>
      </c>
      <c r="B794" s="1175" t="s">
        <v>21</v>
      </c>
      <c r="C794" s="1189" t="s">
        <v>6036</v>
      </c>
      <c r="D794" s="1185" t="s">
        <v>6014</v>
      </c>
      <c r="E794" s="1172">
        <v>3</v>
      </c>
      <c r="F794" s="1187"/>
      <c r="G794" s="1187"/>
      <c r="H794" s="1188">
        <f t="shared" si="36"/>
        <v>0</v>
      </c>
      <c r="I794" s="1172">
        <f t="shared" si="37"/>
        <v>0</v>
      </c>
      <c r="J794" s="1172"/>
      <c r="K794" s="1174">
        <f t="shared" si="38"/>
        <v>0</v>
      </c>
    </row>
    <row r="795" spans="1:11">
      <c r="A795" s="1175" t="s">
        <v>6877</v>
      </c>
      <c r="B795" s="1175"/>
      <c r="C795" s="1189" t="s">
        <v>6059</v>
      </c>
      <c r="D795" s="1185"/>
      <c r="E795" s="1172"/>
      <c r="F795" s="1172"/>
      <c r="G795" s="1172"/>
      <c r="H795" s="1188"/>
      <c r="I795" s="1172"/>
      <c r="J795" s="1172"/>
      <c r="K795" s="1174"/>
    </row>
    <row r="796" spans="1:11">
      <c r="A796" s="1175" t="s">
        <v>21</v>
      </c>
      <c r="B796" s="1175"/>
      <c r="C796" s="1189" t="s">
        <v>6045</v>
      </c>
      <c r="D796" s="1185"/>
      <c r="E796" s="1172"/>
      <c r="F796" s="1172"/>
      <c r="G796" s="1172"/>
      <c r="H796" s="1188"/>
      <c r="I796" s="1172"/>
      <c r="J796" s="1172"/>
      <c r="K796" s="1174"/>
    </row>
    <row r="797" spans="1:11">
      <c r="A797" s="1175" t="s">
        <v>6878</v>
      </c>
      <c r="B797" s="1175" t="s">
        <v>21</v>
      </c>
      <c r="C797" s="1189" t="s">
        <v>6047</v>
      </c>
      <c r="D797" s="1185" t="s">
        <v>6048</v>
      </c>
      <c r="E797" s="1172">
        <v>21</v>
      </c>
      <c r="F797" s="1187"/>
      <c r="G797" s="1187"/>
      <c r="H797" s="1188">
        <f t="shared" si="36"/>
        <v>0</v>
      </c>
      <c r="I797" s="1172">
        <f t="shared" si="37"/>
        <v>0</v>
      </c>
      <c r="J797" s="1172"/>
      <c r="K797" s="1174">
        <f t="shared" si="38"/>
        <v>0</v>
      </c>
    </row>
    <row r="798" spans="1:11">
      <c r="A798" s="1175" t="s">
        <v>21</v>
      </c>
      <c r="B798" s="1175" t="s">
        <v>21</v>
      </c>
      <c r="C798" s="1189" t="s">
        <v>6049</v>
      </c>
      <c r="D798" s="1185" t="s">
        <v>6048</v>
      </c>
      <c r="E798" s="1172">
        <v>21</v>
      </c>
      <c r="F798" s="1187"/>
      <c r="G798" s="1187"/>
      <c r="H798" s="1188">
        <f t="shared" si="36"/>
        <v>0</v>
      </c>
      <c r="I798" s="1172">
        <f t="shared" si="37"/>
        <v>0</v>
      </c>
      <c r="J798" s="1172"/>
      <c r="K798" s="1174">
        <f t="shared" si="38"/>
        <v>0</v>
      </c>
    </row>
    <row r="799" spans="1:11">
      <c r="A799" s="1175" t="s">
        <v>6879</v>
      </c>
      <c r="B799" s="1175" t="s">
        <v>21</v>
      </c>
      <c r="C799" s="1189" t="s">
        <v>6059</v>
      </c>
      <c r="D799" s="1185" t="s">
        <v>21</v>
      </c>
      <c r="E799" s="1172" t="s">
        <v>21</v>
      </c>
      <c r="F799" s="1172"/>
      <c r="G799" s="1172"/>
      <c r="H799" s="1188"/>
      <c r="I799" s="1172"/>
      <c r="J799" s="1172"/>
      <c r="K799" s="1174"/>
    </row>
    <row r="800" spans="1:11">
      <c r="A800" s="1175"/>
      <c r="B800" s="1175" t="s">
        <v>21</v>
      </c>
      <c r="C800" s="1189" t="s">
        <v>6398</v>
      </c>
      <c r="D800" s="1185" t="s">
        <v>6097</v>
      </c>
      <c r="E800" s="1172">
        <v>19</v>
      </c>
      <c r="F800" s="1187"/>
      <c r="G800" s="1187"/>
      <c r="H800" s="1188">
        <f t="shared" si="36"/>
        <v>0</v>
      </c>
      <c r="I800" s="1172">
        <f t="shared" si="37"/>
        <v>0</v>
      </c>
      <c r="J800" s="1172"/>
      <c r="K800" s="1174">
        <f t="shared" si="38"/>
        <v>0</v>
      </c>
    </row>
    <row r="801" spans="1:11">
      <c r="A801" s="1175" t="s">
        <v>6880</v>
      </c>
      <c r="B801" s="1175"/>
      <c r="C801" s="1189" t="s">
        <v>6103</v>
      </c>
      <c r="D801" s="1185" t="s">
        <v>6104</v>
      </c>
      <c r="E801" s="1172">
        <v>1</v>
      </c>
      <c r="F801" s="1187"/>
      <c r="G801" s="1187"/>
      <c r="H801" s="1188">
        <f t="shared" si="36"/>
        <v>0</v>
      </c>
      <c r="I801" s="1172">
        <f t="shared" si="37"/>
        <v>0</v>
      </c>
      <c r="J801" s="1172"/>
      <c r="K801" s="1174">
        <f t="shared" si="38"/>
        <v>0</v>
      </c>
    </row>
    <row r="802" spans="1:11">
      <c r="A802" s="1175" t="s">
        <v>6881</v>
      </c>
      <c r="B802" s="1175"/>
      <c r="C802" s="1189" t="s">
        <v>6106</v>
      </c>
      <c r="D802" s="1185" t="s">
        <v>6104</v>
      </c>
      <c r="E802" s="1172">
        <v>2</v>
      </c>
      <c r="F802" s="1187"/>
      <c r="G802" s="1187"/>
      <c r="H802" s="1188">
        <f t="shared" si="36"/>
        <v>0</v>
      </c>
      <c r="I802" s="1172">
        <f t="shared" si="37"/>
        <v>0</v>
      </c>
      <c r="J802" s="1172"/>
      <c r="K802" s="1174">
        <f t="shared" si="38"/>
        <v>0</v>
      </c>
    </row>
    <row r="803" spans="1:11">
      <c r="A803" s="1175" t="s">
        <v>6882</v>
      </c>
      <c r="B803" s="1175"/>
      <c r="C803" s="1189" t="s">
        <v>6108</v>
      </c>
      <c r="D803" s="1185" t="s">
        <v>6014</v>
      </c>
      <c r="E803" s="1172">
        <v>9</v>
      </c>
      <c r="F803" s="1187"/>
      <c r="G803" s="1187"/>
      <c r="H803" s="1188">
        <f t="shared" si="36"/>
        <v>0</v>
      </c>
      <c r="I803" s="1172">
        <f t="shared" si="37"/>
        <v>0</v>
      </c>
      <c r="J803" s="1172"/>
      <c r="K803" s="1174">
        <f t="shared" si="38"/>
        <v>0</v>
      </c>
    </row>
    <row r="804" spans="1:11" ht="15">
      <c r="A804" s="1175" t="s">
        <v>21</v>
      </c>
      <c r="B804" s="1175"/>
      <c r="C804" s="781" t="s">
        <v>6883</v>
      </c>
      <c r="D804" s="1185"/>
      <c r="E804" s="1172"/>
      <c r="F804" s="1172"/>
      <c r="G804" s="1172"/>
      <c r="H804" s="1188"/>
      <c r="I804" s="1172"/>
      <c r="J804" s="1172"/>
      <c r="K804" s="1174"/>
    </row>
    <row r="805" spans="1:11">
      <c r="A805" s="1175" t="s">
        <v>21</v>
      </c>
      <c r="B805" s="1175"/>
      <c r="C805" s="1189"/>
      <c r="D805" s="1185"/>
      <c r="E805" s="1172"/>
      <c r="F805" s="1172"/>
      <c r="G805" s="1172"/>
      <c r="H805" s="1188"/>
      <c r="I805" s="1172"/>
      <c r="J805" s="1172"/>
      <c r="K805" s="1174"/>
    </row>
    <row r="806" spans="1:11" ht="15">
      <c r="A806" s="1175" t="s">
        <v>21</v>
      </c>
      <c r="B806" s="1175"/>
      <c r="C806" s="781" t="s">
        <v>6884</v>
      </c>
      <c r="D806" s="1185"/>
      <c r="E806" s="1172"/>
      <c r="F806" s="1172"/>
      <c r="G806" s="1172"/>
      <c r="H806" s="1188"/>
      <c r="I806" s="1172"/>
      <c r="J806" s="1172"/>
      <c r="K806" s="1174"/>
    </row>
    <row r="807" spans="1:11">
      <c r="A807" s="1175" t="s">
        <v>6885</v>
      </c>
      <c r="B807" s="1175" t="s">
        <v>21</v>
      </c>
      <c r="C807" s="1189" t="s">
        <v>6019</v>
      </c>
      <c r="D807" s="1185" t="s">
        <v>6014</v>
      </c>
      <c r="E807" s="1172">
        <v>1</v>
      </c>
      <c r="F807" s="1187"/>
      <c r="G807" s="1187"/>
      <c r="H807" s="1188">
        <f t="shared" si="36"/>
        <v>0</v>
      </c>
      <c r="I807" s="1172">
        <f t="shared" si="37"/>
        <v>0</v>
      </c>
      <c r="J807" s="1172"/>
      <c r="K807" s="1174">
        <f t="shared" si="38"/>
        <v>0</v>
      </c>
    </row>
    <row r="808" spans="1:11">
      <c r="A808" s="1175"/>
      <c r="B808" s="1175" t="s">
        <v>21</v>
      </c>
      <c r="C808" s="1189" t="s">
        <v>6269</v>
      </c>
      <c r="D808" s="1185" t="s">
        <v>6014</v>
      </c>
      <c r="E808" s="1172">
        <v>1</v>
      </c>
      <c r="F808" s="1187"/>
      <c r="G808" s="1187"/>
      <c r="H808" s="1188">
        <f t="shared" si="36"/>
        <v>0</v>
      </c>
      <c r="I808" s="1172">
        <f t="shared" si="37"/>
        <v>0</v>
      </c>
      <c r="J808" s="1172"/>
      <c r="K808" s="1174">
        <f t="shared" si="38"/>
        <v>0</v>
      </c>
    </row>
    <row r="809" spans="1:11">
      <c r="A809" s="1175" t="s">
        <v>6886</v>
      </c>
      <c r="B809" s="1175" t="s">
        <v>21</v>
      </c>
      <c r="C809" s="1189" t="s">
        <v>6028</v>
      </c>
      <c r="D809" s="1185" t="s">
        <v>6014</v>
      </c>
      <c r="E809" s="1172">
        <v>1</v>
      </c>
      <c r="F809" s="1187"/>
      <c r="G809" s="1187"/>
      <c r="H809" s="1188">
        <f t="shared" si="36"/>
        <v>0</v>
      </c>
      <c r="I809" s="1172">
        <f t="shared" si="37"/>
        <v>0</v>
      </c>
      <c r="J809" s="1172"/>
      <c r="K809" s="1174">
        <f t="shared" si="38"/>
        <v>0</v>
      </c>
    </row>
    <row r="810" spans="1:11">
      <c r="A810" s="1175" t="s">
        <v>6887</v>
      </c>
      <c r="B810" s="1175" t="s">
        <v>21</v>
      </c>
      <c r="C810" s="1189" t="s">
        <v>6713</v>
      </c>
      <c r="D810" s="1185" t="s">
        <v>6014</v>
      </c>
      <c r="E810" s="1172">
        <v>3</v>
      </c>
      <c r="F810" s="1187"/>
      <c r="G810" s="1187"/>
      <c r="H810" s="1188">
        <f t="shared" si="36"/>
        <v>0</v>
      </c>
      <c r="I810" s="1172">
        <f t="shared" si="37"/>
        <v>0</v>
      </c>
      <c r="J810" s="1172"/>
      <c r="K810" s="1174">
        <f t="shared" si="38"/>
        <v>0</v>
      </c>
    </row>
    <row r="811" spans="1:11">
      <c r="A811" s="1175" t="s">
        <v>6888</v>
      </c>
      <c r="B811" s="1175" t="s">
        <v>21</v>
      </c>
      <c r="C811" s="1189" t="s">
        <v>6623</v>
      </c>
      <c r="D811" s="1185" t="s">
        <v>6014</v>
      </c>
      <c r="E811" s="1172">
        <v>2</v>
      </c>
      <c r="F811" s="1187"/>
      <c r="G811" s="1187"/>
      <c r="H811" s="1188">
        <f t="shared" si="36"/>
        <v>0</v>
      </c>
      <c r="I811" s="1172">
        <f t="shared" si="37"/>
        <v>0</v>
      </c>
      <c r="J811" s="1172"/>
      <c r="K811" s="1174">
        <f t="shared" si="38"/>
        <v>0</v>
      </c>
    </row>
    <row r="812" spans="1:11">
      <c r="A812" s="1175" t="s">
        <v>21</v>
      </c>
      <c r="B812" s="1175"/>
      <c r="C812" s="1189" t="s">
        <v>6045</v>
      </c>
      <c r="D812" s="1185"/>
      <c r="E812" s="1172"/>
      <c r="F812" s="1172"/>
      <c r="G812" s="1172"/>
      <c r="H812" s="1188"/>
      <c r="I812" s="1172"/>
      <c r="J812" s="1172"/>
      <c r="K812" s="1174"/>
    </row>
    <row r="813" spans="1:11">
      <c r="A813" s="1175" t="s">
        <v>6889</v>
      </c>
      <c r="B813" s="1175" t="s">
        <v>21</v>
      </c>
      <c r="C813" s="1189" t="s">
        <v>6047</v>
      </c>
      <c r="D813" s="1185" t="s">
        <v>6048</v>
      </c>
      <c r="E813" s="1172">
        <v>24</v>
      </c>
      <c r="F813" s="1187"/>
      <c r="G813" s="1187"/>
      <c r="H813" s="1188">
        <f t="shared" si="36"/>
        <v>0</v>
      </c>
      <c r="I813" s="1172">
        <f t="shared" si="37"/>
        <v>0</v>
      </c>
      <c r="J813" s="1172"/>
      <c r="K813" s="1174">
        <f t="shared" si="38"/>
        <v>0</v>
      </c>
    </row>
    <row r="814" spans="1:11">
      <c r="A814" s="1175"/>
      <c r="B814" s="1175" t="s">
        <v>21</v>
      </c>
      <c r="C814" s="1189" t="s">
        <v>6049</v>
      </c>
      <c r="D814" s="1185" t="s">
        <v>6048</v>
      </c>
      <c r="E814" s="1172">
        <v>24</v>
      </c>
      <c r="F814" s="1187"/>
      <c r="G814" s="1187"/>
      <c r="H814" s="1188">
        <f t="shared" si="36"/>
        <v>0</v>
      </c>
      <c r="I814" s="1172">
        <f t="shared" si="37"/>
        <v>0</v>
      </c>
      <c r="J814" s="1172"/>
      <c r="K814" s="1174">
        <f t="shared" si="38"/>
        <v>0</v>
      </c>
    </row>
    <row r="815" spans="1:11">
      <c r="A815" s="1175" t="s">
        <v>21</v>
      </c>
      <c r="B815" s="1175"/>
      <c r="C815" s="1189" t="s">
        <v>6060</v>
      </c>
      <c r="D815" s="1185"/>
      <c r="E815" s="1172"/>
      <c r="F815" s="1172"/>
      <c r="G815" s="1172"/>
      <c r="H815" s="1188"/>
      <c r="I815" s="1172"/>
      <c r="J815" s="1172"/>
      <c r="K815" s="1174"/>
    </row>
    <row r="816" spans="1:11">
      <c r="A816" s="1175" t="s">
        <v>6890</v>
      </c>
      <c r="B816" s="1175" t="s">
        <v>21</v>
      </c>
      <c r="C816" s="1189" t="s">
        <v>6473</v>
      </c>
      <c r="D816" s="1185" t="s">
        <v>6048</v>
      </c>
      <c r="E816" s="1172">
        <v>6</v>
      </c>
      <c r="F816" s="1187"/>
      <c r="G816" s="1187"/>
      <c r="H816" s="1188">
        <f t="shared" si="36"/>
        <v>0</v>
      </c>
      <c r="I816" s="1172">
        <f t="shared" si="37"/>
        <v>0</v>
      </c>
      <c r="J816" s="1172"/>
      <c r="K816" s="1174">
        <f t="shared" si="38"/>
        <v>0</v>
      </c>
    </row>
    <row r="817" spans="1:11">
      <c r="A817" s="1175" t="s">
        <v>6891</v>
      </c>
      <c r="B817" s="1175" t="s">
        <v>21</v>
      </c>
      <c r="C817" s="1189" t="s">
        <v>6478</v>
      </c>
      <c r="D817" s="1185" t="s">
        <v>6014</v>
      </c>
      <c r="E817" s="1172">
        <v>1</v>
      </c>
      <c r="F817" s="1187"/>
      <c r="G817" s="1187"/>
      <c r="H817" s="1188">
        <f t="shared" si="36"/>
        <v>0</v>
      </c>
      <c r="I817" s="1172">
        <f t="shared" si="37"/>
        <v>0</v>
      </c>
      <c r="J817" s="1172"/>
      <c r="K817" s="1174">
        <f t="shared" si="38"/>
        <v>0</v>
      </c>
    </row>
    <row r="818" spans="1:11">
      <c r="A818" s="1175" t="s">
        <v>6892</v>
      </c>
      <c r="B818" s="1175" t="s">
        <v>21</v>
      </c>
      <c r="C818" s="1189" t="s">
        <v>6893</v>
      </c>
      <c r="D818" s="1185" t="s">
        <v>6014</v>
      </c>
      <c r="E818" s="1172">
        <v>2</v>
      </c>
      <c r="F818" s="1187"/>
      <c r="G818" s="1187"/>
      <c r="H818" s="1188">
        <f t="shared" si="36"/>
        <v>0</v>
      </c>
      <c r="I818" s="1172">
        <f t="shared" si="37"/>
        <v>0</v>
      </c>
      <c r="J818" s="1172"/>
      <c r="K818" s="1174">
        <f t="shared" si="38"/>
        <v>0</v>
      </c>
    </row>
    <row r="819" spans="1:11">
      <c r="A819" s="1175" t="s">
        <v>6894</v>
      </c>
      <c r="B819" s="1175" t="s">
        <v>21</v>
      </c>
      <c r="C819" s="1189" t="s">
        <v>6497</v>
      </c>
      <c r="D819" s="1185" t="s">
        <v>6014</v>
      </c>
      <c r="E819" s="1172">
        <v>1</v>
      </c>
      <c r="F819" s="1187"/>
      <c r="G819" s="1187"/>
      <c r="H819" s="1188">
        <f t="shared" si="36"/>
        <v>0</v>
      </c>
      <c r="I819" s="1172">
        <f t="shared" si="37"/>
        <v>0</v>
      </c>
      <c r="J819" s="1172"/>
      <c r="K819" s="1174">
        <f t="shared" si="38"/>
        <v>0</v>
      </c>
    </row>
    <row r="820" spans="1:11">
      <c r="A820" s="1175" t="s">
        <v>6895</v>
      </c>
      <c r="B820" s="1175" t="s">
        <v>21</v>
      </c>
      <c r="C820" s="1189" t="s">
        <v>6398</v>
      </c>
      <c r="D820" s="1185" t="s">
        <v>6097</v>
      </c>
      <c r="E820" s="1172">
        <v>21</v>
      </c>
      <c r="F820" s="1187"/>
      <c r="G820" s="1187"/>
      <c r="H820" s="1188">
        <f t="shared" si="36"/>
        <v>0</v>
      </c>
      <c r="I820" s="1172">
        <f t="shared" si="37"/>
        <v>0</v>
      </c>
      <c r="J820" s="1172"/>
      <c r="K820" s="1174">
        <f t="shared" si="38"/>
        <v>0</v>
      </c>
    </row>
    <row r="821" spans="1:11">
      <c r="A821" s="1175" t="s">
        <v>6896</v>
      </c>
      <c r="B821" s="1175"/>
      <c r="C821" s="1189" t="s">
        <v>6103</v>
      </c>
      <c r="D821" s="1185" t="s">
        <v>6104</v>
      </c>
      <c r="E821" s="1172">
        <v>1</v>
      </c>
      <c r="F821" s="1187"/>
      <c r="G821" s="1187"/>
      <c r="H821" s="1188">
        <f t="shared" si="36"/>
        <v>0</v>
      </c>
      <c r="I821" s="1172">
        <f t="shared" si="37"/>
        <v>0</v>
      </c>
      <c r="J821" s="1172"/>
      <c r="K821" s="1174">
        <f t="shared" si="38"/>
        <v>0</v>
      </c>
    </row>
    <row r="822" spans="1:11">
      <c r="A822" s="1175" t="s">
        <v>6897</v>
      </c>
      <c r="B822" s="1175"/>
      <c r="C822" s="1189" t="s">
        <v>6106</v>
      </c>
      <c r="D822" s="1185" t="s">
        <v>6104</v>
      </c>
      <c r="E822" s="1172">
        <v>2</v>
      </c>
      <c r="F822" s="1187"/>
      <c r="G822" s="1187"/>
      <c r="H822" s="1188">
        <f t="shared" si="36"/>
        <v>0</v>
      </c>
      <c r="I822" s="1172">
        <f t="shared" si="37"/>
        <v>0</v>
      </c>
      <c r="J822" s="1172"/>
      <c r="K822" s="1174">
        <f t="shared" si="38"/>
        <v>0</v>
      </c>
    </row>
    <row r="823" spans="1:11">
      <c r="A823" s="1175" t="s">
        <v>6898</v>
      </c>
      <c r="B823" s="1175"/>
      <c r="C823" s="1189" t="s">
        <v>6108</v>
      </c>
      <c r="D823" s="1185" t="s">
        <v>6014</v>
      </c>
      <c r="E823" s="1172">
        <v>11</v>
      </c>
      <c r="F823" s="1187"/>
      <c r="G823" s="1187"/>
      <c r="H823" s="1188">
        <f t="shared" si="36"/>
        <v>0</v>
      </c>
      <c r="I823" s="1172">
        <f t="shared" si="37"/>
        <v>0</v>
      </c>
      <c r="J823" s="1172"/>
      <c r="K823" s="1174">
        <f t="shared" si="38"/>
        <v>0</v>
      </c>
    </row>
    <row r="824" spans="1:11" ht="15">
      <c r="A824" s="1175" t="s">
        <v>21</v>
      </c>
      <c r="B824" s="1175" t="s">
        <v>21</v>
      </c>
      <c r="C824" s="781" t="s">
        <v>6899</v>
      </c>
      <c r="D824" s="1185" t="s">
        <v>21</v>
      </c>
      <c r="E824" s="1172" t="s">
        <v>21</v>
      </c>
      <c r="F824" s="1172"/>
      <c r="G824" s="1172"/>
      <c r="H824" s="1188"/>
      <c r="I824" s="1172"/>
      <c r="J824" s="1172"/>
      <c r="K824" s="1174"/>
    </row>
    <row r="825" spans="1:11">
      <c r="A825" s="1175" t="s">
        <v>21</v>
      </c>
      <c r="B825" s="1175" t="s">
        <v>21</v>
      </c>
      <c r="C825" s="1189" t="s">
        <v>21</v>
      </c>
      <c r="D825" s="1185" t="s">
        <v>21</v>
      </c>
      <c r="E825" s="1172" t="s">
        <v>21</v>
      </c>
      <c r="F825" s="1172"/>
      <c r="G825" s="1172"/>
      <c r="H825" s="1188"/>
      <c r="I825" s="1172"/>
      <c r="J825" s="1172"/>
      <c r="K825" s="1174"/>
    </row>
    <row r="826" spans="1:11" ht="15">
      <c r="A826" s="1175" t="s">
        <v>21</v>
      </c>
      <c r="B826" s="1175" t="s">
        <v>21</v>
      </c>
      <c r="C826" s="781" t="s">
        <v>6900</v>
      </c>
      <c r="D826" s="1185" t="s">
        <v>21</v>
      </c>
      <c r="E826" s="1172" t="s">
        <v>21</v>
      </c>
      <c r="F826" s="1172"/>
      <c r="G826" s="1172"/>
      <c r="H826" s="1188"/>
      <c r="I826" s="1172"/>
      <c r="J826" s="1172"/>
      <c r="K826" s="1174"/>
    </row>
    <row r="827" spans="1:11" ht="76.5">
      <c r="A827" s="1175" t="s">
        <v>6901</v>
      </c>
      <c r="B827" s="1175"/>
      <c r="C827" s="1186" t="s">
        <v>6902</v>
      </c>
      <c r="D827" s="1185" t="s">
        <v>6014</v>
      </c>
      <c r="E827" s="1172">
        <v>1</v>
      </c>
      <c r="F827" s="1187"/>
      <c r="G827" s="1187"/>
      <c r="H827" s="1188">
        <f t="shared" si="36"/>
        <v>0</v>
      </c>
      <c r="I827" s="1172">
        <f t="shared" si="37"/>
        <v>0</v>
      </c>
      <c r="J827" s="1172"/>
      <c r="K827" s="1174">
        <f t="shared" si="38"/>
        <v>0</v>
      </c>
    </row>
    <row r="828" spans="1:11">
      <c r="A828" s="1175" t="s">
        <v>6903</v>
      </c>
      <c r="B828" s="1175" t="s">
        <v>21</v>
      </c>
      <c r="C828" s="1189" t="s">
        <v>6709</v>
      </c>
      <c r="D828" s="1185" t="s">
        <v>6014</v>
      </c>
      <c r="E828" s="1172">
        <v>2</v>
      </c>
      <c r="F828" s="1187"/>
      <c r="G828" s="1187"/>
      <c r="H828" s="1188">
        <f t="shared" si="36"/>
        <v>0</v>
      </c>
      <c r="I828" s="1172">
        <f t="shared" si="37"/>
        <v>0</v>
      </c>
      <c r="J828" s="1172"/>
      <c r="K828" s="1174">
        <f t="shared" si="38"/>
        <v>0</v>
      </c>
    </row>
    <row r="829" spans="1:11">
      <c r="A829" s="1175"/>
      <c r="B829" s="1175" t="s">
        <v>21</v>
      </c>
      <c r="C829" s="1189" t="s">
        <v>6667</v>
      </c>
      <c r="D829" s="1185" t="s">
        <v>6014</v>
      </c>
      <c r="E829" s="1172">
        <v>1</v>
      </c>
      <c r="F829" s="1187"/>
      <c r="G829" s="1187"/>
      <c r="H829" s="1188">
        <f t="shared" si="36"/>
        <v>0</v>
      </c>
      <c r="I829" s="1172">
        <f t="shared" si="37"/>
        <v>0</v>
      </c>
      <c r="J829" s="1172"/>
      <c r="K829" s="1174">
        <f t="shared" si="38"/>
        <v>0</v>
      </c>
    </row>
    <row r="830" spans="1:11">
      <c r="A830" s="1175" t="s">
        <v>6904</v>
      </c>
      <c r="B830" s="1175" t="s">
        <v>21</v>
      </c>
      <c r="C830" s="1189" t="s">
        <v>6905</v>
      </c>
      <c r="D830" s="1185" t="s">
        <v>6014</v>
      </c>
      <c r="E830" s="1172">
        <v>1</v>
      </c>
      <c r="F830" s="1187"/>
      <c r="G830" s="1187"/>
      <c r="H830" s="1188">
        <f t="shared" si="36"/>
        <v>0</v>
      </c>
      <c r="I830" s="1172">
        <f t="shared" si="37"/>
        <v>0</v>
      </c>
      <c r="J830" s="1172"/>
      <c r="K830" s="1174">
        <f t="shared" si="38"/>
        <v>0</v>
      </c>
    </row>
    <row r="831" spans="1:11">
      <c r="A831" s="1175" t="s">
        <v>6906</v>
      </c>
      <c r="B831" s="1175" t="s">
        <v>21</v>
      </c>
      <c r="C831" s="1189" t="s">
        <v>6675</v>
      </c>
      <c r="D831" s="1185" t="s">
        <v>6014</v>
      </c>
      <c r="E831" s="1172">
        <v>1</v>
      </c>
      <c r="F831" s="1187"/>
      <c r="G831" s="1187"/>
      <c r="H831" s="1188">
        <f t="shared" si="36"/>
        <v>0</v>
      </c>
      <c r="I831" s="1172">
        <f t="shared" si="37"/>
        <v>0</v>
      </c>
      <c r="J831" s="1172"/>
      <c r="K831" s="1174">
        <f t="shared" si="38"/>
        <v>0</v>
      </c>
    </row>
    <row r="832" spans="1:11">
      <c r="A832" s="1175" t="s">
        <v>6907</v>
      </c>
      <c r="B832" s="1175"/>
      <c r="C832" s="1189" t="s">
        <v>6059</v>
      </c>
      <c r="D832" s="1185" t="s">
        <v>21</v>
      </c>
      <c r="E832" s="1172" t="s">
        <v>21</v>
      </c>
      <c r="F832" s="1172"/>
      <c r="G832" s="1172"/>
      <c r="H832" s="1188"/>
      <c r="I832" s="1172"/>
      <c r="J832" s="1172"/>
      <c r="K832" s="1174"/>
    </row>
    <row r="833" spans="1:11">
      <c r="A833" s="1175"/>
      <c r="B833" s="1175"/>
      <c r="C833" s="1189" t="s">
        <v>6060</v>
      </c>
      <c r="D833" s="1185"/>
      <c r="E833" s="1172"/>
      <c r="F833" s="1172"/>
      <c r="G833" s="1172"/>
      <c r="H833" s="1188"/>
      <c r="I833" s="1172"/>
      <c r="J833" s="1172"/>
      <c r="K833" s="1174"/>
    </row>
    <row r="834" spans="1:11">
      <c r="A834" s="1175" t="s">
        <v>6908</v>
      </c>
      <c r="B834" s="1175" t="s">
        <v>21</v>
      </c>
      <c r="C834" s="1189" t="s">
        <v>6064</v>
      </c>
      <c r="D834" s="1185" t="s">
        <v>6048</v>
      </c>
      <c r="E834" s="1172">
        <v>14.5</v>
      </c>
      <c r="F834" s="1187"/>
      <c r="G834" s="1187"/>
      <c r="H834" s="1188">
        <f t="shared" si="36"/>
        <v>0</v>
      </c>
      <c r="I834" s="1172">
        <f t="shared" si="37"/>
        <v>0</v>
      </c>
      <c r="J834" s="1172"/>
      <c r="K834" s="1174">
        <f t="shared" si="38"/>
        <v>0</v>
      </c>
    </row>
    <row r="835" spans="1:11">
      <c r="A835" s="1175" t="s">
        <v>6909</v>
      </c>
      <c r="B835" s="1175" t="s">
        <v>21</v>
      </c>
      <c r="C835" s="1189" t="s">
        <v>6548</v>
      </c>
      <c r="D835" s="1185" t="s">
        <v>6014</v>
      </c>
      <c r="E835" s="1172">
        <v>1</v>
      </c>
      <c r="F835" s="1187"/>
      <c r="G835" s="1187"/>
      <c r="H835" s="1188">
        <f t="shared" si="36"/>
        <v>0</v>
      </c>
      <c r="I835" s="1172">
        <f t="shared" si="37"/>
        <v>0</v>
      </c>
      <c r="J835" s="1172"/>
      <c r="K835" s="1174">
        <f t="shared" si="38"/>
        <v>0</v>
      </c>
    </row>
    <row r="836" spans="1:11">
      <c r="A836" s="1175" t="s">
        <v>6910</v>
      </c>
      <c r="B836" s="1175" t="s">
        <v>21</v>
      </c>
      <c r="C836" s="1189" t="s">
        <v>6911</v>
      </c>
      <c r="D836" s="1185" t="s">
        <v>6014</v>
      </c>
      <c r="E836" s="1172">
        <v>1</v>
      </c>
      <c r="F836" s="1187"/>
      <c r="G836" s="1187"/>
      <c r="H836" s="1188">
        <f t="shared" si="36"/>
        <v>0</v>
      </c>
      <c r="I836" s="1172">
        <f t="shared" si="37"/>
        <v>0</v>
      </c>
      <c r="J836" s="1172"/>
      <c r="K836" s="1174">
        <f t="shared" si="38"/>
        <v>0</v>
      </c>
    </row>
    <row r="837" spans="1:11">
      <c r="A837" s="1175" t="s">
        <v>6912</v>
      </c>
      <c r="B837" s="1175" t="s">
        <v>21</v>
      </c>
      <c r="C837" s="1189" t="s">
        <v>6913</v>
      </c>
      <c r="D837" s="1185" t="s">
        <v>6014</v>
      </c>
      <c r="E837" s="1172">
        <v>1</v>
      </c>
      <c r="F837" s="1187"/>
      <c r="G837" s="1187"/>
      <c r="H837" s="1188">
        <f t="shared" si="36"/>
        <v>0</v>
      </c>
      <c r="I837" s="1172">
        <f t="shared" si="37"/>
        <v>0</v>
      </c>
      <c r="J837" s="1172"/>
      <c r="K837" s="1174">
        <f t="shared" si="38"/>
        <v>0</v>
      </c>
    </row>
    <row r="838" spans="1:11">
      <c r="A838" s="1175" t="s">
        <v>6914</v>
      </c>
      <c r="B838" s="1175" t="s">
        <v>21</v>
      </c>
      <c r="C838" s="1189" t="s">
        <v>6764</v>
      </c>
      <c r="D838" s="1185" t="s">
        <v>6014</v>
      </c>
      <c r="E838" s="1172">
        <v>1</v>
      </c>
      <c r="F838" s="1187"/>
      <c r="G838" s="1187"/>
      <c r="H838" s="1188">
        <f t="shared" si="36"/>
        <v>0</v>
      </c>
      <c r="I838" s="1172">
        <f t="shared" si="37"/>
        <v>0</v>
      </c>
      <c r="J838" s="1172"/>
      <c r="K838" s="1174">
        <f t="shared" si="38"/>
        <v>0</v>
      </c>
    </row>
    <row r="839" spans="1:11">
      <c r="A839" s="1175"/>
      <c r="B839" s="1175"/>
      <c r="C839" s="1189" t="s">
        <v>6238</v>
      </c>
      <c r="D839" s="1185" t="s">
        <v>21</v>
      </c>
      <c r="E839" s="1172" t="s">
        <v>21</v>
      </c>
      <c r="F839" s="1172"/>
      <c r="G839" s="1172"/>
      <c r="H839" s="1188"/>
      <c r="I839" s="1172"/>
      <c r="J839" s="1172"/>
      <c r="K839" s="1174"/>
    </row>
    <row r="840" spans="1:11">
      <c r="A840" s="1175" t="s">
        <v>6915</v>
      </c>
      <c r="B840" s="1175" t="s">
        <v>21</v>
      </c>
      <c r="C840" s="1189" t="s">
        <v>6599</v>
      </c>
      <c r="D840" s="1185" t="s">
        <v>6048</v>
      </c>
      <c r="E840" s="1172">
        <v>6</v>
      </c>
      <c r="F840" s="1187"/>
      <c r="G840" s="1187"/>
      <c r="H840" s="1188">
        <f t="shared" si="36"/>
        <v>0</v>
      </c>
      <c r="I840" s="1172">
        <f t="shared" si="37"/>
        <v>0</v>
      </c>
      <c r="J840" s="1172"/>
      <c r="K840" s="1174">
        <f t="shared" si="38"/>
        <v>0</v>
      </c>
    </row>
    <row r="841" spans="1:11">
      <c r="A841" s="1175" t="s">
        <v>6916</v>
      </c>
      <c r="B841" s="1175" t="s">
        <v>21</v>
      </c>
      <c r="C841" s="1189" t="s">
        <v>6398</v>
      </c>
      <c r="D841" s="1185" t="s">
        <v>6097</v>
      </c>
      <c r="E841" s="1172">
        <v>11</v>
      </c>
      <c r="F841" s="1187"/>
      <c r="G841" s="1187"/>
      <c r="H841" s="1188">
        <f t="shared" ref="H841:H902" si="39">E841*F841</f>
        <v>0</v>
      </c>
      <c r="I841" s="1172">
        <f t="shared" ref="I841:I902" si="40">E841*G841</f>
        <v>0</v>
      </c>
      <c r="J841" s="1172"/>
      <c r="K841" s="1174">
        <f t="shared" ref="K841:K902" si="41">H841+I841</f>
        <v>0</v>
      </c>
    </row>
    <row r="842" spans="1:11">
      <c r="A842" s="1175" t="s">
        <v>6917</v>
      </c>
      <c r="B842" s="1175"/>
      <c r="C842" s="1189" t="s">
        <v>6103</v>
      </c>
      <c r="D842" s="1185" t="s">
        <v>6104</v>
      </c>
      <c r="E842" s="1172">
        <v>1</v>
      </c>
      <c r="F842" s="1187"/>
      <c r="G842" s="1187"/>
      <c r="H842" s="1188">
        <f t="shared" si="39"/>
        <v>0</v>
      </c>
      <c r="I842" s="1172">
        <f t="shared" si="40"/>
        <v>0</v>
      </c>
      <c r="J842" s="1172"/>
      <c r="K842" s="1174">
        <f t="shared" si="41"/>
        <v>0</v>
      </c>
    </row>
    <row r="843" spans="1:11">
      <c r="A843" s="1175" t="s">
        <v>6918</v>
      </c>
      <c r="B843" s="1175"/>
      <c r="C843" s="1189" t="s">
        <v>6106</v>
      </c>
      <c r="D843" s="1185" t="s">
        <v>6104</v>
      </c>
      <c r="E843" s="1172">
        <v>2</v>
      </c>
      <c r="F843" s="1187"/>
      <c r="G843" s="1187"/>
      <c r="H843" s="1188">
        <f t="shared" si="39"/>
        <v>0</v>
      </c>
      <c r="I843" s="1172">
        <f t="shared" si="40"/>
        <v>0</v>
      </c>
      <c r="J843" s="1172"/>
      <c r="K843" s="1174">
        <f t="shared" si="41"/>
        <v>0</v>
      </c>
    </row>
    <row r="844" spans="1:11">
      <c r="A844" s="1175" t="s">
        <v>6919</v>
      </c>
      <c r="B844" s="1189" t="s">
        <v>21</v>
      </c>
      <c r="C844" s="1189" t="s">
        <v>6108</v>
      </c>
      <c r="D844" s="1185" t="s">
        <v>6014</v>
      </c>
      <c r="E844" s="1172">
        <v>7</v>
      </c>
      <c r="F844" s="1187"/>
      <c r="G844" s="1187"/>
      <c r="H844" s="1188">
        <f t="shared" si="39"/>
        <v>0</v>
      </c>
      <c r="I844" s="1172">
        <f t="shared" si="40"/>
        <v>0</v>
      </c>
      <c r="J844" s="1172"/>
      <c r="K844" s="1174">
        <f t="shared" si="41"/>
        <v>0</v>
      </c>
    </row>
    <row r="845" spans="1:11" ht="15">
      <c r="A845" s="1175" t="s">
        <v>21</v>
      </c>
      <c r="B845" s="1175"/>
      <c r="C845" s="781" t="s">
        <v>6920</v>
      </c>
      <c r="D845" s="1185" t="s">
        <v>21</v>
      </c>
      <c r="E845" s="1172" t="s">
        <v>21</v>
      </c>
      <c r="F845" s="1172"/>
      <c r="G845" s="1172"/>
      <c r="H845" s="1188"/>
      <c r="I845" s="1172"/>
      <c r="J845" s="1172"/>
      <c r="K845" s="1174"/>
    </row>
    <row r="846" spans="1:11">
      <c r="A846" s="1175"/>
      <c r="B846" s="1175"/>
      <c r="C846" s="1189" t="s">
        <v>21</v>
      </c>
      <c r="D846" s="1185"/>
      <c r="E846" s="1172"/>
      <c r="F846" s="1172"/>
      <c r="G846" s="1172"/>
      <c r="H846" s="1188"/>
      <c r="I846" s="1172"/>
      <c r="J846" s="1172"/>
      <c r="K846" s="1174"/>
    </row>
    <row r="847" spans="1:11" ht="15">
      <c r="A847" s="1175"/>
      <c r="B847" s="1175"/>
      <c r="C847" s="781" t="s">
        <v>6921</v>
      </c>
      <c r="D847" s="1185"/>
      <c r="E847" s="1172"/>
      <c r="F847" s="1172"/>
      <c r="G847" s="1172"/>
      <c r="H847" s="1188"/>
      <c r="I847" s="1172"/>
      <c r="J847" s="1172"/>
      <c r="K847" s="1174"/>
    </row>
    <row r="848" spans="1:11">
      <c r="A848" s="1175" t="s">
        <v>6922</v>
      </c>
      <c r="B848" s="1175" t="s">
        <v>21</v>
      </c>
      <c r="C848" s="1189" t="s">
        <v>6709</v>
      </c>
      <c r="D848" s="1185" t="s">
        <v>6014</v>
      </c>
      <c r="E848" s="1172">
        <v>2</v>
      </c>
      <c r="F848" s="1187"/>
      <c r="G848" s="1187"/>
      <c r="H848" s="1188">
        <f t="shared" si="39"/>
        <v>0</v>
      </c>
      <c r="I848" s="1172">
        <f t="shared" si="40"/>
        <v>0</v>
      </c>
      <c r="J848" s="1172"/>
      <c r="K848" s="1174">
        <f t="shared" si="41"/>
        <v>0</v>
      </c>
    </row>
    <row r="849" spans="1:11">
      <c r="A849" s="1175"/>
      <c r="B849" s="1175" t="s">
        <v>21</v>
      </c>
      <c r="C849" s="1189" t="s">
        <v>6667</v>
      </c>
      <c r="D849" s="1185" t="s">
        <v>6014</v>
      </c>
      <c r="E849" s="1172">
        <v>1</v>
      </c>
      <c r="F849" s="1187"/>
      <c r="G849" s="1187"/>
      <c r="H849" s="1188">
        <f t="shared" si="39"/>
        <v>0</v>
      </c>
      <c r="I849" s="1172">
        <f t="shared" si="40"/>
        <v>0</v>
      </c>
      <c r="J849" s="1172"/>
      <c r="K849" s="1174">
        <f t="shared" si="41"/>
        <v>0</v>
      </c>
    </row>
    <row r="850" spans="1:11">
      <c r="A850" s="1175" t="s">
        <v>6923</v>
      </c>
      <c r="B850" s="1175" t="s">
        <v>21</v>
      </c>
      <c r="C850" s="1189" t="s">
        <v>6795</v>
      </c>
      <c r="D850" s="1185" t="s">
        <v>6014</v>
      </c>
      <c r="E850" s="1172">
        <v>1</v>
      </c>
      <c r="F850" s="1187"/>
      <c r="G850" s="1187"/>
      <c r="H850" s="1188">
        <f t="shared" si="39"/>
        <v>0</v>
      </c>
      <c r="I850" s="1172">
        <f t="shared" si="40"/>
        <v>0</v>
      </c>
      <c r="J850" s="1172"/>
      <c r="K850" s="1174">
        <f t="shared" si="41"/>
        <v>0</v>
      </c>
    </row>
    <row r="851" spans="1:11">
      <c r="A851" s="1175"/>
      <c r="B851" s="1175"/>
      <c r="C851" s="1189" t="s">
        <v>6060</v>
      </c>
      <c r="D851" s="1185"/>
      <c r="E851" s="1172"/>
      <c r="F851" s="1172"/>
      <c r="G851" s="1172"/>
      <c r="H851" s="1188"/>
      <c r="I851" s="1172"/>
      <c r="J851" s="1172"/>
      <c r="K851" s="1174"/>
    </row>
    <row r="852" spans="1:11">
      <c r="A852" s="1175" t="s">
        <v>6924</v>
      </c>
      <c r="B852" s="1175" t="s">
        <v>21</v>
      </c>
      <c r="C852" s="1189" t="s">
        <v>6064</v>
      </c>
      <c r="D852" s="1185" t="s">
        <v>6048</v>
      </c>
      <c r="E852" s="1172">
        <v>17.5</v>
      </c>
      <c r="F852" s="1187"/>
      <c r="G852" s="1187"/>
      <c r="H852" s="1188">
        <f t="shared" si="39"/>
        <v>0</v>
      </c>
      <c r="I852" s="1172">
        <f t="shared" si="40"/>
        <v>0</v>
      </c>
      <c r="J852" s="1172"/>
      <c r="K852" s="1174">
        <f t="shared" si="41"/>
        <v>0</v>
      </c>
    </row>
    <row r="853" spans="1:11">
      <c r="A853" s="1175" t="s">
        <v>6925</v>
      </c>
      <c r="B853" s="1175" t="s">
        <v>21</v>
      </c>
      <c r="C853" s="1189" t="s">
        <v>6548</v>
      </c>
      <c r="D853" s="1185" t="s">
        <v>6014</v>
      </c>
      <c r="E853" s="1172">
        <v>1</v>
      </c>
      <c r="F853" s="1187"/>
      <c r="G853" s="1187"/>
      <c r="H853" s="1188">
        <f t="shared" si="39"/>
        <v>0</v>
      </c>
      <c r="I853" s="1172">
        <f t="shared" si="40"/>
        <v>0</v>
      </c>
      <c r="J853" s="1172"/>
      <c r="K853" s="1174">
        <f t="shared" si="41"/>
        <v>0</v>
      </c>
    </row>
    <row r="854" spans="1:11">
      <c r="A854" s="1175" t="s">
        <v>6926</v>
      </c>
      <c r="B854" s="1175" t="s">
        <v>21</v>
      </c>
      <c r="C854" s="1189" t="s">
        <v>6764</v>
      </c>
      <c r="D854" s="1185" t="s">
        <v>6014</v>
      </c>
      <c r="E854" s="1172">
        <v>3</v>
      </c>
      <c r="F854" s="1187"/>
      <c r="G854" s="1187"/>
      <c r="H854" s="1188">
        <f t="shared" si="39"/>
        <v>0</v>
      </c>
      <c r="I854" s="1172">
        <f t="shared" si="40"/>
        <v>0</v>
      </c>
      <c r="J854" s="1172"/>
      <c r="K854" s="1174">
        <f t="shared" si="41"/>
        <v>0</v>
      </c>
    </row>
    <row r="855" spans="1:11">
      <c r="A855" s="1175" t="s">
        <v>6927</v>
      </c>
      <c r="B855" s="1175" t="s">
        <v>21</v>
      </c>
      <c r="C855" s="1189" t="s">
        <v>6913</v>
      </c>
      <c r="D855" s="1185" t="s">
        <v>6014</v>
      </c>
      <c r="E855" s="1172">
        <v>1</v>
      </c>
      <c r="F855" s="1187"/>
      <c r="G855" s="1187"/>
      <c r="H855" s="1188">
        <f t="shared" si="39"/>
        <v>0</v>
      </c>
      <c r="I855" s="1172">
        <f t="shared" si="40"/>
        <v>0</v>
      </c>
      <c r="J855" s="1172"/>
      <c r="K855" s="1174">
        <f t="shared" si="41"/>
        <v>0</v>
      </c>
    </row>
    <row r="856" spans="1:11">
      <c r="A856" s="1175" t="s">
        <v>6928</v>
      </c>
      <c r="B856" s="1175" t="s">
        <v>21</v>
      </c>
      <c r="C856" s="1189" t="s">
        <v>6911</v>
      </c>
      <c r="D856" s="1185" t="s">
        <v>6014</v>
      </c>
      <c r="E856" s="1172">
        <v>1</v>
      </c>
      <c r="F856" s="1187"/>
      <c r="G856" s="1187"/>
      <c r="H856" s="1188">
        <f t="shared" si="39"/>
        <v>0</v>
      </c>
      <c r="I856" s="1172">
        <f t="shared" si="40"/>
        <v>0</v>
      </c>
      <c r="J856" s="1172"/>
      <c r="K856" s="1174">
        <f t="shared" si="41"/>
        <v>0</v>
      </c>
    </row>
    <row r="857" spans="1:11">
      <c r="A857" s="1175"/>
      <c r="B857" s="1175"/>
      <c r="C857" s="1189" t="s">
        <v>6238</v>
      </c>
      <c r="D857" s="1185" t="s">
        <v>21</v>
      </c>
      <c r="E857" s="1172" t="s">
        <v>21</v>
      </c>
      <c r="F857" s="1172"/>
      <c r="G857" s="1172"/>
      <c r="H857" s="1188"/>
      <c r="I857" s="1172"/>
      <c r="J857" s="1172"/>
      <c r="K857" s="1174"/>
    </row>
    <row r="858" spans="1:11">
      <c r="A858" s="1175" t="s">
        <v>6929</v>
      </c>
      <c r="B858" s="1175" t="s">
        <v>21</v>
      </c>
      <c r="C858" s="1189" t="s">
        <v>6599</v>
      </c>
      <c r="D858" s="1185" t="s">
        <v>6048</v>
      </c>
      <c r="E858" s="1172">
        <v>6</v>
      </c>
      <c r="F858" s="1187"/>
      <c r="G858" s="1187"/>
      <c r="H858" s="1188">
        <f t="shared" si="39"/>
        <v>0</v>
      </c>
      <c r="I858" s="1172">
        <f t="shared" si="40"/>
        <v>0</v>
      </c>
      <c r="J858" s="1172"/>
      <c r="K858" s="1174">
        <f t="shared" si="41"/>
        <v>0</v>
      </c>
    </row>
    <row r="859" spans="1:11">
      <c r="A859" s="1175" t="s">
        <v>6930</v>
      </c>
      <c r="B859" s="1175" t="s">
        <v>21</v>
      </c>
      <c r="C859" s="1189" t="s">
        <v>6398</v>
      </c>
      <c r="D859" s="1185" t="s">
        <v>6097</v>
      </c>
      <c r="E859" s="1172">
        <v>11</v>
      </c>
      <c r="F859" s="1187"/>
      <c r="G859" s="1187"/>
      <c r="H859" s="1188">
        <f t="shared" si="39"/>
        <v>0</v>
      </c>
      <c r="I859" s="1172">
        <f t="shared" si="40"/>
        <v>0</v>
      </c>
      <c r="J859" s="1172"/>
      <c r="K859" s="1174">
        <f t="shared" si="41"/>
        <v>0</v>
      </c>
    </row>
    <row r="860" spans="1:11">
      <c r="A860" s="1175" t="s">
        <v>6931</v>
      </c>
      <c r="B860" s="1175"/>
      <c r="C860" s="1189" t="s">
        <v>6103</v>
      </c>
      <c r="D860" s="1185" t="s">
        <v>6104</v>
      </c>
      <c r="E860" s="1172">
        <v>1</v>
      </c>
      <c r="F860" s="1187"/>
      <c r="G860" s="1187"/>
      <c r="H860" s="1188">
        <f t="shared" si="39"/>
        <v>0</v>
      </c>
      <c r="I860" s="1172">
        <f t="shared" si="40"/>
        <v>0</v>
      </c>
      <c r="J860" s="1172"/>
      <c r="K860" s="1174">
        <f t="shared" si="41"/>
        <v>0</v>
      </c>
    </row>
    <row r="861" spans="1:11">
      <c r="A861" s="1175" t="s">
        <v>6932</v>
      </c>
      <c r="B861" s="1175"/>
      <c r="C861" s="1189" t="s">
        <v>6106</v>
      </c>
      <c r="D861" s="1185" t="s">
        <v>6104</v>
      </c>
      <c r="E861" s="1172">
        <v>2</v>
      </c>
      <c r="F861" s="1187"/>
      <c r="G861" s="1187"/>
      <c r="H861" s="1188">
        <f t="shared" si="39"/>
        <v>0</v>
      </c>
      <c r="I861" s="1172">
        <f t="shared" si="40"/>
        <v>0</v>
      </c>
      <c r="J861" s="1172"/>
      <c r="K861" s="1174">
        <f t="shared" si="41"/>
        <v>0</v>
      </c>
    </row>
    <row r="862" spans="1:11">
      <c r="A862" s="1175" t="s">
        <v>6933</v>
      </c>
      <c r="B862" s="1175"/>
      <c r="C862" s="1189" t="s">
        <v>6108</v>
      </c>
      <c r="D862" s="1185" t="s">
        <v>6014</v>
      </c>
      <c r="E862" s="1172">
        <v>8</v>
      </c>
      <c r="F862" s="1187"/>
      <c r="G862" s="1187"/>
      <c r="H862" s="1188">
        <f t="shared" si="39"/>
        <v>0</v>
      </c>
      <c r="I862" s="1172">
        <f t="shared" si="40"/>
        <v>0</v>
      </c>
      <c r="J862" s="1172"/>
      <c r="K862" s="1174">
        <f t="shared" si="41"/>
        <v>0</v>
      </c>
    </row>
    <row r="863" spans="1:11" ht="15">
      <c r="A863" s="1175"/>
      <c r="B863" s="1175"/>
      <c r="C863" s="781" t="s">
        <v>6934</v>
      </c>
      <c r="D863" s="1185"/>
      <c r="E863" s="1172"/>
      <c r="F863" s="1172"/>
      <c r="G863" s="1172"/>
      <c r="H863" s="1188"/>
      <c r="I863" s="1172"/>
      <c r="J863" s="1172"/>
      <c r="K863" s="1174"/>
    </row>
    <row r="864" spans="1:11">
      <c r="A864" s="1175"/>
      <c r="B864" s="1175"/>
      <c r="C864" s="1189"/>
      <c r="D864" s="1185"/>
      <c r="E864" s="1172"/>
      <c r="F864" s="1172"/>
      <c r="G864" s="1172"/>
      <c r="H864" s="1188"/>
      <c r="I864" s="1172"/>
      <c r="J864" s="1172"/>
      <c r="K864" s="1174"/>
    </row>
    <row r="865" spans="1:11" ht="15">
      <c r="A865" s="1175" t="s">
        <v>21</v>
      </c>
      <c r="B865" s="1175"/>
      <c r="C865" s="781" t="s">
        <v>6935</v>
      </c>
      <c r="D865" s="1185"/>
      <c r="E865" s="1172"/>
      <c r="F865" s="1172"/>
      <c r="G865" s="1172"/>
      <c r="H865" s="1188"/>
      <c r="I865" s="1172"/>
      <c r="J865" s="1172"/>
      <c r="K865" s="1174"/>
    </row>
    <row r="866" spans="1:11">
      <c r="A866" s="1175" t="s">
        <v>6936</v>
      </c>
      <c r="B866" s="1175" t="s">
        <v>21</v>
      </c>
      <c r="C866" s="1189" t="s">
        <v>6937</v>
      </c>
      <c r="D866" s="1185" t="s">
        <v>6014</v>
      </c>
      <c r="E866" s="1172">
        <v>1</v>
      </c>
      <c r="F866" s="1187"/>
      <c r="G866" s="1187"/>
      <c r="H866" s="1188">
        <f t="shared" si="39"/>
        <v>0</v>
      </c>
      <c r="I866" s="1172">
        <f t="shared" si="40"/>
        <v>0</v>
      </c>
      <c r="J866" s="1172"/>
      <c r="K866" s="1174">
        <f t="shared" si="41"/>
        <v>0</v>
      </c>
    </row>
    <row r="867" spans="1:11">
      <c r="A867" s="1175"/>
      <c r="B867" s="1175"/>
      <c r="C867" s="1189" t="s">
        <v>6197</v>
      </c>
      <c r="D867" s="1185" t="s">
        <v>6014</v>
      </c>
      <c r="E867" s="1172">
        <v>1</v>
      </c>
      <c r="F867" s="1187"/>
      <c r="G867" s="1187"/>
      <c r="H867" s="1188">
        <f t="shared" si="39"/>
        <v>0</v>
      </c>
      <c r="I867" s="1172">
        <f t="shared" si="40"/>
        <v>0</v>
      </c>
      <c r="J867" s="1172"/>
      <c r="K867" s="1174">
        <f t="shared" si="41"/>
        <v>0</v>
      </c>
    </row>
    <row r="868" spans="1:11">
      <c r="A868" s="1175" t="s">
        <v>6938</v>
      </c>
      <c r="B868" s="1175" t="s">
        <v>21</v>
      </c>
      <c r="C868" s="1189" t="s">
        <v>6613</v>
      </c>
      <c r="D868" s="1185" t="s">
        <v>6014</v>
      </c>
      <c r="E868" s="1172">
        <v>1</v>
      </c>
      <c r="F868" s="1187"/>
      <c r="G868" s="1187"/>
      <c r="H868" s="1188">
        <f t="shared" si="39"/>
        <v>0</v>
      </c>
      <c r="I868" s="1172">
        <f t="shared" si="40"/>
        <v>0</v>
      </c>
      <c r="J868" s="1172"/>
      <c r="K868" s="1174">
        <f t="shared" si="41"/>
        <v>0</v>
      </c>
    </row>
    <row r="869" spans="1:11">
      <c r="A869" s="1175"/>
      <c r="B869" s="1175" t="s">
        <v>21</v>
      </c>
      <c r="C869" s="1189" t="s">
        <v>6044</v>
      </c>
      <c r="D869" s="1185" t="s">
        <v>6014</v>
      </c>
      <c r="E869" s="1172">
        <v>2</v>
      </c>
      <c r="F869" s="1187"/>
      <c r="G869" s="1187"/>
      <c r="H869" s="1188">
        <f t="shared" si="39"/>
        <v>0</v>
      </c>
      <c r="I869" s="1172">
        <f t="shared" si="40"/>
        <v>0</v>
      </c>
      <c r="J869" s="1172"/>
      <c r="K869" s="1174">
        <f t="shared" si="41"/>
        <v>0</v>
      </c>
    </row>
    <row r="870" spans="1:11">
      <c r="A870" s="1175"/>
      <c r="B870" s="1175"/>
      <c r="C870" s="1189" t="s">
        <v>6027</v>
      </c>
      <c r="D870" s="1185" t="s">
        <v>6014</v>
      </c>
      <c r="E870" s="1172">
        <v>1</v>
      </c>
      <c r="F870" s="1187"/>
      <c r="G870" s="1187"/>
      <c r="H870" s="1188">
        <f t="shared" si="39"/>
        <v>0</v>
      </c>
      <c r="I870" s="1172">
        <f t="shared" si="40"/>
        <v>0</v>
      </c>
      <c r="J870" s="1172"/>
      <c r="K870" s="1174">
        <f t="shared" si="41"/>
        <v>0</v>
      </c>
    </row>
    <row r="871" spans="1:11">
      <c r="A871" s="1175" t="s">
        <v>6939</v>
      </c>
      <c r="B871" s="1175" t="s">
        <v>21</v>
      </c>
      <c r="C871" s="434" t="s">
        <v>6940</v>
      </c>
      <c r="D871" s="1185" t="s">
        <v>6014</v>
      </c>
      <c r="E871" s="1172">
        <v>1</v>
      </c>
      <c r="F871" s="1187"/>
      <c r="G871" s="1187"/>
      <c r="H871" s="1188">
        <f t="shared" si="39"/>
        <v>0</v>
      </c>
      <c r="I871" s="1172">
        <f t="shared" si="40"/>
        <v>0</v>
      </c>
      <c r="J871" s="1172"/>
      <c r="K871" s="1174">
        <f t="shared" si="41"/>
        <v>0</v>
      </c>
    </row>
    <row r="872" spans="1:11">
      <c r="A872" s="1175" t="s">
        <v>6941</v>
      </c>
      <c r="B872" s="1175" t="s">
        <v>21</v>
      </c>
      <c r="C872" s="1189" t="s">
        <v>6275</v>
      </c>
      <c r="D872" s="1185" t="s">
        <v>6014</v>
      </c>
      <c r="E872" s="1172">
        <v>6</v>
      </c>
      <c r="F872" s="1187"/>
      <c r="G872" s="1187"/>
      <c r="H872" s="1188">
        <f t="shared" si="39"/>
        <v>0</v>
      </c>
      <c r="I872" s="1172">
        <f t="shared" si="40"/>
        <v>0</v>
      </c>
      <c r="J872" s="1172"/>
      <c r="K872" s="1174">
        <f t="shared" si="41"/>
        <v>0</v>
      </c>
    </row>
    <row r="873" spans="1:11">
      <c r="A873" s="1175" t="s">
        <v>6942</v>
      </c>
      <c r="B873" s="1175" t="s">
        <v>21</v>
      </c>
      <c r="C873" s="1189" t="s">
        <v>6059</v>
      </c>
      <c r="D873" s="1185" t="s">
        <v>21</v>
      </c>
      <c r="E873" s="1172" t="s">
        <v>21</v>
      </c>
      <c r="F873" s="1172"/>
      <c r="G873" s="1172"/>
      <c r="H873" s="1188"/>
      <c r="I873" s="1172"/>
      <c r="J873" s="1172"/>
      <c r="K873" s="1174"/>
    </row>
    <row r="874" spans="1:11">
      <c r="A874" s="1175" t="s">
        <v>6943</v>
      </c>
      <c r="B874" s="1175" t="s">
        <v>21</v>
      </c>
      <c r="C874" s="1189" t="s">
        <v>6944</v>
      </c>
      <c r="D874" s="1185" t="s">
        <v>6014</v>
      </c>
      <c r="E874" s="1172">
        <v>1</v>
      </c>
      <c r="F874" s="1187"/>
      <c r="G874" s="1187"/>
      <c r="H874" s="1188">
        <f t="shared" si="39"/>
        <v>0</v>
      </c>
      <c r="I874" s="1172">
        <f t="shared" si="40"/>
        <v>0</v>
      </c>
      <c r="J874" s="1172"/>
      <c r="K874" s="1174">
        <f t="shared" si="41"/>
        <v>0</v>
      </c>
    </row>
    <row r="875" spans="1:11">
      <c r="A875" s="1175"/>
      <c r="B875" s="1175" t="s">
        <v>21</v>
      </c>
      <c r="C875" s="1189" t="s">
        <v>6060</v>
      </c>
      <c r="D875" s="1185" t="s">
        <v>21</v>
      </c>
      <c r="E875" s="1172" t="s">
        <v>21</v>
      </c>
      <c r="F875" s="1172"/>
      <c r="G875" s="1172"/>
      <c r="H875" s="1188"/>
      <c r="I875" s="1172"/>
      <c r="J875" s="1172"/>
      <c r="K875" s="1174"/>
    </row>
    <row r="876" spans="1:11">
      <c r="A876" s="1175" t="s">
        <v>6945</v>
      </c>
      <c r="B876" s="1175" t="s">
        <v>21</v>
      </c>
      <c r="C876" s="1189" t="s">
        <v>6066</v>
      </c>
      <c r="D876" s="1185" t="s">
        <v>6048</v>
      </c>
      <c r="E876" s="1172">
        <v>17</v>
      </c>
      <c r="F876" s="1187"/>
      <c r="G876" s="1187"/>
      <c r="H876" s="1188">
        <f t="shared" si="39"/>
        <v>0</v>
      </c>
      <c r="I876" s="1172">
        <f t="shared" si="40"/>
        <v>0</v>
      </c>
      <c r="J876" s="1172"/>
      <c r="K876" s="1174">
        <f t="shared" si="41"/>
        <v>0</v>
      </c>
    </row>
    <row r="877" spans="1:11">
      <c r="A877" s="1175" t="s">
        <v>6946</v>
      </c>
      <c r="B877" s="1175" t="s">
        <v>21</v>
      </c>
      <c r="C877" s="1190" t="s">
        <v>6947</v>
      </c>
      <c r="D877" s="1185" t="s">
        <v>6014</v>
      </c>
      <c r="E877" s="1172">
        <v>2</v>
      </c>
      <c r="F877" s="1187"/>
      <c r="G877" s="1187"/>
      <c r="H877" s="1188">
        <f t="shared" si="39"/>
        <v>0</v>
      </c>
      <c r="I877" s="1172">
        <f t="shared" si="40"/>
        <v>0</v>
      </c>
      <c r="J877" s="1172"/>
      <c r="K877" s="1174">
        <f t="shared" si="41"/>
        <v>0</v>
      </c>
    </row>
    <row r="878" spans="1:11">
      <c r="A878" s="1175" t="s">
        <v>6948</v>
      </c>
      <c r="B878" s="1175" t="s">
        <v>21</v>
      </c>
      <c r="C878" s="1190" t="s">
        <v>6949</v>
      </c>
      <c r="D878" s="1185" t="s">
        <v>6014</v>
      </c>
      <c r="E878" s="1172">
        <v>2</v>
      </c>
      <c r="F878" s="1187"/>
      <c r="G878" s="1187"/>
      <c r="H878" s="1188">
        <f t="shared" si="39"/>
        <v>0</v>
      </c>
      <c r="I878" s="1172">
        <f t="shared" si="40"/>
        <v>0</v>
      </c>
      <c r="J878" s="1172"/>
      <c r="K878" s="1174">
        <f t="shared" si="41"/>
        <v>0</v>
      </c>
    </row>
    <row r="879" spans="1:11">
      <c r="A879" s="1175" t="s">
        <v>6950</v>
      </c>
      <c r="B879" s="1175" t="s">
        <v>21</v>
      </c>
      <c r="C879" s="1189" t="s">
        <v>6371</v>
      </c>
      <c r="D879" s="1185" t="s">
        <v>6014</v>
      </c>
      <c r="E879" s="1172">
        <v>1</v>
      </c>
      <c r="F879" s="1187"/>
      <c r="G879" s="1187"/>
      <c r="H879" s="1188">
        <f t="shared" si="39"/>
        <v>0</v>
      </c>
      <c r="I879" s="1172">
        <f t="shared" si="40"/>
        <v>0</v>
      </c>
      <c r="J879" s="1172"/>
      <c r="K879" s="1174">
        <f t="shared" si="41"/>
        <v>0</v>
      </c>
    </row>
    <row r="880" spans="1:11">
      <c r="A880" s="1175" t="s">
        <v>6951</v>
      </c>
      <c r="B880" s="1175" t="s">
        <v>21</v>
      </c>
      <c r="C880" s="1189" t="s">
        <v>6103</v>
      </c>
      <c r="D880" s="1185" t="s">
        <v>6104</v>
      </c>
      <c r="E880" s="1172">
        <v>1</v>
      </c>
      <c r="F880" s="1187"/>
      <c r="G880" s="1187"/>
      <c r="H880" s="1188">
        <f t="shared" si="39"/>
        <v>0</v>
      </c>
      <c r="I880" s="1172">
        <f t="shared" si="40"/>
        <v>0</v>
      </c>
      <c r="J880" s="1172"/>
      <c r="K880" s="1174">
        <f t="shared" si="41"/>
        <v>0</v>
      </c>
    </row>
    <row r="881" spans="1:11">
      <c r="A881" s="1175" t="s">
        <v>6952</v>
      </c>
      <c r="B881" s="1175"/>
      <c r="C881" s="1189" t="s">
        <v>6106</v>
      </c>
      <c r="D881" s="1185" t="s">
        <v>6104</v>
      </c>
      <c r="E881" s="1172">
        <v>2</v>
      </c>
      <c r="F881" s="1187"/>
      <c r="G881" s="1187"/>
      <c r="H881" s="1188">
        <f t="shared" si="39"/>
        <v>0</v>
      </c>
      <c r="I881" s="1172">
        <f t="shared" si="40"/>
        <v>0</v>
      </c>
      <c r="J881" s="1172"/>
      <c r="K881" s="1174">
        <f t="shared" si="41"/>
        <v>0</v>
      </c>
    </row>
    <row r="882" spans="1:11">
      <c r="A882" s="1175" t="s">
        <v>6953</v>
      </c>
      <c r="B882" s="1175" t="s">
        <v>21</v>
      </c>
      <c r="C882" s="1189" t="s">
        <v>6108</v>
      </c>
      <c r="D882" s="1185" t="s">
        <v>6014</v>
      </c>
      <c r="E882" s="1172">
        <v>8</v>
      </c>
      <c r="F882" s="1187"/>
      <c r="G882" s="1187"/>
      <c r="H882" s="1188">
        <f t="shared" si="39"/>
        <v>0</v>
      </c>
      <c r="I882" s="1172">
        <f t="shared" si="40"/>
        <v>0</v>
      </c>
      <c r="J882" s="1172"/>
      <c r="K882" s="1174">
        <f t="shared" si="41"/>
        <v>0</v>
      </c>
    </row>
    <row r="883" spans="1:11" ht="15">
      <c r="A883" s="1175"/>
      <c r="B883" s="1175" t="s">
        <v>21</v>
      </c>
      <c r="C883" s="781" t="s">
        <v>6954</v>
      </c>
      <c r="D883" s="1185" t="s">
        <v>21</v>
      </c>
      <c r="E883" s="1172" t="s">
        <v>21</v>
      </c>
      <c r="F883" s="1172"/>
      <c r="G883" s="1172"/>
      <c r="H883" s="1188"/>
      <c r="I883" s="1172"/>
      <c r="J883" s="1172"/>
      <c r="K883" s="1174"/>
    </row>
    <row r="884" spans="1:11">
      <c r="A884" s="1175"/>
      <c r="B884" s="1175"/>
      <c r="C884" s="1189" t="s">
        <v>21</v>
      </c>
      <c r="D884" s="1185" t="s">
        <v>21</v>
      </c>
      <c r="E884" s="1172" t="s">
        <v>21</v>
      </c>
      <c r="F884" s="1172"/>
      <c r="G884" s="1172"/>
      <c r="H884" s="1188"/>
      <c r="I884" s="1172"/>
      <c r="J884" s="1172"/>
      <c r="K884" s="1174"/>
    </row>
    <row r="885" spans="1:11" ht="15">
      <c r="A885" s="1175"/>
      <c r="B885" s="1197"/>
      <c r="C885" s="781" t="s">
        <v>6955</v>
      </c>
      <c r="E885" s="1172"/>
      <c r="F885" s="1172"/>
      <c r="G885" s="1172"/>
      <c r="H885" s="1188"/>
      <c r="I885" s="1172"/>
      <c r="J885" s="1172"/>
      <c r="K885" s="1174"/>
    </row>
    <row r="886" spans="1:11">
      <c r="A886" s="1198" t="s">
        <v>6956</v>
      </c>
      <c r="B886" s="1175" t="s">
        <v>21</v>
      </c>
      <c r="C886" s="1189" t="s">
        <v>6937</v>
      </c>
      <c r="D886" s="1185" t="s">
        <v>6014</v>
      </c>
      <c r="E886" s="1172">
        <v>1</v>
      </c>
      <c r="F886" s="1187"/>
      <c r="G886" s="1187"/>
      <c r="H886" s="1188">
        <f t="shared" si="39"/>
        <v>0</v>
      </c>
      <c r="I886" s="1172">
        <f t="shared" si="40"/>
        <v>0</v>
      </c>
      <c r="J886" s="1172"/>
      <c r="K886" s="1174">
        <f t="shared" si="41"/>
        <v>0</v>
      </c>
    </row>
    <row r="887" spans="1:11">
      <c r="A887" s="1198"/>
      <c r="B887" s="1175"/>
      <c r="C887" s="1189" t="s">
        <v>6197</v>
      </c>
      <c r="D887" s="1185" t="s">
        <v>6014</v>
      </c>
      <c r="E887" s="1172">
        <v>1</v>
      </c>
      <c r="F887" s="1187"/>
      <c r="G887" s="1187"/>
      <c r="H887" s="1188">
        <f t="shared" si="39"/>
        <v>0</v>
      </c>
      <c r="I887" s="1172">
        <f t="shared" si="40"/>
        <v>0</v>
      </c>
      <c r="J887" s="1172"/>
      <c r="K887" s="1174">
        <f t="shared" si="41"/>
        <v>0</v>
      </c>
    </row>
    <row r="888" spans="1:11">
      <c r="A888" s="1198" t="s">
        <v>6957</v>
      </c>
      <c r="B888" s="1175" t="s">
        <v>21</v>
      </c>
      <c r="C888" s="1189" t="s">
        <v>6613</v>
      </c>
      <c r="D888" s="1185" t="s">
        <v>6014</v>
      </c>
      <c r="E888" s="1172">
        <v>1</v>
      </c>
      <c r="F888" s="1187"/>
      <c r="G888" s="1187"/>
      <c r="H888" s="1188">
        <f t="shared" si="39"/>
        <v>0</v>
      </c>
      <c r="I888" s="1172">
        <f t="shared" si="40"/>
        <v>0</v>
      </c>
      <c r="J888" s="1172"/>
      <c r="K888" s="1174">
        <f t="shared" si="41"/>
        <v>0</v>
      </c>
    </row>
    <row r="889" spans="1:11">
      <c r="A889" s="1198"/>
      <c r="B889" s="1175" t="s">
        <v>21</v>
      </c>
      <c r="C889" s="1189" t="s">
        <v>6044</v>
      </c>
      <c r="D889" s="1185" t="s">
        <v>6014</v>
      </c>
      <c r="E889" s="1172">
        <v>2</v>
      </c>
      <c r="F889" s="1187"/>
      <c r="G889" s="1187"/>
      <c r="H889" s="1188">
        <f t="shared" si="39"/>
        <v>0</v>
      </c>
      <c r="I889" s="1172">
        <f t="shared" si="40"/>
        <v>0</v>
      </c>
      <c r="J889" s="1172"/>
      <c r="K889" s="1174">
        <f t="shared" si="41"/>
        <v>0</v>
      </c>
    </row>
    <row r="890" spans="1:11">
      <c r="A890" s="1198"/>
      <c r="B890" s="1175"/>
      <c r="C890" s="1189" t="s">
        <v>6027</v>
      </c>
      <c r="D890" s="1185" t="s">
        <v>6014</v>
      </c>
      <c r="E890" s="1172">
        <v>1</v>
      </c>
      <c r="F890" s="1187"/>
      <c r="G890" s="1187"/>
      <c r="H890" s="1188">
        <f t="shared" si="39"/>
        <v>0</v>
      </c>
      <c r="I890" s="1172">
        <f t="shared" si="40"/>
        <v>0</v>
      </c>
      <c r="J890" s="1172"/>
      <c r="K890" s="1174">
        <f t="shared" si="41"/>
        <v>0</v>
      </c>
    </row>
    <row r="891" spans="1:11">
      <c r="A891" s="1198" t="s">
        <v>6958</v>
      </c>
      <c r="B891" s="1175" t="s">
        <v>21</v>
      </c>
      <c r="C891" s="434" t="s">
        <v>6940</v>
      </c>
      <c r="D891" s="1185" t="s">
        <v>6014</v>
      </c>
      <c r="E891" s="1172">
        <v>1</v>
      </c>
      <c r="F891" s="1187"/>
      <c r="G891" s="1187"/>
      <c r="H891" s="1188">
        <f t="shared" si="39"/>
        <v>0</v>
      </c>
      <c r="I891" s="1172">
        <f t="shared" si="40"/>
        <v>0</v>
      </c>
      <c r="J891" s="1172"/>
      <c r="K891" s="1174">
        <f t="shared" si="41"/>
        <v>0</v>
      </c>
    </row>
    <row r="892" spans="1:11">
      <c r="A892" s="1198" t="s">
        <v>6959</v>
      </c>
      <c r="B892" s="1175" t="s">
        <v>21</v>
      </c>
      <c r="C892" s="1189" t="s">
        <v>6960</v>
      </c>
      <c r="D892" s="1185" t="s">
        <v>6014</v>
      </c>
      <c r="E892" s="1172">
        <v>1</v>
      </c>
      <c r="F892" s="1187"/>
      <c r="G892" s="1187"/>
      <c r="H892" s="1188">
        <f t="shared" ref="H892" si="42">E892*F892</f>
        <v>0</v>
      </c>
      <c r="I892" s="1172">
        <f t="shared" ref="I892" si="43">E892*G892</f>
        <v>0</v>
      </c>
      <c r="J892" s="1172"/>
      <c r="K892" s="1174">
        <f t="shared" ref="K892" si="44">H892+I892</f>
        <v>0</v>
      </c>
    </row>
    <row r="893" spans="1:11">
      <c r="A893" s="1198" t="s">
        <v>6961</v>
      </c>
      <c r="B893" s="1175" t="s">
        <v>21</v>
      </c>
      <c r="C893" s="1189" t="s">
        <v>6962</v>
      </c>
      <c r="D893" s="1185" t="s">
        <v>6014</v>
      </c>
      <c r="E893" s="1172">
        <v>6</v>
      </c>
      <c r="F893" s="1187"/>
      <c r="G893" s="1187"/>
      <c r="H893" s="1188">
        <f t="shared" si="39"/>
        <v>0</v>
      </c>
      <c r="I893" s="1172">
        <f t="shared" si="40"/>
        <v>0</v>
      </c>
      <c r="J893" s="1172"/>
      <c r="K893" s="1174">
        <f t="shared" si="41"/>
        <v>0</v>
      </c>
    </row>
    <row r="894" spans="1:11">
      <c r="A894" s="1198" t="s">
        <v>6963</v>
      </c>
      <c r="B894" s="1175" t="s">
        <v>21</v>
      </c>
      <c r="C894" s="1189" t="s">
        <v>6059</v>
      </c>
      <c r="D894" s="1185" t="s">
        <v>21</v>
      </c>
      <c r="E894" s="1172" t="s">
        <v>21</v>
      </c>
      <c r="F894" s="1172"/>
      <c r="G894" s="1172"/>
      <c r="H894" s="1188"/>
      <c r="I894" s="1172"/>
      <c r="J894" s="1172"/>
      <c r="K894" s="1174"/>
    </row>
    <row r="895" spans="1:11">
      <c r="A895" s="1198"/>
      <c r="B895" s="1175"/>
      <c r="C895" s="1189" t="s">
        <v>6060</v>
      </c>
      <c r="D895" s="1185"/>
      <c r="E895" s="1172"/>
      <c r="F895" s="1172"/>
      <c r="G895" s="1172"/>
      <c r="H895" s="1188"/>
      <c r="I895" s="1172"/>
      <c r="J895" s="1172"/>
      <c r="K895" s="1174"/>
    </row>
    <row r="896" spans="1:11">
      <c r="A896" s="1198" t="s">
        <v>6964</v>
      </c>
      <c r="B896" s="1175" t="s">
        <v>21</v>
      </c>
      <c r="C896" s="1189" t="s">
        <v>6066</v>
      </c>
      <c r="D896" s="1185" t="s">
        <v>6048</v>
      </c>
      <c r="E896" s="1172">
        <v>28.5</v>
      </c>
      <c r="F896" s="1187"/>
      <c r="G896" s="1187"/>
      <c r="H896" s="1188">
        <f t="shared" si="39"/>
        <v>0</v>
      </c>
      <c r="I896" s="1172">
        <f t="shared" si="40"/>
        <v>0</v>
      </c>
      <c r="J896" s="1172"/>
      <c r="K896" s="1174">
        <f t="shared" si="41"/>
        <v>0</v>
      </c>
    </row>
    <row r="897" spans="1:11">
      <c r="A897" s="1198" t="s">
        <v>6965</v>
      </c>
      <c r="B897" s="1175" t="s">
        <v>21</v>
      </c>
      <c r="C897" s="1189" t="s">
        <v>6342</v>
      </c>
      <c r="D897" s="1185" t="s">
        <v>6014</v>
      </c>
      <c r="E897" s="1172">
        <v>2</v>
      </c>
      <c r="F897" s="1187"/>
      <c r="G897" s="1187"/>
      <c r="H897" s="1188">
        <f t="shared" si="39"/>
        <v>0</v>
      </c>
      <c r="I897" s="1172">
        <f t="shared" si="40"/>
        <v>0</v>
      </c>
      <c r="J897" s="1172"/>
      <c r="K897" s="1174">
        <f t="shared" si="41"/>
        <v>0</v>
      </c>
    </row>
    <row r="898" spans="1:11">
      <c r="A898" s="1198" t="s">
        <v>6966</v>
      </c>
      <c r="B898" s="1175" t="s">
        <v>21</v>
      </c>
      <c r="C898" s="1190" t="s">
        <v>6967</v>
      </c>
      <c r="D898" s="1185" t="s">
        <v>6014</v>
      </c>
      <c r="E898" s="1172">
        <v>2</v>
      </c>
      <c r="F898" s="1187"/>
      <c r="G898" s="1187"/>
      <c r="H898" s="1188">
        <f t="shared" si="39"/>
        <v>0</v>
      </c>
      <c r="I898" s="1172">
        <f t="shared" si="40"/>
        <v>0</v>
      </c>
      <c r="J898" s="1172"/>
      <c r="K898" s="1174">
        <f t="shared" si="41"/>
        <v>0</v>
      </c>
    </row>
    <row r="899" spans="1:11">
      <c r="A899" s="1198" t="s">
        <v>6968</v>
      </c>
      <c r="B899" s="1175" t="s">
        <v>21</v>
      </c>
      <c r="C899" s="1189" t="s">
        <v>6371</v>
      </c>
      <c r="D899" s="1185" t="s">
        <v>6014</v>
      </c>
      <c r="E899" s="1172">
        <v>1</v>
      </c>
      <c r="F899" s="1187"/>
      <c r="G899" s="1187"/>
      <c r="H899" s="1188">
        <f t="shared" si="39"/>
        <v>0</v>
      </c>
      <c r="I899" s="1172">
        <f t="shared" si="40"/>
        <v>0</v>
      </c>
      <c r="J899" s="1172"/>
      <c r="K899" s="1174">
        <f t="shared" si="41"/>
        <v>0</v>
      </c>
    </row>
    <row r="900" spans="1:11">
      <c r="A900" s="1198" t="s">
        <v>6969</v>
      </c>
      <c r="B900" s="1175"/>
      <c r="C900" s="1189" t="s">
        <v>6103</v>
      </c>
      <c r="D900" s="1185" t="s">
        <v>6104</v>
      </c>
      <c r="E900" s="1172">
        <v>1</v>
      </c>
      <c r="F900" s="1187"/>
      <c r="G900" s="1187"/>
      <c r="H900" s="1188">
        <f t="shared" si="39"/>
        <v>0</v>
      </c>
      <c r="I900" s="1172">
        <f t="shared" si="40"/>
        <v>0</v>
      </c>
      <c r="J900" s="1172"/>
      <c r="K900" s="1174">
        <f t="shared" si="41"/>
        <v>0</v>
      </c>
    </row>
    <row r="901" spans="1:11">
      <c r="A901" s="1198" t="s">
        <v>6970</v>
      </c>
      <c r="B901" s="1175" t="s">
        <v>21</v>
      </c>
      <c r="C901" s="1189" t="s">
        <v>6106</v>
      </c>
      <c r="D901" s="1185" t="s">
        <v>6104</v>
      </c>
      <c r="E901" s="1172">
        <v>2</v>
      </c>
      <c r="F901" s="1187"/>
      <c r="G901" s="1187"/>
      <c r="H901" s="1188">
        <f t="shared" si="39"/>
        <v>0</v>
      </c>
      <c r="I901" s="1172">
        <f t="shared" si="40"/>
        <v>0</v>
      </c>
      <c r="J901" s="1172"/>
      <c r="K901" s="1174">
        <f t="shared" si="41"/>
        <v>0</v>
      </c>
    </row>
    <row r="902" spans="1:11">
      <c r="A902" s="1198" t="s">
        <v>6971</v>
      </c>
      <c r="B902" s="1175" t="s">
        <v>21</v>
      </c>
      <c r="C902" s="1189" t="s">
        <v>6108</v>
      </c>
      <c r="D902" s="1185" t="s">
        <v>6014</v>
      </c>
      <c r="E902" s="1172">
        <v>8</v>
      </c>
      <c r="F902" s="1187"/>
      <c r="G902" s="1187"/>
      <c r="H902" s="1188">
        <f t="shared" si="39"/>
        <v>0</v>
      </c>
      <c r="I902" s="1172">
        <f t="shared" si="40"/>
        <v>0</v>
      </c>
      <c r="J902" s="1172"/>
      <c r="K902" s="1174">
        <f t="shared" si="41"/>
        <v>0</v>
      </c>
    </row>
    <row r="903" spans="1:11" ht="15">
      <c r="A903" s="1198"/>
      <c r="B903" s="1175" t="s">
        <v>21</v>
      </c>
      <c r="C903" s="781" t="s">
        <v>6972</v>
      </c>
      <c r="D903" s="1185" t="s">
        <v>21</v>
      </c>
      <c r="E903" s="1172" t="s">
        <v>21</v>
      </c>
      <c r="F903" s="1172"/>
      <c r="G903" s="1172"/>
      <c r="H903" s="1188"/>
      <c r="I903" s="1172"/>
      <c r="J903" s="1172"/>
      <c r="K903" s="1174"/>
    </row>
    <row r="904" spans="1:11">
      <c r="A904" s="1198" t="s">
        <v>21</v>
      </c>
      <c r="B904" s="1175" t="s">
        <v>21</v>
      </c>
      <c r="C904" s="1189" t="s">
        <v>21</v>
      </c>
      <c r="D904" s="1185" t="s">
        <v>21</v>
      </c>
      <c r="E904" s="1172" t="s">
        <v>21</v>
      </c>
      <c r="F904" s="1172"/>
      <c r="G904" s="1172"/>
      <c r="H904" s="1188"/>
      <c r="I904" s="1172"/>
      <c r="J904" s="1172"/>
      <c r="K904" s="1174"/>
    </row>
    <row r="905" spans="1:11" ht="15">
      <c r="A905" s="1175" t="s">
        <v>21</v>
      </c>
      <c r="B905" s="1175"/>
      <c r="C905" s="781" t="s">
        <v>6973</v>
      </c>
      <c r="D905" s="1185" t="s">
        <v>21</v>
      </c>
      <c r="E905" s="1172"/>
      <c r="F905" s="1172"/>
      <c r="G905" s="1172"/>
      <c r="H905" s="1188"/>
      <c r="I905" s="1172"/>
      <c r="J905" s="1172"/>
      <c r="K905" s="1174"/>
    </row>
    <row r="906" spans="1:11" ht="25.5">
      <c r="A906" s="1175" t="s">
        <v>6974</v>
      </c>
      <c r="B906" s="1175" t="s">
        <v>21</v>
      </c>
      <c r="C906" s="1186" t="s">
        <v>6975</v>
      </c>
      <c r="D906" s="1185" t="s">
        <v>6014</v>
      </c>
      <c r="E906" s="1172">
        <v>1</v>
      </c>
      <c r="F906" s="1187"/>
      <c r="G906" s="1187"/>
      <c r="H906" s="1188">
        <f t="shared" ref="H906:H969" si="45">E906*F906</f>
        <v>0</v>
      </c>
      <c r="I906" s="1172">
        <f t="shared" ref="I906:I969" si="46">E906*G906</f>
        <v>0</v>
      </c>
      <c r="J906" s="1172"/>
      <c r="K906" s="1174">
        <f t="shared" ref="K906:K969" si="47">H906+I906</f>
        <v>0</v>
      </c>
    </row>
    <row r="907" spans="1:11">
      <c r="A907" s="1175" t="s">
        <v>21</v>
      </c>
      <c r="B907" s="1175" t="s">
        <v>21</v>
      </c>
      <c r="C907" s="1189" t="s">
        <v>6976</v>
      </c>
      <c r="D907" s="1185" t="s">
        <v>6014</v>
      </c>
      <c r="E907" s="1172">
        <v>2</v>
      </c>
      <c r="F907" s="1187"/>
      <c r="G907" s="1187"/>
      <c r="H907" s="1188">
        <f t="shared" si="45"/>
        <v>0</v>
      </c>
      <c r="I907" s="1172">
        <f t="shared" si="46"/>
        <v>0</v>
      </c>
      <c r="J907" s="1172"/>
      <c r="K907" s="1174">
        <f t="shared" si="47"/>
        <v>0</v>
      </c>
    </row>
    <row r="908" spans="1:11">
      <c r="A908" s="1175" t="s">
        <v>6977</v>
      </c>
      <c r="B908" s="1175" t="s">
        <v>21</v>
      </c>
      <c r="C908" s="1189" t="s">
        <v>6129</v>
      </c>
      <c r="D908" s="1185" t="s">
        <v>6014</v>
      </c>
      <c r="E908" s="1172">
        <v>8</v>
      </c>
      <c r="F908" s="1187"/>
      <c r="G908" s="1187"/>
      <c r="H908" s="1188">
        <f t="shared" si="45"/>
        <v>0</v>
      </c>
      <c r="I908" s="1172">
        <f t="shared" si="46"/>
        <v>0</v>
      </c>
      <c r="J908" s="1172"/>
      <c r="K908" s="1174">
        <f t="shared" si="47"/>
        <v>0</v>
      </c>
    </row>
    <row r="909" spans="1:11">
      <c r="A909" s="1175" t="s">
        <v>6978</v>
      </c>
      <c r="B909" s="1175" t="s">
        <v>21</v>
      </c>
      <c r="C909" s="1189" t="s">
        <v>6979</v>
      </c>
      <c r="D909" s="1185" t="s">
        <v>6014</v>
      </c>
      <c r="E909" s="1172">
        <v>1</v>
      </c>
      <c r="F909" s="1187"/>
      <c r="G909" s="1187"/>
      <c r="H909" s="1188">
        <f t="shared" si="45"/>
        <v>0</v>
      </c>
      <c r="I909" s="1172">
        <f t="shared" si="46"/>
        <v>0</v>
      </c>
      <c r="J909" s="1172"/>
      <c r="K909" s="1174">
        <f t="shared" si="47"/>
        <v>0</v>
      </c>
    </row>
    <row r="910" spans="1:11">
      <c r="A910" s="1175" t="s">
        <v>6980</v>
      </c>
      <c r="B910" s="1175" t="s">
        <v>21</v>
      </c>
      <c r="C910" s="1189" t="s">
        <v>6981</v>
      </c>
      <c r="D910" s="1185" t="s">
        <v>6014</v>
      </c>
      <c r="E910" s="1172">
        <v>6</v>
      </c>
      <c r="F910" s="1187"/>
      <c r="G910" s="1187"/>
      <c r="H910" s="1188">
        <f t="shared" si="45"/>
        <v>0</v>
      </c>
      <c r="I910" s="1172">
        <f t="shared" si="46"/>
        <v>0</v>
      </c>
      <c r="J910" s="1172"/>
      <c r="K910" s="1174">
        <f t="shared" si="47"/>
        <v>0</v>
      </c>
    </row>
    <row r="911" spans="1:11">
      <c r="A911" s="1175" t="s">
        <v>6982</v>
      </c>
      <c r="B911" s="1175" t="s">
        <v>21</v>
      </c>
      <c r="C911" s="1189" t="s">
        <v>6983</v>
      </c>
      <c r="D911" s="1185" t="s">
        <v>6014</v>
      </c>
      <c r="E911" s="1172">
        <v>3</v>
      </c>
      <c r="F911" s="1187"/>
      <c r="G911" s="1187"/>
      <c r="H911" s="1188">
        <f t="shared" si="45"/>
        <v>0</v>
      </c>
      <c r="I911" s="1172">
        <f t="shared" si="46"/>
        <v>0</v>
      </c>
      <c r="J911" s="1172"/>
      <c r="K911" s="1174">
        <f t="shared" si="47"/>
        <v>0</v>
      </c>
    </row>
    <row r="912" spans="1:11">
      <c r="A912" s="1175" t="s">
        <v>6984</v>
      </c>
      <c r="B912" s="1175" t="s">
        <v>21</v>
      </c>
      <c r="C912" s="1189" t="s">
        <v>6985</v>
      </c>
      <c r="D912" s="1185" t="s">
        <v>6014</v>
      </c>
      <c r="E912" s="1172">
        <v>3</v>
      </c>
      <c r="F912" s="1187"/>
      <c r="G912" s="1187"/>
      <c r="H912" s="1188">
        <f t="shared" si="45"/>
        <v>0</v>
      </c>
      <c r="I912" s="1172">
        <f t="shared" si="46"/>
        <v>0</v>
      </c>
      <c r="J912" s="1172"/>
      <c r="K912" s="1174">
        <f t="shared" si="47"/>
        <v>0</v>
      </c>
    </row>
    <row r="913" spans="1:11">
      <c r="A913" s="1175"/>
      <c r="B913" s="1175"/>
      <c r="C913" s="1189" t="s">
        <v>6045</v>
      </c>
      <c r="D913" s="1185"/>
      <c r="E913" s="1172"/>
      <c r="F913" s="1172"/>
      <c r="G913" s="1172"/>
      <c r="H913" s="1188"/>
      <c r="I913" s="1172"/>
      <c r="J913" s="1172"/>
      <c r="K913" s="1174"/>
    </row>
    <row r="914" spans="1:11">
      <c r="A914" s="1175" t="s">
        <v>6986</v>
      </c>
      <c r="B914" s="1175" t="s">
        <v>21</v>
      </c>
      <c r="C914" s="1189" t="s">
        <v>6285</v>
      </c>
      <c r="D914" s="1185" t="s">
        <v>6048</v>
      </c>
      <c r="E914" s="1172">
        <v>8</v>
      </c>
      <c r="F914" s="1187"/>
      <c r="G914" s="1187"/>
      <c r="H914" s="1188">
        <f t="shared" si="45"/>
        <v>0</v>
      </c>
      <c r="I914" s="1172">
        <f t="shared" si="46"/>
        <v>0</v>
      </c>
      <c r="J914" s="1172"/>
      <c r="K914" s="1174">
        <f t="shared" si="47"/>
        <v>0</v>
      </c>
    </row>
    <row r="915" spans="1:11">
      <c r="A915" s="1175"/>
      <c r="B915" s="1175" t="s">
        <v>21</v>
      </c>
      <c r="C915" s="1189" t="s">
        <v>6049</v>
      </c>
      <c r="D915" s="1185" t="s">
        <v>6048</v>
      </c>
      <c r="E915" s="1172">
        <v>8</v>
      </c>
      <c r="F915" s="1187"/>
      <c r="G915" s="1187"/>
      <c r="H915" s="1188">
        <f t="shared" si="45"/>
        <v>0</v>
      </c>
      <c r="I915" s="1172">
        <f t="shared" si="46"/>
        <v>0</v>
      </c>
      <c r="J915" s="1172"/>
      <c r="K915" s="1174">
        <f t="shared" si="47"/>
        <v>0</v>
      </c>
    </row>
    <row r="916" spans="1:11">
      <c r="A916" s="1175" t="s">
        <v>6987</v>
      </c>
      <c r="B916" s="1175" t="s">
        <v>21</v>
      </c>
      <c r="C916" s="1189" t="s">
        <v>6047</v>
      </c>
      <c r="D916" s="1185" t="s">
        <v>6048</v>
      </c>
      <c r="E916" s="1172">
        <v>27</v>
      </c>
      <c r="F916" s="1187"/>
      <c r="G916" s="1187"/>
      <c r="H916" s="1188">
        <f t="shared" si="45"/>
        <v>0</v>
      </c>
      <c r="I916" s="1172">
        <f t="shared" si="46"/>
        <v>0</v>
      </c>
      <c r="J916" s="1172"/>
      <c r="K916" s="1174">
        <f t="shared" si="47"/>
        <v>0</v>
      </c>
    </row>
    <row r="917" spans="1:11">
      <c r="A917" s="1175"/>
      <c r="B917" s="1175" t="s">
        <v>21</v>
      </c>
      <c r="C917" s="1189" t="s">
        <v>6049</v>
      </c>
      <c r="D917" s="1185" t="s">
        <v>6048</v>
      </c>
      <c r="E917" s="1172">
        <v>27</v>
      </c>
      <c r="F917" s="1187"/>
      <c r="G917" s="1187"/>
      <c r="H917" s="1188">
        <f t="shared" si="45"/>
        <v>0</v>
      </c>
      <c r="I917" s="1172">
        <f t="shared" si="46"/>
        <v>0</v>
      </c>
      <c r="J917" s="1172"/>
      <c r="K917" s="1174">
        <f t="shared" si="47"/>
        <v>0</v>
      </c>
    </row>
    <row r="918" spans="1:11">
      <c r="A918" s="1175" t="s">
        <v>6988</v>
      </c>
      <c r="B918" s="1175" t="s">
        <v>21</v>
      </c>
      <c r="C918" s="1189" t="s">
        <v>6051</v>
      </c>
      <c r="D918" s="1185" t="s">
        <v>6048</v>
      </c>
      <c r="E918" s="1172">
        <v>33</v>
      </c>
      <c r="F918" s="1187"/>
      <c r="G918" s="1187"/>
      <c r="H918" s="1188">
        <f t="shared" si="45"/>
        <v>0</v>
      </c>
      <c r="I918" s="1172">
        <f t="shared" si="46"/>
        <v>0</v>
      </c>
      <c r="J918" s="1172"/>
      <c r="K918" s="1174">
        <f t="shared" si="47"/>
        <v>0</v>
      </c>
    </row>
    <row r="919" spans="1:11">
      <c r="A919" s="1175"/>
      <c r="B919" s="1175" t="s">
        <v>21</v>
      </c>
      <c r="C919" s="1189" t="s">
        <v>6049</v>
      </c>
      <c r="D919" s="1185" t="s">
        <v>6048</v>
      </c>
      <c r="E919" s="1172">
        <v>33</v>
      </c>
      <c r="F919" s="1187"/>
      <c r="G919" s="1187"/>
      <c r="H919" s="1188">
        <f t="shared" si="45"/>
        <v>0</v>
      </c>
      <c r="I919" s="1172">
        <f t="shared" si="46"/>
        <v>0</v>
      </c>
      <c r="J919" s="1172"/>
      <c r="K919" s="1174">
        <f t="shared" si="47"/>
        <v>0</v>
      </c>
    </row>
    <row r="920" spans="1:11">
      <c r="A920" s="1175" t="s">
        <v>6989</v>
      </c>
      <c r="B920" s="1175" t="s">
        <v>21</v>
      </c>
      <c r="C920" s="1189" t="s">
        <v>6053</v>
      </c>
      <c r="D920" s="1185" t="s">
        <v>6048</v>
      </c>
      <c r="E920" s="1172">
        <v>1</v>
      </c>
      <c r="F920" s="1187"/>
      <c r="G920" s="1187"/>
      <c r="H920" s="1188">
        <f t="shared" si="45"/>
        <v>0</v>
      </c>
      <c r="I920" s="1172">
        <f t="shared" si="46"/>
        <v>0</v>
      </c>
      <c r="J920" s="1172"/>
      <c r="K920" s="1174">
        <f t="shared" si="47"/>
        <v>0</v>
      </c>
    </row>
    <row r="921" spans="1:11">
      <c r="A921" s="1175"/>
      <c r="B921" s="1175" t="s">
        <v>21</v>
      </c>
      <c r="C921" s="1189" t="s">
        <v>6049</v>
      </c>
      <c r="D921" s="1185" t="s">
        <v>6048</v>
      </c>
      <c r="E921" s="1172">
        <v>1</v>
      </c>
      <c r="F921" s="1187"/>
      <c r="G921" s="1187"/>
      <c r="H921" s="1188">
        <f t="shared" si="45"/>
        <v>0</v>
      </c>
      <c r="I921" s="1172">
        <f t="shared" si="46"/>
        <v>0</v>
      </c>
      <c r="J921" s="1172"/>
      <c r="K921" s="1174">
        <f t="shared" si="47"/>
        <v>0</v>
      </c>
    </row>
    <row r="922" spans="1:11">
      <c r="A922" s="1175" t="s">
        <v>6990</v>
      </c>
      <c r="B922" s="1175" t="s">
        <v>21</v>
      </c>
      <c r="C922" s="1189" t="s">
        <v>6103</v>
      </c>
      <c r="D922" s="1185" t="s">
        <v>6104</v>
      </c>
      <c r="E922" s="1172">
        <v>2</v>
      </c>
      <c r="F922" s="1187"/>
      <c r="G922" s="1187"/>
      <c r="H922" s="1188">
        <f t="shared" si="45"/>
        <v>0</v>
      </c>
      <c r="I922" s="1172">
        <f t="shared" si="46"/>
        <v>0</v>
      </c>
      <c r="J922" s="1172"/>
      <c r="K922" s="1174">
        <f t="shared" si="47"/>
        <v>0</v>
      </c>
    </row>
    <row r="923" spans="1:11">
      <c r="A923" s="1175" t="s">
        <v>6991</v>
      </c>
      <c r="B923" s="1175" t="s">
        <v>21</v>
      </c>
      <c r="C923" s="1189" t="s">
        <v>6106</v>
      </c>
      <c r="D923" s="1185" t="s">
        <v>6104</v>
      </c>
      <c r="E923" s="1172">
        <v>5</v>
      </c>
      <c r="F923" s="1187"/>
      <c r="G923" s="1187"/>
      <c r="H923" s="1188">
        <f t="shared" si="45"/>
        <v>0</v>
      </c>
      <c r="I923" s="1172">
        <f t="shared" si="46"/>
        <v>0</v>
      </c>
      <c r="J923" s="1172"/>
      <c r="K923" s="1174">
        <f t="shared" si="47"/>
        <v>0</v>
      </c>
    </row>
    <row r="924" spans="1:11">
      <c r="A924" s="1175" t="s">
        <v>6992</v>
      </c>
      <c r="B924" s="1175"/>
      <c r="C924" s="1189" t="s">
        <v>6108</v>
      </c>
      <c r="D924" s="1185" t="s">
        <v>6014</v>
      </c>
      <c r="E924" s="1172">
        <v>34</v>
      </c>
      <c r="F924" s="1187"/>
      <c r="G924" s="1187"/>
      <c r="H924" s="1188">
        <f t="shared" si="45"/>
        <v>0</v>
      </c>
      <c r="I924" s="1172">
        <f t="shared" si="46"/>
        <v>0</v>
      </c>
      <c r="J924" s="1172"/>
      <c r="K924" s="1174">
        <f t="shared" si="47"/>
        <v>0</v>
      </c>
    </row>
    <row r="925" spans="1:11" ht="15">
      <c r="A925" s="1175" t="s">
        <v>21</v>
      </c>
      <c r="B925" s="1175"/>
      <c r="C925" s="781" t="s">
        <v>6993</v>
      </c>
      <c r="D925" s="1185"/>
      <c r="E925" s="1172"/>
      <c r="F925" s="1172"/>
      <c r="G925" s="1172"/>
      <c r="H925" s="1188"/>
      <c r="I925" s="1172"/>
      <c r="J925" s="1172"/>
      <c r="K925" s="1174"/>
    </row>
    <row r="926" spans="1:11">
      <c r="A926" s="1175" t="s">
        <v>21</v>
      </c>
      <c r="B926" s="1175" t="s">
        <v>21</v>
      </c>
      <c r="C926" s="1189" t="s">
        <v>21</v>
      </c>
      <c r="D926" s="1185" t="s">
        <v>21</v>
      </c>
      <c r="E926" s="1172" t="s">
        <v>21</v>
      </c>
      <c r="F926" s="1172"/>
      <c r="G926" s="1172"/>
      <c r="H926" s="1188"/>
      <c r="I926" s="1172"/>
      <c r="J926" s="1172"/>
      <c r="K926" s="1174"/>
    </row>
    <row r="927" spans="1:11" ht="15">
      <c r="A927" s="1175" t="s">
        <v>21</v>
      </c>
      <c r="B927" s="1175"/>
      <c r="C927" s="781" t="s">
        <v>6994</v>
      </c>
      <c r="D927" s="1185"/>
      <c r="E927" s="1172"/>
      <c r="F927" s="1172"/>
      <c r="G927" s="1172"/>
      <c r="H927" s="1188"/>
      <c r="I927" s="1172"/>
      <c r="J927" s="1172"/>
      <c r="K927" s="1174"/>
    </row>
    <row r="928" spans="1:11" ht="25.5">
      <c r="A928" s="1175" t="s">
        <v>6995</v>
      </c>
      <c r="B928" s="1175" t="s">
        <v>21</v>
      </c>
      <c r="C928" s="1186" t="s">
        <v>6996</v>
      </c>
      <c r="D928" s="1185" t="s">
        <v>6014</v>
      </c>
      <c r="E928" s="1172">
        <v>1</v>
      </c>
      <c r="F928" s="1187"/>
      <c r="G928" s="1187"/>
      <c r="H928" s="1188">
        <f t="shared" si="45"/>
        <v>0</v>
      </c>
      <c r="I928" s="1172">
        <f t="shared" si="46"/>
        <v>0</v>
      </c>
      <c r="J928" s="1172"/>
      <c r="K928" s="1174">
        <f t="shared" si="47"/>
        <v>0</v>
      </c>
    </row>
    <row r="929" spans="1:11">
      <c r="A929" s="1175"/>
      <c r="B929" s="1175"/>
      <c r="C929" s="1189" t="s">
        <v>6997</v>
      </c>
      <c r="D929" s="1185" t="s">
        <v>21</v>
      </c>
      <c r="E929" s="1172"/>
      <c r="F929" s="1172"/>
      <c r="G929" s="1172"/>
      <c r="H929" s="1188"/>
      <c r="I929" s="1172"/>
      <c r="J929" s="1172"/>
      <c r="K929" s="1174"/>
    </row>
    <row r="930" spans="1:11">
      <c r="A930" s="1175" t="s">
        <v>6998</v>
      </c>
      <c r="B930" s="1175" t="s">
        <v>21</v>
      </c>
      <c r="C930" s="1189" t="s">
        <v>6999</v>
      </c>
      <c r="D930" s="1185" t="s">
        <v>6048</v>
      </c>
      <c r="E930" s="1172">
        <v>17</v>
      </c>
      <c r="F930" s="1187"/>
      <c r="G930" s="1187"/>
      <c r="H930" s="1188">
        <f t="shared" si="45"/>
        <v>0</v>
      </c>
      <c r="I930" s="1172">
        <f t="shared" si="46"/>
        <v>0</v>
      </c>
      <c r="J930" s="1172"/>
      <c r="K930" s="1174">
        <f t="shared" si="47"/>
        <v>0</v>
      </c>
    </row>
    <row r="931" spans="1:11">
      <c r="A931" s="1175" t="s">
        <v>7000</v>
      </c>
      <c r="B931" s="1175" t="s">
        <v>21</v>
      </c>
      <c r="C931" s="1189" t="s">
        <v>7001</v>
      </c>
      <c r="D931" s="1185" t="s">
        <v>6014</v>
      </c>
      <c r="E931" s="1172">
        <v>3</v>
      </c>
      <c r="F931" s="1187"/>
      <c r="G931" s="1187"/>
      <c r="H931" s="1188">
        <f t="shared" si="45"/>
        <v>0</v>
      </c>
      <c r="I931" s="1172">
        <f t="shared" si="46"/>
        <v>0</v>
      </c>
      <c r="J931" s="1172"/>
      <c r="K931" s="1174">
        <f t="shared" si="47"/>
        <v>0</v>
      </c>
    </row>
    <row r="932" spans="1:11">
      <c r="A932" s="1175" t="s">
        <v>7002</v>
      </c>
      <c r="B932" s="1175" t="s">
        <v>21</v>
      </c>
      <c r="C932" s="1189" t="s">
        <v>7003</v>
      </c>
      <c r="D932" s="1185" t="s">
        <v>6014</v>
      </c>
      <c r="E932" s="1172">
        <v>1</v>
      </c>
      <c r="F932" s="1187"/>
      <c r="G932" s="1187"/>
      <c r="H932" s="1188">
        <f t="shared" si="45"/>
        <v>0</v>
      </c>
      <c r="I932" s="1172">
        <f t="shared" si="46"/>
        <v>0</v>
      </c>
      <c r="J932" s="1172"/>
      <c r="K932" s="1174">
        <f t="shared" si="47"/>
        <v>0</v>
      </c>
    </row>
    <row r="933" spans="1:11">
      <c r="A933" s="1175" t="s">
        <v>7004</v>
      </c>
      <c r="B933" s="1175" t="s">
        <v>21</v>
      </c>
      <c r="C933" s="1189" t="s">
        <v>7005</v>
      </c>
      <c r="D933" s="1185" t="s">
        <v>6014</v>
      </c>
      <c r="E933" s="1172">
        <v>1</v>
      </c>
      <c r="F933" s="1187"/>
      <c r="G933" s="1187"/>
      <c r="H933" s="1188">
        <f t="shared" si="45"/>
        <v>0</v>
      </c>
      <c r="I933" s="1172">
        <f t="shared" si="46"/>
        <v>0</v>
      </c>
      <c r="J933" s="1172"/>
      <c r="K933" s="1174">
        <f t="shared" si="47"/>
        <v>0</v>
      </c>
    </row>
    <row r="934" spans="1:11">
      <c r="A934" s="1175" t="s">
        <v>7006</v>
      </c>
      <c r="B934" s="1175" t="s">
        <v>21</v>
      </c>
      <c r="C934" s="1189" t="s">
        <v>7007</v>
      </c>
      <c r="D934" s="1185" t="s">
        <v>6014</v>
      </c>
      <c r="E934" s="1172">
        <v>2</v>
      </c>
      <c r="F934" s="1187"/>
      <c r="G934" s="1187"/>
      <c r="H934" s="1188">
        <f t="shared" si="45"/>
        <v>0</v>
      </c>
      <c r="I934" s="1172">
        <f t="shared" si="46"/>
        <v>0</v>
      </c>
      <c r="J934" s="1172"/>
      <c r="K934" s="1174">
        <f t="shared" si="47"/>
        <v>0</v>
      </c>
    </row>
    <row r="935" spans="1:11">
      <c r="A935" s="1175" t="s">
        <v>7008</v>
      </c>
      <c r="B935" s="1175" t="s">
        <v>21</v>
      </c>
      <c r="C935" s="1189" t="s">
        <v>7009</v>
      </c>
      <c r="D935" s="1185" t="s">
        <v>6014</v>
      </c>
      <c r="E935" s="1172">
        <v>4</v>
      </c>
      <c r="F935" s="1187"/>
      <c r="G935" s="1187"/>
      <c r="H935" s="1188">
        <f t="shared" si="45"/>
        <v>0</v>
      </c>
      <c r="I935" s="1172">
        <f t="shared" si="46"/>
        <v>0</v>
      </c>
      <c r="J935" s="1172"/>
      <c r="K935" s="1174">
        <f t="shared" si="47"/>
        <v>0</v>
      </c>
    </row>
    <row r="936" spans="1:11">
      <c r="A936" s="1194"/>
      <c r="B936" s="1175" t="s">
        <v>21</v>
      </c>
      <c r="C936" s="1189" t="s">
        <v>7010</v>
      </c>
      <c r="D936" s="1185" t="s">
        <v>21</v>
      </c>
      <c r="E936" s="1172" t="s">
        <v>21</v>
      </c>
      <c r="F936" s="1172"/>
      <c r="G936" s="1172"/>
      <c r="H936" s="1188"/>
      <c r="I936" s="1172"/>
      <c r="J936" s="1172"/>
      <c r="K936" s="1174"/>
    </row>
    <row r="937" spans="1:11">
      <c r="A937" s="1175" t="s">
        <v>7011</v>
      </c>
      <c r="B937" s="1175" t="s">
        <v>21</v>
      </c>
      <c r="C937" s="1189" t="s">
        <v>6536</v>
      </c>
      <c r="D937" s="1185" t="s">
        <v>6014</v>
      </c>
      <c r="E937" s="1172">
        <v>1</v>
      </c>
      <c r="F937" s="1187"/>
      <c r="G937" s="1187"/>
      <c r="H937" s="1188">
        <f t="shared" si="45"/>
        <v>0</v>
      </c>
      <c r="I937" s="1172">
        <f t="shared" si="46"/>
        <v>0</v>
      </c>
      <c r="J937" s="1172"/>
      <c r="K937" s="1174">
        <f t="shared" si="47"/>
        <v>0</v>
      </c>
    </row>
    <row r="938" spans="1:11">
      <c r="A938" s="1175" t="s">
        <v>21</v>
      </c>
      <c r="B938" s="1175" t="s">
        <v>21</v>
      </c>
      <c r="C938" s="1189" t="s">
        <v>6504</v>
      </c>
      <c r="D938" s="1185" t="s">
        <v>6014</v>
      </c>
      <c r="E938" s="1172">
        <v>1</v>
      </c>
      <c r="F938" s="1187"/>
      <c r="G938" s="1187"/>
      <c r="H938" s="1188">
        <f t="shared" si="45"/>
        <v>0</v>
      </c>
      <c r="I938" s="1172">
        <f t="shared" si="46"/>
        <v>0</v>
      </c>
      <c r="J938" s="1172"/>
      <c r="K938" s="1174">
        <f t="shared" si="47"/>
        <v>0</v>
      </c>
    </row>
    <row r="939" spans="1:11">
      <c r="A939" s="1175" t="s">
        <v>7012</v>
      </c>
      <c r="B939" s="1175" t="s">
        <v>21</v>
      </c>
      <c r="C939" s="1189" t="s">
        <v>7013</v>
      </c>
      <c r="D939" s="1185" t="s">
        <v>6014</v>
      </c>
      <c r="E939" s="1172">
        <v>1</v>
      </c>
      <c r="F939" s="1187"/>
      <c r="G939" s="1187"/>
      <c r="H939" s="1188">
        <f t="shared" si="45"/>
        <v>0</v>
      </c>
      <c r="I939" s="1172">
        <f t="shared" si="46"/>
        <v>0</v>
      </c>
      <c r="J939" s="1172"/>
      <c r="K939" s="1174">
        <f t="shared" si="47"/>
        <v>0</v>
      </c>
    </row>
    <row r="940" spans="1:11">
      <c r="A940" s="1175"/>
      <c r="B940" s="1175"/>
      <c r="C940" s="1189" t="s">
        <v>6060</v>
      </c>
      <c r="D940" s="1185"/>
      <c r="E940" s="1172"/>
      <c r="F940" s="1187"/>
      <c r="G940" s="1187"/>
      <c r="H940" s="1188">
        <f t="shared" si="45"/>
        <v>0</v>
      </c>
      <c r="I940" s="1172">
        <f t="shared" si="46"/>
        <v>0</v>
      </c>
      <c r="J940" s="1172"/>
      <c r="K940" s="1174">
        <f t="shared" si="47"/>
        <v>0</v>
      </c>
    </row>
    <row r="941" spans="1:11">
      <c r="A941" s="1175" t="s">
        <v>7014</v>
      </c>
      <c r="B941" s="1175" t="s">
        <v>21</v>
      </c>
      <c r="C941" s="1189" t="s">
        <v>6473</v>
      </c>
      <c r="D941" s="1185" t="s">
        <v>6048</v>
      </c>
      <c r="E941" s="1172">
        <v>4.5</v>
      </c>
      <c r="F941" s="1187"/>
      <c r="G941" s="1187"/>
      <c r="H941" s="1188">
        <f t="shared" si="45"/>
        <v>0</v>
      </c>
      <c r="I941" s="1172">
        <f t="shared" si="46"/>
        <v>0</v>
      </c>
      <c r="J941" s="1172"/>
      <c r="K941" s="1174">
        <f t="shared" si="47"/>
        <v>0</v>
      </c>
    </row>
    <row r="942" spans="1:11">
      <c r="A942" s="1175" t="s">
        <v>7015</v>
      </c>
      <c r="B942" s="1175" t="s">
        <v>21</v>
      </c>
      <c r="C942" s="1189" t="s">
        <v>7016</v>
      </c>
      <c r="D942" s="1185" t="s">
        <v>6014</v>
      </c>
      <c r="E942" s="1172">
        <v>1</v>
      </c>
      <c r="F942" s="1187"/>
      <c r="G942" s="1187"/>
      <c r="H942" s="1188">
        <f t="shared" si="45"/>
        <v>0</v>
      </c>
      <c r="I942" s="1172">
        <f t="shared" si="46"/>
        <v>0</v>
      </c>
      <c r="J942" s="1172"/>
      <c r="K942" s="1174">
        <f t="shared" si="47"/>
        <v>0</v>
      </c>
    </row>
    <row r="943" spans="1:11">
      <c r="A943" s="1175" t="s">
        <v>7017</v>
      </c>
      <c r="B943" s="1175" t="s">
        <v>21</v>
      </c>
      <c r="C943" s="1189" t="s">
        <v>6103</v>
      </c>
      <c r="D943" s="1185" t="s">
        <v>6104</v>
      </c>
      <c r="E943" s="1172">
        <v>0.5</v>
      </c>
      <c r="F943" s="1187"/>
      <c r="G943" s="1187"/>
      <c r="H943" s="1188">
        <f t="shared" si="45"/>
        <v>0</v>
      </c>
      <c r="I943" s="1172">
        <f t="shared" si="46"/>
        <v>0</v>
      </c>
      <c r="J943" s="1172"/>
      <c r="K943" s="1174">
        <f t="shared" si="47"/>
        <v>0</v>
      </c>
    </row>
    <row r="944" spans="1:11">
      <c r="A944" s="1175" t="s">
        <v>7018</v>
      </c>
      <c r="B944" s="1175" t="s">
        <v>21</v>
      </c>
      <c r="C944" s="1189" t="s">
        <v>6106</v>
      </c>
      <c r="D944" s="1185" t="s">
        <v>6104</v>
      </c>
      <c r="E944" s="1172">
        <v>1</v>
      </c>
      <c r="F944" s="1187"/>
      <c r="G944" s="1187"/>
      <c r="H944" s="1188">
        <f t="shared" si="45"/>
        <v>0</v>
      </c>
      <c r="I944" s="1172">
        <f t="shared" si="46"/>
        <v>0</v>
      </c>
      <c r="J944" s="1172"/>
      <c r="K944" s="1174">
        <f t="shared" si="47"/>
        <v>0</v>
      </c>
    </row>
    <row r="945" spans="1:11">
      <c r="A945" s="1175" t="s">
        <v>7019</v>
      </c>
      <c r="B945" s="1175" t="s">
        <v>21</v>
      </c>
      <c r="C945" s="1189" t="s">
        <v>6108</v>
      </c>
      <c r="D945" s="1185" t="s">
        <v>6014</v>
      </c>
      <c r="E945" s="1172">
        <v>2</v>
      </c>
      <c r="F945" s="1187"/>
      <c r="G945" s="1187"/>
      <c r="H945" s="1188">
        <f t="shared" si="45"/>
        <v>0</v>
      </c>
      <c r="I945" s="1172">
        <f t="shared" si="46"/>
        <v>0</v>
      </c>
      <c r="J945" s="1172"/>
      <c r="K945" s="1174">
        <f t="shared" si="47"/>
        <v>0</v>
      </c>
    </row>
    <row r="946" spans="1:11" ht="15">
      <c r="A946" s="1175" t="s">
        <v>21</v>
      </c>
      <c r="B946" s="1175" t="s">
        <v>21</v>
      </c>
      <c r="C946" s="781" t="s">
        <v>7020</v>
      </c>
      <c r="D946" s="1185" t="s">
        <v>21</v>
      </c>
      <c r="E946" s="1172" t="s">
        <v>21</v>
      </c>
      <c r="F946" s="1172"/>
      <c r="G946" s="1172"/>
      <c r="H946" s="1188"/>
      <c r="I946" s="1172"/>
      <c r="J946" s="1172"/>
      <c r="K946" s="1174"/>
    </row>
    <row r="947" spans="1:11">
      <c r="A947" s="1175" t="s">
        <v>21</v>
      </c>
      <c r="B947" s="1175"/>
      <c r="C947" s="1189"/>
      <c r="D947" s="1185"/>
      <c r="E947" s="1172"/>
      <c r="F947" s="1172"/>
      <c r="G947" s="1172"/>
      <c r="H947" s="1188"/>
      <c r="I947" s="1172"/>
      <c r="J947" s="1172"/>
      <c r="K947" s="1174"/>
    </row>
    <row r="948" spans="1:11" ht="15">
      <c r="A948" s="1175" t="s">
        <v>21</v>
      </c>
      <c r="B948" s="1175"/>
      <c r="C948" s="781" t="s">
        <v>7021</v>
      </c>
      <c r="D948" s="1185"/>
      <c r="E948" s="1172"/>
      <c r="F948" s="1172"/>
      <c r="G948" s="1172"/>
      <c r="H948" s="1188"/>
      <c r="I948" s="1172"/>
      <c r="J948" s="1172"/>
      <c r="K948" s="1174"/>
    </row>
    <row r="949" spans="1:11" ht="25.5">
      <c r="A949" s="1175" t="s">
        <v>7022</v>
      </c>
      <c r="B949" s="1175" t="s">
        <v>21</v>
      </c>
      <c r="C949" s="1186" t="s">
        <v>7023</v>
      </c>
      <c r="D949" s="1185" t="s">
        <v>6014</v>
      </c>
      <c r="E949" s="1172">
        <v>1</v>
      </c>
      <c r="F949" s="1187"/>
      <c r="G949" s="1187"/>
      <c r="H949" s="1188">
        <f t="shared" si="45"/>
        <v>0</v>
      </c>
      <c r="I949" s="1172">
        <f t="shared" si="46"/>
        <v>0</v>
      </c>
      <c r="J949" s="1172"/>
      <c r="K949" s="1174">
        <f t="shared" si="47"/>
        <v>0</v>
      </c>
    </row>
    <row r="950" spans="1:11">
      <c r="A950" s="1175" t="s">
        <v>7024</v>
      </c>
      <c r="B950" s="1175" t="s">
        <v>21</v>
      </c>
      <c r="C950" s="1189" t="s">
        <v>6271</v>
      </c>
      <c r="D950" s="1185" t="s">
        <v>6014</v>
      </c>
      <c r="E950" s="1172">
        <v>2</v>
      </c>
      <c r="F950" s="1187"/>
      <c r="G950" s="1187"/>
      <c r="H950" s="1188">
        <f t="shared" si="45"/>
        <v>0</v>
      </c>
      <c r="I950" s="1172">
        <f t="shared" si="46"/>
        <v>0</v>
      </c>
      <c r="J950" s="1172"/>
      <c r="K950" s="1174">
        <f t="shared" si="47"/>
        <v>0</v>
      </c>
    </row>
    <row r="951" spans="1:11">
      <c r="A951" s="1175" t="s">
        <v>7025</v>
      </c>
      <c r="B951" s="1175" t="s">
        <v>21</v>
      </c>
      <c r="C951" s="1189" t="s">
        <v>7026</v>
      </c>
      <c r="D951" s="1185" t="s">
        <v>6014</v>
      </c>
      <c r="E951" s="1172">
        <v>1</v>
      </c>
      <c r="F951" s="1187"/>
      <c r="G951" s="1187"/>
      <c r="H951" s="1188">
        <f t="shared" si="45"/>
        <v>0</v>
      </c>
      <c r="I951" s="1172">
        <f t="shared" si="46"/>
        <v>0</v>
      </c>
      <c r="J951" s="1172"/>
      <c r="K951" s="1174">
        <f t="shared" si="47"/>
        <v>0</v>
      </c>
    </row>
    <row r="952" spans="1:11">
      <c r="A952" s="1175"/>
      <c r="B952" s="1175" t="s">
        <v>21</v>
      </c>
      <c r="C952" s="1189" t="s">
        <v>6060</v>
      </c>
      <c r="D952" s="1185" t="s">
        <v>21</v>
      </c>
      <c r="E952" s="1172" t="s">
        <v>21</v>
      </c>
      <c r="F952" s="1172"/>
      <c r="G952" s="1172"/>
      <c r="H952" s="1188"/>
      <c r="I952" s="1172"/>
      <c r="J952" s="1172"/>
      <c r="K952" s="1174"/>
    </row>
    <row r="953" spans="1:11">
      <c r="A953" s="1175" t="s">
        <v>7027</v>
      </c>
      <c r="B953" s="1175" t="s">
        <v>21</v>
      </c>
      <c r="C953" s="1189" t="s">
        <v>6290</v>
      </c>
      <c r="D953" s="1185" t="s">
        <v>6048</v>
      </c>
      <c r="E953" s="1172">
        <v>5</v>
      </c>
      <c r="F953" s="1187"/>
      <c r="G953" s="1187"/>
      <c r="H953" s="1188">
        <f t="shared" si="45"/>
        <v>0</v>
      </c>
      <c r="I953" s="1172">
        <f t="shared" si="46"/>
        <v>0</v>
      </c>
      <c r="J953" s="1172"/>
      <c r="K953" s="1174">
        <f t="shared" si="47"/>
        <v>0</v>
      </c>
    </row>
    <row r="954" spans="1:11">
      <c r="A954" s="1175" t="s">
        <v>7028</v>
      </c>
      <c r="B954" s="1175" t="s">
        <v>21</v>
      </c>
      <c r="C954" s="1189" t="s">
        <v>7029</v>
      </c>
      <c r="D954" s="1185" t="s">
        <v>6014</v>
      </c>
      <c r="E954" s="1172">
        <v>2</v>
      </c>
      <c r="F954" s="1187"/>
      <c r="G954" s="1187"/>
      <c r="H954" s="1188">
        <f t="shared" si="45"/>
        <v>0</v>
      </c>
      <c r="I954" s="1172">
        <f t="shared" si="46"/>
        <v>0</v>
      </c>
      <c r="J954" s="1172"/>
      <c r="K954" s="1174">
        <f t="shared" si="47"/>
        <v>0</v>
      </c>
    </row>
    <row r="955" spans="1:11">
      <c r="A955" s="1175" t="s">
        <v>7030</v>
      </c>
      <c r="B955" s="1175" t="s">
        <v>21</v>
      </c>
      <c r="C955" s="1189" t="s">
        <v>6297</v>
      </c>
      <c r="D955" s="1185" t="s">
        <v>6014</v>
      </c>
      <c r="E955" s="1172">
        <v>1</v>
      </c>
      <c r="F955" s="1187"/>
      <c r="G955" s="1187"/>
      <c r="H955" s="1188">
        <f t="shared" si="45"/>
        <v>0</v>
      </c>
      <c r="I955" s="1172">
        <f t="shared" si="46"/>
        <v>0</v>
      </c>
      <c r="J955" s="1172"/>
      <c r="K955" s="1174">
        <f t="shared" si="47"/>
        <v>0</v>
      </c>
    </row>
    <row r="956" spans="1:11">
      <c r="A956" s="1175" t="s">
        <v>7031</v>
      </c>
      <c r="B956" s="1175" t="s">
        <v>21</v>
      </c>
      <c r="C956" s="1189" t="s">
        <v>6103</v>
      </c>
      <c r="D956" s="1185" t="s">
        <v>6104</v>
      </c>
      <c r="E956" s="1172">
        <v>0.5</v>
      </c>
      <c r="F956" s="1187"/>
      <c r="G956" s="1187"/>
      <c r="H956" s="1188">
        <f t="shared" si="45"/>
        <v>0</v>
      </c>
      <c r="I956" s="1172">
        <f t="shared" si="46"/>
        <v>0</v>
      </c>
      <c r="J956" s="1172"/>
      <c r="K956" s="1174">
        <f t="shared" si="47"/>
        <v>0</v>
      </c>
    </row>
    <row r="957" spans="1:11">
      <c r="A957" s="1175" t="s">
        <v>7032</v>
      </c>
      <c r="B957" s="1175" t="s">
        <v>21</v>
      </c>
      <c r="C957" s="1189" t="s">
        <v>6106</v>
      </c>
      <c r="D957" s="1185" t="s">
        <v>6104</v>
      </c>
      <c r="E957" s="1172">
        <v>1</v>
      </c>
      <c r="F957" s="1187"/>
      <c r="G957" s="1187"/>
      <c r="H957" s="1188">
        <f t="shared" si="45"/>
        <v>0</v>
      </c>
      <c r="I957" s="1172">
        <f t="shared" si="46"/>
        <v>0</v>
      </c>
      <c r="J957" s="1172"/>
      <c r="K957" s="1174">
        <f t="shared" si="47"/>
        <v>0</v>
      </c>
    </row>
    <row r="958" spans="1:11">
      <c r="A958" s="1175" t="s">
        <v>7033</v>
      </c>
      <c r="B958" s="1175" t="s">
        <v>21</v>
      </c>
      <c r="C958" s="1189" t="s">
        <v>6108</v>
      </c>
      <c r="D958" s="1185" t="s">
        <v>6014</v>
      </c>
      <c r="E958" s="1172">
        <v>2</v>
      </c>
      <c r="F958" s="1187"/>
      <c r="G958" s="1187"/>
      <c r="H958" s="1188">
        <f t="shared" si="45"/>
        <v>0</v>
      </c>
      <c r="I958" s="1172">
        <f t="shared" si="46"/>
        <v>0</v>
      </c>
      <c r="J958" s="1172"/>
      <c r="K958" s="1174">
        <f t="shared" si="47"/>
        <v>0</v>
      </c>
    </row>
    <row r="959" spans="1:11" ht="15">
      <c r="A959" s="1175" t="s">
        <v>21</v>
      </c>
      <c r="B959" s="1175" t="s">
        <v>21</v>
      </c>
      <c r="C959" s="781" t="s">
        <v>7034</v>
      </c>
      <c r="D959" s="1185" t="s">
        <v>21</v>
      </c>
      <c r="E959" s="1172" t="s">
        <v>21</v>
      </c>
      <c r="F959" s="1172"/>
      <c r="G959" s="1172"/>
      <c r="H959" s="1188"/>
      <c r="I959" s="1172"/>
      <c r="J959" s="1172"/>
      <c r="K959" s="1174"/>
    </row>
    <row r="960" spans="1:11">
      <c r="A960" s="1175" t="s">
        <v>21</v>
      </c>
      <c r="B960" s="1175" t="s">
        <v>21</v>
      </c>
      <c r="C960" s="1189" t="s">
        <v>21</v>
      </c>
      <c r="D960" s="1185" t="s">
        <v>21</v>
      </c>
      <c r="E960" s="1172" t="s">
        <v>21</v>
      </c>
      <c r="F960" s="1172"/>
      <c r="G960" s="1172"/>
      <c r="H960" s="1188"/>
      <c r="I960" s="1172"/>
      <c r="J960" s="1172"/>
      <c r="K960" s="1174"/>
    </row>
    <row r="961" spans="1:11" ht="15">
      <c r="A961" s="1175" t="s">
        <v>21</v>
      </c>
      <c r="B961" s="1175"/>
      <c r="C961" s="781" t="s">
        <v>7035</v>
      </c>
      <c r="D961" s="1185"/>
      <c r="E961" s="1172" t="s">
        <v>21</v>
      </c>
      <c r="F961" s="1172"/>
      <c r="G961" s="1172"/>
      <c r="H961" s="1188"/>
      <c r="I961" s="1172"/>
      <c r="J961" s="1172"/>
      <c r="K961" s="1174"/>
    </row>
    <row r="962" spans="1:11" ht="15">
      <c r="A962" s="1175" t="s">
        <v>21</v>
      </c>
      <c r="B962" s="1175" t="s">
        <v>21</v>
      </c>
      <c r="C962" s="1199" t="s">
        <v>7036</v>
      </c>
      <c r="D962" s="1185" t="s">
        <v>21</v>
      </c>
      <c r="E962" s="1172" t="s">
        <v>21</v>
      </c>
      <c r="F962" s="1172"/>
      <c r="G962" s="1172"/>
      <c r="H962" s="1188"/>
      <c r="I962" s="1172"/>
      <c r="J962" s="1172"/>
      <c r="K962" s="1174"/>
    </row>
    <row r="963" spans="1:11">
      <c r="A963" s="1175" t="s">
        <v>7037</v>
      </c>
      <c r="B963" s="1175" t="s">
        <v>21</v>
      </c>
      <c r="C963" s="1189" t="s">
        <v>7038</v>
      </c>
      <c r="D963" s="1185" t="s">
        <v>6014</v>
      </c>
      <c r="E963" s="1172">
        <v>2</v>
      </c>
      <c r="F963" s="1187"/>
      <c r="G963" s="1187"/>
      <c r="H963" s="1188">
        <f t="shared" si="45"/>
        <v>0</v>
      </c>
      <c r="I963" s="1172">
        <f t="shared" si="46"/>
        <v>0</v>
      </c>
      <c r="J963" s="1172"/>
      <c r="K963" s="1174">
        <f t="shared" si="47"/>
        <v>0</v>
      </c>
    </row>
    <row r="964" spans="1:11">
      <c r="A964" s="1175" t="s">
        <v>7039</v>
      </c>
      <c r="B964" s="1175" t="s">
        <v>21</v>
      </c>
      <c r="C964" s="1189" t="s">
        <v>7026</v>
      </c>
      <c r="D964" s="1185" t="s">
        <v>6014</v>
      </c>
      <c r="E964" s="1172">
        <v>3</v>
      </c>
      <c r="F964" s="1187"/>
      <c r="G964" s="1187"/>
      <c r="H964" s="1188">
        <f t="shared" si="45"/>
        <v>0</v>
      </c>
      <c r="I964" s="1172">
        <f t="shared" si="46"/>
        <v>0</v>
      </c>
      <c r="J964" s="1172"/>
      <c r="K964" s="1174">
        <f t="shared" si="47"/>
        <v>0</v>
      </c>
    </row>
    <row r="965" spans="1:11">
      <c r="A965" s="1175" t="s">
        <v>7040</v>
      </c>
      <c r="B965" s="1175" t="s">
        <v>21</v>
      </c>
      <c r="C965" s="1189" t="s">
        <v>7041</v>
      </c>
      <c r="D965" s="1185" t="s">
        <v>6014</v>
      </c>
      <c r="E965" s="1172">
        <v>2</v>
      </c>
      <c r="F965" s="1187"/>
      <c r="G965" s="1187"/>
      <c r="H965" s="1188">
        <f t="shared" si="45"/>
        <v>0</v>
      </c>
      <c r="I965" s="1172">
        <f t="shared" si="46"/>
        <v>0</v>
      </c>
      <c r="J965" s="1172"/>
      <c r="K965" s="1174">
        <f t="shared" si="47"/>
        <v>0</v>
      </c>
    </row>
    <row r="966" spans="1:11">
      <c r="A966" s="1175" t="s">
        <v>21</v>
      </c>
      <c r="B966" s="1175" t="s">
        <v>21</v>
      </c>
      <c r="C966" s="1189" t="s">
        <v>6060</v>
      </c>
      <c r="D966" s="1185" t="s">
        <v>21</v>
      </c>
      <c r="E966" s="1172" t="s">
        <v>21</v>
      </c>
      <c r="F966" s="1172"/>
      <c r="G966" s="1172"/>
      <c r="H966" s="1188"/>
      <c r="I966" s="1172"/>
      <c r="J966" s="1172"/>
      <c r="K966" s="1174"/>
    </row>
    <row r="967" spans="1:11">
      <c r="A967" s="1175" t="s">
        <v>7042</v>
      </c>
      <c r="B967" s="1175" t="s">
        <v>21</v>
      </c>
      <c r="C967" s="1189" t="s">
        <v>6290</v>
      </c>
      <c r="D967" s="1185" t="s">
        <v>6048</v>
      </c>
      <c r="E967" s="1172">
        <v>8</v>
      </c>
      <c r="F967" s="1187"/>
      <c r="G967" s="1187"/>
      <c r="H967" s="1188">
        <f t="shared" si="45"/>
        <v>0</v>
      </c>
      <c r="I967" s="1172">
        <f t="shared" si="46"/>
        <v>0</v>
      </c>
      <c r="J967" s="1172"/>
      <c r="K967" s="1174">
        <f t="shared" si="47"/>
        <v>0</v>
      </c>
    </row>
    <row r="968" spans="1:11">
      <c r="A968" s="1175" t="s">
        <v>7043</v>
      </c>
      <c r="B968" s="1175" t="s">
        <v>21</v>
      </c>
      <c r="C968" s="1189" t="s">
        <v>6329</v>
      </c>
      <c r="D968" s="1185" t="s">
        <v>6048</v>
      </c>
      <c r="E968" s="1172">
        <v>1</v>
      </c>
      <c r="F968" s="1187"/>
      <c r="G968" s="1187"/>
      <c r="H968" s="1188">
        <f t="shared" si="45"/>
        <v>0</v>
      </c>
      <c r="I968" s="1172">
        <f t="shared" si="46"/>
        <v>0</v>
      </c>
      <c r="J968" s="1172"/>
      <c r="K968" s="1174">
        <f t="shared" si="47"/>
        <v>0</v>
      </c>
    </row>
    <row r="969" spans="1:11">
      <c r="A969" s="1175" t="s">
        <v>7044</v>
      </c>
      <c r="B969" s="1175" t="s">
        <v>21</v>
      </c>
      <c r="C969" s="1189" t="s">
        <v>7029</v>
      </c>
      <c r="D969" s="1185" t="s">
        <v>6014</v>
      </c>
      <c r="E969" s="1172">
        <v>3</v>
      </c>
      <c r="F969" s="1187"/>
      <c r="G969" s="1187"/>
      <c r="H969" s="1188">
        <f t="shared" si="45"/>
        <v>0</v>
      </c>
      <c r="I969" s="1172">
        <f t="shared" si="46"/>
        <v>0</v>
      </c>
      <c r="J969" s="1172"/>
      <c r="K969" s="1174">
        <f t="shared" si="47"/>
        <v>0</v>
      </c>
    </row>
    <row r="970" spans="1:11">
      <c r="A970" s="1175" t="s">
        <v>7045</v>
      </c>
      <c r="B970" s="1175" t="s">
        <v>21</v>
      </c>
      <c r="C970" s="1189" t="s">
        <v>6297</v>
      </c>
      <c r="D970" s="1185" t="s">
        <v>6014</v>
      </c>
      <c r="E970" s="1172">
        <v>1</v>
      </c>
      <c r="F970" s="1187"/>
      <c r="G970" s="1187"/>
      <c r="H970" s="1188">
        <f t="shared" ref="H970:H1033" si="48">E970*F970</f>
        <v>0</v>
      </c>
      <c r="I970" s="1172">
        <f t="shared" ref="I970:I1033" si="49">E970*G970</f>
        <v>0</v>
      </c>
      <c r="J970" s="1172"/>
      <c r="K970" s="1174">
        <f t="shared" ref="K970:K1033" si="50">H970+I970</f>
        <v>0</v>
      </c>
    </row>
    <row r="971" spans="1:11">
      <c r="A971" s="1175" t="s">
        <v>7046</v>
      </c>
      <c r="B971" s="1189" t="s">
        <v>21</v>
      </c>
      <c r="C971" s="1189" t="s">
        <v>6103</v>
      </c>
      <c r="D971" s="1185" t="s">
        <v>6104</v>
      </c>
      <c r="E971" s="1172">
        <v>0.5</v>
      </c>
      <c r="F971" s="1187"/>
      <c r="G971" s="1187"/>
      <c r="H971" s="1188">
        <f t="shared" si="48"/>
        <v>0</v>
      </c>
      <c r="I971" s="1172">
        <f t="shared" si="49"/>
        <v>0</v>
      </c>
      <c r="J971" s="1172"/>
      <c r="K971" s="1174">
        <f t="shared" si="50"/>
        <v>0</v>
      </c>
    </row>
    <row r="972" spans="1:11">
      <c r="A972" s="1175" t="s">
        <v>7047</v>
      </c>
      <c r="B972" s="1189" t="s">
        <v>21</v>
      </c>
      <c r="C972" s="1189" t="s">
        <v>6106</v>
      </c>
      <c r="D972" s="1185" t="s">
        <v>6104</v>
      </c>
      <c r="E972" s="1172">
        <v>1</v>
      </c>
      <c r="F972" s="1187"/>
      <c r="G972" s="1187"/>
      <c r="H972" s="1188">
        <f t="shared" si="48"/>
        <v>0</v>
      </c>
      <c r="I972" s="1172">
        <f t="shared" si="49"/>
        <v>0</v>
      </c>
      <c r="J972" s="1172"/>
      <c r="K972" s="1174">
        <f t="shared" si="50"/>
        <v>0</v>
      </c>
    </row>
    <row r="973" spans="1:11">
      <c r="A973" s="1175" t="s">
        <v>7048</v>
      </c>
      <c r="B973" s="1189" t="s">
        <v>21</v>
      </c>
      <c r="C973" s="1189" t="s">
        <v>6108</v>
      </c>
      <c r="D973" s="1185" t="s">
        <v>6014</v>
      </c>
      <c r="E973" s="1172">
        <v>2</v>
      </c>
      <c r="F973" s="1187"/>
      <c r="G973" s="1187"/>
      <c r="H973" s="1188">
        <f t="shared" si="48"/>
        <v>0</v>
      </c>
      <c r="I973" s="1172">
        <f t="shared" si="49"/>
        <v>0</v>
      </c>
      <c r="J973" s="1172"/>
      <c r="K973" s="1174">
        <f t="shared" si="50"/>
        <v>0</v>
      </c>
    </row>
    <row r="974" spans="1:11" ht="15">
      <c r="A974" s="1175" t="s">
        <v>7049</v>
      </c>
      <c r="B974" s="1175"/>
      <c r="C974" s="781" t="s">
        <v>7035</v>
      </c>
      <c r="D974" s="1185"/>
      <c r="E974" s="1172"/>
      <c r="F974" s="1172"/>
      <c r="G974" s="1172"/>
      <c r="H974" s="1188"/>
      <c r="I974" s="1172"/>
      <c r="J974" s="1172"/>
      <c r="K974" s="1174"/>
    </row>
    <row r="975" spans="1:11" ht="15">
      <c r="A975" s="1175"/>
      <c r="B975" s="1175" t="s">
        <v>21</v>
      </c>
      <c r="C975" s="1199" t="s">
        <v>7050</v>
      </c>
      <c r="D975" s="1185" t="s">
        <v>21</v>
      </c>
      <c r="E975" s="1172" t="s">
        <v>21</v>
      </c>
      <c r="F975" s="1172"/>
      <c r="G975" s="1172"/>
      <c r="H975" s="1188"/>
      <c r="I975" s="1172"/>
      <c r="J975" s="1172"/>
      <c r="K975" s="1174"/>
    </row>
    <row r="976" spans="1:11">
      <c r="A976" s="1175"/>
      <c r="B976" s="1175" t="s">
        <v>21</v>
      </c>
      <c r="C976" s="1189" t="s">
        <v>21</v>
      </c>
      <c r="D976" s="1185" t="s">
        <v>21</v>
      </c>
      <c r="E976" s="1172" t="s">
        <v>21</v>
      </c>
      <c r="F976" s="1172"/>
      <c r="G976" s="1172"/>
      <c r="H976" s="1188"/>
      <c r="I976" s="1172"/>
      <c r="J976" s="1172"/>
      <c r="K976" s="1174"/>
    </row>
    <row r="977" spans="1:11" ht="15">
      <c r="A977" s="1175"/>
      <c r="B977" s="1175"/>
      <c r="C977" s="781" t="s">
        <v>7051</v>
      </c>
      <c r="D977" s="1185" t="s">
        <v>21</v>
      </c>
      <c r="E977" s="1172" t="s">
        <v>21</v>
      </c>
      <c r="F977" s="1172"/>
      <c r="G977" s="1172"/>
      <c r="H977" s="1188"/>
      <c r="I977" s="1172"/>
      <c r="J977" s="1172"/>
      <c r="K977" s="1174"/>
    </row>
    <row r="978" spans="1:11" ht="25.5">
      <c r="A978" s="1175" t="s">
        <v>7052</v>
      </c>
      <c r="B978" s="1175" t="s">
        <v>21</v>
      </c>
      <c r="C978" s="1186" t="s">
        <v>7053</v>
      </c>
      <c r="D978" s="1185" t="s">
        <v>6014</v>
      </c>
      <c r="E978" s="1172">
        <v>1</v>
      </c>
      <c r="F978" s="1187"/>
      <c r="G978" s="1187"/>
      <c r="H978" s="1188">
        <f t="shared" si="48"/>
        <v>0</v>
      </c>
      <c r="I978" s="1172">
        <f t="shared" si="49"/>
        <v>0</v>
      </c>
      <c r="J978" s="1172"/>
      <c r="K978" s="1174">
        <f t="shared" si="50"/>
        <v>0</v>
      </c>
    </row>
    <row r="979" spans="1:11">
      <c r="A979" s="1175"/>
      <c r="B979" s="1175" t="s">
        <v>21</v>
      </c>
      <c r="C979" s="1189" t="s">
        <v>7054</v>
      </c>
      <c r="D979" s="1185" t="s">
        <v>6014</v>
      </c>
      <c r="E979" s="1172">
        <v>2</v>
      </c>
      <c r="F979" s="1187"/>
      <c r="G979" s="1187"/>
      <c r="H979" s="1188">
        <f t="shared" si="48"/>
        <v>0</v>
      </c>
      <c r="I979" s="1172">
        <f t="shared" si="49"/>
        <v>0</v>
      </c>
      <c r="J979" s="1172"/>
      <c r="K979" s="1174">
        <f t="shared" si="50"/>
        <v>0</v>
      </c>
    </row>
    <row r="980" spans="1:11">
      <c r="A980" s="1175" t="s">
        <v>7055</v>
      </c>
      <c r="B980" s="1175" t="s">
        <v>21</v>
      </c>
      <c r="C980" s="1189" t="s">
        <v>7056</v>
      </c>
      <c r="D980" s="1185" t="s">
        <v>6014</v>
      </c>
      <c r="E980" s="1172">
        <v>2</v>
      </c>
      <c r="F980" s="1187"/>
      <c r="G980" s="1187"/>
      <c r="H980" s="1188">
        <f t="shared" si="48"/>
        <v>0</v>
      </c>
      <c r="I980" s="1172">
        <f t="shared" si="49"/>
        <v>0</v>
      </c>
      <c r="J980" s="1172"/>
      <c r="K980" s="1174">
        <f t="shared" si="50"/>
        <v>0</v>
      </c>
    </row>
    <row r="981" spans="1:11">
      <c r="A981" s="1175" t="s">
        <v>7057</v>
      </c>
      <c r="B981" s="1175" t="s">
        <v>21</v>
      </c>
      <c r="C981" s="1189" t="s">
        <v>7058</v>
      </c>
      <c r="D981" s="1185" t="s">
        <v>6014</v>
      </c>
      <c r="E981" s="1172">
        <v>1</v>
      </c>
      <c r="F981" s="1187"/>
      <c r="G981" s="1187"/>
      <c r="H981" s="1188">
        <f t="shared" si="48"/>
        <v>0</v>
      </c>
      <c r="I981" s="1172">
        <f t="shared" si="49"/>
        <v>0</v>
      </c>
      <c r="J981" s="1172"/>
      <c r="K981" s="1174">
        <f t="shared" si="50"/>
        <v>0</v>
      </c>
    </row>
    <row r="982" spans="1:11">
      <c r="A982" s="1175" t="s">
        <v>7059</v>
      </c>
      <c r="B982" s="1175" t="s">
        <v>21</v>
      </c>
      <c r="C982" s="1189" t="s">
        <v>7060</v>
      </c>
      <c r="D982" s="1185" t="s">
        <v>6014</v>
      </c>
      <c r="E982" s="1172">
        <v>1</v>
      </c>
      <c r="F982" s="1187"/>
      <c r="G982" s="1187"/>
      <c r="H982" s="1188">
        <f t="shared" si="48"/>
        <v>0</v>
      </c>
      <c r="I982" s="1172">
        <f t="shared" si="49"/>
        <v>0</v>
      </c>
      <c r="J982" s="1172"/>
      <c r="K982" s="1174">
        <f t="shared" si="50"/>
        <v>0</v>
      </c>
    </row>
    <row r="983" spans="1:11">
      <c r="A983" s="1175" t="s">
        <v>21</v>
      </c>
      <c r="B983" s="1175"/>
      <c r="C983" s="1189" t="s">
        <v>6045</v>
      </c>
      <c r="D983" s="1185"/>
      <c r="E983" s="1172"/>
      <c r="F983" s="1172"/>
      <c r="G983" s="1172"/>
      <c r="H983" s="1188"/>
      <c r="I983" s="1172"/>
      <c r="J983" s="1172"/>
      <c r="K983" s="1174"/>
    </row>
    <row r="984" spans="1:11">
      <c r="A984" s="1175" t="s">
        <v>7061</v>
      </c>
      <c r="B984" s="1175" t="s">
        <v>21</v>
      </c>
      <c r="C984" s="1189" t="s">
        <v>6285</v>
      </c>
      <c r="D984" s="1185" t="s">
        <v>6048</v>
      </c>
      <c r="E984" s="1172">
        <v>1</v>
      </c>
      <c r="F984" s="1187"/>
      <c r="G984" s="1187"/>
      <c r="H984" s="1188">
        <f t="shared" si="48"/>
        <v>0</v>
      </c>
      <c r="I984" s="1172">
        <f t="shared" si="49"/>
        <v>0</v>
      </c>
      <c r="J984" s="1172"/>
      <c r="K984" s="1174">
        <f t="shared" si="50"/>
        <v>0</v>
      </c>
    </row>
    <row r="985" spans="1:11">
      <c r="A985" s="1175"/>
      <c r="B985" s="1175" t="s">
        <v>21</v>
      </c>
      <c r="C985" s="1189" t="s">
        <v>6049</v>
      </c>
      <c r="D985" s="1185" t="s">
        <v>6048</v>
      </c>
      <c r="E985" s="1172">
        <v>1</v>
      </c>
      <c r="F985" s="1187"/>
      <c r="G985" s="1187"/>
      <c r="H985" s="1188">
        <f t="shared" si="48"/>
        <v>0</v>
      </c>
      <c r="I985" s="1172">
        <f t="shared" si="49"/>
        <v>0</v>
      </c>
      <c r="J985" s="1172"/>
      <c r="K985" s="1174">
        <f t="shared" si="50"/>
        <v>0</v>
      </c>
    </row>
    <row r="986" spans="1:11">
      <c r="A986" s="1193" t="s">
        <v>7062</v>
      </c>
      <c r="B986" s="1175" t="s">
        <v>21</v>
      </c>
      <c r="C986" s="1189" t="s">
        <v>6051</v>
      </c>
      <c r="D986" s="1185" t="s">
        <v>6048</v>
      </c>
      <c r="E986" s="1172">
        <v>6</v>
      </c>
      <c r="F986" s="1187"/>
      <c r="G986" s="1187"/>
      <c r="H986" s="1188">
        <f t="shared" si="48"/>
        <v>0</v>
      </c>
      <c r="I986" s="1172">
        <f t="shared" si="49"/>
        <v>0</v>
      </c>
      <c r="J986" s="1172"/>
      <c r="K986" s="1174">
        <f t="shared" si="50"/>
        <v>0</v>
      </c>
    </row>
    <row r="987" spans="1:11">
      <c r="A987" s="1175"/>
      <c r="B987" s="1175" t="s">
        <v>21</v>
      </c>
      <c r="C987" s="1189" t="s">
        <v>6049</v>
      </c>
      <c r="D987" s="1185" t="s">
        <v>6048</v>
      </c>
      <c r="E987" s="1172">
        <v>6</v>
      </c>
      <c r="F987" s="1187"/>
      <c r="G987" s="1187"/>
      <c r="H987" s="1188">
        <f t="shared" si="48"/>
        <v>0</v>
      </c>
      <c r="I987" s="1172">
        <f t="shared" si="49"/>
        <v>0</v>
      </c>
      <c r="J987" s="1172"/>
      <c r="K987" s="1174">
        <f t="shared" si="50"/>
        <v>0</v>
      </c>
    </row>
    <row r="988" spans="1:11">
      <c r="A988" s="1175" t="s">
        <v>7063</v>
      </c>
      <c r="B988" s="1175" t="s">
        <v>21</v>
      </c>
      <c r="C988" s="1189" t="s">
        <v>6059</v>
      </c>
      <c r="D988" s="1185" t="s">
        <v>21</v>
      </c>
      <c r="E988" s="1172" t="s">
        <v>21</v>
      </c>
      <c r="F988" s="1172"/>
      <c r="G988" s="1172"/>
      <c r="H988" s="1188"/>
      <c r="I988" s="1172"/>
      <c r="J988" s="1172"/>
      <c r="K988" s="1174"/>
    </row>
    <row r="989" spans="1:11">
      <c r="A989" s="1175"/>
      <c r="B989" s="1175"/>
      <c r="C989" s="1189" t="s">
        <v>7064</v>
      </c>
      <c r="D989" s="1185"/>
      <c r="E989" s="1172"/>
      <c r="F989" s="1172"/>
      <c r="G989" s="1172"/>
      <c r="H989" s="1188"/>
      <c r="I989" s="1172"/>
      <c r="J989" s="1172"/>
      <c r="K989" s="1174"/>
    </row>
    <row r="990" spans="1:11">
      <c r="A990" s="1175" t="s">
        <v>7065</v>
      </c>
      <c r="B990" s="1175" t="s">
        <v>21</v>
      </c>
      <c r="C990" s="1189" t="s">
        <v>7066</v>
      </c>
      <c r="D990" s="1185" t="s">
        <v>6014</v>
      </c>
      <c r="E990" s="1172">
        <v>2</v>
      </c>
      <c r="F990" s="1187"/>
      <c r="G990" s="1187"/>
      <c r="H990" s="1188">
        <f t="shared" si="48"/>
        <v>0</v>
      </c>
      <c r="I990" s="1172">
        <f t="shared" si="49"/>
        <v>0</v>
      </c>
      <c r="J990" s="1172"/>
      <c r="K990" s="1174">
        <f t="shared" si="50"/>
        <v>0</v>
      </c>
    </row>
    <row r="991" spans="1:11">
      <c r="A991" s="1175"/>
      <c r="B991" s="1175"/>
      <c r="C991" s="1189" t="s">
        <v>6504</v>
      </c>
      <c r="D991" s="1185" t="s">
        <v>6014</v>
      </c>
      <c r="E991" s="1172">
        <v>2</v>
      </c>
      <c r="F991" s="1187"/>
      <c r="G991" s="1187"/>
      <c r="H991" s="1188">
        <f t="shared" si="48"/>
        <v>0</v>
      </c>
      <c r="I991" s="1172">
        <f t="shared" si="49"/>
        <v>0</v>
      </c>
      <c r="J991" s="1172"/>
      <c r="K991" s="1174">
        <f t="shared" si="50"/>
        <v>0</v>
      </c>
    </row>
    <row r="992" spans="1:11">
      <c r="A992" s="1175" t="s">
        <v>7067</v>
      </c>
      <c r="B992" s="1175" t="s">
        <v>21</v>
      </c>
      <c r="C992" s="1189" t="s">
        <v>7068</v>
      </c>
      <c r="D992" s="1185" t="s">
        <v>6014</v>
      </c>
      <c r="E992" s="1172">
        <v>2</v>
      </c>
      <c r="F992" s="1187"/>
      <c r="G992" s="1187"/>
      <c r="H992" s="1188">
        <f t="shared" si="48"/>
        <v>0</v>
      </c>
      <c r="I992" s="1172">
        <f t="shared" si="49"/>
        <v>0</v>
      </c>
      <c r="J992" s="1172"/>
      <c r="K992" s="1174">
        <f t="shared" si="50"/>
        <v>0</v>
      </c>
    </row>
    <row r="993" spans="1:11">
      <c r="A993" s="1175" t="s">
        <v>7069</v>
      </c>
      <c r="B993" s="1175" t="s">
        <v>21</v>
      </c>
      <c r="C993" s="1189" t="s">
        <v>7070</v>
      </c>
      <c r="D993" s="1185" t="s">
        <v>6014</v>
      </c>
      <c r="E993" s="1172">
        <v>2</v>
      </c>
      <c r="F993" s="1187"/>
      <c r="G993" s="1187"/>
      <c r="H993" s="1188">
        <f t="shared" si="48"/>
        <v>0</v>
      </c>
      <c r="I993" s="1172">
        <f t="shared" si="49"/>
        <v>0</v>
      </c>
      <c r="J993" s="1172"/>
      <c r="K993" s="1174">
        <f t="shared" si="50"/>
        <v>0</v>
      </c>
    </row>
    <row r="994" spans="1:11">
      <c r="A994" s="1175" t="s">
        <v>7071</v>
      </c>
      <c r="B994" s="1175" t="s">
        <v>21</v>
      </c>
      <c r="C994" s="1189" t="s">
        <v>7072</v>
      </c>
      <c r="D994" s="1185" t="s">
        <v>6014</v>
      </c>
      <c r="E994" s="1172">
        <v>1</v>
      </c>
      <c r="F994" s="1187"/>
      <c r="G994" s="1187"/>
      <c r="H994" s="1188">
        <f t="shared" si="48"/>
        <v>0</v>
      </c>
      <c r="I994" s="1172">
        <f t="shared" si="49"/>
        <v>0</v>
      </c>
      <c r="J994" s="1172"/>
      <c r="K994" s="1174">
        <f t="shared" si="50"/>
        <v>0</v>
      </c>
    </row>
    <row r="995" spans="1:11">
      <c r="A995" s="1175" t="s">
        <v>7073</v>
      </c>
      <c r="B995" s="1175" t="s">
        <v>21</v>
      </c>
      <c r="C995" s="434" t="s">
        <v>7074</v>
      </c>
      <c r="D995" s="1185" t="s">
        <v>6014</v>
      </c>
      <c r="E995" s="1172">
        <v>3</v>
      </c>
      <c r="F995" s="1187"/>
      <c r="G995" s="1187"/>
      <c r="H995" s="1188">
        <f t="shared" si="48"/>
        <v>0</v>
      </c>
      <c r="I995" s="1172">
        <f t="shared" si="49"/>
        <v>0</v>
      </c>
      <c r="J995" s="1172"/>
      <c r="K995" s="1174">
        <f t="shared" si="50"/>
        <v>0</v>
      </c>
    </row>
    <row r="996" spans="1:11">
      <c r="A996" s="1175" t="s">
        <v>7075</v>
      </c>
      <c r="B996" s="1175" t="s">
        <v>21</v>
      </c>
      <c r="C996" s="434" t="s">
        <v>7076</v>
      </c>
      <c r="D996" s="1185" t="s">
        <v>6014</v>
      </c>
      <c r="E996" s="1172">
        <v>2</v>
      </c>
      <c r="F996" s="1187"/>
      <c r="G996" s="1187"/>
      <c r="H996" s="1188">
        <f t="shared" si="48"/>
        <v>0</v>
      </c>
      <c r="I996" s="1172">
        <f t="shared" si="49"/>
        <v>0</v>
      </c>
      <c r="J996" s="1172"/>
      <c r="K996" s="1174">
        <f t="shared" si="50"/>
        <v>0</v>
      </c>
    </row>
    <row r="997" spans="1:11">
      <c r="A997" s="1175" t="s">
        <v>7077</v>
      </c>
      <c r="B997" s="1175" t="s">
        <v>21</v>
      </c>
      <c r="C997" s="1189" t="s">
        <v>6623</v>
      </c>
      <c r="D997" s="1185" t="s">
        <v>6014</v>
      </c>
      <c r="E997" s="1172">
        <v>9</v>
      </c>
      <c r="F997" s="1187"/>
      <c r="G997" s="1187"/>
      <c r="H997" s="1188">
        <f t="shared" si="48"/>
        <v>0</v>
      </c>
      <c r="I997" s="1172">
        <f t="shared" si="49"/>
        <v>0</v>
      </c>
      <c r="J997" s="1172"/>
      <c r="K997" s="1174">
        <f t="shared" si="50"/>
        <v>0</v>
      </c>
    </row>
    <row r="998" spans="1:11">
      <c r="A998" s="1175" t="s">
        <v>7078</v>
      </c>
      <c r="B998" s="1175" t="s">
        <v>21</v>
      </c>
      <c r="C998" s="1189" t="s">
        <v>6316</v>
      </c>
      <c r="D998" s="1185" t="s">
        <v>6014</v>
      </c>
      <c r="E998" s="1172">
        <v>17</v>
      </c>
      <c r="F998" s="1187"/>
      <c r="G998" s="1187"/>
      <c r="H998" s="1188">
        <f t="shared" si="48"/>
        <v>0</v>
      </c>
      <c r="I998" s="1172">
        <f t="shared" si="49"/>
        <v>0</v>
      </c>
      <c r="J998" s="1172"/>
      <c r="K998" s="1174">
        <f t="shared" si="50"/>
        <v>0</v>
      </c>
    </row>
    <row r="999" spans="1:11">
      <c r="A999" s="1175"/>
      <c r="B999" s="1175"/>
      <c r="C999" s="1189" t="s">
        <v>6060</v>
      </c>
      <c r="D999" s="1185"/>
      <c r="E999" s="1172"/>
      <c r="F999" s="1172"/>
      <c r="G999" s="1172"/>
      <c r="H999" s="1188"/>
      <c r="I999" s="1172"/>
      <c r="J999" s="1172"/>
      <c r="K999" s="1174"/>
    </row>
    <row r="1000" spans="1:11">
      <c r="A1000" s="1175" t="s">
        <v>7079</v>
      </c>
      <c r="B1000" s="1175" t="s">
        <v>21</v>
      </c>
      <c r="C1000" s="1189" t="s">
        <v>7080</v>
      </c>
      <c r="D1000" s="1185" t="s">
        <v>6048</v>
      </c>
      <c r="E1000" s="1172">
        <v>1</v>
      </c>
      <c r="F1000" s="1187"/>
      <c r="G1000" s="1187"/>
      <c r="H1000" s="1188">
        <f t="shared" si="48"/>
        <v>0</v>
      </c>
      <c r="I1000" s="1172">
        <f t="shared" si="49"/>
        <v>0</v>
      </c>
      <c r="J1000" s="1172"/>
      <c r="K1000" s="1174">
        <f t="shared" si="50"/>
        <v>0</v>
      </c>
    </row>
    <row r="1001" spans="1:11">
      <c r="A1001" s="1175" t="s">
        <v>7081</v>
      </c>
      <c r="B1001" s="1175" t="s">
        <v>21</v>
      </c>
      <c r="C1001" s="1189" t="s">
        <v>6473</v>
      </c>
      <c r="D1001" s="1185" t="s">
        <v>6048</v>
      </c>
      <c r="E1001" s="1172">
        <v>6.5</v>
      </c>
      <c r="F1001" s="1187"/>
      <c r="G1001" s="1187"/>
      <c r="H1001" s="1188">
        <f t="shared" si="48"/>
        <v>0</v>
      </c>
      <c r="I1001" s="1172">
        <f t="shared" si="49"/>
        <v>0</v>
      </c>
      <c r="J1001" s="1172"/>
      <c r="K1001" s="1174">
        <f t="shared" si="50"/>
        <v>0</v>
      </c>
    </row>
    <row r="1002" spans="1:11">
      <c r="A1002" s="1175" t="s">
        <v>7082</v>
      </c>
      <c r="B1002" s="1175" t="s">
        <v>21</v>
      </c>
      <c r="C1002" s="1189" t="s">
        <v>6062</v>
      </c>
      <c r="D1002" s="1185" t="s">
        <v>6048</v>
      </c>
      <c r="E1002" s="1172">
        <v>32.5</v>
      </c>
      <c r="F1002" s="1187"/>
      <c r="G1002" s="1187"/>
      <c r="H1002" s="1188">
        <f t="shared" si="48"/>
        <v>0</v>
      </c>
      <c r="I1002" s="1172">
        <f t="shared" si="49"/>
        <v>0</v>
      </c>
      <c r="J1002" s="1172"/>
      <c r="K1002" s="1174">
        <f t="shared" si="50"/>
        <v>0</v>
      </c>
    </row>
    <row r="1003" spans="1:11">
      <c r="A1003" s="1175" t="s">
        <v>7083</v>
      </c>
      <c r="B1003" s="1175" t="s">
        <v>21</v>
      </c>
      <c r="C1003" s="1189" t="s">
        <v>6064</v>
      </c>
      <c r="D1003" s="1185" t="s">
        <v>6048</v>
      </c>
      <c r="E1003" s="1172">
        <v>5.5</v>
      </c>
      <c r="F1003" s="1187"/>
      <c r="G1003" s="1187"/>
      <c r="H1003" s="1188">
        <f t="shared" si="48"/>
        <v>0</v>
      </c>
      <c r="I1003" s="1172">
        <f t="shared" si="49"/>
        <v>0</v>
      </c>
      <c r="J1003" s="1172"/>
      <c r="K1003" s="1174">
        <f t="shared" si="50"/>
        <v>0</v>
      </c>
    </row>
    <row r="1004" spans="1:11">
      <c r="A1004" s="1175" t="s">
        <v>7084</v>
      </c>
      <c r="B1004" s="1175" t="s">
        <v>21</v>
      </c>
      <c r="C1004" s="1189" t="s">
        <v>6478</v>
      </c>
      <c r="D1004" s="1185" t="s">
        <v>6014</v>
      </c>
      <c r="E1004" s="1172">
        <v>1</v>
      </c>
      <c r="F1004" s="1187"/>
      <c r="G1004" s="1187"/>
      <c r="H1004" s="1188">
        <f t="shared" si="48"/>
        <v>0</v>
      </c>
      <c r="I1004" s="1172">
        <f t="shared" si="49"/>
        <v>0</v>
      </c>
      <c r="J1004" s="1172"/>
      <c r="K1004" s="1174">
        <f t="shared" si="50"/>
        <v>0</v>
      </c>
    </row>
    <row r="1005" spans="1:11">
      <c r="A1005" s="1175" t="s">
        <v>7085</v>
      </c>
      <c r="B1005" s="1175" t="s">
        <v>21</v>
      </c>
      <c r="C1005" s="1189" t="s">
        <v>6754</v>
      </c>
      <c r="D1005" s="1185" t="s">
        <v>6014</v>
      </c>
      <c r="E1005" s="1172">
        <v>3</v>
      </c>
      <c r="F1005" s="1187"/>
      <c r="G1005" s="1187"/>
      <c r="H1005" s="1188">
        <f t="shared" si="48"/>
        <v>0</v>
      </c>
      <c r="I1005" s="1172">
        <f t="shared" si="49"/>
        <v>0</v>
      </c>
      <c r="J1005" s="1172"/>
      <c r="K1005" s="1174">
        <f t="shared" si="50"/>
        <v>0</v>
      </c>
    </row>
    <row r="1006" spans="1:11">
      <c r="A1006" s="1175" t="s">
        <v>7086</v>
      </c>
      <c r="B1006" s="1175" t="s">
        <v>21</v>
      </c>
      <c r="C1006" s="1189" t="s">
        <v>6347</v>
      </c>
      <c r="D1006" s="1185" t="s">
        <v>6014</v>
      </c>
      <c r="E1006" s="1172">
        <v>5</v>
      </c>
      <c r="F1006" s="1187"/>
      <c r="G1006" s="1187"/>
      <c r="H1006" s="1188">
        <f t="shared" si="48"/>
        <v>0</v>
      </c>
      <c r="I1006" s="1172">
        <f t="shared" si="49"/>
        <v>0</v>
      </c>
      <c r="J1006" s="1172"/>
      <c r="K1006" s="1174">
        <f t="shared" si="50"/>
        <v>0</v>
      </c>
    </row>
    <row r="1007" spans="1:11">
      <c r="A1007" s="1175" t="s">
        <v>7087</v>
      </c>
      <c r="B1007" s="1175" t="s">
        <v>21</v>
      </c>
      <c r="C1007" s="1189" t="s">
        <v>6072</v>
      </c>
      <c r="D1007" s="1185" t="s">
        <v>6014</v>
      </c>
      <c r="E1007" s="1172">
        <v>1</v>
      </c>
      <c r="F1007" s="1187"/>
      <c r="G1007" s="1187"/>
      <c r="H1007" s="1188">
        <f t="shared" si="48"/>
        <v>0</v>
      </c>
      <c r="I1007" s="1172">
        <f t="shared" si="49"/>
        <v>0</v>
      </c>
      <c r="J1007" s="1172"/>
      <c r="K1007" s="1174">
        <f t="shared" si="50"/>
        <v>0</v>
      </c>
    </row>
    <row r="1008" spans="1:11">
      <c r="A1008" s="1175" t="s">
        <v>7088</v>
      </c>
      <c r="B1008" s="1175" t="s">
        <v>21</v>
      </c>
      <c r="C1008" s="1189" t="s">
        <v>7089</v>
      </c>
      <c r="D1008" s="1185" t="s">
        <v>6014</v>
      </c>
      <c r="E1008" s="1172">
        <v>1</v>
      </c>
      <c r="F1008" s="1187"/>
      <c r="G1008" s="1187"/>
      <c r="H1008" s="1188">
        <f t="shared" si="48"/>
        <v>0</v>
      </c>
      <c r="I1008" s="1172">
        <f t="shared" si="49"/>
        <v>0</v>
      </c>
      <c r="J1008" s="1172"/>
      <c r="K1008" s="1174">
        <f t="shared" si="50"/>
        <v>0</v>
      </c>
    </row>
    <row r="1009" spans="1:11">
      <c r="A1009" s="1175" t="s">
        <v>7090</v>
      </c>
      <c r="B1009" s="1175" t="s">
        <v>21</v>
      </c>
      <c r="C1009" s="1189" t="s">
        <v>7091</v>
      </c>
      <c r="D1009" s="1185" t="s">
        <v>6014</v>
      </c>
      <c r="E1009" s="1172">
        <v>1</v>
      </c>
      <c r="F1009" s="1187"/>
      <c r="G1009" s="1187"/>
      <c r="H1009" s="1188">
        <f t="shared" si="48"/>
        <v>0</v>
      </c>
      <c r="I1009" s="1172">
        <f t="shared" si="49"/>
        <v>0</v>
      </c>
      <c r="J1009" s="1172"/>
      <c r="K1009" s="1174">
        <f t="shared" si="50"/>
        <v>0</v>
      </c>
    </row>
    <row r="1010" spans="1:11">
      <c r="A1010" s="1175" t="s">
        <v>7092</v>
      </c>
      <c r="B1010" s="1175" t="s">
        <v>21</v>
      </c>
      <c r="C1010" s="1189" t="s">
        <v>7093</v>
      </c>
      <c r="D1010" s="1185" t="s">
        <v>6014</v>
      </c>
      <c r="E1010" s="1172">
        <v>4</v>
      </c>
      <c r="F1010" s="1187"/>
      <c r="G1010" s="1187"/>
      <c r="H1010" s="1188">
        <f t="shared" si="48"/>
        <v>0</v>
      </c>
      <c r="I1010" s="1172">
        <f t="shared" si="49"/>
        <v>0</v>
      </c>
      <c r="J1010" s="1172"/>
      <c r="K1010" s="1174">
        <f t="shared" si="50"/>
        <v>0</v>
      </c>
    </row>
    <row r="1011" spans="1:11">
      <c r="A1011" s="1175" t="s">
        <v>7094</v>
      </c>
      <c r="B1011" s="1175" t="s">
        <v>21</v>
      </c>
      <c r="C1011" s="1189" t="s">
        <v>7095</v>
      </c>
      <c r="D1011" s="1185" t="s">
        <v>6014</v>
      </c>
      <c r="E1011" s="1172">
        <v>1</v>
      </c>
      <c r="F1011" s="1187"/>
      <c r="G1011" s="1187"/>
      <c r="H1011" s="1188">
        <f t="shared" si="48"/>
        <v>0</v>
      </c>
      <c r="I1011" s="1172">
        <f t="shared" si="49"/>
        <v>0</v>
      </c>
      <c r="J1011" s="1172"/>
      <c r="K1011" s="1174">
        <f t="shared" si="50"/>
        <v>0</v>
      </c>
    </row>
    <row r="1012" spans="1:11">
      <c r="A1012" s="1175" t="s">
        <v>7096</v>
      </c>
      <c r="B1012" s="1175" t="s">
        <v>21</v>
      </c>
      <c r="C1012" s="1189" t="s">
        <v>7097</v>
      </c>
      <c r="D1012" s="1185" t="s">
        <v>6014</v>
      </c>
      <c r="E1012" s="1172">
        <v>2</v>
      </c>
      <c r="F1012" s="1187"/>
      <c r="G1012" s="1187"/>
      <c r="H1012" s="1188">
        <f t="shared" si="48"/>
        <v>0</v>
      </c>
      <c r="I1012" s="1172">
        <f t="shared" si="49"/>
        <v>0</v>
      </c>
      <c r="J1012" s="1172"/>
      <c r="K1012" s="1174">
        <f t="shared" si="50"/>
        <v>0</v>
      </c>
    </row>
    <row r="1013" spans="1:11">
      <c r="A1013" s="1175" t="s">
        <v>7098</v>
      </c>
      <c r="B1013" s="1175" t="s">
        <v>21</v>
      </c>
      <c r="C1013" s="1189" t="s">
        <v>7099</v>
      </c>
      <c r="D1013" s="1185" t="s">
        <v>6014</v>
      </c>
      <c r="E1013" s="1172">
        <v>1</v>
      </c>
      <c r="F1013" s="1187"/>
      <c r="G1013" s="1187"/>
      <c r="H1013" s="1188">
        <f t="shared" si="48"/>
        <v>0</v>
      </c>
      <c r="I1013" s="1172">
        <f t="shared" si="49"/>
        <v>0</v>
      </c>
      <c r="J1013" s="1172"/>
      <c r="K1013" s="1174">
        <f t="shared" si="50"/>
        <v>0</v>
      </c>
    </row>
    <row r="1014" spans="1:11">
      <c r="A1014" s="1175" t="s">
        <v>7100</v>
      </c>
      <c r="B1014" s="1175" t="s">
        <v>21</v>
      </c>
      <c r="C1014" s="1189" t="s">
        <v>6497</v>
      </c>
      <c r="D1014" s="1185" t="s">
        <v>6014</v>
      </c>
      <c r="E1014" s="1172">
        <v>2</v>
      </c>
      <c r="F1014" s="1187"/>
      <c r="G1014" s="1187"/>
      <c r="H1014" s="1188">
        <f t="shared" si="48"/>
        <v>0</v>
      </c>
      <c r="I1014" s="1172">
        <f t="shared" si="49"/>
        <v>0</v>
      </c>
      <c r="J1014" s="1172"/>
      <c r="K1014" s="1174">
        <f t="shared" si="50"/>
        <v>0</v>
      </c>
    </row>
    <row r="1015" spans="1:11">
      <c r="A1015" s="1175" t="s">
        <v>7101</v>
      </c>
      <c r="B1015" s="1175" t="s">
        <v>21</v>
      </c>
      <c r="C1015" s="1189" t="s">
        <v>6088</v>
      </c>
      <c r="D1015" s="1185" t="s">
        <v>6014</v>
      </c>
      <c r="E1015" s="1172">
        <v>2</v>
      </c>
      <c r="F1015" s="1187"/>
      <c r="G1015" s="1187"/>
      <c r="H1015" s="1188">
        <f t="shared" si="48"/>
        <v>0</v>
      </c>
      <c r="I1015" s="1172">
        <f t="shared" si="49"/>
        <v>0</v>
      </c>
      <c r="J1015" s="1172"/>
      <c r="K1015" s="1174">
        <f t="shared" si="50"/>
        <v>0</v>
      </c>
    </row>
    <row r="1016" spans="1:11">
      <c r="A1016" s="1175" t="s">
        <v>7102</v>
      </c>
      <c r="B1016" s="1175" t="s">
        <v>21</v>
      </c>
      <c r="C1016" s="1189" t="s">
        <v>6861</v>
      </c>
      <c r="D1016" s="1185" t="s">
        <v>6014</v>
      </c>
      <c r="E1016" s="1172">
        <v>1</v>
      </c>
      <c r="F1016" s="1187"/>
      <c r="G1016" s="1187"/>
      <c r="H1016" s="1188">
        <f t="shared" si="48"/>
        <v>0</v>
      </c>
      <c r="I1016" s="1172">
        <f t="shared" si="49"/>
        <v>0</v>
      </c>
      <c r="J1016" s="1172"/>
      <c r="K1016" s="1174">
        <f t="shared" si="50"/>
        <v>0</v>
      </c>
    </row>
    <row r="1017" spans="1:11">
      <c r="A1017" s="1175" t="s">
        <v>7103</v>
      </c>
      <c r="B1017" s="1175" t="s">
        <v>21</v>
      </c>
      <c r="C1017" s="1189" t="s">
        <v>7104</v>
      </c>
      <c r="D1017" s="1185" t="s">
        <v>6014</v>
      </c>
      <c r="E1017" s="1172">
        <v>2</v>
      </c>
      <c r="F1017" s="1187"/>
      <c r="G1017" s="1187"/>
      <c r="H1017" s="1188">
        <f t="shared" si="48"/>
        <v>0</v>
      </c>
      <c r="I1017" s="1172">
        <f t="shared" si="49"/>
        <v>0</v>
      </c>
      <c r="J1017" s="1172"/>
      <c r="K1017" s="1174">
        <f t="shared" si="50"/>
        <v>0</v>
      </c>
    </row>
    <row r="1018" spans="1:11">
      <c r="A1018" s="1175" t="s">
        <v>7105</v>
      </c>
      <c r="B1018" s="1175" t="s">
        <v>21</v>
      </c>
      <c r="C1018" s="1189" t="s">
        <v>7106</v>
      </c>
      <c r="D1018" s="1185" t="s">
        <v>6014</v>
      </c>
      <c r="E1018" s="1172">
        <v>1</v>
      </c>
      <c r="F1018" s="1187"/>
      <c r="G1018" s="1187"/>
      <c r="H1018" s="1188">
        <f t="shared" si="48"/>
        <v>0</v>
      </c>
      <c r="I1018" s="1172">
        <f t="shared" si="49"/>
        <v>0</v>
      </c>
      <c r="J1018" s="1172"/>
      <c r="K1018" s="1174">
        <f t="shared" si="50"/>
        <v>0</v>
      </c>
    </row>
    <row r="1019" spans="1:11">
      <c r="A1019" s="1175"/>
      <c r="B1019" s="1175"/>
      <c r="C1019" s="1189" t="s">
        <v>6238</v>
      </c>
      <c r="D1019" s="1185" t="s">
        <v>21</v>
      </c>
      <c r="E1019" s="1172" t="s">
        <v>21</v>
      </c>
      <c r="F1019" s="1172"/>
      <c r="G1019" s="1172"/>
      <c r="H1019" s="1188"/>
      <c r="I1019" s="1172"/>
      <c r="J1019" s="1172"/>
      <c r="K1019" s="1174"/>
    </row>
    <row r="1020" spans="1:11">
      <c r="A1020" s="1175" t="s">
        <v>7107</v>
      </c>
      <c r="B1020" s="1175" t="s">
        <v>21</v>
      </c>
      <c r="C1020" s="1189" t="s">
        <v>7108</v>
      </c>
      <c r="D1020" s="1185" t="s">
        <v>6048</v>
      </c>
      <c r="E1020" s="1172">
        <v>3</v>
      </c>
      <c r="F1020" s="1187"/>
      <c r="G1020" s="1187"/>
      <c r="H1020" s="1188">
        <f t="shared" si="48"/>
        <v>0</v>
      </c>
      <c r="I1020" s="1172">
        <f t="shared" si="49"/>
        <v>0</v>
      </c>
      <c r="J1020" s="1172"/>
      <c r="K1020" s="1174">
        <f t="shared" si="50"/>
        <v>0</v>
      </c>
    </row>
    <row r="1021" spans="1:11">
      <c r="A1021" s="1175" t="s">
        <v>7109</v>
      </c>
      <c r="B1021" s="1175" t="s">
        <v>21</v>
      </c>
      <c r="C1021" s="1189" t="s">
        <v>7108</v>
      </c>
      <c r="D1021" s="1185" t="s">
        <v>6048</v>
      </c>
      <c r="E1021" s="1172">
        <v>2</v>
      </c>
      <c r="F1021" s="1187"/>
      <c r="G1021" s="1187"/>
      <c r="H1021" s="1188">
        <f t="shared" si="48"/>
        <v>0</v>
      </c>
      <c r="I1021" s="1172">
        <f t="shared" si="49"/>
        <v>0</v>
      </c>
      <c r="J1021" s="1172"/>
      <c r="K1021" s="1174">
        <f t="shared" si="50"/>
        <v>0</v>
      </c>
    </row>
    <row r="1022" spans="1:11">
      <c r="A1022" s="1175" t="s">
        <v>7110</v>
      </c>
      <c r="B1022" s="1175"/>
      <c r="C1022" s="1189" t="s">
        <v>6103</v>
      </c>
      <c r="D1022" s="1185" t="s">
        <v>6104</v>
      </c>
      <c r="E1022" s="1172">
        <v>2</v>
      </c>
      <c r="F1022" s="1187"/>
      <c r="G1022" s="1187"/>
      <c r="H1022" s="1188">
        <f>E1022*F1022</f>
        <v>0</v>
      </c>
      <c r="I1022" s="1172">
        <f>E1022*G1022</f>
        <v>0</v>
      </c>
      <c r="J1022" s="1172"/>
      <c r="K1022" s="1174">
        <f t="shared" si="50"/>
        <v>0</v>
      </c>
    </row>
    <row r="1023" spans="1:11">
      <c r="A1023" s="1175" t="s">
        <v>7111</v>
      </c>
      <c r="B1023" s="1175"/>
      <c r="C1023" s="1189" t="s">
        <v>6106</v>
      </c>
      <c r="D1023" s="1185" t="s">
        <v>6104</v>
      </c>
      <c r="E1023" s="1172">
        <v>6</v>
      </c>
      <c r="F1023" s="1187"/>
      <c r="G1023" s="1187"/>
      <c r="H1023" s="1188">
        <f t="shared" si="48"/>
        <v>0</v>
      </c>
      <c r="I1023" s="1172">
        <f t="shared" si="49"/>
        <v>0</v>
      </c>
      <c r="J1023" s="1172"/>
      <c r="K1023" s="1174">
        <f t="shared" si="50"/>
        <v>0</v>
      </c>
    </row>
    <row r="1024" spans="1:11">
      <c r="A1024" s="1175" t="s">
        <v>7112</v>
      </c>
      <c r="B1024" s="1175"/>
      <c r="C1024" s="1189" t="s">
        <v>6108</v>
      </c>
      <c r="D1024" s="1185" t="s">
        <v>6014</v>
      </c>
      <c r="E1024" s="1172">
        <v>20</v>
      </c>
      <c r="F1024" s="1187"/>
      <c r="G1024" s="1187"/>
      <c r="H1024" s="1188">
        <f t="shared" si="48"/>
        <v>0</v>
      </c>
      <c r="I1024" s="1172">
        <f t="shared" si="49"/>
        <v>0</v>
      </c>
      <c r="J1024" s="1172"/>
      <c r="K1024" s="1174">
        <f t="shared" si="50"/>
        <v>0</v>
      </c>
    </row>
    <row r="1025" spans="1:11" ht="15">
      <c r="A1025" s="1175" t="s">
        <v>21</v>
      </c>
      <c r="B1025" s="1175"/>
      <c r="C1025" s="781" t="s">
        <v>7113</v>
      </c>
      <c r="D1025" s="1185"/>
      <c r="E1025" s="1172"/>
      <c r="F1025" s="1172"/>
      <c r="G1025" s="1172"/>
      <c r="H1025" s="1188"/>
      <c r="I1025" s="1172"/>
      <c r="J1025" s="1172"/>
      <c r="K1025" s="1174"/>
    </row>
    <row r="1026" spans="1:11">
      <c r="A1026" s="1175" t="s">
        <v>21</v>
      </c>
      <c r="B1026" s="1175"/>
      <c r="C1026" s="1189"/>
      <c r="D1026" s="1185"/>
      <c r="E1026" s="1172"/>
      <c r="F1026" s="1172"/>
      <c r="G1026" s="1172"/>
      <c r="H1026" s="1188"/>
      <c r="I1026" s="1172"/>
      <c r="J1026" s="1172"/>
      <c r="K1026" s="1174"/>
    </row>
    <row r="1027" spans="1:11" ht="15">
      <c r="A1027" s="1175"/>
      <c r="B1027" s="1175"/>
      <c r="C1027" s="781" t="s">
        <v>7114</v>
      </c>
      <c r="D1027" s="1185"/>
      <c r="E1027" s="1172"/>
      <c r="F1027" s="1172"/>
      <c r="G1027" s="1172"/>
      <c r="H1027" s="1188"/>
      <c r="I1027" s="1172"/>
      <c r="J1027" s="1172"/>
      <c r="K1027" s="1174"/>
    </row>
    <row r="1028" spans="1:11" ht="25.5">
      <c r="A1028" s="1175" t="s">
        <v>7115</v>
      </c>
      <c r="B1028" s="1175" t="s">
        <v>21</v>
      </c>
      <c r="C1028" s="1186" t="s">
        <v>7116</v>
      </c>
      <c r="D1028" s="1185" t="s">
        <v>6014</v>
      </c>
      <c r="E1028" s="1172">
        <v>4</v>
      </c>
      <c r="F1028" s="1187"/>
      <c r="G1028" s="1187"/>
      <c r="H1028" s="1188">
        <f t="shared" si="48"/>
        <v>0</v>
      </c>
      <c r="I1028" s="1172">
        <f t="shared" si="49"/>
        <v>0</v>
      </c>
      <c r="J1028" s="1172"/>
      <c r="K1028" s="1174">
        <f t="shared" si="50"/>
        <v>0</v>
      </c>
    </row>
    <row r="1029" spans="1:11" ht="25.5">
      <c r="A1029" s="1175" t="s">
        <v>7117</v>
      </c>
      <c r="B1029" s="1175" t="s">
        <v>21</v>
      </c>
      <c r="C1029" s="1186" t="s">
        <v>7118</v>
      </c>
      <c r="D1029" s="1185" t="s">
        <v>6014</v>
      </c>
      <c r="E1029" s="1172">
        <v>1</v>
      </c>
      <c r="F1029" s="1187"/>
      <c r="G1029" s="1187"/>
      <c r="H1029" s="1188">
        <f t="shared" si="48"/>
        <v>0</v>
      </c>
      <c r="I1029" s="1172">
        <f t="shared" si="49"/>
        <v>0</v>
      </c>
      <c r="J1029" s="1172"/>
      <c r="K1029" s="1174">
        <f t="shared" si="50"/>
        <v>0</v>
      </c>
    </row>
    <row r="1030" spans="1:11">
      <c r="A1030" s="1175" t="s">
        <v>7119</v>
      </c>
      <c r="B1030" s="1175" t="s">
        <v>21</v>
      </c>
      <c r="C1030" s="1190" t="s">
        <v>7072</v>
      </c>
      <c r="D1030" s="1185" t="s">
        <v>6014</v>
      </c>
      <c r="E1030" s="1172">
        <v>1</v>
      </c>
      <c r="F1030" s="1187"/>
      <c r="G1030" s="1187"/>
      <c r="H1030" s="1188">
        <f t="shared" si="48"/>
        <v>0</v>
      </c>
      <c r="I1030" s="1172">
        <f t="shared" si="49"/>
        <v>0</v>
      </c>
      <c r="J1030" s="1172"/>
      <c r="K1030" s="1174">
        <f t="shared" si="50"/>
        <v>0</v>
      </c>
    </row>
    <row r="1031" spans="1:11">
      <c r="A1031" s="1175" t="s">
        <v>7120</v>
      </c>
      <c r="B1031" s="1175" t="s">
        <v>21</v>
      </c>
      <c r="C1031" s="1189" t="s">
        <v>7121</v>
      </c>
      <c r="D1031" s="1185" t="s">
        <v>6014</v>
      </c>
      <c r="E1031" s="1172">
        <v>1</v>
      </c>
      <c r="F1031" s="1187"/>
      <c r="G1031" s="1187"/>
      <c r="H1031" s="1188">
        <f t="shared" si="48"/>
        <v>0</v>
      </c>
      <c r="I1031" s="1172">
        <f t="shared" si="49"/>
        <v>0</v>
      </c>
      <c r="J1031" s="1172"/>
      <c r="K1031" s="1174">
        <f t="shared" si="50"/>
        <v>0</v>
      </c>
    </row>
    <row r="1032" spans="1:11">
      <c r="A1032" s="1175" t="s">
        <v>21</v>
      </c>
      <c r="B1032" s="1175"/>
      <c r="C1032" s="1189" t="s">
        <v>7122</v>
      </c>
      <c r="D1032" s="1185" t="s">
        <v>21</v>
      </c>
      <c r="E1032" s="1172" t="s">
        <v>21</v>
      </c>
      <c r="F1032" s="1172"/>
      <c r="G1032" s="1172"/>
      <c r="H1032" s="1188"/>
      <c r="I1032" s="1172"/>
      <c r="J1032" s="1172"/>
      <c r="K1032" s="1174"/>
    </row>
    <row r="1033" spans="1:11">
      <c r="A1033" s="1175" t="s">
        <v>21</v>
      </c>
      <c r="B1033" s="1175" t="s">
        <v>21</v>
      </c>
      <c r="C1033" s="1189" t="s">
        <v>7123</v>
      </c>
      <c r="D1033" s="1185" t="s">
        <v>6014</v>
      </c>
      <c r="E1033" s="1172">
        <v>2</v>
      </c>
      <c r="F1033" s="1187"/>
      <c r="G1033" s="1187"/>
      <c r="H1033" s="1188">
        <f t="shared" si="48"/>
        <v>0</v>
      </c>
      <c r="I1033" s="1172">
        <f t="shared" si="49"/>
        <v>0</v>
      </c>
      <c r="J1033" s="1172"/>
      <c r="K1033" s="1174">
        <f t="shared" si="50"/>
        <v>0</v>
      </c>
    </row>
    <row r="1034" spans="1:11">
      <c r="A1034" s="1175" t="s">
        <v>7124</v>
      </c>
      <c r="B1034" s="1175" t="s">
        <v>21</v>
      </c>
      <c r="C1034" s="1189" t="s">
        <v>7125</v>
      </c>
      <c r="D1034" s="1185" t="s">
        <v>6014</v>
      </c>
      <c r="E1034" s="1172">
        <v>2</v>
      </c>
      <c r="F1034" s="1187"/>
      <c r="G1034" s="1187"/>
      <c r="H1034" s="1188">
        <f t="shared" ref="H1034:H1092" si="51">E1034*F1034</f>
        <v>0</v>
      </c>
      <c r="I1034" s="1172">
        <f t="shared" ref="I1034:I1092" si="52">E1034*G1034</f>
        <v>0</v>
      </c>
      <c r="J1034" s="1172"/>
      <c r="K1034" s="1174">
        <f t="shared" ref="K1034:K1092" si="53">H1034+I1034</f>
        <v>0</v>
      </c>
    </row>
    <row r="1035" spans="1:11">
      <c r="A1035" s="1175" t="s">
        <v>7126</v>
      </c>
      <c r="B1035" s="1175" t="s">
        <v>21</v>
      </c>
      <c r="C1035" s="434" t="s">
        <v>7076</v>
      </c>
      <c r="D1035" s="1185" t="s">
        <v>6014</v>
      </c>
      <c r="E1035" s="1172">
        <v>2</v>
      </c>
      <c r="F1035" s="1187"/>
      <c r="G1035" s="1187"/>
      <c r="H1035" s="1188">
        <f t="shared" si="51"/>
        <v>0</v>
      </c>
      <c r="I1035" s="1172">
        <f t="shared" si="52"/>
        <v>0</v>
      </c>
      <c r="J1035" s="1172"/>
      <c r="K1035" s="1174">
        <f t="shared" si="53"/>
        <v>0</v>
      </c>
    </row>
    <row r="1036" spans="1:11">
      <c r="A1036" s="1175" t="s">
        <v>7127</v>
      </c>
      <c r="B1036" s="1175" t="s">
        <v>21</v>
      </c>
      <c r="C1036" s="1189" t="s">
        <v>6623</v>
      </c>
      <c r="D1036" s="1185" t="s">
        <v>6014</v>
      </c>
      <c r="E1036" s="1172">
        <v>9</v>
      </c>
      <c r="F1036" s="1187"/>
      <c r="G1036" s="1187"/>
      <c r="H1036" s="1188">
        <f t="shared" si="51"/>
        <v>0</v>
      </c>
      <c r="I1036" s="1172">
        <f t="shared" si="52"/>
        <v>0</v>
      </c>
      <c r="J1036" s="1172"/>
      <c r="K1036" s="1174">
        <f t="shared" si="53"/>
        <v>0</v>
      </c>
    </row>
    <row r="1037" spans="1:11">
      <c r="A1037" s="1175" t="s">
        <v>7128</v>
      </c>
      <c r="B1037" s="1175" t="s">
        <v>21</v>
      </c>
      <c r="C1037" s="1189" t="s">
        <v>6316</v>
      </c>
      <c r="D1037" s="1185" t="s">
        <v>6014</v>
      </c>
      <c r="E1037" s="1172">
        <v>17</v>
      </c>
      <c r="F1037" s="1187"/>
      <c r="G1037" s="1187"/>
      <c r="H1037" s="1188">
        <f t="shared" si="51"/>
        <v>0</v>
      </c>
      <c r="I1037" s="1172">
        <f t="shared" si="52"/>
        <v>0</v>
      </c>
      <c r="J1037" s="1172"/>
      <c r="K1037" s="1174">
        <f t="shared" si="53"/>
        <v>0</v>
      </c>
    </row>
    <row r="1038" spans="1:11">
      <c r="A1038" s="1175" t="s">
        <v>7129</v>
      </c>
      <c r="B1038" s="1175" t="s">
        <v>21</v>
      </c>
      <c r="C1038" s="1189" t="s">
        <v>7130</v>
      </c>
      <c r="D1038" s="1185" t="s">
        <v>6014</v>
      </c>
      <c r="E1038" s="1172">
        <v>4</v>
      </c>
      <c r="F1038" s="1187"/>
      <c r="G1038" s="1187"/>
      <c r="H1038" s="1188">
        <f t="shared" si="51"/>
        <v>0</v>
      </c>
      <c r="I1038" s="1172">
        <f t="shared" si="52"/>
        <v>0</v>
      </c>
      <c r="J1038" s="1172"/>
      <c r="K1038" s="1174">
        <f t="shared" si="53"/>
        <v>0</v>
      </c>
    </row>
    <row r="1039" spans="1:11">
      <c r="A1039" s="1175" t="s">
        <v>7131</v>
      </c>
      <c r="B1039" s="1175" t="s">
        <v>21</v>
      </c>
      <c r="C1039" s="1189" t="s">
        <v>7132</v>
      </c>
      <c r="D1039" s="1185" t="s">
        <v>6014</v>
      </c>
      <c r="E1039" s="1172">
        <v>1</v>
      </c>
      <c r="F1039" s="1187"/>
      <c r="G1039" s="1187"/>
      <c r="H1039" s="1188">
        <f t="shared" si="51"/>
        <v>0</v>
      </c>
      <c r="I1039" s="1172">
        <f t="shared" si="52"/>
        <v>0</v>
      </c>
      <c r="J1039" s="1172"/>
      <c r="K1039" s="1174">
        <f t="shared" si="53"/>
        <v>0</v>
      </c>
    </row>
    <row r="1040" spans="1:11">
      <c r="A1040" s="1175" t="s">
        <v>7133</v>
      </c>
      <c r="B1040" s="1175" t="s">
        <v>21</v>
      </c>
      <c r="C1040" s="1189" t="s">
        <v>7026</v>
      </c>
      <c r="D1040" s="1185" t="s">
        <v>6014</v>
      </c>
      <c r="E1040" s="1172">
        <v>1</v>
      </c>
      <c r="F1040" s="1187"/>
      <c r="G1040" s="1187"/>
      <c r="H1040" s="1188">
        <f t="shared" si="51"/>
        <v>0</v>
      </c>
      <c r="I1040" s="1172">
        <f t="shared" si="52"/>
        <v>0</v>
      </c>
      <c r="J1040" s="1172"/>
      <c r="K1040" s="1174">
        <f t="shared" si="53"/>
        <v>0</v>
      </c>
    </row>
    <row r="1041" spans="1:11">
      <c r="A1041" s="1175" t="s">
        <v>7134</v>
      </c>
      <c r="B1041" s="1175" t="s">
        <v>21</v>
      </c>
      <c r="C1041" s="1189" t="s">
        <v>7135</v>
      </c>
      <c r="D1041" s="1185" t="s">
        <v>6014</v>
      </c>
      <c r="E1041" s="1172">
        <v>1</v>
      </c>
      <c r="F1041" s="1187"/>
      <c r="G1041" s="1187"/>
      <c r="H1041" s="1188">
        <f t="shared" si="51"/>
        <v>0</v>
      </c>
      <c r="I1041" s="1172">
        <f t="shared" si="52"/>
        <v>0</v>
      </c>
      <c r="J1041" s="1172"/>
      <c r="K1041" s="1174">
        <f t="shared" si="53"/>
        <v>0</v>
      </c>
    </row>
    <row r="1042" spans="1:11">
      <c r="A1042" s="1175" t="s">
        <v>7136</v>
      </c>
      <c r="B1042" s="1175"/>
      <c r="C1042" s="1189" t="s">
        <v>6059</v>
      </c>
      <c r="D1042" s="1185"/>
      <c r="E1042" s="1172"/>
      <c r="F1042" s="1172"/>
      <c r="G1042" s="1172"/>
      <c r="H1042" s="1188"/>
      <c r="I1042" s="1172"/>
      <c r="J1042" s="1172"/>
      <c r="K1042" s="1174"/>
    </row>
    <row r="1043" spans="1:11">
      <c r="A1043" s="1175"/>
      <c r="B1043" s="1175"/>
      <c r="C1043" s="1189" t="s">
        <v>6045</v>
      </c>
      <c r="D1043" s="1185"/>
      <c r="E1043" s="1172"/>
      <c r="F1043" s="1172"/>
      <c r="G1043" s="1172"/>
      <c r="H1043" s="1188"/>
      <c r="I1043" s="1172"/>
      <c r="J1043" s="1172"/>
      <c r="K1043" s="1174"/>
    </row>
    <row r="1044" spans="1:11">
      <c r="A1044" s="1175" t="s">
        <v>7137</v>
      </c>
      <c r="B1044" s="1175" t="s">
        <v>21</v>
      </c>
      <c r="C1044" s="1189" t="s">
        <v>6053</v>
      </c>
      <c r="D1044" s="1185" t="s">
        <v>6048</v>
      </c>
      <c r="E1044" s="1172">
        <v>9.5</v>
      </c>
      <c r="F1044" s="1187"/>
      <c r="G1044" s="1187"/>
      <c r="H1044" s="1188">
        <f t="shared" si="51"/>
        <v>0</v>
      </c>
      <c r="I1044" s="1172">
        <f t="shared" si="52"/>
        <v>0</v>
      </c>
      <c r="J1044" s="1172"/>
      <c r="K1044" s="1174">
        <f t="shared" si="53"/>
        <v>0</v>
      </c>
    </row>
    <row r="1045" spans="1:11">
      <c r="A1045" s="1175" t="s">
        <v>21</v>
      </c>
      <c r="B1045" s="1175" t="s">
        <v>21</v>
      </c>
      <c r="C1045" s="1189" t="s">
        <v>6049</v>
      </c>
      <c r="D1045" s="1185" t="s">
        <v>6048</v>
      </c>
      <c r="E1045" s="1172">
        <v>9.5</v>
      </c>
      <c r="F1045" s="1187"/>
      <c r="G1045" s="1187"/>
      <c r="H1045" s="1188">
        <f t="shared" si="51"/>
        <v>0</v>
      </c>
      <c r="I1045" s="1172">
        <f t="shared" si="52"/>
        <v>0</v>
      </c>
      <c r="J1045" s="1172"/>
      <c r="K1045" s="1174">
        <f t="shared" si="53"/>
        <v>0</v>
      </c>
    </row>
    <row r="1046" spans="1:11">
      <c r="A1046" s="1175"/>
      <c r="B1046" s="1175"/>
      <c r="C1046" s="1189" t="s">
        <v>6060</v>
      </c>
      <c r="D1046" s="1185"/>
      <c r="E1046" s="1172"/>
      <c r="F1046" s="1172"/>
      <c r="G1046" s="1172"/>
      <c r="H1046" s="1188"/>
      <c r="I1046" s="1172"/>
      <c r="J1046" s="1172"/>
      <c r="K1046" s="1174"/>
    </row>
    <row r="1047" spans="1:11">
      <c r="A1047" s="1175" t="s">
        <v>7138</v>
      </c>
      <c r="B1047" s="1175" t="s">
        <v>21</v>
      </c>
      <c r="C1047" s="1189" t="s">
        <v>6473</v>
      </c>
      <c r="D1047" s="1185" t="s">
        <v>6048</v>
      </c>
      <c r="E1047" s="1172">
        <v>6.5</v>
      </c>
      <c r="F1047" s="1187"/>
      <c r="G1047" s="1187"/>
      <c r="H1047" s="1188">
        <f t="shared" si="51"/>
        <v>0</v>
      </c>
      <c r="I1047" s="1172">
        <f t="shared" si="52"/>
        <v>0</v>
      </c>
      <c r="J1047" s="1172"/>
      <c r="K1047" s="1174">
        <f t="shared" si="53"/>
        <v>0</v>
      </c>
    </row>
    <row r="1048" spans="1:11">
      <c r="A1048" s="1175" t="s">
        <v>7139</v>
      </c>
      <c r="B1048" s="1175" t="s">
        <v>21</v>
      </c>
      <c r="C1048" s="1189" t="s">
        <v>6062</v>
      </c>
      <c r="D1048" s="1185" t="s">
        <v>6048</v>
      </c>
      <c r="E1048" s="1172">
        <v>18.5</v>
      </c>
      <c r="F1048" s="1187"/>
      <c r="G1048" s="1187"/>
      <c r="H1048" s="1188">
        <f t="shared" si="51"/>
        <v>0</v>
      </c>
      <c r="I1048" s="1172">
        <f t="shared" si="52"/>
        <v>0</v>
      </c>
      <c r="J1048" s="1172"/>
      <c r="K1048" s="1174">
        <f t="shared" si="53"/>
        <v>0</v>
      </c>
    </row>
    <row r="1049" spans="1:11">
      <c r="A1049" s="1175" t="s">
        <v>7140</v>
      </c>
      <c r="B1049" s="1175" t="s">
        <v>21</v>
      </c>
      <c r="C1049" s="1189" t="s">
        <v>6064</v>
      </c>
      <c r="D1049" s="1185" t="s">
        <v>6048</v>
      </c>
      <c r="E1049" s="1172">
        <v>10.5</v>
      </c>
      <c r="F1049" s="1187"/>
      <c r="G1049" s="1187"/>
      <c r="H1049" s="1188">
        <f t="shared" si="51"/>
        <v>0</v>
      </c>
      <c r="I1049" s="1172">
        <f t="shared" si="52"/>
        <v>0</v>
      </c>
      <c r="J1049" s="1172"/>
      <c r="K1049" s="1174">
        <f t="shared" si="53"/>
        <v>0</v>
      </c>
    </row>
    <row r="1050" spans="1:11">
      <c r="A1050" s="1175" t="s">
        <v>7141</v>
      </c>
      <c r="B1050" s="1175" t="s">
        <v>21</v>
      </c>
      <c r="C1050" s="1189" t="s">
        <v>6188</v>
      </c>
      <c r="D1050" s="1185" t="s">
        <v>6048</v>
      </c>
      <c r="E1050" s="1172">
        <v>18</v>
      </c>
      <c r="F1050" s="1187"/>
      <c r="G1050" s="1187"/>
      <c r="H1050" s="1188">
        <f t="shared" si="51"/>
        <v>0</v>
      </c>
      <c r="I1050" s="1172">
        <f t="shared" si="52"/>
        <v>0</v>
      </c>
      <c r="J1050" s="1172"/>
      <c r="K1050" s="1174">
        <f t="shared" si="53"/>
        <v>0</v>
      </c>
    </row>
    <row r="1051" spans="1:11">
      <c r="A1051" s="1175" t="s">
        <v>7142</v>
      </c>
      <c r="B1051" s="1175" t="s">
        <v>21</v>
      </c>
      <c r="C1051" s="1189" t="s">
        <v>6478</v>
      </c>
      <c r="D1051" s="1185" t="s">
        <v>6014</v>
      </c>
      <c r="E1051" s="1172">
        <v>5</v>
      </c>
      <c r="F1051" s="1187"/>
      <c r="G1051" s="1187"/>
      <c r="H1051" s="1188">
        <f t="shared" si="51"/>
        <v>0</v>
      </c>
      <c r="I1051" s="1172">
        <f t="shared" si="52"/>
        <v>0</v>
      </c>
      <c r="J1051" s="1172"/>
      <c r="K1051" s="1174">
        <f t="shared" si="53"/>
        <v>0</v>
      </c>
    </row>
    <row r="1052" spans="1:11">
      <c r="A1052" s="1175" t="s">
        <v>7143</v>
      </c>
      <c r="B1052" s="1175" t="s">
        <v>21</v>
      </c>
      <c r="C1052" s="1189" t="s">
        <v>6333</v>
      </c>
      <c r="D1052" s="1185" t="s">
        <v>6014</v>
      </c>
      <c r="E1052" s="1172">
        <v>2</v>
      </c>
      <c r="F1052" s="1187"/>
      <c r="G1052" s="1187"/>
      <c r="H1052" s="1188">
        <f t="shared" si="51"/>
        <v>0</v>
      </c>
      <c r="I1052" s="1172">
        <f t="shared" si="52"/>
        <v>0</v>
      </c>
      <c r="J1052" s="1172"/>
      <c r="K1052" s="1174">
        <f t="shared" si="53"/>
        <v>0</v>
      </c>
    </row>
    <row r="1053" spans="1:11">
      <c r="A1053" s="1175" t="s">
        <v>7144</v>
      </c>
      <c r="B1053" s="1175" t="s">
        <v>21</v>
      </c>
      <c r="C1053" s="1189" t="s">
        <v>6325</v>
      </c>
      <c r="D1053" s="1185" t="s">
        <v>6048</v>
      </c>
      <c r="E1053" s="1172">
        <v>18.5</v>
      </c>
      <c r="F1053" s="1187"/>
      <c r="G1053" s="1187"/>
      <c r="H1053" s="1188">
        <f t="shared" si="51"/>
        <v>0</v>
      </c>
      <c r="I1053" s="1172">
        <f t="shared" si="52"/>
        <v>0</v>
      </c>
      <c r="J1053" s="1172"/>
      <c r="K1053" s="1174">
        <f t="shared" si="53"/>
        <v>0</v>
      </c>
    </row>
    <row r="1054" spans="1:11">
      <c r="A1054" s="1175" t="s">
        <v>7145</v>
      </c>
      <c r="B1054" s="1175" t="s">
        <v>21</v>
      </c>
      <c r="C1054" s="1189" t="s">
        <v>6347</v>
      </c>
      <c r="D1054" s="1185" t="s">
        <v>6014</v>
      </c>
      <c r="E1054" s="1172">
        <v>1</v>
      </c>
      <c r="F1054" s="1187"/>
      <c r="G1054" s="1187"/>
      <c r="H1054" s="1188">
        <f t="shared" si="51"/>
        <v>0</v>
      </c>
      <c r="I1054" s="1172">
        <f t="shared" si="52"/>
        <v>0</v>
      </c>
      <c r="J1054" s="1172"/>
      <c r="K1054" s="1174">
        <f t="shared" si="53"/>
        <v>0</v>
      </c>
    </row>
    <row r="1055" spans="1:11">
      <c r="A1055" s="1175" t="s">
        <v>7146</v>
      </c>
      <c r="B1055" s="1175" t="s">
        <v>21</v>
      </c>
      <c r="C1055" s="1189" t="s">
        <v>7147</v>
      </c>
      <c r="D1055" s="1185" t="s">
        <v>6014</v>
      </c>
      <c r="E1055" s="1172">
        <v>1</v>
      </c>
      <c r="F1055" s="1187"/>
      <c r="G1055" s="1187"/>
      <c r="H1055" s="1188">
        <f t="shared" si="51"/>
        <v>0</v>
      </c>
      <c r="I1055" s="1172">
        <f t="shared" si="52"/>
        <v>0</v>
      </c>
      <c r="J1055" s="1172"/>
      <c r="K1055" s="1174">
        <f t="shared" si="53"/>
        <v>0</v>
      </c>
    </row>
    <row r="1056" spans="1:11">
      <c r="A1056" s="1175" t="s">
        <v>7148</v>
      </c>
      <c r="B1056" s="1175" t="s">
        <v>21</v>
      </c>
      <c r="C1056" s="1189" t="s">
        <v>6072</v>
      </c>
      <c r="D1056" s="1185" t="s">
        <v>6014</v>
      </c>
      <c r="E1056" s="1172">
        <v>7</v>
      </c>
      <c r="F1056" s="1187"/>
      <c r="G1056" s="1187"/>
      <c r="H1056" s="1188">
        <f t="shared" si="51"/>
        <v>0</v>
      </c>
      <c r="I1056" s="1172">
        <f t="shared" si="52"/>
        <v>0</v>
      </c>
      <c r="J1056" s="1172"/>
      <c r="K1056" s="1174">
        <f t="shared" si="53"/>
        <v>0</v>
      </c>
    </row>
    <row r="1057" spans="1:11">
      <c r="A1057" s="1175" t="s">
        <v>7149</v>
      </c>
      <c r="B1057" s="1175" t="s">
        <v>21</v>
      </c>
      <c r="C1057" s="1189" t="s">
        <v>6754</v>
      </c>
      <c r="D1057" s="1185" t="s">
        <v>6014</v>
      </c>
      <c r="E1057" s="1172">
        <v>8</v>
      </c>
      <c r="F1057" s="1187"/>
      <c r="G1057" s="1187"/>
      <c r="H1057" s="1188">
        <f t="shared" si="51"/>
        <v>0</v>
      </c>
      <c r="I1057" s="1172">
        <f t="shared" si="52"/>
        <v>0</v>
      </c>
      <c r="J1057" s="1172"/>
      <c r="K1057" s="1174">
        <f t="shared" si="53"/>
        <v>0</v>
      </c>
    </row>
    <row r="1058" spans="1:11">
      <c r="A1058" s="1175" t="s">
        <v>7150</v>
      </c>
      <c r="B1058" s="1175" t="s">
        <v>21</v>
      </c>
      <c r="C1058" s="1189" t="s">
        <v>6345</v>
      </c>
      <c r="D1058" s="1185" t="s">
        <v>6014</v>
      </c>
      <c r="E1058" s="1172">
        <v>2</v>
      </c>
      <c r="F1058" s="1187"/>
      <c r="G1058" s="1187"/>
      <c r="H1058" s="1188">
        <f t="shared" si="51"/>
        <v>0</v>
      </c>
      <c r="I1058" s="1172">
        <f t="shared" si="52"/>
        <v>0</v>
      </c>
      <c r="J1058" s="1172"/>
      <c r="K1058" s="1174">
        <f t="shared" si="53"/>
        <v>0</v>
      </c>
    </row>
    <row r="1059" spans="1:11">
      <c r="A1059" s="1175" t="s">
        <v>7151</v>
      </c>
      <c r="B1059" s="1175" t="s">
        <v>21</v>
      </c>
      <c r="C1059" s="1189" t="s">
        <v>6191</v>
      </c>
      <c r="D1059" s="1185" t="s">
        <v>6014</v>
      </c>
      <c r="E1059" s="1172">
        <v>10</v>
      </c>
      <c r="F1059" s="1187"/>
      <c r="G1059" s="1187"/>
      <c r="H1059" s="1188">
        <f t="shared" si="51"/>
        <v>0</v>
      </c>
      <c r="I1059" s="1172">
        <f t="shared" si="52"/>
        <v>0</v>
      </c>
      <c r="J1059" s="1172"/>
      <c r="K1059" s="1174">
        <f t="shared" si="53"/>
        <v>0</v>
      </c>
    </row>
    <row r="1060" spans="1:11">
      <c r="A1060" s="1175" t="s">
        <v>7152</v>
      </c>
      <c r="B1060" s="1175" t="s">
        <v>6042</v>
      </c>
      <c r="C1060" s="1189" t="s">
        <v>7153</v>
      </c>
      <c r="D1060" s="1185" t="s">
        <v>6014</v>
      </c>
      <c r="E1060" s="1172">
        <v>1</v>
      </c>
      <c r="F1060" s="1187"/>
      <c r="G1060" s="1187"/>
      <c r="H1060" s="1188">
        <f t="shared" si="51"/>
        <v>0</v>
      </c>
      <c r="I1060" s="1172">
        <f t="shared" si="52"/>
        <v>0</v>
      </c>
      <c r="J1060" s="1172"/>
      <c r="K1060" s="1174">
        <f t="shared" si="53"/>
        <v>0</v>
      </c>
    </row>
    <row r="1061" spans="1:11">
      <c r="A1061" s="1175" t="s">
        <v>7154</v>
      </c>
      <c r="B1061" s="1175" t="s">
        <v>21</v>
      </c>
      <c r="C1061" s="1189" t="s">
        <v>7155</v>
      </c>
      <c r="D1061" s="1185" t="s">
        <v>6014</v>
      </c>
      <c r="E1061" s="1172">
        <v>1</v>
      </c>
      <c r="F1061" s="1187"/>
      <c r="G1061" s="1187"/>
      <c r="H1061" s="1188">
        <f t="shared" si="51"/>
        <v>0</v>
      </c>
      <c r="I1061" s="1172">
        <f t="shared" si="52"/>
        <v>0</v>
      </c>
      <c r="J1061" s="1172"/>
      <c r="K1061" s="1174">
        <f t="shared" si="53"/>
        <v>0</v>
      </c>
    </row>
    <row r="1062" spans="1:11">
      <c r="A1062" s="1175" t="s">
        <v>7156</v>
      </c>
      <c r="B1062" s="1175" t="s">
        <v>21</v>
      </c>
      <c r="C1062" s="1189" t="s">
        <v>7157</v>
      </c>
      <c r="D1062" s="1185" t="s">
        <v>6014</v>
      </c>
      <c r="E1062" s="1172">
        <v>1</v>
      </c>
      <c r="F1062" s="1187"/>
      <c r="G1062" s="1187"/>
      <c r="H1062" s="1188">
        <f t="shared" si="51"/>
        <v>0</v>
      </c>
      <c r="I1062" s="1172">
        <f t="shared" si="52"/>
        <v>0</v>
      </c>
      <c r="J1062" s="1172"/>
      <c r="K1062" s="1174">
        <f t="shared" si="53"/>
        <v>0</v>
      </c>
    </row>
    <row r="1063" spans="1:11">
      <c r="A1063" s="1175" t="s">
        <v>7158</v>
      </c>
      <c r="B1063" s="1175" t="s">
        <v>21</v>
      </c>
      <c r="C1063" s="1189" t="s">
        <v>7159</v>
      </c>
      <c r="D1063" s="1185" t="s">
        <v>6014</v>
      </c>
      <c r="E1063" s="1172">
        <v>3</v>
      </c>
      <c r="F1063" s="1187"/>
      <c r="G1063" s="1187"/>
      <c r="H1063" s="1188">
        <f t="shared" si="51"/>
        <v>0</v>
      </c>
      <c r="I1063" s="1172">
        <f t="shared" si="52"/>
        <v>0</v>
      </c>
      <c r="J1063" s="1172"/>
      <c r="K1063" s="1174">
        <f t="shared" si="53"/>
        <v>0</v>
      </c>
    </row>
    <row r="1064" spans="1:11">
      <c r="A1064" s="1175" t="s">
        <v>7160</v>
      </c>
      <c r="B1064" s="1175" t="s">
        <v>21</v>
      </c>
      <c r="C1064" s="1189" t="s">
        <v>7095</v>
      </c>
      <c r="D1064" s="1185" t="s">
        <v>6014</v>
      </c>
      <c r="E1064" s="1172">
        <v>2</v>
      </c>
      <c r="F1064" s="1187"/>
      <c r="G1064" s="1187"/>
      <c r="H1064" s="1188">
        <f t="shared" si="51"/>
        <v>0</v>
      </c>
      <c r="I1064" s="1172">
        <f t="shared" si="52"/>
        <v>0</v>
      </c>
      <c r="J1064" s="1172"/>
      <c r="K1064" s="1174">
        <f t="shared" si="53"/>
        <v>0</v>
      </c>
    </row>
    <row r="1065" spans="1:11">
      <c r="A1065" s="1175" t="s">
        <v>7161</v>
      </c>
      <c r="B1065" s="1175" t="s">
        <v>21</v>
      </c>
      <c r="C1065" s="1189" t="s">
        <v>6764</v>
      </c>
      <c r="D1065" s="1185" t="s">
        <v>6014</v>
      </c>
      <c r="E1065" s="1172">
        <v>1</v>
      </c>
      <c r="F1065" s="1187"/>
      <c r="G1065" s="1187"/>
      <c r="H1065" s="1188">
        <f t="shared" si="51"/>
        <v>0</v>
      </c>
      <c r="I1065" s="1172">
        <f t="shared" si="52"/>
        <v>0</v>
      </c>
      <c r="J1065" s="1172"/>
      <c r="K1065" s="1174">
        <f t="shared" si="53"/>
        <v>0</v>
      </c>
    </row>
    <row r="1066" spans="1:11">
      <c r="A1066" s="1175" t="s">
        <v>7162</v>
      </c>
      <c r="B1066" s="1175" t="s">
        <v>21</v>
      </c>
      <c r="C1066" s="1189" t="s">
        <v>6088</v>
      </c>
      <c r="D1066" s="1185" t="s">
        <v>6014</v>
      </c>
      <c r="E1066" s="1172">
        <v>2</v>
      </c>
      <c r="F1066" s="1187"/>
      <c r="G1066" s="1187"/>
      <c r="H1066" s="1188">
        <f t="shared" si="51"/>
        <v>0</v>
      </c>
      <c r="I1066" s="1172">
        <f t="shared" si="52"/>
        <v>0</v>
      </c>
      <c r="J1066" s="1172"/>
      <c r="K1066" s="1174">
        <f t="shared" si="53"/>
        <v>0</v>
      </c>
    </row>
    <row r="1067" spans="1:11">
      <c r="A1067" s="1175" t="s">
        <v>7163</v>
      </c>
      <c r="B1067" s="1175" t="s">
        <v>21</v>
      </c>
      <c r="C1067" s="1189" t="s">
        <v>6497</v>
      </c>
      <c r="D1067" s="1185" t="s">
        <v>6014</v>
      </c>
      <c r="E1067" s="1172">
        <v>2</v>
      </c>
      <c r="F1067" s="1187"/>
      <c r="G1067" s="1187"/>
      <c r="H1067" s="1188">
        <f t="shared" si="51"/>
        <v>0</v>
      </c>
      <c r="I1067" s="1172">
        <f t="shared" si="52"/>
        <v>0</v>
      </c>
      <c r="J1067" s="1172"/>
      <c r="K1067" s="1174">
        <f t="shared" si="53"/>
        <v>0</v>
      </c>
    </row>
    <row r="1068" spans="1:11">
      <c r="A1068" s="1175" t="s">
        <v>7164</v>
      </c>
      <c r="B1068" s="1175" t="s">
        <v>21</v>
      </c>
      <c r="C1068" s="1189" t="s">
        <v>6365</v>
      </c>
      <c r="D1068" s="1185" t="s">
        <v>6014</v>
      </c>
      <c r="E1068" s="1172">
        <v>1</v>
      </c>
      <c r="F1068" s="1187"/>
      <c r="G1068" s="1187"/>
      <c r="H1068" s="1188">
        <f t="shared" si="51"/>
        <v>0</v>
      </c>
      <c r="I1068" s="1172">
        <f t="shared" si="52"/>
        <v>0</v>
      </c>
      <c r="J1068" s="1172"/>
      <c r="K1068" s="1174">
        <f t="shared" si="53"/>
        <v>0</v>
      </c>
    </row>
    <row r="1069" spans="1:11">
      <c r="A1069" s="1175" t="s">
        <v>7165</v>
      </c>
      <c r="B1069" s="1175" t="s">
        <v>21</v>
      </c>
      <c r="C1069" s="1189" t="s">
        <v>6367</v>
      </c>
      <c r="D1069" s="1185" t="s">
        <v>6014</v>
      </c>
      <c r="E1069" s="1172">
        <v>1</v>
      </c>
      <c r="F1069" s="1187"/>
      <c r="G1069" s="1187"/>
      <c r="H1069" s="1188">
        <f t="shared" si="51"/>
        <v>0</v>
      </c>
      <c r="I1069" s="1172">
        <f t="shared" si="52"/>
        <v>0</v>
      </c>
      <c r="J1069" s="1172"/>
      <c r="K1069" s="1174">
        <f t="shared" si="53"/>
        <v>0</v>
      </c>
    </row>
    <row r="1070" spans="1:11">
      <c r="A1070" s="1175" t="s">
        <v>7166</v>
      </c>
      <c r="B1070" s="1175" t="s">
        <v>21</v>
      </c>
      <c r="C1070" s="1189" t="s">
        <v>6339</v>
      </c>
      <c r="D1070" s="1185" t="s">
        <v>6014</v>
      </c>
      <c r="E1070" s="1172">
        <v>1</v>
      </c>
      <c r="F1070" s="1187"/>
      <c r="G1070" s="1187"/>
      <c r="H1070" s="1188">
        <f t="shared" si="51"/>
        <v>0</v>
      </c>
      <c r="I1070" s="1172">
        <f t="shared" si="52"/>
        <v>0</v>
      </c>
      <c r="J1070" s="1172"/>
      <c r="K1070" s="1174">
        <f t="shared" si="53"/>
        <v>0</v>
      </c>
    </row>
    <row r="1071" spans="1:11">
      <c r="A1071" s="1175" t="s">
        <v>7167</v>
      </c>
      <c r="B1071" s="1175"/>
      <c r="C1071" s="1189" t="s">
        <v>6103</v>
      </c>
      <c r="D1071" s="1185" t="s">
        <v>6104</v>
      </c>
      <c r="E1071" s="1172">
        <v>4</v>
      </c>
      <c r="F1071" s="1187"/>
      <c r="G1071" s="1187"/>
      <c r="H1071" s="1188">
        <f t="shared" si="51"/>
        <v>0</v>
      </c>
      <c r="I1071" s="1172">
        <f t="shared" si="52"/>
        <v>0</v>
      </c>
      <c r="J1071" s="1172"/>
      <c r="K1071" s="1174">
        <f t="shared" si="53"/>
        <v>0</v>
      </c>
    </row>
    <row r="1072" spans="1:11">
      <c r="A1072" s="1175" t="s">
        <v>7168</v>
      </c>
      <c r="B1072" s="1175"/>
      <c r="C1072" s="1189" t="s">
        <v>6106</v>
      </c>
      <c r="D1072" s="1185" t="s">
        <v>6104</v>
      </c>
      <c r="E1072" s="1172">
        <v>8</v>
      </c>
      <c r="F1072" s="1187"/>
      <c r="G1072" s="1187"/>
      <c r="H1072" s="1188">
        <f t="shared" si="51"/>
        <v>0</v>
      </c>
      <c r="I1072" s="1172">
        <f t="shared" si="52"/>
        <v>0</v>
      </c>
      <c r="J1072" s="1172"/>
      <c r="K1072" s="1174">
        <f t="shared" si="53"/>
        <v>0</v>
      </c>
    </row>
    <row r="1073" spans="1:11">
      <c r="A1073" s="1175" t="s">
        <v>7169</v>
      </c>
      <c r="B1073" s="1175"/>
      <c r="C1073" s="1189" t="s">
        <v>6108</v>
      </c>
      <c r="D1073" s="1185" t="s">
        <v>6014</v>
      </c>
      <c r="E1073" s="1172">
        <v>30</v>
      </c>
      <c r="F1073" s="1187"/>
      <c r="G1073" s="1187"/>
      <c r="H1073" s="1188">
        <f t="shared" si="51"/>
        <v>0</v>
      </c>
      <c r="I1073" s="1172">
        <f t="shared" si="52"/>
        <v>0</v>
      </c>
      <c r="J1073" s="1172"/>
      <c r="K1073" s="1174">
        <f t="shared" si="53"/>
        <v>0</v>
      </c>
    </row>
    <row r="1074" spans="1:11" ht="15">
      <c r="A1074" s="1175"/>
      <c r="B1074" s="1175"/>
      <c r="C1074" s="781" t="s">
        <v>7170</v>
      </c>
      <c r="D1074" s="1185"/>
      <c r="E1074" s="1172"/>
      <c r="F1074" s="1172"/>
      <c r="G1074" s="1172"/>
      <c r="H1074" s="1188"/>
      <c r="I1074" s="1172"/>
      <c r="J1074" s="1172"/>
      <c r="K1074" s="1174"/>
    </row>
    <row r="1075" spans="1:11">
      <c r="A1075" s="1175" t="s">
        <v>21</v>
      </c>
      <c r="B1075" s="1175"/>
      <c r="C1075" s="1189"/>
      <c r="D1075" s="1185"/>
      <c r="E1075" s="1172"/>
      <c r="F1075" s="1172"/>
      <c r="G1075" s="1172"/>
      <c r="H1075" s="1188"/>
      <c r="I1075" s="1172"/>
      <c r="J1075" s="1172"/>
      <c r="K1075" s="1174"/>
    </row>
    <row r="1076" spans="1:11" ht="15">
      <c r="A1076" s="1175" t="s">
        <v>21</v>
      </c>
      <c r="B1076" s="1175"/>
      <c r="C1076" s="781" t="s">
        <v>7171</v>
      </c>
      <c r="D1076" s="1185"/>
      <c r="E1076" s="1172"/>
      <c r="F1076" s="1172"/>
      <c r="G1076" s="1172"/>
      <c r="H1076" s="1188"/>
      <c r="I1076" s="1172"/>
      <c r="J1076" s="1172"/>
      <c r="K1076" s="1174"/>
    </row>
    <row r="1077" spans="1:11" ht="25.5">
      <c r="A1077" s="1175" t="s">
        <v>7172</v>
      </c>
      <c r="B1077" s="1175" t="s">
        <v>21</v>
      </c>
      <c r="C1077" s="1186" t="s">
        <v>7173</v>
      </c>
      <c r="D1077" s="1185" t="s">
        <v>6014</v>
      </c>
      <c r="E1077" s="1172">
        <v>1</v>
      </c>
      <c r="F1077" s="1187"/>
      <c r="G1077" s="1187"/>
      <c r="H1077" s="1188">
        <f>E1077*F1077</f>
        <v>0</v>
      </c>
      <c r="I1077" s="1172">
        <f t="shared" si="52"/>
        <v>0</v>
      </c>
      <c r="J1077" s="1172"/>
      <c r="K1077" s="1174">
        <f t="shared" si="53"/>
        <v>0</v>
      </c>
    </row>
    <row r="1078" spans="1:11">
      <c r="A1078" s="1175" t="s">
        <v>21</v>
      </c>
      <c r="B1078" s="1175" t="s">
        <v>21</v>
      </c>
      <c r="C1078" s="1189" t="s">
        <v>7174</v>
      </c>
      <c r="D1078" s="1185" t="s">
        <v>6014</v>
      </c>
      <c r="E1078" s="1172">
        <v>2</v>
      </c>
      <c r="F1078" s="1187"/>
      <c r="G1078" s="1187"/>
      <c r="H1078" s="1188">
        <f t="shared" si="51"/>
        <v>0</v>
      </c>
      <c r="I1078" s="1172">
        <f t="shared" si="52"/>
        <v>0</v>
      </c>
      <c r="J1078" s="1172"/>
      <c r="K1078" s="1174">
        <f t="shared" si="53"/>
        <v>0</v>
      </c>
    </row>
    <row r="1079" spans="1:11" ht="25.5">
      <c r="A1079" s="1175" t="s">
        <v>7175</v>
      </c>
      <c r="B1079" s="1175" t="s">
        <v>21</v>
      </c>
      <c r="C1079" s="1186" t="s">
        <v>7176</v>
      </c>
      <c r="D1079" s="1185" t="s">
        <v>6014</v>
      </c>
      <c r="E1079" s="1172">
        <v>1</v>
      </c>
      <c r="F1079" s="1187"/>
      <c r="G1079" s="1187"/>
      <c r="H1079" s="1188">
        <f t="shared" si="51"/>
        <v>0</v>
      </c>
      <c r="I1079" s="1172">
        <f t="shared" si="52"/>
        <v>0</v>
      </c>
      <c r="J1079" s="1172"/>
      <c r="K1079" s="1174">
        <f t="shared" si="53"/>
        <v>0</v>
      </c>
    </row>
    <row r="1080" spans="1:11">
      <c r="A1080" s="1175"/>
      <c r="B1080" s="1175" t="s">
        <v>21</v>
      </c>
      <c r="C1080" s="1189" t="s">
        <v>6976</v>
      </c>
      <c r="D1080" s="1185" t="s">
        <v>6014</v>
      </c>
      <c r="E1080" s="1172">
        <v>2</v>
      </c>
      <c r="F1080" s="1187"/>
      <c r="G1080" s="1187"/>
      <c r="H1080" s="1188">
        <f t="shared" si="51"/>
        <v>0</v>
      </c>
      <c r="I1080" s="1172">
        <f t="shared" si="52"/>
        <v>0</v>
      </c>
      <c r="J1080" s="1172"/>
      <c r="K1080" s="1174">
        <f t="shared" si="53"/>
        <v>0</v>
      </c>
    </row>
    <row r="1081" spans="1:11">
      <c r="A1081" s="1175" t="s">
        <v>7177</v>
      </c>
      <c r="B1081" s="1175" t="s">
        <v>21</v>
      </c>
      <c r="C1081" s="1189" t="s">
        <v>7178</v>
      </c>
      <c r="D1081" s="1185" t="s">
        <v>6014</v>
      </c>
      <c r="E1081" s="1172">
        <v>1</v>
      </c>
      <c r="F1081" s="1187"/>
      <c r="G1081" s="1187"/>
      <c r="H1081" s="1188">
        <f t="shared" si="51"/>
        <v>0</v>
      </c>
      <c r="I1081" s="1172">
        <f t="shared" si="52"/>
        <v>0</v>
      </c>
      <c r="J1081" s="1172"/>
      <c r="K1081" s="1174">
        <f t="shared" si="53"/>
        <v>0</v>
      </c>
    </row>
    <row r="1082" spans="1:11">
      <c r="A1082" s="1175" t="s">
        <v>7179</v>
      </c>
      <c r="B1082" s="1175" t="s">
        <v>21</v>
      </c>
      <c r="C1082" s="1189" t="s">
        <v>7180</v>
      </c>
      <c r="D1082" s="1185" t="s">
        <v>6014</v>
      </c>
      <c r="E1082" s="1172">
        <v>1</v>
      </c>
      <c r="F1082" s="1187"/>
      <c r="G1082" s="1187"/>
      <c r="H1082" s="1188">
        <f t="shared" si="51"/>
        <v>0</v>
      </c>
      <c r="I1082" s="1172">
        <f t="shared" si="52"/>
        <v>0</v>
      </c>
      <c r="J1082" s="1172"/>
      <c r="K1082" s="1174">
        <f t="shared" si="53"/>
        <v>0</v>
      </c>
    </row>
    <row r="1083" spans="1:11">
      <c r="A1083" s="1175"/>
      <c r="B1083" s="1175"/>
      <c r="C1083" s="1189" t="s">
        <v>6045</v>
      </c>
      <c r="D1083" s="1185"/>
      <c r="E1083" s="1172"/>
      <c r="F1083" s="1187"/>
      <c r="G1083" s="1187"/>
      <c r="H1083" s="1188">
        <f t="shared" si="51"/>
        <v>0</v>
      </c>
      <c r="I1083" s="1172">
        <f t="shared" si="52"/>
        <v>0</v>
      </c>
      <c r="J1083" s="1172"/>
      <c r="K1083" s="1174">
        <f t="shared" si="53"/>
        <v>0</v>
      </c>
    </row>
    <row r="1084" spans="1:11">
      <c r="A1084" s="1175" t="s">
        <v>7181</v>
      </c>
      <c r="B1084" s="1175" t="s">
        <v>21</v>
      </c>
      <c r="C1084" s="1189" t="s">
        <v>6053</v>
      </c>
      <c r="D1084" s="1185" t="s">
        <v>6048</v>
      </c>
      <c r="E1084" s="1172">
        <v>5</v>
      </c>
      <c r="F1084" s="1187"/>
      <c r="G1084" s="1187"/>
      <c r="H1084" s="1188">
        <f t="shared" si="51"/>
        <v>0</v>
      </c>
      <c r="I1084" s="1172">
        <f t="shared" si="52"/>
        <v>0</v>
      </c>
      <c r="J1084" s="1172"/>
      <c r="K1084" s="1174">
        <f t="shared" si="53"/>
        <v>0</v>
      </c>
    </row>
    <row r="1085" spans="1:11">
      <c r="A1085" s="1175"/>
      <c r="B1085" s="1175" t="s">
        <v>21</v>
      </c>
      <c r="C1085" s="1189" t="s">
        <v>6049</v>
      </c>
      <c r="D1085" s="1185" t="s">
        <v>6048</v>
      </c>
      <c r="E1085" s="1172">
        <v>5</v>
      </c>
      <c r="F1085" s="1187"/>
      <c r="G1085" s="1187"/>
      <c r="H1085" s="1188">
        <f t="shared" si="51"/>
        <v>0</v>
      </c>
      <c r="I1085" s="1172">
        <f t="shared" si="52"/>
        <v>0</v>
      </c>
      <c r="J1085" s="1172"/>
      <c r="K1085" s="1174">
        <f t="shared" si="53"/>
        <v>0</v>
      </c>
    </row>
    <row r="1086" spans="1:11">
      <c r="A1086" s="1175" t="s">
        <v>7182</v>
      </c>
      <c r="B1086" s="1175" t="s">
        <v>21</v>
      </c>
      <c r="C1086" s="1189" t="s">
        <v>7183</v>
      </c>
      <c r="D1086" s="1185" t="s">
        <v>6014</v>
      </c>
      <c r="E1086" s="1172">
        <v>1</v>
      </c>
      <c r="F1086" s="1187"/>
      <c r="G1086" s="1187"/>
      <c r="H1086" s="1188">
        <f t="shared" si="51"/>
        <v>0</v>
      </c>
      <c r="I1086" s="1172">
        <f t="shared" si="52"/>
        <v>0</v>
      </c>
      <c r="J1086" s="1172"/>
      <c r="K1086" s="1174">
        <f t="shared" si="53"/>
        <v>0</v>
      </c>
    </row>
    <row r="1087" spans="1:11">
      <c r="A1087" s="1175" t="s">
        <v>7184</v>
      </c>
      <c r="B1087" s="1175" t="s">
        <v>21</v>
      </c>
      <c r="C1087" s="1189" t="s">
        <v>7185</v>
      </c>
      <c r="D1087" s="1185" t="s">
        <v>6014</v>
      </c>
      <c r="E1087" s="1172">
        <v>1</v>
      </c>
      <c r="F1087" s="1187"/>
      <c r="G1087" s="1187"/>
      <c r="H1087" s="1188">
        <f t="shared" si="51"/>
        <v>0</v>
      </c>
      <c r="I1087" s="1172">
        <f t="shared" si="52"/>
        <v>0</v>
      </c>
      <c r="J1087" s="1172"/>
      <c r="K1087" s="1174">
        <f t="shared" si="53"/>
        <v>0</v>
      </c>
    </row>
    <row r="1088" spans="1:11">
      <c r="A1088" s="1175" t="s">
        <v>7186</v>
      </c>
      <c r="B1088" s="1175" t="s">
        <v>21</v>
      </c>
      <c r="C1088" s="1189" t="s">
        <v>6103</v>
      </c>
      <c r="D1088" s="1185" t="s">
        <v>6104</v>
      </c>
      <c r="E1088" s="1172">
        <v>0.5</v>
      </c>
      <c r="F1088" s="1187"/>
      <c r="G1088" s="1187"/>
      <c r="H1088" s="1188">
        <f t="shared" si="51"/>
        <v>0</v>
      </c>
      <c r="I1088" s="1172">
        <f t="shared" si="52"/>
        <v>0</v>
      </c>
      <c r="J1088" s="1172"/>
      <c r="K1088" s="1174">
        <f t="shared" si="53"/>
        <v>0</v>
      </c>
    </row>
    <row r="1089" spans="1:11">
      <c r="A1089" s="1175" t="s">
        <v>7187</v>
      </c>
      <c r="B1089" s="1175" t="s">
        <v>21</v>
      </c>
      <c r="C1089" s="1189" t="s">
        <v>6106</v>
      </c>
      <c r="D1089" s="1185" t="s">
        <v>6104</v>
      </c>
      <c r="E1089" s="1172">
        <v>20</v>
      </c>
      <c r="F1089" s="1187"/>
      <c r="G1089" s="1187"/>
      <c r="H1089" s="1188">
        <f t="shared" si="51"/>
        <v>0</v>
      </c>
      <c r="I1089" s="1172">
        <f t="shared" si="52"/>
        <v>0</v>
      </c>
      <c r="J1089" s="1172"/>
      <c r="K1089" s="1174">
        <f t="shared" si="53"/>
        <v>0</v>
      </c>
    </row>
    <row r="1090" spans="1:11">
      <c r="A1090" s="1175" t="s">
        <v>7188</v>
      </c>
      <c r="B1090" s="1175" t="s">
        <v>21</v>
      </c>
      <c r="C1090" s="1189" t="s">
        <v>6108</v>
      </c>
      <c r="D1090" s="1185" t="s">
        <v>6014</v>
      </c>
      <c r="E1090" s="1172">
        <v>2</v>
      </c>
      <c r="F1090" s="1187"/>
      <c r="G1090" s="1187"/>
      <c r="H1090" s="1188">
        <f t="shared" si="51"/>
        <v>0</v>
      </c>
      <c r="I1090" s="1172">
        <f t="shared" si="52"/>
        <v>0</v>
      </c>
      <c r="J1090" s="1172"/>
      <c r="K1090" s="1174">
        <f t="shared" si="53"/>
        <v>0</v>
      </c>
    </row>
    <row r="1091" spans="1:11" ht="15">
      <c r="A1091" s="1175" t="s">
        <v>21</v>
      </c>
      <c r="B1091" s="1175" t="s">
        <v>21</v>
      </c>
      <c r="C1091" s="781" t="s">
        <v>7189</v>
      </c>
      <c r="D1091" s="1185" t="s">
        <v>21</v>
      </c>
      <c r="E1091" s="1172" t="s">
        <v>21</v>
      </c>
      <c r="F1091" s="1200"/>
      <c r="G1091" s="1200"/>
      <c r="H1091" s="1188"/>
      <c r="I1091" s="1172"/>
      <c r="J1091" s="1172"/>
      <c r="K1091" s="1174"/>
    </row>
    <row r="1092" spans="1:11" ht="15">
      <c r="A1092" s="1175" t="s">
        <v>21</v>
      </c>
      <c r="B1092" s="1175"/>
      <c r="C1092" s="1201" t="s">
        <v>7190</v>
      </c>
      <c r="D1092" s="1202" t="s">
        <v>6014</v>
      </c>
      <c r="E1092" s="1172">
        <v>1</v>
      </c>
      <c r="F1092" s="1187"/>
      <c r="G1092" s="1187"/>
      <c r="H1092" s="1188">
        <f t="shared" si="51"/>
        <v>0</v>
      </c>
      <c r="I1092" s="1172">
        <f t="shared" si="52"/>
        <v>0</v>
      </c>
      <c r="J1092" s="1172"/>
      <c r="K1092" s="1174">
        <f t="shared" si="53"/>
        <v>0</v>
      </c>
    </row>
    <row r="1093" spans="1:11" ht="14.25">
      <c r="A1093" s="1175"/>
      <c r="B1093" s="1175"/>
      <c r="C1093" s="1201"/>
      <c r="D1093" s="1202"/>
      <c r="E1093" s="1172"/>
      <c r="F1093" s="1172"/>
      <c r="G1093" s="1172"/>
      <c r="H1093" s="1173"/>
      <c r="I1093" s="1172"/>
      <c r="J1093" s="1172"/>
      <c r="K1093" s="1174"/>
    </row>
    <row r="1094" spans="1:11">
      <c r="A1094" s="1175"/>
      <c r="B1094" s="1175"/>
      <c r="C1094" s="1189" t="s">
        <v>7191</v>
      </c>
      <c r="D1094" s="1185"/>
      <c r="E1094" s="1172"/>
      <c r="F1094" s="1172"/>
      <c r="G1094" s="1172"/>
      <c r="H1094" s="1203">
        <f>SUM(H5:H1092)</f>
        <v>0</v>
      </c>
      <c r="I1094" s="1172"/>
      <c r="J1094" s="1172"/>
      <c r="K1094" s="1174"/>
    </row>
    <row r="1095" spans="1:11">
      <c r="A1095" s="1175"/>
      <c r="B1095" s="1175"/>
      <c r="C1095" s="1189" t="s">
        <v>7192</v>
      </c>
      <c r="D1095" s="1185"/>
      <c r="E1095" s="1172"/>
      <c r="F1095" s="1172"/>
      <c r="G1095" s="1172"/>
      <c r="H1095" s="1173"/>
      <c r="I1095" s="1195">
        <f>SUM(I5:I1092)</f>
        <v>0</v>
      </c>
      <c r="J1095" s="1172"/>
      <c r="K1095" s="1174"/>
    </row>
    <row r="1096" spans="1:11">
      <c r="A1096" s="1175"/>
      <c r="B1096" s="1175"/>
      <c r="C1096" s="1189" t="s">
        <v>5517</v>
      </c>
      <c r="D1096" s="1185" t="s">
        <v>5397</v>
      </c>
      <c r="E1096" s="1172">
        <v>3.6</v>
      </c>
      <c r="F1096" s="1187"/>
      <c r="G1096" s="1187"/>
      <c r="H1096" s="1173">
        <f>E1096*F1096</f>
        <v>0</v>
      </c>
      <c r="I1096" s="1172">
        <f>E1096*G1096</f>
        <v>0</v>
      </c>
      <c r="J1096" s="1172"/>
      <c r="K1096" s="1174">
        <f>H1096+I1096</f>
        <v>0</v>
      </c>
    </row>
    <row r="1097" spans="1:11">
      <c r="A1097" s="1175"/>
      <c r="B1097" s="1175"/>
      <c r="C1097" s="1189" t="s">
        <v>5376</v>
      </c>
      <c r="D1097" s="1185" t="s">
        <v>5397</v>
      </c>
      <c r="E1097" s="1172">
        <v>4</v>
      </c>
      <c r="F1097" s="1187"/>
      <c r="G1097" s="1187"/>
      <c r="H1097" s="1173">
        <f>E1097*F1097</f>
        <v>0</v>
      </c>
      <c r="I1097" s="1172">
        <f>E1097*G1097</f>
        <v>0</v>
      </c>
      <c r="J1097" s="1172"/>
      <c r="K1097" s="1174">
        <f>H1097+I1097</f>
        <v>0</v>
      </c>
    </row>
    <row r="1098" spans="1:11" ht="15">
      <c r="A1098" s="1175"/>
      <c r="B1098" s="1175"/>
      <c r="C1098" s="1199" t="s">
        <v>7193</v>
      </c>
      <c r="D1098" s="1185" t="s">
        <v>21</v>
      </c>
      <c r="E1098" s="1172" t="s">
        <v>21</v>
      </c>
      <c r="F1098" s="1172"/>
      <c r="G1098" s="1172"/>
      <c r="H1098" s="1173"/>
      <c r="I1098" s="1172"/>
      <c r="J1098" s="1172"/>
      <c r="K1098" s="1204" t="s">
        <v>21</v>
      </c>
    </row>
    <row r="1099" spans="1:11">
      <c r="A1099" s="1175"/>
      <c r="B1099" s="1175"/>
      <c r="C1099" s="1189" t="s">
        <v>7194</v>
      </c>
      <c r="D1099" s="1185" t="s">
        <v>4993</v>
      </c>
      <c r="E1099" s="1172">
        <v>450</v>
      </c>
      <c r="F1099" s="1187"/>
      <c r="G1099" s="1187"/>
      <c r="H1099" s="1173">
        <f>E1099*F1099</f>
        <v>0</v>
      </c>
      <c r="I1099" s="1172">
        <f>E1099*G1099</f>
        <v>0</v>
      </c>
      <c r="J1099" s="1172"/>
      <c r="K1099" s="1174">
        <f>H1099+I1099</f>
        <v>0</v>
      </c>
    </row>
    <row r="1100" spans="1:11" ht="13.5" customHeight="1">
      <c r="A1100" s="1205"/>
      <c r="B1100" s="1205"/>
      <c r="C1100" s="1206" t="s">
        <v>21</v>
      </c>
      <c r="D1100" s="1207"/>
      <c r="E1100" s="1208"/>
      <c r="F1100" s="1208"/>
      <c r="G1100" s="1208"/>
      <c r="H1100" s="1209" t="s">
        <v>21</v>
      </c>
      <c r="I1100" s="1208" t="s">
        <v>21</v>
      </c>
      <c r="J1100" s="1208"/>
      <c r="K1100" s="1210"/>
    </row>
    <row r="1101" spans="1:11" ht="27" customHeight="1">
      <c r="A1101" s="1211"/>
      <c r="B1101" s="1211"/>
      <c r="C1101" s="1189" t="s">
        <v>21</v>
      </c>
      <c r="D1101" s="1185"/>
      <c r="E1101" s="1172"/>
      <c r="F1101" s="1172"/>
      <c r="G1101" s="1172"/>
      <c r="H1101" s="1212" t="s">
        <v>7195</v>
      </c>
      <c r="I1101" s="1172" t="s">
        <v>21</v>
      </c>
      <c r="J1101" s="1172"/>
      <c r="K1101" s="1213">
        <f>H1094+I1095+K1096+K1097+K1099</f>
        <v>0</v>
      </c>
    </row>
  </sheetData>
  <sheetProtection algorithmName="SHA-512" hashValue="WAYsj2o7EllZazh7wuu2lUybw/1GLvD2bm6I1ZnssXvo5n3yswXb1H49VGUdexvkVEb4UPr3FiNFD8+yc/uigg==" saltValue="X708fJZimtgkIUTSWQVsVA==" spinCount="100000"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7196</v>
      </c>
      <c r="D1" s="1216"/>
      <c r="E1" s="1217"/>
      <c r="F1" s="1218"/>
      <c r="G1" s="1218"/>
      <c r="H1" s="1219"/>
      <c r="I1" s="1219"/>
      <c r="J1" s="1219"/>
      <c r="K1" s="1220"/>
    </row>
    <row r="2" spans="1:11" ht="15" thickTop="1">
      <c r="A2" s="1221"/>
      <c r="B2" s="1221"/>
      <c r="C2" s="1201" t="s">
        <v>21</v>
      </c>
      <c r="D2" s="2597" t="s">
        <v>6002</v>
      </c>
      <c r="E2" s="2598"/>
      <c r="F2" s="2599" t="s">
        <v>6003</v>
      </c>
      <c r="G2" s="2600"/>
      <c r="H2" s="1222"/>
      <c r="I2" s="1223"/>
      <c r="J2" s="1224" t="s">
        <v>6004</v>
      </c>
      <c r="K2" s="1225"/>
    </row>
    <row r="3" spans="1:11" ht="14.25">
      <c r="A3" s="1221"/>
      <c r="B3" s="1221"/>
      <c r="C3" s="1201" t="s">
        <v>21</v>
      </c>
      <c r="D3" s="1226" t="s">
        <v>6005</v>
      </c>
      <c r="E3" s="1226" t="s">
        <v>5014</v>
      </c>
      <c r="F3" s="1227" t="s">
        <v>6006</v>
      </c>
      <c r="G3" s="1227" t="s">
        <v>6007</v>
      </c>
      <c r="H3" s="1228" t="s">
        <v>6008</v>
      </c>
      <c r="I3" s="1228" t="s">
        <v>7197</v>
      </c>
      <c r="J3" s="1228" t="s">
        <v>6010</v>
      </c>
      <c r="K3" s="1228" t="s">
        <v>7198</v>
      </c>
    </row>
    <row r="4" spans="1:11" ht="15">
      <c r="A4" s="1221"/>
      <c r="B4" s="1221"/>
      <c r="C4" s="781" t="s">
        <v>7199</v>
      </c>
      <c r="D4" s="1229"/>
      <c r="E4" s="1230"/>
      <c r="F4" s="1230"/>
      <c r="G4" s="1230"/>
      <c r="H4" s="1231"/>
      <c r="I4" s="1231"/>
      <c r="J4" s="1231"/>
      <c r="K4" s="1231"/>
    </row>
    <row r="5" spans="1:11" ht="14.25">
      <c r="A5" s="1221" t="s">
        <v>4299</v>
      </c>
      <c r="B5" s="1221" t="s">
        <v>21</v>
      </c>
      <c r="C5" s="1201" t="s">
        <v>7200</v>
      </c>
      <c r="D5" s="1229" t="s">
        <v>6014</v>
      </c>
      <c r="E5" s="1230">
        <v>1</v>
      </c>
      <c r="F5" s="1232"/>
      <c r="G5" s="1232"/>
      <c r="H5" s="1231">
        <f>E5*F5</f>
        <v>0</v>
      </c>
      <c r="I5" s="1231">
        <f>E5*G5</f>
        <v>0</v>
      </c>
      <c r="J5" s="1233"/>
      <c r="K5" s="1231">
        <f>H5+I5</f>
        <v>0</v>
      </c>
    </row>
    <row r="6" spans="1:11" ht="14.25">
      <c r="A6" s="1221"/>
      <c r="B6" s="1221"/>
      <c r="C6" s="1234" t="s">
        <v>7201</v>
      </c>
      <c r="D6" s="1229"/>
      <c r="E6" s="1230"/>
      <c r="F6" s="1230"/>
      <c r="G6" s="1230"/>
      <c r="H6" s="1231"/>
      <c r="I6" s="1231"/>
      <c r="J6" s="1231"/>
      <c r="K6" s="1231"/>
    </row>
    <row r="7" spans="1:11" ht="14.25">
      <c r="A7" s="1221" t="s">
        <v>4300</v>
      </c>
      <c r="B7" s="1221" t="s">
        <v>7202</v>
      </c>
      <c r="C7" s="1201" t="s">
        <v>7203</v>
      </c>
      <c r="D7" s="1229" t="s">
        <v>6014</v>
      </c>
      <c r="E7" s="1230">
        <v>1</v>
      </c>
      <c r="F7" s="1232"/>
      <c r="G7" s="1232"/>
      <c r="H7" s="1231">
        <f>E7*F7</f>
        <v>0</v>
      </c>
      <c r="I7" s="1231">
        <f>E7*G7</f>
        <v>0</v>
      </c>
      <c r="J7" s="1233"/>
      <c r="K7" s="1231">
        <f>H7+I7</f>
        <v>0</v>
      </c>
    </row>
    <row r="8" spans="1:11" ht="14.25">
      <c r="A8" s="1221" t="s">
        <v>21</v>
      </c>
      <c r="B8" s="1221"/>
      <c r="C8" s="1201" t="s">
        <v>7204</v>
      </c>
      <c r="D8" s="1229" t="s">
        <v>6014</v>
      </c>
      <c r="E8" s="1230">
        <v>1</v>
      </c>
      <c r="F8" s="1232"/>
      <c r="G8" s="1232"/>
      <c r="H8" s="1231">
        <f>E8*F8</f>
        <v>0</v>
      </c>
      <c r="I8" s="1231">
        <f>E8*G8</f>
        <v>0</v>
      </c>
      <c r="J8" s="1233"/>
      <c r="K8" s="1231">
        <f>H8+I8</f>
        <v>0</v>
      </c>
    </row>
    <row r="9" spans="1:11" ht="14.25">
      <c r="A9" s="1235"/>
      <c r="B9" s="1221"/>
      <c r="C9" s="1201" t="s">
        <v>7205</v>
      </c>
      <c r="D9" s="1229" t="s">
        <v>6014</v>
      </c>
      <c r="E9" s="1230">
        <v>1</v>
      </c>
      <c r="F9" s="1232"/>
      <c r="G9" s="1232"/>
      <c r="H9" s="1231">
        <f>E9*F9</f>
        <v>0</v>
      </c>
      <c r="I9" s="1231">
        <f>E9*G9</f>
        <v>0</v>
      </c>
      <c r="J9" s="1233"/>
      <c r="K9" s="1231">
        <f>H9+I9</f>
        <v>0</v>
      </c>
    </row>
    <row r="10" spans="1:11" ht="14.25">
      <c r="A10" s="1221" t="s">
        <v>21</v>
      </c>
      <c r="B10" s="1221"/>
      <c r="C10" s="1201" t="s">
        <v>7206</v>
      </c>
      <c r="D10" s="1229"/>
      <c r="E10" s="1230"/>
      <c r="F10" s="1230"/>
      <c r="G10" s="1230"/>
      <c r="H10" s="1231"/>
      <c r="I10" s="1231"/>
      <c r="J10" s="1231"/>
      <c r="K10" s="1231"/>
    </row>
    <row r="11" spans="1:11" ht="14.25">
      <c r="A11" s="1221" t="s">
        <v>21</v>
      </c>
      <c r="B11" s="1221"/>
      <c r="C11" s="1201" t="s">
        <v>7207</v>
      </c>
      <c r="D11" s="1229" t="s">
        <v>6048</v>
      </c>
      <c r="E11" s="1230">
        <v>14</v>
      </c>
      <c r="F11" s="1232"/>
      <c r="G11" s="1232"/>
      <c r="H11" s="1231">
        <f>E11*F11</f>
        <v>0</v>
      </c>
      <c r="I11" s="1231">
        <f>E11*G11</f>
        <v>0</v>
      </c>
      <c r="J11" s="1233"/>
      <c r="K11" s="1231">
        <f>H11+I11</f>
        <v>0</v>
      </c>
    </row>
    <row r="12" spans="1:11" ht="14.25">
      <c r="A12" s="1221" t="s">
        <v>4302</v>
      </c>
      <c r="B12" s="1221" t="s">
        <v>7208</v>
      </c>
      <c r="C12" s="1201" t="s">
        <v>7209</v>
      </c>
      <c r="D12" s="1229" t="s">
        <v>6048</v>
      </c>
      <c r="E12" s="1230">
        <v>14</v>
      </c>
      <c r="F12" s="1232"/>
      <c r="G12" s="1232"/>
      <c r="H12" s="1231">
        <f>E12*F12</f>
        <v>0</v>
      </c>
      <c r="I12" s="1231">
        <f>E12*G12</f>
        <v>0</v>
      </c>
      <c r="J12" s="1233"/>
      <c r="K12" s="1231">
        <f>H12+I12</f>
        <v>0</v>
      </c>
    </row>
    <row r="13" spans="1:11" ht="14.25">
      <c r="A13" s="1221" t="s">
        <v>4304</v>
      </c>
      <c r="B13" s="1221" t="s">
        <v>7210</v>
      </c>
      <c r="C13" s="1201" t="s">
        <v>7211</v>
      </c>
      <c r="D13" s="1229" t="s">
        <v>6048</v>
      </c>
      <c r="E13" s="1230">
        <v>14</v>
      </c>
      <c r="F13" s="1232"/>
      <c r="G13" s="1232"/>
      <c r="H13" s="1231">
        <f>E13*F13</f>
        <v>0</v>
      </c>
      <c r="I13" s="1231">
        <f>E13*G13</f>
        <v>0</v>
      </c>
      <c r="J13" s="1233"/>
      <c r="K13" s="1231">
        <f>H13+I13</f>
        <v>0</v>
      </c>
    </row>
    <row r="14" spans="1:11" ht="14.25">
      <c r="A14" s="1221" t="s">
        <v>4306</v>
      </c>
      <c r="B14" s="1221" t="s">
        <v>7212</v>
      </c>
      <c r="C14" s="1201" t="s">
        <v>7213</v>
      </c>
      <c r="D14" s="1229" t="s">
        <v>7214</v>
      </c>
      <c r="E14" s="1230">
        <v>0.16</v>
      </c>
      <c r="F14" s="1232"/>
      <c r="G14" s="1232"/>
      <c r="H14" s="1231">
        <f>E14*F14</f>
        <v>0</v>
      </c>
      <c r="I14" s="1231">
        <f>E14*G14</f>
        <v>0</v>
      </c>
      <c r="J14" s="1233"/>
      <c r="K14" s="1231">
        <f>H14+I14</f>
        <v>0</v>
      </c>
    </row>
    <row r="15" spans="1:11" ht="14.25">
      <c r="A15" s="1221" t="s">
        <v>21</v>
      </c>
      <c r="B15" s="1221" t="s">
        <v>21</v>
      </c>
      <c r="C15" s="1201" t="s">
        <v>7215</v>
      </c>
      <c r="D15" s="1229" t="s">
        <v>21</v>
      </c>
      <c r="E15" s="1230" t="s">
        <v>21</v>
      </c>
      <c r="F15" s="1230"/>
      <c r="G15" s="1230"/>
      <c r="H15" s="1231"/>
      <c r="I15" s="1231"/>
      <c r="J15" s="1231"/>
      <c r="K15" s="1231"/>
    </row>
    <row r="16" spans="1:11" ht="14.25">
      <c r="A16" s="1175" t="s">
        <v>4308</v>
      </c>
      <c r="B16" s="1175"/>
      <c r="C16" s="1201" t="s">
        <v>7216</v>
      </c>
      <c r="D16" s="1229" t="s">
        <v>6014</v>
      </c>
      <c r="E16" s="1230">
        <v>1</v>
      </c>
      <c r="F16" s="1232"/>
      <c r="G16" s="1232"/>
      <c r="H16" s="1231">
        <f>E16*F16</f>
        <v>0</v>
      </c>
      <c r="I16" s="1231">
        <f>E16*G16</f>
        <v>0</v>
      </c>
      <c r="J16" s="1233"/>
      <c r="K16" s="1231">
        <f>H16+I16</f>
        <v>0</v>
      </c>
    </row>
    <row r="17" spans="1:11" ht="14.25">
      <c r="A17" s="1175"/>
      <c r="B17" s="1175"/>
      <c r="C17" s="1201" t="s">
        <v>7217</v>
      </c>
      <c r="D17" s="1236"/>
      <c r="E17" s="1172"/>
      <c r="F17" s="1172"/>
      <c r="G17" s="1172"/>
      <c r="H17" s="1231"/>
      <c r="I17" s="1231"/>
      <c r="J17" s="1237"/>
      <c r="K17" s="1237"/>
    </row>
    <row r="18" spans="1:11" ht="14.25">
      <c r="A18" s="1221" t="s">
        <v>4310</v>
      </c>
      <c r="B18" s="1175"/>
      <c r="C18" s="1201" t="s">
        <v>7218</v>
      </c>
      <c r="D18" s="1229" t="s">
        <v>6014</v>
      </c>
      <c r="E18" s="1230">
        <v>3</v>
      </c>
      <c r="F18" s="1232"/>
      <c r="G18" s="1232"/>
      <c r="H18" s="1231">
        <f>E18*F18</f>
        <v>0</v>
      </c>
      <c r="I18" s="1231">
        <f>E18*G18</f>
        <v>0</v>
      </c>
      <c r="J18" s="1233"/>
      <c r="K18" s="1231">
        <f>H18+I18</f>
        <v>0</v>
      </c>
    </row>
    <row r="19" spans="1:11" ht="14.25">
      <c r="A19" s="1221"/>
      <c r="B19" s="1175"/>
      <c r="C19" s="1201" t="s">
        <v>7219</v>
      </c>
      <c r="D19" s="1229"/>
      <c r="E19" s="1230"/>
      <c r="F19" s="1230"/>
      <c r="G19" s="1230"/>
      <c r="H19" s="1231"/>
      <c r="I19" s="1231"/>
      <c r="J19" s="1231"/>
      <c r="K19" s="1231"/>
    </row>
    <row r="20" spans="1:11" ht="14.25">
      <c r="A20" s="1175" t="s">
        <v>4312</v>
      </c>
      <c r="B20" s="1221" t="s">
        <v>7220</v>
      </c>
      <c r="C20" s="1201" t="s">
        <v>7221</v>
      </c>
      <c r="D20" s="1229" t="s">
        <v>6014</v>
      </c>
      <c r="E20" s="1230">
        <v>1</v>
      </c>
      <c r="F20" s="1232"/>
      <c r="G20" s="1232"/>
      <c r="H20" s="1231">
        <f t="shared" ref="H20:H25" si="0">E20*F20</f>
        <v>0</v>
      </c>
      <c r="I20" s="1231">
        <f t="shared" ref="I20:I25" si="1">E20*G20</f>
        <v>0</v>
      </c>
      <c r="J20" s="1233"/>
      <c r="K20" s="1231">
        <f t="shared" ref="K20:K25" si="2">H20+I20</f>
        <v>0</v>
      </c>
    </row>
    <row r="21" spans="1:11" ht="14.25">
      <c r="A21" s="1175" t="s">
        <v>4314</v>
      </c>
      <c r="B21" s="1221" t="s">
        <v>7222</v>
      </c>
      <c r="C21" s="1201" t="s">
        <v>7223</v>
      </c>
      <c r="D21" s="1229" t="s">
        <v>6014</v>
      </c>
      <c r="E21" s="1230">
        <v>2</v>
      </c>
      <c r="F21" s="1232"/>
      <c r="G21" s="1232"/>
      <c r="H21" s="1231">
        <f t="shared" si="0"/>
        <v>0</v>
      </c>
      <c r="I21" s="1231">
        <f t="shared" si="1"/>
        <v>0</v>
      </c>
      <c r="J21" s="1233"/>
      <c r="K21" s="1231">
        <f t="shared" si="2"/>
        <v>0</v>
      </c>
    </row>
    <row r="22" spans="1:11" ht="14.25">
      <c r="A22" s="1221" t="s">
        <v>4710</v>
      </c>
      <c r="B22" s="1175"/>
      <c r="C22" s="1201" t="s">
        <v>7224</v>
      </c>
      <c r="D22" s="1229" t="s">
        <v>6048</v>
      </c>
      <c r="E22" s="1230">
        <v>38</v>
      </c>
      <c r="F22" s="1232"/>
      <c r="G22" s="1232"/>
      <c r="H22" s="1231">
        <f t="shared" si="0"/>
        <v>0</v>
      </c>
      <c r="I22" s="1231">
        <f t="shared" si="1"/>
        <v>0</v>
      </c>
      <c r="J22" s="1233"/>
      <c r="K22" s="1231">
        <f t="shared" si="2"/>
        <v>0</v>
      </c>
    </row>
    <row r="23" spans="1:11" ht="14.25">
      <c r="A23" s="1221" t="s">
        <v>4712</v>
      </c>
      <c r="B23" s="1221" t="s">
        <v>7225</v>
      </c>
      <c r="C23" s="1201" t="s">
        <v>7226</v>
      </c>
      <c r="D23" s="1229" t="s">
        <v>6048</v>
      </c>
      <c r="E23" s="1230">
        <v>38</v>
      </c>
      <c r="F23" s="1232"/>
      <c r="G23" s="1232"/>
      <c r="H23" s="1231">
        <f t="shared" si="0"/>
        <v>0</v>
      </c>
      <c r="I23" s="1231">
        <f t="shared" si="1"/>
        <v>0</v>
      </c>
      <c r="J23" s="1233"/>
      <c r="K23" s="1231">
        <f t="shared" si="2"/>
        <v>0</v>
      </c>
    </row>
    <row r="24" spans="1:11" ht="14.25">
      <c r="A24" s="1221" t="s">
        <v>4714</v>
      </c>
      <c r="B24" s="1221" t="s">
        <v>7208</v>
      </c>
      <c r="C24" s="1201" t="s">
        <v>7209</v>
      </c>
      <c r="D24" s="1229" t="s">
        <v>6048</v>
      </c>
      <c r="E24" s="1230">
        <v>38</v>
      </c>
      <c r="F24" s="1232"/>
      <c r="G24" s="1232"/>
      <c r="H24" s="1231">
        <f t="shared" si="0"/>
        <v>0</v>
      </c>
      <c r="I24" s="1231">
        <f t="shared" si="1"/>
        <v>0</v>
      </c>
      <c r="J24" s="1233"/>
      <c r="K24" s="1231">
        <f t="shared" si="2"/>
        <v>0</v>
      </c>
    </row>
    <row r="25" spans="1:11" ht="14.25">
      <c r="A25" s="1221" t="s">
        <v>4716</v>
      </c>
      <c r="B25" s="1221" t="s">
        <v>7212</v>
      </c>
      <c r="C25" s="1201" t="s">
        <v>7213</v>
      </c>
      <c r="D25" s="1229" t="s">
        <v>7214</v>
      </c>
      <c r="E25" s="1230">
        <v>0.18</v>
      </c>
      <c r="F25" s="1232"/>
      <c r="G25" s="1232"/>
      <c r="H25" s="1231">
        <f t="shared" si="0"/>
        <v>0</v>
      </c>
      <c r="I25" s="1231">
        <f t="shared" si="1"/>
        <v>0</v>
      </c>
      <c r="J25" s="1233"/>
      <c r="K25" s="1231">
        <f t="shared" si="2"/>
        <v>0</v>
      </c>
    </row>
    <row r="26" spans="1:11" ht="15">
      <c r="A26" s="1175"/>
      <c r="B26" s="1175"/>
      <c r="C26" s="781" t="s">
        <v>7227</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7228</v>
      </c>
      <c r="D28" s="1236"/>
      <c r="E28" s="1172"/>
      <c r="F28" s="1172"/>
      <c r="G28" s="1172"/>
      <c r="H28" s="1237"/>
      <c r="I28" s="1237"/>
      <c r="J28" s="1237"/>
      <c r="K28" s="1237"/>
    </row>
    <row r="29" spans="1:11" ht="14.25">
      <c r="A29" s="1221" t="s">
        <v>4299</v>
      </c>
      <c r="B29" s="1221" t="s">
        <v>21</v>
      </c>
      <c r="C29" s="1201" t="s">
        <v>7229</v>
      </c>
      <c r="D29" s="1229" t="s">
        <v>6014</v>
      </c>
      <c r="E29" s="1230">
        <v>1</v>
      </c>
      <c r="F29" s="1232"/>
      <c r="G29" s="1232"/>
      <c r="H29" s="1231">
        <f>E29*F29</f>
        <v>0</v>
      </c>
      <c r="I29" s="1231">
        <f>E29*G29</f>
        <v>0</v>
      </c>
      <c r="J29" s="1233"/>
      <c r="K29" s="1231">
        <f>H29+I29</f>
        <v>0</v>
      </c>
    </row>
    <row r="30" spans="1:11" ht="14.25">
      <c r="A30" s="1221"/>
      <c r="B30" s="1221"/>
      <c r="C30" s="1201" t="s">
        <v>7230</v>
      </c>
      <c r="D30" s="1229"/>
      <c r="E30" s="1230"/>
      <c r="F30" s="1230"/>
      <c r="G30" s="1230"/>
      <c r="H30" s="1231"/>
      <c r="I30" s="1231"/>
      <c r="J30" s="1231"/>
      <c r="K30" s="1231"/>
    </row>
    <row r="31" spans="1:11" ht="14.25">
      <c r="A31" s="1221" t="s">
        <v>4300</v>
      </c>
      <c r="B31" s="1221" t="s">
        <v>7231</v>
      </c>
      <c r="C31" s="1201" t="s">
        <v>7203</v>
      </c>
      <c r="D31" s="1229" t="s">
        <v>6014</v>
      </c>
      <c r="E31" s="1230">
        <v>1</v>
      </c>
      <c r="F31" s="1232"/>
      <c r="G31" s="1232"/>
      <c r="H31" s="1231">
        <f t="shared" ref="H31:H38" si="3">E31*F31</f>
        <v>0</v>
      </c>
      <c r="I31" s="1231">
        <f>E31*G31</f>
        <v>0</v>
      </c>
      <c r="J31" s="1233"/>
      <c r="K31" s="1231">
        <f>H31+I31</f>
        <v>0</v>
      </c>
    </row>
    <row r="32" spans="1:11" ht="14.25">
      <c r="A32" s="1221" t="s">
        <v>21</v>
      </c>
      <c r="B32" s="1221"/>
      <c r="C32" s="1201" t="s">
        <v>7204</v>
      </c>
      <c r="D32" s="1229" t="s">
        <v>6014</v>
      </c>
      <c r="E32" s="1230">
        <v>1</v>
      </c>
      <c r="F32" s="1232"/>
      <c r="G32" s="1232"/>
      <c r="H32" s="1231">
        <f t="shared" si="3"/>
        <v>0</v>
      </c>
      <c r="I32" s="1231">
        <f>E32*G32</f>
        <v>0</v>
      </c>
      <c r="J32" s="1233"/>
      <c r="K32" s="1231">
        <f>H32+I32</f>
        <v>0</v>
      </c>
    </row>
    <row r="33" spans="1:11" ht="14.25">
      <c r="A33" s="1235"/>
      <c r="B33" s="1221"/>
      <c r="C33" s="1201" t="s">
        <v>7205</v>
      </c>
      <c r="D33" s="1229" t="s">
        <v>6014</v>
      </c>
      <c r="E33" s="1230">
        <v>1</v>
      </c>
      <c r="F33" s="1232"/>
      <c r="G33" s="1232"/>
      <c r="H33" s="1231">
        <f t="shared" si="3"/>
        <v>0</v>
      </c>
      <c r="I33" s="1231">
        <f>E33*G33</f>
        <v>0</v>
      </c>
      <c r="J33" s="1233"/>
      <c r="K33" s="1231">
        <f>H33+I33</f>
        <v>0</v>
      </c>
    </row>
    <row r="34" spans="1:11" ht="14.25">
      <c r="A34" s="1221" t="s">
        <v>21</v>
      </c>
      <c r="B34" s="1221"/>
      <c r="C34" s="1201" t="s">
        <v>7206</v>
      </c>
      <c r="D34" s="1229"/>
      <c r="E34" s="1230"/>
      <c r="F34" s="1230"/>
      <c r="G34" s="1230"/>
      <c r="H34" s="1231"/>
      <c r="I34" s="1231"/>
      <c r="J34" s="1231"/>
      <c r="K34" s="1231"/>
    </row>
    <row r="35" spans="1:11" ht="14.25">
      <c r="A35" s="1221" t="s">
        <v>4302</v>
      </c>
      <c r="B35" s="1221"/>
      <c r="C35" s="1201" t="s">
        <v>7232</v>
      </c>
      <c r="D35" s="1229" t="s">
        <v>6048</v>
      </c>
      <c r="E35" s="1230">
        <v>12.5</v>
      </c>
      <c r="F35" s="1232"/>
      <c r="G35" s="1232"/>
      <c r="H35" s="1231">
        <f t="shared" si="3"/>
        <v>0</v>
      </c>
      <c r="I35" s="1231">
        <f>E35*G35</f>
        <v>0</v>
      </c>
      <c r="J35" s="1233"/>
      <c r="K35" s="1231">
        <f>H35+I35</f>
        <v>0</v>
      </c>
    </row>
    <row r="36" spans="1:11" ht="14.25">
      <c r="A36" s="1221" t="s">
        <v>4304</v>
      </c>
      <c r="B36" s="1221" t="s">
        <v>7233</v>
      </c>
      <c r="C36" s="1201" t="s">
        <v>7234</v>
      </c>
      <c r="D36" s="1229" t="s">
        <v>6048</v>
      </c>
      <c r="E36" s="1230">
        <v>12.5</v>
      </c>
      <c r="F36" s="1232"/>
      <c r="G36" s="1232"/>
      <c r="H36" s="1231">
        <f t="shared" si="3"/>
        <v>0</v>
      </c>
      <c r="I36" s="1231">
        <f>E36*G36</f>
        <v>0</v>
      </c>
      <c r="J36" s="1233"/>
      <c r="K36" s="1231">
        <f>H36+I36</f>
        <v>0</v>
      </c>
    </row>
    <row r="37" spans="1:11" ht="14.25">
      <c r="A37" s="1221" t="s">
        <v>4306</v>
      </c>
      <c r="B37" s="1221" t="s">
        <v>7235</v>
      </c>
      <c r="C37" s="1201" t="s">
        <v>7236</v>
      </c>
      <c r="D37" s="1229" t="s">
        <v>6048</v>
      </c>
      <c r="E37" s="1230">
        <v>12.5</v>
      </c>
      <c r="F37" s="1232"/>
      <c r="G37" s="1232"/>
      <c r="H37" s="1231">
        <f t="shared" si="3"/>
        <v>0</v>
      </c>
      <c r="I37" s="1231">
        <f>E37*G37</f>
        <v>0</v>
      </c>
      <c r="J37" s="1233"/>
      <c r="K37" s="1231">
        <f>H37+I37</f>
        <v>0</v>
      </c>
    </row>
    <row r="38" spans="1:11" ht="14.25">
      <c r="A38" s="1221" t="s">
        <v>4308</v>
      </c>
      <c r="B38" s="1221" t="s">
        <v>7212</v>
      </c>
      <c r="C38" s="1201" t="s">
        <v>7213</v>
      </c>
      <c r="D38" s="1229" t="s">
        <v>7214</v>
      </c>
      <c r="E38" s="1230">
        <v>0.12</v>
      </c>
      <c r="F38" s="1232"/>
      <c r="G38" s="1232"/>
      <c r="H38" s="1231">
        <f t="shared" si="3"/>
        <v>0</v>
      </c>
      <c r="I38" s="1231">
        <f>E38*G38</f>
        <v>0</v>
      </c>
      <c r="J38" s="1233"/>
      <c r="K38" s="1231">
        <f>H38+I38</f>
        <v>0</v>
      </c>
    </row>
    <row r="39" spans="1:11" ht="15">
      <c r="A39" s="1221" t="s">
        <v>21</v>
      </c>
      <c r="B39" s="1221" t="s">
        <v>21</v>
      </c>
      <c r="C39" s="781" t="s">
        <v>7237</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7238</v>
      </c>
      <c r="D41" s="1236"/>
      <c r="E41" s="1172"/>
      <c r="F41" s="1172"/>
      <c r="G41" s="1172"/>
      <c r="H41" s="1237"/>
      <c r="I41" s="1237"/>
      <c r="J41" s="1237"/>
      <c r="K41" s="1237"/>
    </row>
    <row r="42" spans="1:11" ht="14.25">
      <c r="A42" s="1221" t="s">
        <v>4299</v>
      </c>
      <c r="B42" s="1221" t="s">
        <v>21</v>
      </c>
      <c r="C42" s="1201" t="s">
        <v>7239</v>
      </c>
      <c r="D42" s="1229" t="s">
        <v>6014</v>
      </c>
      <c r="E42" s="1230">
        <v>1</v>
      </c>
      <c r="F42" s="1232"/>
      <c r="G42" s="1232"/>
      <c r="H42" s="1231">
        <f>E42*F42</f>
        <v>0</v>
      </c>
      <c r="I42" s="1231">
        <f>E42*G42</f>
        <v>0</v>
      </c>
      <c r="J42" s="1233"/>
      <c r="K42" s="1231">
        <f>H42+I42</f>
        <v>0</v>
      </c>
    </row>
    <row r="43" spans="1:11" ht="14.25">
      <c r="A43" s="1221"/>
      <c r="B43" s="1221"/>
      <c r="C43" s="1201" t="s">
        <v>7240</v>
      </c>
      <c r="D43" s="1229"/>
      <c r="E43" s="1230"/>
      <c r="F43" s="1230"/>
      <c r="G43" s="1230"/>
      <c r="H43" s="1231"/>
      <c r="I43" s="1231"/>
      <c r="J43" s="1231"/>
      <c r="K43" s="1231"/>
    </row>
    <row r="44" spans="1:11" ht="14.25">
      <c r="A44" s="1221" t="s">
        <v>4300</v>
      </c>
      <c r="B44" s="1221" t="s">
        <v>7220</v>
      </c>
      <c r="C44" s="1201" t="s">
        <v>7221</v>
      </c>
      <c r="D44" s="1229" t="s">
        <v>6014</v>
      </c>
      <c r="E44" s="1230">
        <v>1</v>
      </c>
      <c r="F44" s="1232"/>
      <c r="G44" s="1232"/>
      <c r="H44" s="1231">
        <f t="shared" ref="H44:H51" si="4">E44*F44</f>
        <v>0</v>
      </c>
      <c r="I44" s="1231">
        <f>E44*G44</f>
        <v>0</v>
      </c>
      <c r="J44" s="1233"/>
      <c r="K44" s="1231">
        <f>H44+I44</f>
        <v>0</v>
      </c>
    </row>
    <row r="45" spans="1:11" ht="14.25">
      <c r="A45" s="1221" t="s">
        <v>21</v>
      </c>
      <c r="B45" s="1221"/>
      <c r="C45" s="1201" t="s">
        <v>7241</v>
      </c>
      <c r="D45" s="1229" t="s">
        <v>6014</v>
      </c>
      <c r="E45" s="1230">
        <v>1</v>
      </c>
      <c r="F45" s="1232"/>
      <c r="G45" s="1232"/>
      <c r="H45" s="1231">
        <f t="shared" si="4"/>
        <v>0</v>
      </c>
      <c r="I45" s="1231">
        <f>E45*G45</f>
        <v>0</v>
      </c>
      <c r="J45" s="1233"/>
      <c r="K45" s="1231">
        <f>H45+I45</f>
        <v>0</v>
      </c>
    </row>
    <row r="46" spans="1:11" ht="14.25">
      <c r="A46" s="1235"/>
      <c r="B46" s="1221"/>
      <c r="C46" s="1201" t="s">
        <v>7205</v>
      </c>
      <c r="D46" s="1229" t="s">
        <v>6014</v>
      </c>
      <c r="E46" s="1230">
        <v>1</v>
      </c>
      <c r="F46" s="1232"/>
      <c r="G46" s="1232"/>
      <c r="H46" s="1231">
        <f t="shared" si="4"/>
        <v>0</v>
      </c>
      <c r="I46" s="1231">
        <f>E46*G46</f>
        <v>0</v>
      </c>
      <c r="J46" s="1233"/>
      <c r="K46" s="1231">
        <f>H46+I46</f>
        <v>0</v>
      </c>
    </row>
    <row r="47" spans="1:11" ht="14.25">
      <c r="A47" s="1221" t="s">
        <v>21</v>
      </c>
      <c r="B47" s="1221"/>
      <c r="C47" s="1201" t="s">
        <v>7206</v>
      </c>
      <c r="D47" s="1229"/>
      <c r="E47" s="1230"/>
      <c r="F47" s="1230"/>
      <c r="G47" s="1230"/>
      <c r="H47" s="1231"/>
      <c r="I47" s="1231"/>
      <c r="J47" s="1231"/>
      <c r="K47" s="1231"/>
    </row>
    <row r="48" spans="1:11" ht="14.25">
      <c r="A48" s="1221" t="s">
        <v>4302</v>
      </c>
      <c r="B48" s="1221"/>
      <c r="C48" s="1201" t="s">
        <v>7242</v>
      </c>
      <c r="D48" s="1229" t="s">
        <v>6048</v>
      </c>
      <c r="E48" s="1230">
        <v>25</v>
      </c>
      <c r="F48" s="1232"/>
      <c r="G48" s="1232"/>
      <c r="H48" s="1231">
        <f t="shared" si="4"/>
        <v>0</v>
      </c>
      <c r="I48" s="1231">
        <f>E48*G48</f>
        <v>0</v>
      </c>
      <c r="J48" s="1233"/>
      <c r="K48" s="1231">
        <f>H48+I48</f>
        <v>0</v>
      </c>
    </row>
    <row r="49" spans="1:11" ht="14.25">
      <c r="A49" s="1221" t="s">
        <v>4304</v>
      </c>
      <c r="B49" s="1221" t="s">
        <v>7225</v>
      </c>
      <c r="C49" s="1201" t="s">
        <v>7226</v>
      </c>
      <c r="D49" s="1229" t="s">
        <v>6048</v>
      </c>
      <c r="E49" s="1230">
        <v>19</v>
      </c>
      <c r="F49" s="1232"/>
      <c r="G49" s="1232"/>
      <c r="H49" s="1231">
        <f t="shared" si="4"/>
        <v>0</v>
      </c>
      <c r="I49" s="1231">
        <f>E49*G49</f>
        <v>0</v>
      </c>
      <c r="J49" s="1233"/>
      <c r="K49" s="1231">
        <f>H49+I49</f>
        <v>0</v>
      </c>
    </row>
    <row r="50" spans="1:11" ht="14.25">
      <c r="A50" s="1221" t="s">
        <v>4306</v>
      </c>
      <c r="B50" s="1221" t="s">
        <v>7208</v>
      </c>
      <c r="C50" s="1201" t="s">
        <v>7209</v>
      </c>
      <c r="D50" s="1229" t="s">
        <v>6048</v>
      </c>
      <c r="E50" s="1230">
        <v>19</v>
      </c>
      <c r="F50" s="1232"/>
      <c r="G50" s="1232"/>
      <c r="H50" s="1231">
        <f t="shared" si="4"/>
        <v>0</v>
      </c>
      <c r="I50" s="1231">
        <f>E50*G50</f>
        <v>0</v>
      </c>
      <c r="J50" s="1233"/>
      <c r="K50" s="1231">
        <f>H50+I50</f>
        <v>0</v>
      </c>
    </row>
    <row r="51" spans="1:11" ht="14.25">
      <c r="A51" s="1221" t="s">
        <v>4308</v>
      </c>
      <c r="B51" s="1221" t="s">
        <v>7212</v>
      </c>
      <c r="C51" s="1201" t="s">
        <v>7213</v>
      </c>
      <c r="D51" s="1229" t="s">
        <v>7214</v>
      </c>
      <c r="E51" s="1230">
        <v>0.1</v>
      </c>
      <c r="F51" s="1232"/>
      <c r="G51" s="1232"/>
      <c r="H51" s="1231">
        <f t="shared" si="4"/>
        <v>0</v>
      </c>
      <c r="I51" s="1231">
        <f>E51*G51</f>
        <v>0</v>
      </c>
      <c r="J51" s="1233"/>
      <c r="K51" s="1231">
        <f>H51+I51</f>
        <v>0</v>
      </c>
    </row>
    <row r="52" spans="1:11" ht="15">
      <c r="A52" s="1221" t="s">
        <v>21</v>
      </c>
      <c r="B52" s="1221" t="s">
        <v>21</v>
      </c>
      <c r="C52" s="781" t="s">
        <v>7243</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7244</v>
      </c>
      <c r="D54" s="1236"/>
      <c r="E54" s="1172"/>
      <c r="F54" s="1172"/>
      <c r="G54" s="1230"/>
      <c r="H54" s="1237"/>
      <c r="I54" s="1237"/>
      <c r="J54" s="1237"/>
      <c r="K54" s="1237"/>
    </row>
    <row r="55" spans="1:11" ht="14.25">
      <c r="A55" s="1175" t="s">
        <v>4299</v>
      </c>
      <c r="B55" s="1175"/>
      <c r="C55" s="1201" t="s">
        <v>7245</v>
      </c>
      <c r="D55" s="1229" t="s">
        <v>6014</v>
      </c>
      <c r="E55" s="1230">
        <v>1</v>
      </c>
      <c r="F55" s="1232"/>
      <c r="G55" s="1232"/>
      <c r="H55" s="1231">
        <f>E55*F55</f>
        <v>0</v>
      </c>
      <c r="I55" s="1231">
        <f>E55*G55</f>
        <v>0</v>
      </c>
      <c r="J55" s="1233"/>
      <c r="K55" s="1231">
        <f>H55+I55</f>
        <v>0</v>
      </c>
    </row>
    <row r="56" spans="1:11" ht="14.25">
      <c r="A56" s="1175" t="s">
        <v>21</v>
      </c>
      <c r="B56" s="1175"/>
      <c r="C56" s="1201" t="s">
        <v>7246</v>
      </c>
      <c r="D56" s="1236"/>
      <c r="E56" s="1172"/>
      <c r="F56" s="1172"/>
      <c r="G56" s="1230"/>
      <c r="H56" s="1237"/>
      <c r="I56" s="1237"/>
      <c r="J56" s="1237"/>
      <c r="K56" s="1237"/>
    </row>
    <row r="57" spans="1:11" ht="14.25">
      <c r="A57" s="1175" t="s">
        <v>4300</v>
      </c>
      <c r="B57" s="1175"/>
      <c r="C57" s="1201" t="s">
        <v>7247</v>
      </c>
      <c r="D57" s="1229" t="s">
        <v>6014</v>
      </c>
      <c r="E57" s="1230">
        <v>1</v>
      </c>
      <c r="F57" s="1232"/>
      <c r="G57" s="1232"/>
      <c r="H57" s="1231">
        <f t="shared" ref="H57:H63" si="5">E57*F57</f>
        <v>0</v>
      </c>
      <c r="I57" s="1231">
        <f t="shared" ref="I57:I63" si="6">E57*G57</f>
        <v>0</v>
      </c>
      <c r="J57" s="1233"/>
      <c r="K57" s="1231">
        <f t="shared" ref="K57:K63" si="7">H57+I57</f>
        <v>0</v>
      </c>
    </row>
    <row r="58" spans="1:11" ht="14.25">
      <c r="A58" s="1175" t="s">
        <v>4302</v>
      </c>
      <c r="B58" s="1221" t="s">
        <v>7220</v>
      </c>
      <c r="C58" s="1201" t="s">
        <v>7221</v>
      </c>
      <c r="D58" s="1229" t="s">
        <v>6014</v>
      </c>
      <c r="E58" s="1230">
        <v>1</v>
      </c>
      <c r="F58" s="1232"/>
      <c r="G58" s="1232"/>
      <c r="H58" s="1231">
        <f t="shared" si="5"/>
        <v>0</v>
      </c>
      <c r="I58" s="1231">
        <f t="shared" si="6"/>
        <v>0</v>
      </c>
      <c r="J58" s="1233"/>
      <c r="K58" s="1231">
        <f t="shared" si="7"/>
        <v>0</v>
      </c>
    </row>
    <row r="59" spans="1:11" ht="14.25">
      <c r="A59" s="1175" t="s">
        <v>4304</v>
      </c>
      <c r="B59" s="1221" t="s">
        <v>7222</v>
      </c>
      <c r="C59" s="1201" t="s">
        <v>7248</v>
      </c>
      <c r="D59" s="1229" t="s">
        <v>6014</v>
      </c>
      <c r="E59" s="1230">
        <v>1</v>
      </c>
      <c r="F59" s="1232"/>
      <c r="G59" s="1232"/>
      <c r="H59" s="1231">
        <f t="shared" si="5"/>
        <v>0</v>
      </c>
      <c r="I59" s="1231">
        <f t="shared" si="6"/>
        <v>0</v>
      </c>
      <c r="J59" s="1233"/>
      <c r="K59" s="1231">
        <f t="shared" si="7"/>
        <v>0</v>
      </c>
    </row>
    <row r="60" spans="1:11" ht="14.25">
      <c r="A60" s="1175" t="s">
        <v>4306</v>
      </c>
      <c r="B60" s="1175"/>
      <c r="C60" s="1201" t="s">
        <v>7249</v>
      </c>
      <c r="D60" s="1229" t="s">
        <v>6048</v>
      </c>
      <c r="E60" s="1230">
        <v>14.5</v>
      </c>
      <c r="F60" s="1232"/>
      <c r="G60" s="1232"/>
      <c r="H60" s="1231">
        <f t="shared" si="5"/>
        <v>0</v>
      </c>
      <c r="I60" s="1231">
        <f t="shared" si="6"/>
        <v>0</v>
      </c>
      <c r="J60" s="1233"/>
      <c r="K60" s="1231">
        <f t="shared" si="7"/>
        <v>0</v>
      </c>
    </row>
    <row r="61" spans="1:11" ht="14.25">
      <c r="A61" s="1175" t="s">
        <v>4308</v>
      </c>
      <c r="B61" s="1221" t="s">
        <v>7225</v>
      </c>
      <c r="C61" s="1201" t="s">
        <v>7226</v>
      </c>
      <c r="D61" s="1229" t="s">
        <v>6048</v>
      </c>
      <c r="E61" s="1230">
        <v>14.5</v>
      </c>
      <c r="F61" s="1232"/>
      <c r="G61" s="1232"/>
      <c r="H61" s="1231">
        <f t="shared" si="5"/>
        <v>0</v>
      </c>
      <c r="I61" s="1231">
        <f t="shared" si="6"/>
        <v>0</v>
      </c>
      <c r="J61" s="1233"/>
      <c r="K61" s="1231">
        <f t="shared" si="7"/>
        <v>0</v>
      </c>
    </row>
    <row r="62" spans="1:11" ht="14.25">
      <c r="A62" s="1175" t="s">
        <v>4310</v>
      </c>
      <c r="B62" s="1221" t="s">
        <v>7233</v>
      </c>
      <c r="C62" s="1201" t="s">
        <v>7234</v>
      </c>
      <c r="D62" s="1229" t="s">
        <v>6048</v>
      </c>
      <c r="E62" s="1230">
        <v>14.5</v>
      </c>
      <c r="F62" s="1232"/>
      <c r="G62" s="1232"/>
      <c r="H62" s="1231">
        <f t="shared" si="5"/>
        <v>0</v>
      </c>
      <c r="I62" s="1231">
        <f t="shared" si="6"/>
        <v>0</v>
      </c>
      <c r="J62" s="1233"/>
      <c r="K62" s="1231">
        <f t="shared" si="7"/>
        <v>0</v>
      </c>
    </row>
    <row r="63" spans="1:11" ht="14.25">
      <c r="A63" s="1175" t="s">
        <v>4312</v>
      </c>
      <c r="B63" s="1221" t="s">
        <v>7212</v>
      </c>
      <c r="C63" s="1201" t="s">
        <v>7213</v>
      </c>
      <c r="D63" s="1229" t="s">
        <v>7214</v>
      </c>
      <c r="E63" s="1230">
        <v>0.1</v>
      </c>
      <c r="F63" s="1232"/>
      <c r="G63" s="1232"/>
      <c r="H63" s="1231">
        <f t="shared" si="5"/>
        <v>0</v>
      </c>
      <c r="I63" s="1231">
        <f t="shared" si="6"/>
        <v>0</v>
      </c>
      <c r="J63" s="1233"/>
      <c r="K63" s="1231">
        <f t="shared" si="7"/>
        <v>0</v>
      </c>
    </row>
    <row r="64" spans="1:11" ht="15">
      <c r="A64" s="1175"/>
      <c r="B64" s="1221"/>
      <c r="C64" s="781" t="s">
        <v>7250</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7251</v>
      </c>
      <c r="D66" s="1236"/>
      <c r="E66" s="1172"/>
      <c r="F66" s="1172"/>
      <c r="G66" s="1230"/>
      <c r="H66" s="1237"/>
      <c r="I66" s="1237"/>
      <c r="J66" s="1237"/>
      <c r="K66" s="1237"/>
    </row>
    <row r="67" spans="1:11" ht="14.25">
      <c r="A67" s="1175" t="s">
        <v>4299</v>
      </c>
      <c r="B67" s="1175"/>
      <c r="C67" s="1201" t="s">
        <v>7252</v>
      </c>
      <c r="D67" s="1229" t="s">
        <v>6014</v>
      </c>
      <c r="E67" s="1230">
        <v>1</v>
      </c>
      <c r="F67" s="1232"/>
      <c r="G67" s="1232"/>
      <c r="H67" s="1231">
        <f>E67*F67</f>
        <v>0</v>
      </c>
      <c r="I67" s="1231">
        <f>E67*G67</f>
        <v>0</v>
      </c>
      <c r="J67" s="1233"/>
      <c r="K67" s="1231">
        <f>H67+I67</f>
        <v>0</v>
      </c>
    </row>
    <row r="68" spans="1:11" ht="14.25">
      <c r="A68" s="1175" t="s">
        <v>21</v>
      </c>
      <c r="B68" s="1175"/>
      <c r="C68" s="1201" t="s">
        <v>7253</v>
      </c>
      <c r="D68" s="1236"/>
      <c r="E68" s="1172"/>
      <c r="F68" s="1172"/>
      <c r="G68" s="1230"/>
      <c r="H68" s="1237"/>
      <c r="I68" s="1237"/>
      <c r="J68" s="1237"/>
      <c r="K68" s="1237"/>
    </row>
    <row r="69" spans="1:11" ht="14.25">
      <c r="A69" s="1175" t="s">
        <v>4300</v>
      </c>
      <c r="B69" s="1175"/>
      <c r="C69" s="1201" t="s">
        <v>7254</v>
      </c>
      <c r="D69" s="1229" t="s">
        <v>6014</v>
      </c>
      <c r="E69" s="1230">
        <v>1</v>
      </c>
      <c r="F69" s="1232"/>
      <c r="G69" s="1232"/>
      <c r="H69" s="1231">
        <f t="shared" ref="H69:H75" si="8">E69*F69</f>
        <v>0</v>
      </c>
      <c r="I69" s="1231">
        <f t="shared" ref="I69:I75" si="9">E69*G69</f>
        <v>0</v>
      </c>
      <c r="J69" s="1233"/>
      <c r="K69" s="1231">
        <f t="shared" ref="K69:K75" si="10">H69+I69</f>
        <v>0</v>
      </c>
    </row>
    <row r="70" spans="1:11" ht="14.25">
      <c r="A70" s="1175" t="s">
        <v>4302</v>
      </c>
      <c r="B70" s="1221" t="s">
        <v>7220</v>
      </c>
      <c r="C70" s="1201" t="s">
        <v>7221</v>
      </c>
      <c r="D70" s="1229" t="s">
        <v>6014</v>
      </c>
      <c r="E70" s="1230">
        <v>1</v>
      </c>
      <c r="F70" s="1232"/>
      <c r="G70" s="1232"/>
      <c r="H70" s="1231">
        <f t="shared" si="8"/>
        <v>0</v>
      </c>
      <c r="I70" s="1231">
        <f t="shared" si="9"/>
        <v>0</v>
      </c>
      <c r="J70" s="1233"/>
      <c r="K70" s="1231">
        <f t="shared" si="10"/>
        <v>0</v>
      </c>
    </row>
    <row r="71" spans="1:11" ht="14.25">
      <c r="A71" s="1175" t="s">
        <v>4304</v>
      </c>
      <c r="B71" s="1221" t="s">
        <v>7222</v>
      </c>
      <c r="C71" s="1201" t="s">
        <v>7248</v>
      </c>
      <c r="D71" s="1229" t="s">
        <v>6014</v>
      </c>
      <c r="E71" s="1230">
        <v>1</v>
      </c>
      <c r="F71" s="1232"/>
      <c r="G71" s="1232"/>
      <c r="H71" s="1231">
        <f t="shared" si="8"/>
        <v>0</v>
      </c>
      <c r="I71" s="1231">
        <f t="shared" si="9"/>
        <v>0</v>
      </c>
      <c r="J71" s="1233"/>
      <c r="K71" s="1231">
        <f t="shared" si="10"/>
        <v>0</v>
      </c>
    </row>
    <row r="72" spans="1:11" ht="14.25">
      <c r="A72" s="1175" t="s">
        <v>4306</v>
      </c>
      <c r="B72" s="1175"/>
      <c r="C72" s="1201" t="s">
        <v>7224</v>
      </c>
      <c r="D72" s="1229" t="s">
        <v>6048</v>
      </c>
      <c r="E72" s="1230">
        <v>11</v>
      </c>
      <c r="F72" s="1232"/>
      <c r="G72" s="1232"/>
      <c r="H72" s="1231">
        <f t="shared" si="8"/>
        <v>0</v>
      </c>
      <c r="I72" s="1231">
        <f t="shared" si="9"/>
        <v>0</v>
      </c>
      <c r="J72" s="1233"/>
      <c r="K72" s="1231">
        <f t="shared" si="10"/>
        <v>0</v>
      </c>
    </row>
    <row r="73" spans="1:11" ht="14.25">
      <c r="A73" s="1175" t="s">
        <v>4308</v>
      </c>
      <c r="B73" s="1221" t="s">
        <v>7225</v>
      </c>
      <c r="C73" s="1201" t="s">
        <v>7226</v>
      </c>
      <c r="D73" s="1229" t="s">
        <v>6048</v>
      </c>
      <c r="E73" s="1230">
        <v>11</v>
      </c>
      <c r="F73" s="1232"/>
      <c r="G73" s="1232"/>
      <c r="H73" s="1231">
        <f t="shared" si="8"/>
        <v>0</v>
      </c>
      <c r="I73" s="1231">
        <f t="shared" si="9"/>
        <v>0</v>
      </c>
      <c r="J73" s="1233"/>
      <c r="K73" s="1231">
        <f t="shared" si="10"/>
        <v>0</v>
      </c>
    </row>
    <row r="74" spans="1:11" ht="14.25">
      <c r="A74" s="1175" t="s">
        <v>4310</v>
      </c>
      <c r="B74" s="1221" t="s">
        <v>7208</v>
      </c>
      <c r="C74" s="1201" t="s">
        <v>7209</v>
      </c>
      <c r="D74" s="1229" t="s">
        <v>6048</v>
      </c>
      <c r="E74" s="1230">
        <v>11</v>
      </c>
      <c r="F74" s="1232"/>
      <c r="G74" s="1232"/>
      <c r="H74" s="1231">
        <f t="shared" si="8"/>
        <v>0</v>
      </c>
      <c r="I74" s="1231">
        <f t="shared" si="9"/>
        <v>0</v>
      </c>
      <c r="J74" s="1233"/>
      <c r="K74" s="1231">
        <f t="shared" si="10"/>
        <v>0</v>
      </c>
    </row>
    <row r="75" spans="1:11" ht="14.25">
      <c r="A75" s="1175" t="s">
        <v>4312</v>
      </c>
      <c r="B75" s="1221" t="s">
        <v>7212</v>
      </c>
      <c r="C75" s="1201" t="s">
        <v>7213</v>
      </c>
      <c r="D75" s="1229" t="s">
        <v>7214</v>
      </c>
      <c r="E75" s="1230">
        <v>0.11</v>
      </c>
      <c r="F75" s="1232"/>
      <c r="G75" s="1232"/>
      <c r="H75" s="1231">
        <f t="shared" si="8"/>
        <v>0</v>
      </c>
      <c r="I75" s="1231">
        <f t="shared" si="9"/>
        <v>0</v>
      </c>
      <c r="J75" s="1233"/>
      <c r="K75" s="1231">
        <f t="shared" si="10"/>
        <v>0</v>
      </c>
    </row>
    <row r="76" spans="1:11" ht="15">
      <c r="A76" s="1175"/>
      <c r="B76" s="1221"/>
      <c r="C76" s="781" t="s">
        <v>7255</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7256</v>
      </c>
      <c r="D78" s="1236"/>
      <c r="E78" s="1172"/>
      <c r="F78" s="1172"/>
      <c r="G78" s="1230"/>
      <c r="H78" s="1237"/>
      <c r="I78" s="1237"/>
      <c r="J78" s="1237"/>
      <c r="K78" s="1237"/>
    </row>
    <row r="79" spans="1:11" ht="14.25">
      <c r="A79" s="1175" t="s">
        <v>4299</v>
      </c>
      <c r="B79" s="1175"/>
      <c r="C79" s="1201" t="s">
        <v>7257</v>
      </c>
      <c r="D79" s="1229" t="s">
        <v>6014</v>
      </c>
      <c r="E79" s="1230">
        <v>1</v>
      </c>
      <c r="F79" s="1232"/>
      <c r="G79" s="1232"/>
      <c r="H79" s="1231">
        <f>E79*F79</f>
        <v>0</v>
      </c>
      <c r="I79" s="1231">
        <f>E79*G79</f>
        <v>0</v>
      </c>
      <c r="J79" s="1233"/>
      <c r="K79" s="1231">
        <f>H79+I79</f>
        <v>0</v>
      </c>
    </row>
    <row r="80" spans="1:11" ht="14.25">
      <c r="A80" s="1175" t="s">
        <v>21</v>
      </c>
      <c r="B80" s="1175"/>
      <c r="C80" s="1201" t="s">
        <v>7258</v>
      </c>
      <c r="D80" s="1236"/>
      <c r="E80" s="1172"/>
      <c r="F80" s="1172"/>
      <c r="G80" s="1230"/>
      <c r="H80" s="1237"/>
      <c r="I80" s="1237"/>
      <c r="J80" s="1237"/>
      <c r="K80" s="1237"/>
    </row>
    <row r="81" spans="1:11" ht="14.25">
      <c r="A81" s="1175" t="s">
        <v>4300</v>
      </c>
      <c r="B81" s="1175"/>
      <c r="C81" s="1201" t="s">
        <v>7259</v>
      </c>
      <c r="D81" s="1229" t="s">
        <v>6014</v>
      </c>
      <c r="E81" s="1230">
        <v>2</v>
      </c>
      <c r="F81" s="1232"/>
      <c r="G81" s="1232"/>
      <c r="H81" s="1231">
        <f t="shared" ref="H81:H87" si="11">E81*F81</f>
        <v>0</v>
      </c>
      <c r="I81" s="1231">
        <f t="shared" ref="I81:I87" si="12">E81*G81</f>
        <v>0</v>
      </c>
      <c r="J81" s="1233"/>
      <c r="K81" s="1231">
        <f t="shared" ref="K81:K87" si="13">H81+I81</f>
        <v>0</v>
      </c>
    </row>
    <row r="82" spans="1:11" ht="14.25">
      <c r="A82" s="1175" t="s">
        <v>4302</v>
      </c>
      <c r="B82" s="1221" t="s">
        <v>7220</v>
      </c>
      <c r="C82" s="1201" t="s">
        <v>7221</v>
      </c>
      <c r="D82" s="1229" t="s">
        <v>6014</v>
      </c>
      <c r="E82" s="1230">
        <v>1</v>
      </c>
      <c r="F82" s="1232"/>
      <c r="G82" s="1232"/>
      <c r="H82" s="1231">
        <f t="shared" si="11"/>
        <v>0</v>
      </c>
      <c r="I82" s="1231">
        <f t="shared" si="12"/>
        <v>0</v>
      </c>
      <c r="J82" s="1233"/>
      <c r="K82" s="1231">
        <f t="shared" si="13"/>
        <v>0</v>
      </c>
    </row>
    <row r="83" spans="1:11" ht="14.25">
      <c r="A83" s="1175" t="s">
        <v>4304</v>
      </c>
      <c r="B83" s="1221" t="s">
        <v>7222</v>
      </c>
      <c r="C83" s="1201" t="s">
        <v>7248</v>
      </c>
      <c r="D83" s="1229" t="s">
        <v>6014</v>
      </c>
      <c r="E83" s="1230">
        <v>2</v>
      </c>
      <c r="F83" s="1232"/>
      <c r="G83" s="1232"/>
      <c r="H83" s="1231">
        <f t="shared" si="11"/>
        <v>0</v>
      </c>
      <c r="I83" s="1231">
        <f t="shared" si="12"/>
        <v>0</v>
      </c>
      <c r="J83" s="1233"/>
      <c r="K83" s="1231">
        <f t="shared" si="13"/>
        <v>0</v>
      </c>
    </row>
    <row r="84" spans="1:11" ht="14.25">
      <c r="A84" s="1175" t="s">
        <v>4306</v>
      </c>
      <c r="B84" s="1175"/>
      <c r="C84" s="1201" t="s">
        <v>7224</v>
      </c>
      <c r="D84" s="1229" t="s">
        <v>6048</v>
      </c>
      <c r="E84" s="1230">
        <v>10</v>
      </c>
      <c r="F84" s="1232"/>
      <c r="G84" s="1232"/>
      <c r="H84" s="1231">
        <f t="shared" si="11"/>
        <v>0</v>
      </c>
      <c r="I84" s="1231">
        <f t="shared" si="12"/>
        <v>0</v>
      </c>
      <c r="J84" s="1233"/>
      <c r="K84" s="1231">
        <f t="shared" si="13"/>
        <v>0</v>
      </c>
    </row>
    <row r="85" spans="1:11" ht="14.25">
      <c r="A85" s="1175" t="s">
        <v>4308</v>
      </c>
      <c r="B85" s="1221" t="s">
        <v>7225</v>
      </c>
      <c r="C85" s="1201" t="s">
        <v>7226</v>
      </c>
      <c r="D85" s="1229" t="s">
        <v>6048</v>
      </c>
      <c r="E85" s="1230">
        <v>10</v>
      </c>
      <c r="F85" s="1232"/>
      <c r="G85" s="1232"/>
      <c r="H85" s="1231">
        <f t="shared" si="11"/>
        <v>0</v>
      </c>
      <c r="I85" s="1231">
        <f t="shared" si="12"/>
        <v>0</v>
      </c>
      <c r="J85" s="1233"/>
      <c r="K85" s="1231">
        <f t="shared" si="13"/>
        <v>0</v>
      </c>
    </row>
    <row r="86" spans="1:11" ht="14.25">
      <c r="A86" s="1175" t="s">
        <v>4310</v>
      </c>
      <c r="B86" s="1221" t="s">
        <v>7208</v>
      </c>
      <c r="C86" s="1201" t="s">
        <v>7209</v>
      </c>
      <c r="D86" s="1229" t="s">
        <v>6048</v>
      </c>
      <c r="E86" s="1230">
        <v>10</v>
      </c>
      <c r="F86" s="1232"/>
      <c r="G86" s="1232"/>
      <c r="H86" s="1231">
        <f t="shared" si="11"/>
        <v>0</v>
      </c>
      <c r="I86" s="1231">
        <f t="shared" si="12"/>
        <v>0</v>
      </c>
      <c r="J86" s="1233"/>
      <c r="K86" s="1231">
        <f t="shared" si="13"/>
        <v>0</v>
      </c>
    </row>
    <row r="87" spans="1:11" ht="14.25">
      <c r="A87" s="1175" t="s">
        <v>4312</v>
      </c>
      <c r="B87" s="1221" t="s">
        <v>7212</v>
      </c>
      <c r="C87" s="1201" t="s">
        <v>7213</v>
      </c>
      <c r="D87" s="1229" t="s">
        <v>7214</v>
      </c>
      <c r="E87" s="1230">
        <v>0.13</v>
      </c>
      <c r="F87" s="1232"/>
      <c r="G87" s="1232"/>
      <c r="H87" s="1231">
        <f t="shared" si="11"/>
        <v>0</v>
      </c>
      <c r="I87" s="1231">
        <f t="shared" si="12"/>
        <v>0</v>
      </c>
      <c r="J87" s="1233"/>
      <c r="K87" s="1231">
        <f t="shared" si="13"/>
        <v>0</v>
      </c>
    </row>
    <row r="88" spans="1:11" ht="15">
      <c r="A88" s="1175"/>
      <c r="B88" s="1221"/>
      <c r="C88" s="781" t="s">
        <v>7260</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7261</v>
      </c>
      <c r="D90" s="1236"/>
      <c r="E90" s="1172"/>
      <c r="F90" s="1172"/>
      <c r="G90" s="1230"/>
      <c r="H90" s="1237"/>
      <c r="I90" s="1237"/>
      <c r="J90" s="1237"/>
      <c r="K90" s="1237"/>
    </row>
    <row r="91" spans="1:11" ht="14.25">
      <c r="A91" s="1175" t="s">
        <v>4299</v>
      </c>
      <c r="B91" s="1175"/>
      <c r="C91" s="1201" t="s">
        <v>7262</v>
      </c>
      <c r="D91" s="1229" t="s">
        <v>6014</v>
      </c>
      <c r="E91" s="1230">
        <v>1</v>
      </c>
      <c r="F91" s="1232"/>
      <c r="G91" s="1232"/>
      <c r="H91" s="1231">
        <f>E91*F91</f>
        <v>0</v>
      </c>
      <c r="I91" s="1231">
        <f>E91*G91</f>
        <v>0</v>
      </c>
      <c r="J91" s="1233"/>
      <c r="K91" s="1231">
        <f>H91+I91</f>
        <v>0</v>
      </c>
    </row>
    <row r="92" spans="1:11" ht="14.25">
      <c r="A92" s="1175" t="s">
        <v>21</v>
      </c>
      <c r="B92" s="1175"/>
      <c r="C92" s="1201" t="s">
        <v>7263</v>
      </c>
      <c r="D92" s="1236"/>
      <c r="E92" s="1172"/>
      <c r="F92" s="1172"/>
      <c r="G92" s="1230"/>
      <c r="H92" s="1231"/>
      <c r="I92" s="1237"/>
      <c r="J92" s="1237"/>
      <c r="K92" s="1237"/>
    </row>
    <row r="93" spans="1:11" ht="14.25">
      <c r="A93" s="1175" t="s">
        <v>4300</v>
      </c>
      <c r="B93" s="1175"/>
      <c r="C93" s="1201" t="s">
        <v>7259</v>
      </c>
      <c r="D93" s="1229" t="s">
        <v>6014</v>
      </c>
      <c r="E93" s="1230">
        <v>2</v>
      </c>
      <c r="F93" s="1232"/>
      <c r="G93" s="1232"/>
      <c r="H93" s="1231">
        <f t="shared" ref="H93:H99" si="14">E93*F93</f>
        <v>0</v>
      </c>
      <c r="I93" s="1231">
        <f t="shared" ref="I93:I99" si="15">E93*G93</f>
        <v>0</v>
      </c>
      <c r="J93" s="1233"/>
      <c r="K93" s="1231">
        <f t="shared" ref="K93:K99" si="16">H93+I93</f>
        <v>0</v>
      </c>
    </row>
    <row r="94" spans="1:11" ht="14.25">
      <c r="A94" s="1175" t="s">
        <v>4302</v>
      </c>
      <c r="B94" s="1221" t="s">
        <v>7220</v>
      </c>
      <c r="C94" s="1201" t="s">
        <v>7221</v>
      </c>
      <c r="D94" s="1229" t="s">
        <v>6014</v>
      </c>
      <c r="E94" s="1230">
        <v>1</v>
      </c>
      <c r="F94" s="1232"/>
      <c r="G94" s="1232"/>
      <c r="H94" s="1231">
        <f t="shared" si="14"/>
        <v>0</v>
      </c>
      <c r="I94" s="1231">
        <f t="shared" si="15"/>
        <v>0</v>
      </c>
      <c r="J94" s="1233"/>
      <c r="K94" s="1231">
        <f t="shared" si="16"/>
        <v>0</v>
      </c>
    </row>
    <row r="95" spans="1:11" ht="14.25">
      <c r="A95" s="1175" t="s">
        <v>4304</v>
      </c>
      <c r="B95" s="1221" t="s">
        <v>7222</v>
      </c>
      <c r="C95" s="1201" t="s">
        <v>7248</v>
      </c>
      <c r="D95" s="1229" t="s">
        <v>6014</v>
      </c>
      <c r="E95" s="1230">
        <v>2</v>
      </c>
      <c r="F95" s="1232"/>
      <c r="G95" s="1232"/>
      <c r="H95" s="1231">
        <f t="shared" si="14"/>
        <v>0</v>
      </c>
      <c r="I95" s="1231">
        <f t="shared" si="15"/>
        <v>0</v>
      </c>
      <c r="J95" s="1233"/>
      <c r="K95" s="1231">
        <f t="shared" si="16"/>
        <v>0</v>
      </c>
    </row>
    <row r="96" spans="1:11" ht="14.25">
      <c r="A96" s="1175" t="s">
        <v>4306</v>
      </c>
      <c r="B96" s="1175"/>
      <c r="C96" s="1201" t="s">
        <v>7224</v>
      </c>
      <c r="D96" s="1229" t="s">
        <v>6048</v>
      </c>
      <c r="E96" s="1230">
        <v>4</v>
      </c>
      <c r="F96" s="1232"/>
      <c r="G96" s="1232"/>
      <c r="H96" s="1231">
        <f t="shared" si="14"/>
        <v>0</v>
      </c>
      <c r="I96" s="1231">
        <f t="shared" si="15"/>
        <v>0</v>
      </c>
      <c r="J96" s="1233"/>
      <c r="K96" s="1231">
        <f t="shared" si="16"/>
        <v>0</v>
      </c>
    </row>
    <row r="97" spans="1:11" ht="14.25">
      <c r="A97" s="1175" t="s">
        <v>4308</v>
      </c>
      <c r="B97" s="1221" t="s">
        <v>7225</v>
      </c>
      <c r="C97" s="1201" t="s">
        <v>7226</v>
      </c>
      <c r="D97" s="1229" t="s">
        <v>6048</v>
      </c>
      <c r="E97" s="1230">
        <v>4</v>
      </c>
      <c r="F97" s="1232"/>
      <c r="G97" s="1232"/>
      <c r="H97" s="1231">
        <f t="shared" si="14"/>
        <v>0</v>
      </c>
      <c r="I97" s="1231">
        <f t="shared" si="15"/>
        <v>0</v>
      </c>
      <c r="J97" s="1233"/>
      <c r="K97" s="1231">
        <f t="shared" si="16"/>
        <v>0</v>
      </c>
    </row>
    <row r="98" spans="1:11" ht="14.25">
      <c r="A98" s="1175" t="s">
        <v>4310</v>
      </c>
      <c r="B98" s="1221" t="s">
        <v>7208</v>
      </c>
      <c r="C98" s="1201" t="s">
        <v>7209</v>
      </c>
      <c r="D98" s="1229" t="s">
        <v>6048</v>
      </c>
      <c r="E98" s="1230">
        <v>4</v>
      </c>
      <c r="F98" s="1232"/>
      <c r="G98" s="1232"/>
      <c r="H98" s="1231">
        <f t="shared" si="14"/>
        <v>0</v>
      </c>
      <c r="I98" s="1231">
        <f t="shared" si="15"/>
        <v>0</v>
      </c>
      <c r="J98" s="1233"/>
      <c r="K98" s="1231">
        <f t="shared" si="16"/>
        <v>0</v>
      </c>
    </row>
    <row r="99" spans="1:11" ht="14.25">
      <c r="A99" s="1175" t="s">
        <v>4312</v>
      </c>
      <c r="B99" s="1221" t="s">
        <v>7212</v>
      </c>
      <c r="C99" s="1201" t="s">
        <v>7213</v>
      </c>
      <c r="D99" s="1229" t="s">
        <v>7214</v>
      </c>
      <c r="E99" s="1230">
        <v>0.13</v>
      </c>
      <c r="F99" s="1232"/>
      <c r="G99" s="1232"/>
      <c r="H99" s="1231">
        <f t="shared" si="14"/>
        <v>0</v>
      </c>
      <c r="I99" s="1231">
        <f t="shared" si="15"/>
        <v>0</v>
      </c>
      <c r="J99" s="1233"/>
      <c r="K99" s="1231">
        <f t="shared" si="16"/>
        <v>0</v>
      </c>
    </row>
    <row r="100" spans="1:11" ht="15">
      <c r="A100" s="1175"/>
      <c r="B100" s="1221"/>
      <c r="C100" s="781" t="s">
        <v>7264</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5372</v>
      </c>
      <c r="D102" s="1229"/>
      <c r="E102" s="1230"/>
      <c r="F102" s="1230"/>
      <c r="G102" s="1230"/>
      <c r="H102" s="1231"/>
      <c r="I102" s="1231"/>
      <c r="J102" s="1233"/>
      <c r="K102" s="1231"/>
    </row>
    <row r="103" spans="1:11" ht="14.25">
      <c r="A103" s="1221"/>
      <c r="B103" s="1221"/>
      <c r="C103" s="1201" t="s">
        <v>5376</v>
      </c>
      <c r="D103" s="1229" t="s">
        <v>2575</v>
      </c>
      <c r="E103" s="1230">
        <v>1</v>
      </c>
      <c r="F103" s="1230"/>
      <c r="G103" s="1232"/>
      <c r="H103" s="1231"/>
      <c r="I103" s="1231">
        <f>E103*G103</f>
        <v>0</v>
      </c>
      <c r="J103" s="1233"/>
      <c r="K103" s="1231">
        <f>H103+I103</f>
        <v>0</v>
      </c>
    </row>
    <row r="104" spans="1:11" ht="14.25">
      <c r="A104" s="1221"/>
      <c r="B104" s="1221"/>
      <c r="C104" s="1201" t="s">
        <v>7265</v>
      </c>
      <c r="D104" s="1229" t="s">
        <v>4993</v>
      </c>
      <c r="E104" s="1230">
        <v>72</v>
      </c>
      <c r="F104" s="1230"/>
      <c r="G104" s="1232"/>
      <c r="H104" s="1231"/>
      <c r="I104" s="1231">
        <f>E104*G104</f>
        <v>0</v>
      </c>
      <c r="J104" s="1233"/>
      <c r="K104" s="1231">
        <f>H104+I104</f>
        <v>0</v>
      </c>
    </row>
    <row r="105" spans="1:11" ht="15">
      <c r="A105" s="1221"/>
      <c r="B105" s="1221"/>
      <c r="C105" s="1199" t="s">
        <v>7266</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7267</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zoomScaleNormal="100" zoomScaleSheetLayoutView="100" workbookViewId="0">
      <selection activeCell="B36" sqref="B36"/>
    </sheetView>
  </sheetViews>
  <sheetFormatPr defaultColWidth="9.33203125"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7268</v>
      </c>
    </row>
    <row r="2" spans="1:11">
      <c r="B2" s="1256" t="s">
        <v>7269</v>
      </c>
      <c r="E2" s="1257"/>
      <c r="F2" s="1258"/>
    </row>
    <row r="3" spans="1:11">
      <c r="A3" s="1259"/>
      <c r="B3" s="434" t="s">
        <v>7270</v>
      </c>
      <c r="E3" s="1257"/>
      <c r="F3" s="1258"/>
    </row>
    <row r="4" spans="1:11">
      <c r="A4" s="1259"/>
      <c r="E4" s="1257"/>
      <c r="F4" s="1258"/>
    </row>
    <row r="5" spans="1:11">
      <c r="A5" s="1260"/>
      <c r="B5" s="1261" t="s">
        <v>7271</v>
      </c>
    </row>
    <row r="6" spans="1:11" ht="12.75">
      <c r="A6" s="1260"/>
      <c r="B6" s="1262" t="s">
        <v>7272</v>
      </c>
      <c r="H6" s="1263"/>
      <c r="I6" s="1264"/>
      <c r="J6" s="1264"/>
      <c r="K6" s="1264"/>
    </row>
    <row r="7" spans="1:11" ht="12.75">
      <c r="A7" s="1260"/>
      <c r="B7" s="1262"/>
      <c r="H7" s="1263"/>
      <c r="I7" s="1244"/>
      <c r="J7" s="1244"/>
      <c r="K7" s="1244"/>
    </row>
    <row r="8" spans="1:11" ht="48.75" customHeight="1">
      <c r="B8" s="2601" t="s">
        <v>7273</v>
      </c>
      <c r="C8" s="2601"/>
      <c r="D8" s="2601"/>
      <c r="E8" s="2601"/>
      <c r="F8" s="2601"/>
      <c r="G8" s="850"/>
    </row>
    <row r="9" spans="1:11" ht="71.25" customHeight="1">
      <c r="B9" s="2601" t="s">
        <v>7274</v>
      </c>
      <c r="C9" s="2601"/>
      <c r="D9" s="2601"/>
      <c r="E9" s="2601"/>
      <c r="F9" s="2601"/>
      <c r="G9" s="850"/>
      <c r="H9" s="1265"/>
      <c r="I9" s="1265"/>
      <c r="J9" s="1265"/>
      <c r="K9" s="1265"/>
    </row>
    <row r="10" spans="1:11" ht="12.75" customHeight="1">
      <c r="B10" s="1266" t="s">
        <v>7275</v>
      </c>
      <c r="C10" s="1266"/>
      <c r="D10" s="1266"/>
      <c r="E10" s="1266"/>
      <c r="F10" s="1266"/>
      <c r="G10" s="1267"/>
    </row>
    <row r="11" spans="1:11">
      <c r="A11" s="1268"/>
      <c r="B11" s="1256"/>
      <c r="G11" s="1269"/>
      <c r="H11" s="1270"/>
      <c r="I11" s="1270"/>
      <c r="J11" s="1271"/>
      <c r="K11" s="1271"/>
    </row>
    <row r="12" spans="1:11">
      <c r="B12" s="1272" t="s">
        <v>7276</v>
      </c>
      <c r="G12" s="1269"/>
    </row>
    <row r="13" spans="1:11">
      <c r="B13" s="1272" t="s">
        <v>7277</v>
      </c>
      <c r="G13" s="1269"/>
      <c r="H13" s="1270"/>
      <c r="I13" s="1270"/>
      <c r="J13" s="1271"/>
      <c r="K13" s="1271"/>
    </row>
    <row r="14" spans="1:11">
      <c r="B14" s="1272" t="s">
        <v>7278</v>
      </c>
      <c r="G14" s="1269"/>
    </row>
    <row r="15" spans="1:11">
      <c r="B15" s="1272" t="s">
        <v>7279</v>
      </c>
      <c r="G15" s="1269"/>
      <c r="H15" s="1270"/>
      <c r="I15" s="1270"/>
      <c r="J15" s="1271"/>
      <c r="K15" s="1271"/>
    </row>
    <row r="16" spans="1:11">
      <c r="B16" s="1272" t="s">
        <v>7280</v>
      </c>
      <c r="G16" s="1269"/>
      <c r="H16" s="1270"/>
      <c r="I16" s="1270"/>
      <c r="J16" s="1271"/>
      <c r="K16" s="1271"/>
    </row>
    <row r="17" spans="1:11">
      <c r="B17" s="1272" t="s">
        <v>7281</v>
      </c>
      <c r="G17" s="1269"/>
      <c r="H17" s="1270"/>
      <c r="I17" s="1270"/>
      <c r="J17" s="1271"/>
      <c r="K17" s="1271"/>
    </row>
    <row r="18" spans="1:11">
      <c r="B18" s="1272" t="s">
        <v>7282</v>
      </c>
      <c r="G18" s="1269"/>
      <c r="H18" s="1270"/>
      <c r="I18" s="1270"/>
      <c r="J18" s="1271"/>
      <c r="K18" s="1271"/>
    </row>
    <row r="19" spans="1:11">
      <c r="B19" s="1272" t="s">
        <v>7283</v>
      </c>
      <c r="G19" s="1269"/>
      <c r="H19" s="1270"/>
      <c r="I19" s="1270"/>
      <c r="J19" s="1271"/>
      <c r="K19" s="1271"/>
    </row>
    <row r="20" spans="1:11">
      <c r="B20" s="1272" t="s">
        <v>7284</v>
      </c>
      <c r="G20" s="1269"/>
      <c r="H20" s="1270"/>
      <c r="I20" s="1270"/>
      <c r="J20" s="1271"/>
      <c r="K20" s="1271"/>
    </row>
    <row r="21" spans="1:11">
      <c r="A21" s="814"/>
      <c r="E21" s="434"/>
      <c r="G21" s="1269"/>
      <c r="H21" s="1270"/>
      <c r="I21" s="1270"/>
      <c r="J21" s="1271"/>
      <c r="K21" s="1271"/>
    </row>
    <row r="22" spans="1:11" ht="14.25">
      <c r="A22" s="1273">
        <v>1</v>
      </c>
      <c r="B22" s="1274" t="s">
        <v>7285</v>
      </c>
      <c r="C22" s="1275"/>
      <c r="D22" s="1275"/>
      <c r="E22" s="1275"/>
      <c r="F22" s="1276"/>
      <c r="G22" s="1277"/>
      <c r="H22" s="1278" t="s">
        <v>7286</v>
      </c>
      <c r="I22" s="1278" t="s">
        <v>7287</v>
      </c>
      <c r="J22" s="1278" t="s">
        <v>7288</v>
      </c>
      <c r="K22" s="1278" t="s">
        <v>7289</v>
      </c>
    </row>
    <row r="23" spans="1:11" ht="12.75">
      <c r="A23" s="1279" t="s">
        <v>4348</v>
      </c>
      <c r="B23" s="1280" t="s">
        <v>7290</v>
      </c>
      <c r="C23" s="1280"/>
      <c r="D23" s="1280"/>
      <c r="E23" s="1281">
        <v>1</v>
      </c>
      <c r="F23" s="1282" t="s">
        <v>2575</v>
      </c>
      <c r="G23" s="1283"/>
      <c r="H23" s="1284"/>
      <c r="I23" s="1285">
        <f>E23*H23</f>
        <v>0</v>
      </c>
      <c r="J23" s="1284"/>
      <c r="K23" s="1285">
        <f>J23*E23</f>
        <v>0</v>
      </c>
    </row>
    <row r="24" spans="1:11">
      <c r="A24" s="1286"/>
      <c r="B24" s="1272" t="s">
        <v>7291</v>
      </c>
      <c r="E24" s="1287"/>
      <c r="F24" s="1288"/>
      <c r="G24" s="1289"/>
      <c r="H24" s="1290"/>
      <c r="I24" s="1290"/>
      <c r="J24" s="1291"/>
      <c r="K24" s="1291"/>
    </row>
    <row r="25" spans="1:11">
      <c r="A25" s="1286"/>
      <c r="B25" s="1272" t="s">
        <v>7292</v>
      </c>
      <c r="E25" s="1287"/>
      <c r="F25" s="1288"/>
      <c r="G25" s="1289"/>
      <c r="H25" s="1292"/>
      <c r="I25" s="1292"/>
      <c r="J25" s="1292"/>
      <c r="K25" s="1292"/>
    </row>
    <row r="26" spans="1:11">
      <c r="A26" s="1286"/>
      <c r="B26" s="1272" t="s">
        <v>7293</v>
      </c>
      <c r="E26" s="1287"/>
      <c r="F26" s="1288"/>
      <c r="G26" s="1289"/>
      <c r="H26" s="1292"/>
      <c r="I26" s="1292"/>
      <c r="J26" s="1292"/>
      <c r="K26" s="1292"/>
    </row>
    <row r="27" spans="1:11">
      <c r="A27" s="1286"/>
      <c r="B27" s="1272" t="s">
        <v>7294</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7295</v>
      </c>
      <c r="C29" s="1275"/>
      <c r="D29" s="1275"/>
      <c r="E29" s="1294"/>
      <c r="F29" s="1295"/>
      <c r="G29" s="1296"/>
      <c r="H29" s="1297"/>
      <c r="I29" s="1297"/>
      <c r="J29" s="1298"/>
      <c r="K29" s="1298"/>
    </row>
    <row r="30" spans="1:11" ht="12.75">
      <c r="A30" s="1286" t="s">
        <v>4490</v>
      </c>
      <c r="B30" s="434" t="s">
        <v>7296</v>
      </c>
      <c r="D30" s="814" t="s">
        <v>7297</v>
      </c>
      <c r="E30" s="1287">
        <v>1</v>
      </c>
      <c r="F30" s="1288" t="s">
        <v>2462</v>
      </c>
      <c r="G30" s="1289"/>
      <c r="H30" s="1299"/>
      <c r="I30" s="1290">
        <f>H30*E30</f>
        <v>0</v>
      </c>
      <c r="J30" s="1299"/>
      <c r="K30" s="1290">
        <f>J30*E30</f>
        <v>0</v>
      </c>
    </row>
    <row r="31" spans="1:11" ht="12.75" customHeight="1">
      <c r="A31" s="1286" t="s">
        <v>4494</v>
      </c>
      <c r="B31" s="434" t="s">
        <v>7298</v>
      </c>
      <c r="D31" s="814" t="s">
        <v>7299</v>
      </c>
      <c r="E31" s="1287">
        <v>1</v>
      </c>
      <c r="F31" s="1288" t="s">
        <v>2462</v>
      </c>
      <c r="G31" s="1289"/>
      <c r="H31" s="1299"/>
      <c r="I31" s="1290">
        <f t="shared" ref="I31:I32" si="0">H31*E31</f>
        <v>0</v>
      </c>
      <c r="J31" s="1299"/>
      <c r="K31" s="1290">
        <f>J31*E31</f>
        <v>0</v>
      </c>
    </row>
    <row r="32" spans="1:11" ht="12.75">
      <c r="A32" s="1286" t="s">
        <v>4496</v>
      </c>
      <c r="B32" s="434" t="s">
        <v>7300</v>
      </c>
      <c r="D32" s="814" t="s">
        <v>7301</v>
      </c>
      <c r="E32" s="1287">
        <v>1</v>
      </c>
      <c r="F32" s="1288" t="s">
        <v>2462</v>
      </c>
      <c r="G32" s="1289"/>
      <c r="H32" s="1299"/>
      <c r="I32" s="1290">
        <f t="shared" si="0"/>
        <v>0</v>
      </c>
      <c r="J32" s="1299"/>
      <c r="K32" s="1290">
        <f>J32*E32</f>
        <v>0</v>
      </c>
    </row>
    <row r="33" spans="1:11">
      <c r="A33" s="1286"/>
      <c r="B33" s="434" t="s">
        <v>7302</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7303</v>
      </c>
      <c r="C35" s="1275"/>
      <c r="D35" s="1275"/>
      <c r="E35" s="1294"/>
      <c r="F35" s="1295"/>
      <c r="G35" s="1296"/>
      <c r="H35" s="1300"/>
      <c r="I35" s="1300"/>
      <c r="J35" s="1300"/>
      <c r="K35" s="1300"/>
    </row>
    <row r="36" spans="1:11" ht="12.75">
      <c r="A36" s="1286" t="s">
        <v>4655</v>
      </c>
      <c r="B36" s="434" t="s">
        <v>7304</v>
      </c>
      <c r="D36" s="814" t="s">
        <v>7305</v>
      </c>
      <c r="E36" s="1287">
        <v>1</v>
      </c>
      <c r="F36" s="1288" t="s">
        <v>2462</v>
      </c>
      <c r="G36" s="1289"/>
      <c r="H36" s="1299"/>
      <c r="I36" s="1290">
        <f>H36*E36</f>
        <v>0</v>
      </c>
      <c r="J36" s="1299"/>
      <c r="K36" s="1290">
        <f>J36*E36</f>
        <v>0</v>
      </c>
    </row>
    <row r="37" spans="1:11">
      <c r="A37" s="1286"/>
      <c r="B37" s="434" t="s">
        <v>7306</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4651</v>
      </c>
      <c r="B39" s="434" t="s">
        <v>7307</v>
      </c>
      <c r="D39" s="814" t="s">
        <v>7308</v>
      </c>
      <c r="E39" s="1287">
        <v>6</v>
      </c>
      <c r="F39" s="1288" t="s">
        <v>2462</v>
      </c>
      <c r="G39" s="1289"/>
      <c r="H39" s="1299"/>
      <c r="I39" s="1290">
        <f>H39*E39</f>
        <v>0</v>
      </c>
      <c r="J39" s="1299"/>
      <c r="K39" s="1290">
        <f t="shared" ref="K39:K100" si="1">J39*E39</f>
        <v>0</v>
      </c>
    </row>
    <row r="40" spans="1:11">
      <c r="A40" s="1286"/>
      <c r="B40" s="434" t="s">
        <v>7309</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4649</v>
      </c>
      <c r="B42" s="434" t="s">
        <v>7310</v>
      </c>
      <c r="D42" s="814" t="s">
        <v>7311</v>
      </c>
      <c r="E42" s="1287">
        <v>1</v>
      </c>
      <c r="F42" s="1288" t="s">
        <v>2462</v>
      </c>
      <c r="G42" s="1289"/>
      <c r="H42" s="1299"/>
      <c r="I42" s="1290">
        <f>H42*E42</f>
        <v>0</v>
      </c>
      <c r="J42" s="1299"/>
      <c r="K42" s="1290">
        <f t="shared" si="1"/>
        <v>0</v>
      </c>
    </row>
    <row r="43" spans="1:11">
      <c r="A43" s="1286"/>
      <c r="B43" s="434" t="s">
        <v>7312</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4646</v>
      </c>
      <c r="B45" s="434" t="s">
        <v>7313</v>
      </c>
      <c r="D45" s="814" t="s">
        <v>7314</v>
      </c>
      <c r="E45" s="1287">
        <v>2</v>
      </c>
      <c r="F45" s="1288" t="s">
        <v>2462</v>
      </c>
      <c r="G45" s="1289"/>
      <c r="H45" s="1299"/>
      <c r="I45" s="1290">
        <f>H45*E45</f>
        <v>0</v>
      </c>
      <c r="J45" s="1299"/>
      <c r="K45" s="1290">
        <f t="shared" si="1"/>
        <v>0</v>
      </c>
    </row>
    <row r="46" spans="1:11">
      <c r="A46" s="1286"/>
      <c r="B46" s="434" t="s">
        <v>7312</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4645</v>
      </c>
      <c r="B48" s="434" t="s">
        <v>7315</v>
      </c>
      <c r="D48" s="814" t="s">
        <v>7316</v>
      </c>
      <c r="E48" s="1287">
        <v>8</v>
      </c>
      <c r="F48" s="1288" t="s">
        <v>2462</v>
      </c>
      <c r="G48" s="1289"/>
      <c r="H48" s="1299"/>
      <c r="I48" s="1290">
        <f>H48*E48</f>
        <v>0</v>
      </c>
      <c r="J48" s="1299"/>
      <c r="K48" s="1290">
        <f t="shared" si="1"/>
        <v>0</v>
      </c>
    </row>
    <row r="49" spans="1:21" ht="12.75" customHeight="1">
      <c r="A49" s="1286"/>
      <c r="B49" s="434" t="s">
        <v>7317</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4644</v>
      </c>
      <c r="B51" s="434" t="s">
        <v>7318</v>
      </c>
      <c r="D51" s="814" t="s">
        <v>7319</v>
      </c>
      <c r="E51" s="1287">
        <v>1</v>
      </c>
      <c r="F51" s="1288" t="s">
        <v>2462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4643</v>
      </c>
      <c r="B53" s="434" t="s">
        <v>7320</v>
      </c>
      <c r="D53" s="814" t="s">
        <v>7321</v>
      </c>
      <c r="E53" s="1287">
        <v>10</v>
      </c>
      <c r="F53" s="1288" t="s">
        <v>2462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4642</v>
      </c>
      <c r="B55" s="434" t="s">
        <v>7322</v>
      </c>
      <c r="D55" s="814" t="s">
        <v>7323</v>
      </c>
      <c r="E55" s="1287">
        <v>4</v>
      </c>
      <c r="F55" s="1288" t="s">
        <v>2462</v>
      </c>
      <c r="G55" s="1289"/>
      <c r="H55" s="1299"/>
      <c r="I55" s="1290">
        <f>H55*E55</f>
        <v>0</v>
      </c>
      <c r="J55" s="1299"/>
      <c r="K55" s="1290">
        <f t="shared" si="1"/>
        <v>0</v>
      </c>
    </row>
    <row r="56" spans="1:21">
      <c r="A56" s="1286"/>
      <c r="B56" s="434" t="s">
        <v>7302</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7324</v>
      </c>
      <c r="C58" s="1275"/>
      <c r="D58" s="1275"/>
      <c r="E58" s="1294"/>
      <c r="F58" s="1295"/>
      <c r="G58" s="1296"/>
      <c r="H58" s="1297"/>
      <c r="I58" s="1297"/>
      <c r="J58" s="1298"/>
      <c r="K58" s="1290"/>
    </row>
    <row r="59" spans="1:21" ht="12.75">
      <c r="A59" s="1286" t="s">
        <v>4732</v>
      </c>
      <c r="B59" s="434" t="s">
        <v>7325</v>
      </c>
      <c r="D59" s="434" t="s">
        <v>7326</v>
      </c>
      <c r="E59" s="1287">
        <v>1</v>
      </c>
      <c r="F59" s="1301" t="s">
        <v>2462</v>
      </c>
      <c r="G59" s="1289"/>
      <c r="H59" s="1299"/>
      <c r="I59" s="1290">
        <f>H59*E59</f>
        <v>0</v>
      </c>
      <c r="J59" s="1299"/>
      <c r="K59" s="1285">
        <f t="shared" si="1"/>
        <v>0</v>
      </c>
      <c r="T59" s="436"/>
      <c r="U59" s="833"/>
    </row>
    <row r="60" spans="1:21">
      <c r="A60" s="1286"/>
      <c r="B60" s="1302" t="s">
        <v>7327</v>
      </c>
      <c r="E60" s="1287"/>
      <c r="F60" s="1288"/>
      <c r="G60" s="1289"/>
      <c r="H60" s="1290"/>
      <c r="I60" s="1290"/>
      <c r="J60" s="1291"/>
      <c r="K60" s="1290"/>
      <c r="T60" s="436"/>
      <c r="U60" s="833"/>
    </row>
    <row r="61" spans="1:21">
      <c r="A61" s="1286"/>
      <c r="B61" s="1302" t="s">
        <v>7328</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4736</v>
      </c>
      <c r="B63" s="434" t="s">
        <v>7329</v>
      </c>
      <c r="D63" s="434" t="s">
        <v>7330</v>
      </c>
      <c r="E63" s="1287">
        <v>2</v>
      </c>
      <c r="F63" s="1301" t="s">
        <v>2462</v>
      </c>
      <c r="G63" s="1289"/>
      <c r="H63" s="1299"/>
      <c r="I63" s="1290">
        <f>H63*E63</f>
        <v>0</v>
      </c>
      <c r="J63" s="1299"/>
      <c r="K63" s="1290">
        <f t="shared" si="1"/>
        <v>0</v>
      </c>
      <c r="T63" s="436"/>
      <c r="U63" s="833"/>
    </row>
    <row r="64" spans="1:21">
      <c r="A64" s="1286"/>
      <c r="B64" s="1302" t="s">
        <v>7331</v>
      </c>
      <c r="E64" s="1287"/>
      <c r="F64" s="1288"/>
      <c r="G64" s="1289"/>
      <c r="H64" s="1290"/>
      <c r="I64" s="1290"/>
      <c r="J64" s="1291"/>
      <c r="K64" s="1290"/>
      <c r="T64" s="436"/>
      <c r="U64" s="833"/>
    </row>
    <row r="65" spans="1:21">
      <c r="A65" s="1286"/>
      <c r="B65" s="1302" t="s">
        <v>7332</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4738</v>
      </c>
      <c r="B67" s="434" t="s">
        <v>7333</v>
      </c>
      <c r="D67" s="434" t="s">
        <v>7334</v>
      </c>
      <c r="E67" s="1287">
        <v>1</v>
      </c>
      <c r="F67" s="1301" t="s">
        <v>2462</v>
      </c>
      <c r="G67" s="1289"/>
      <c r="H67" s="1299"/>
      <c r="I67" s="1290">
        <f>H67*E67</f>
        <v>0</v>
      </c>
      <c r="J67" s="1299"/>
      <c r="K67" s="1290">
        <f t="shared" si="1"/>
        <v>0</v>
      </c>
      <c r="T67" s="436"/>
      <c r="U67" s="833"/>
    </row>
    <row r="68" spans="1:21">
      <c r="A68" s="1286"/>
      <c r="B68" s="1302" t="s">
        <v>7331</v>
      </c>
      <c r="E68" s="1287"/>
      <c r="F68" s="1288"/>
      <c r="G68" s="1289"/>
      <c r="H68" s="1290"/>
      <c r="I68" s="1290"/>
      <c r="J68" s="1291"/>
      <c r="K68" s="1290"/>
      <c r="T68" s="436"/>
      <c r="U68" s="833"/>
    </row>
    <row r="69" spans="1:21">
      <c r="A69" s="1286"/>
      <c r="B69" s="1302" t="s">
        <v>7332</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4740</v>
      </c>
      <c r="B71" s="434" t="s">
        <v>7335</v>
      </c>
      <c r="D71" s="434" t="s">
        <v>7336</v>
      </c>
      <c r="E71" s="1287">
        <v>1</v>
      </c>
      <c r="F71" s="1301" t="s">
        <v>2462</v>
      </c>
      <c r="G71" s="1289"/>
      <c r="H71" s="1299"/>
      <c r="I71" s="1290">
        <f>H71*E71</f>
        <v>0</v>
      </c>
      <c r="J71" s="1299"/>
      <c r="K71" s="1290">
        <f t="shared" si="1"/>
        <v>0</v>
      </c>
      <c r="T71" s="436"/>
      <c r="U71" s="833"/>
    </row>
    <row r="72" spans="1:21">
      <c r="A72" s="1286"/>
      <c r="B72" s="1302" t="s">
        <v>7337</v>
      </c>
      <c r="E72" s="1287"/>
      <c r="F72" s="1288"/>
      <c r="G72" s="1289"/>
      <c r="H72" s="1290"/>
      <c r="I72" s="1290"/>
      <c r="J72" s="1291"/>
      <c r="K72" s="1290"/>
      <c r="T72" s="436"/>
      <c r="U72" s="833"/>
    </row>
    <row r="73" spans="1:21">
      <c r="A73" s="1286"/>
      <c r="B73" s="1302" t="s">
        <v>7338</v>
      </c>
      <c r="E73" s="1287"/>
      <c r="F73" s="1301"/>
      <c r="G73" s="1289"/>
      <c r="H73" s="1306"/>
      <c r="I73" s="1306"/>
      <c r="J73" s="1292"/>
      <c r="K73" s="1290"/>
      <c r="T73" s="436"/>
      <c r="U73" s="833"/>
    </row>
    <row r="74" spans="1:21">
      <c r="A74" s="1286"/>
      <c r="B74" s="434" t="s">
        <v>7302</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7339</v>
      </c>
      <c r="C76" s="1275"/>
      <c r="D76" s="1275"/>
      <c r="E76" s="1294"/>
      <c r="F76" s="1295"/>
      <c r="G76" s="1296"/>
      <c r="H76" s="1300"/>
      <c r="I76" s="1307"/>
      <c r="J76" s="1307"/>
      <c r="K76" s="1297"/>
    </row>
    <row r="77" spans="1:21" ht="12.75">
      <c r="A77" s="1286" t="s">
        <v>4658</v>
      </c>
      <c r="B77" s="434" t="s">
        <v>7340</v>
      </c>
      <c r="E77" s="1287">
        <v>10</v>
      </c>
      <c r="F77" s="1288" t="s">
        <v>2462</v>
      </c>
      <c r="G77" s="1289"/>
      <c r="H77" s="1299"/>
      <c r="I77" s="1290">
        <f>H77*E77</f>
        <v>0</v>
      </c>
      <c r="J77" s="1299"/>
      <c r="K77" s="1290">
        <f t="shared" si="1"/>
        <v>0</v>
      </c>
      <c r="T77" s="436"/>
    </row>
    <row r="78" spans="1:21">
      <c r="A78" s="1286"/>
      <c r="B78" s="434" t="s">
        <v>7341</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4662</v>
      </c>
      <c r="B80" s="434" t="s">
        <v>7342</v>
      </c>
      <c r="E80" s="1287"/>
      <c r="F80" s="1288" t="s">
        <v>21</v>
      </c>
      <c r="G80" s="1289"/>
      <c r="H80" s="1292"/>
      <c r="I80" s="1292"/>
      <c r="J80" s="1292"/>
      <c r="K80" s="1290"/>
      <c r="T80" s="436"/>
    </row>
    <row r="81" spans="1:20" ht="12.75">
      <c r="A81" s="1286"/>
      <c r="C81" s="434" t="s">
        <v>7343</v>
      </c>
      <c r="D81" s="434" t="s">
        <v>7344</v>
      </c>
      <c r="E81" s="1287">
        <v>34</v>
      </c>
      <c r="F81" s="1288" t="s">
        <v>2462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7345</v>
      </c>
      <c r="E83" s="1287"/>
      <c r="F83" s="1288"/>
      <c r="G83" s="1289"/>
      <c r="H83" s="1292"/>
      <c r="I83" s="1292"/>
      <c r="J83" s="1291"/>
      <c r="K83" s="1290"/>
      <c r="T83" s="436"/>
    </row>
    <row r="84" spans="1:20" ht="12.75">
      <c r="A84" s="1286" t="s">
        <v>4664</v>
      </c>
      <c r="C84" s="434" t="s">
        <v>7343</v>
      </c>
      <c r="E84" s="1287">
        <v>8</v>
      </c>
      <c r="F84" s="1288" t="s">
        <v>2462</v>
      </c>
      <c r="G84" s="1289"/>
      <c r="H84" s="1299"/>
      <c r="I84" s="1290">
        <f t="shared" ref="I84:I89" si="2">H84*E84</f>
        <v>0</v>
      </c>
      <c r="J84" s="1299"/>
      <c r="K84" s="1290">
        <f t="shared" si="1"/>
        <v>0</v>
      </c>
      <c r="T84" s="436"/>
    </row>
    <row r="85" spans="1:20" ht="12.75">
      <c r="A85" s="1286" t="s">
        <v>4667</v>
      </c>
      <c r="C85" s="434" t="s">
        <v>7346</v>
      </c>
      <c r="E85" s="1287">
        <v>6</v>
      </c>
      <c r="F85" s="1288" t="s">
        <v>2462</v>
      </c>
      <c r="G85" s="1289"/>
      <c r="H85" s="1299"/>
      <c r="I85" s="1290">
        <f t="shared" si="2"/>
        <v>0</v>
      </c>
      <c r="J85" s="1299"/>
      <c r="K85" s="1290">
        <f t="shared" si="1"/>
        <v>0</v>
      </c>
      <c r="T85" s="436"/>
    </row>
    <row r="86" spans="1:20" ht="12.75">
      <c r="A86" s="1286" t="s">
        <v>4668</v>
      </c>
      <c r="C86" s="434" t="s">
        <v>7347</v>
      </c>
      <c r="E86" s="1287">
        <v>12</v>
      </c>
      <c r="F86" s="1288" t="s">
        <v>2462</v>
      </c>
      <c r="G86" s="1289"/>
      <c r="H86" s="1299"/>
      <c r="I86" s="1290">
        <f t="shared" si="2"/>
        <v>0</v>
      </c>
      <c r="J86" s="1299"/>
      <c r="K86" s="1290">
        <f t="shared" si="1"/>
        <v>0</v>
      </c>
      <c r="T86" s="436"/>
    </row>
    <row r="87" spans="1:20" ht="12.75">
      <c r="A87" s="1286" t="s">
        <v>4669</v>
      </c>
      <c r="C87" s="434" t="s">
        <v>7348</v>
      </c>
      <c r="E87" s="1287">
        <v>2</v>
      </c>
      <c r="F87" s="1288" t="s">
        <v>2462</v>
      </c>
      <c r="G87" s="1289"/>
      <c r="H87" s="1299"/>
      <c r="I87" s="1290">
        <f t="shared" si="2"/>
        <v>0</v>
      </c>
      <c r="J87" s="1299"/>
      <c r="K87" s="1290">
        <f t="shared" si="1"/>
        <v>0</v>
      </c>
      <c r="T87" s="436"/>
    </row>
    <row r="88" spans="1:20" ht="12.75">
      <c r="A88" s="1286" t="s">
        <v>4670</v>
      </c>
      <c r="C88" s="434" t="s">
        <v>7349</v>
      </c>
      <c r="E88" s="1287">
        <v>2</v>
      </c>
      <c r="F88" s="1288" t="s">
        <v>2462</v>
      </c>
      <c r="G88" s="1289"/>
      <c r="H88" s="1299"/>
      <c r="I88" s="1290">
        <f t="shared" si="2"/>
        <v>0</v>
      </c>
      <c r="J88" s="1299"/>
      <c r="K88" s="1290">
        <f t="shared" si="1"/>
        <v>0</v>
      </c>
      <c r="T88" s="436"/>
    </row>
    <row r="89" spans="1:20" ht="12.75">
      <c r="A89" s="1286" t="s">
        <v>4671</v>
      </c>
      <c r="C89" s="434" t="s">
        <v>7350</v>
      </c>
      <c r="E89" s="1287">
        <v>14</v>
      </c>
      <c r="F89" s="1288" t="s">
        <v>2462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7351</v>
      </c>
      <c r="E93" s="1287"/>
      <c r="F93" s="1288"/>
      <c r="G93" s="1289"/>
      <c r="H93" s="1292"/>
      <c r="I93" s="1292"/>
      <c r="J93" s="1292"/>
      <c r="K93" s="1290"/>
      <c r="T93" s="436"/>
    </row>
    <row r="94" spans="1:20" ht="12.75">
      <c r="A94" s="1286" t="s">
        <v>7352</v>
      </c>
      <c r="C94" s="434" t="s">
        <v>7343</v>
      </c>
      <c r="E94" s="1287">
        <v>4</v>
      </c>
      <c r="F94" s="1288" t="s">
        <v>2462</v>
      </c>
      <c r="G94" s="1289"/>
      <c r="H94" s="1299"/>
      <c r="I94" s="1290">
        <f>H94*E94</f>
        <v>0</v>
      </c>
      <c r="J94" s="1299"/>
      <c r="K94" s="1290">
        <f t="shared" si="1"/>
        <v>0</v>
      </c>
      <c r="T94" s="436"/>
    </row>
    <row r="95" spans="1:20" ht="12.75">
      <c r="A95" s="1286" t="s">
        <v>4673</v>
      </c>
      <c r="C95" s="434" t="s">
        <v>7346</v>
      </c>
      <c r="E95" s="1287">
        <v>3</v>
      </c>
      <c r="F95" s="1288" t="s">
        <v>2462</v>
      </c>
      <c r="G95" s="1289"/>
      <c r="H95" s="1299"/>
      <c r="I95" s="1290">
        <f t="shared" ref="I95:I98" si="3">H95*E95</f>
        <v>0</v>
      </c>
      <c r="J95" s="1299"/>
      <c r="K95" s="1290">
        <f t="shared" si="1"/>
        <v>0</v>
      </c>
      <c r="T95" s="436"/>
    </row>
    <row r="96" spans="1:20" ht="12.75">
      <c r="A96" s="1286" t="s">
        <v>4674</v>
      </c>
      <c r="C96" s="434" t="s">
        <v>7347</v>
      </c>
      <c r="E96" s="1287">
        <v>2</v>
      </c>
      <c r="F96" s="1288" t="s">
        <v>2462</v>
      </c>
      <c r="G96" s="1289"/>
      <c r="H96" s="1299"/>
      <c r="I96" s="1290">
        <f t="shared" si="3"/>
        <v>0</v>
      </c>
      <c r="J96" s="1299"/>
      <c r="K96" s="1290">
        <f t="shared" si="1"/>
        <v>0</v>
      </c>
      <c r="T96" s="436"/>
    </row>
    <row r="97" spans="1:20" ht="12.75">
      <c r="A97" s="1286" t="s">
        <v>7353</v>
      </c>
      <c r="C97" s="434" t="s">
        <v>7349</v>
      </c>
      <c r="E97" s="1287">
        <v>1</v>
      </c>
      <c r="F97" s="1288" t="s">
        <v>2462</v>
      </c>
      <c r="G97" s="1289"/>
      <c r="H97" s="1299"/>
      <c r="I97" s="1290">
        <f t="shared" si="3"/>
        <v>0</v>
      </c>
      <c r="J97" s="1299"/>
      <c r="K97" s="1290">
        <f t="shared" si="1"/>
        <v>0</v>
      </c>
      <c r="T97" s="436"/>
    </row>
    <row r="98" spans="1:20" ht="12.75">
      <c r="A98" s="1286" t="s">
        <v>4675</v>
      </c>
      <c r="C98" s="434" t="s">
        <v>7350</v>
      </c>
      <c r="E98" s="1287">
        <v>1</v>
      </c>
      <c r="F98" s="1288" t="s">
        <v>2462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4677</v>
      </c>
      <c r="B100" s="434" t="s">
        <v>7354</v>
      </c>
      <c r="C100" s="434" t="s">
        <v>7346</v>
      </c>
      <c r="E100" s="1287">
        <v>2</v>
      </c>
      <c r="F100" s="1288" t="s">
        <v>2462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7355</v>
      </c>
      <c r="B102" s="434" t="s">
        <v>7356</v>
      </c>
      <c r="E102" s="1287">
        <v>2</v>
      </c>
      <c r="F102" s="1288" t="s">
        <v>2462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4678</v>
      </c>
      <c r="B104" s="434" t="s">
        <v>7357</v>
      </c>
      <c r="E104" s="1310">
        <f>E217</f>
        <v>4</v>
      </c>
      <c r="F104" s="1288" t="s">
        <v>2462</v>
      </c>
      <c r="G104" s="1289"/>
      <c r="H104" s="1299"/>
      <c r="I104" s="1290">
        <f t="shared" ref="I104" si="7">H104*E104</f>
        <v>0</v>
      </c>
      <c r="J104" s="1299"/>
      <c r="K104" s="1290">
        <f t="shared" si="6"/>
        <v>0</v>
      </c>
    </row>
    <row r="105" spans="1:20">
      <c r="A105" s="1286"/>
      <c r="B105" s="434" t="s">
        <v>7358</v>
      </c>
      <c r="E105" s="1287"/>
      <c r="F105" s="1288"/>
      <c r="G105" s="1289"/>
      <c r="H105" s="1292"/>
      <c r="I105" s="1292"/>
      <c r="J105" s="1292"/>
      <c r="K105" s="1290"/>
    </row>
    <row r="106" spans="1:20" ht="12.75">
      <c r="A106" s="1286" t="s">
        <v>4679</v>
      </c>
      <c r="B106" s="434" t="s">
        <v>7359</v>
      </c>
      <c r="E106" s="1287">
        <f>E104</f>
        <v>4</v>
      </c>
      <c r="F106" s="1288" t="s">
        <v>2462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7360</v>
      </c>
      <c r="B108" s="434" t="s">
        <v>7361</v>
      </c>
      <c r="E108" s="1310">
        <f>E223</f>
        <v>26</v>
      </c>
      <c r="F108" s="1288" t="s">
        <v>2462</v>
      </c>
      <c r="G108" s="1289"/>
      <c r="H108" s="1299"/>
      <c r="I108" s="1290">
        <f t="shared" ref="I108" si="9">H108*E108</f>
        <v>0</v>
      </c>
      <c r="J108" s="1299"/>
      <c r="K108" s="1290">
        <f t="shared" si="6"/>
        <v>0</v>
      </c>
    </row>
    <row r="109" spans="1:20">
      <c r="A109" s="1286"/>
      <c r="B109" s="434" t="s">
        <v>7362</v>
      </c>
      <c r="E109" s="1287"/>
      <c r="F109" s="1288"/>
      <c r="G109" s="1289"/>
      <c r="H109" s="1292"/>
      <c r="I109" s="1292"/>
      <c r="J109" s="1292"/>
      <c r="K109" s="1290"/>
    </row>
    <row r="110" spans="1:20">
      <c r="A110" s="1286"/>
      <c r="E110" s="1287"/>
      <c r="F110" s="1288"/>
      <c r="G110" s="1289"/>
      <c r="H110" s="1292"/>
      <c r="I110" s="1292"/>
      <c r="J110" s="1292"/>
      <c r="K110" s="1290"/>
    </row>
    <row r="111" spans="1:20">
      <c r="A111" s="1286" t="s">
        <v>7363</v>
      </c>
      <c r="B111" s="434" t="s">
        <v>7364</v>
      </c>
      <c r="E111" s="1287"/>
      <c r="F111" s="1288"/>
      <c r="G111" s="1289"/>
      <c r="H111" s="1292"/>
      <c r="I111" s="1292"/>
      <c r="J111" s="1292"/>
      <c r="K111" s="1290"/>
    </row>
    <row r="112" spans="1:20" ht="12.75">
      <c r="A112" s="1286"/>
      <c r="B112" s="434" t="s">
        <v>7365</v>
      </c>
      <c r="E112" s="1310">
        <f>E203+E211</f>
        <v>69</v>
      </c>
      <c r="F112" s="1288" t="s">
        <v>2462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7366</v>
      </c>
      <c r="B114" s="434" t="s">
        <v>7367</v>
      </c>
      <c r="E114" s="1310">
        <f>E108</f>
        <v>26</v>
      </c>
      <c r="F114" s="1288" t="s">
        <v>2462</v>
      </c>
      <c r="G114" s="1289"/>
      <c r="H114" s="1299"/>
      <c r="I114" s="1290">
        <f t="shared" ref="I114" si="11">H114*E114</f>
        <v>0</v>
      </c>
      <c r="J114" s="1299"/>
      <c r="K114" s="1290">
        <f t="shared" si="6"/>
        <v>0</v>
      </c>
    </row>
    <row r="115" spans="1:20">
      <c r="A115" s="1286"/>
      <c r="B115" s="434" t="s">
        <v>7368</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4680</v>
      </c>
      <c r="B117" s="434" t="s">
        <v>7369</v>
      </c>
      <c r="C117" s="434"/>
      <c r="D117" s="434"/>
      <c r="E117" s="1287"/>
      <c r="F117" s="1313"/>
      <c r="G117" s="1311"/>
      <c r="H117" s="1292"/>
      <c r="I117" s="1292"/>
      <c r="J117" s="1292"/>
      <c r="K117" s="1290"/>
    </row>
    <row r="118" spans="1:20" s="1312" customFormat="1" ht="12.75">
      <c r="A118" s="1286"/>
      <c r="B118" s="434" t="s">
        <v>7370</v>
      </c>
      <c r="C118" s="434"/>
      <c r="D118" s="434"/>
      <c r="E118" s="1310">
        <f>E112+E104</f>
        <v>73</v>
      </c>
      <c r="F118" s="1313" t="s">
        <v>2462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7371</v>
      </c>
      <c r="C120" s="1275"/>
      <c r="D120" s="1275"/>
      <c r="E120" s="1294"/>
      <c r="F120" s="1295"/>
      <c r="G120" s="1296"/>
      <c r="H120" s="1300"/>
      <c r="I120" s="1300"/>
      <c r="J120" s="1300"/>
      <c r="K120" s="1290"/>
    </row>
    <row r="121" spans="1:20" ht="12.75">
      <c r="A121" s="1286" t="s">
        <v>5940</v>
      </c>
      <c r="B121" s="434" t="s">
        <v>7372</v>
      </c>
      <c r="D121" s="434">
        <v>31007</v>
      </c>
      <c r="E121" s="1289">
        <v>1</v>
      </c>
      <c r="F121" s="1288" t="s">
        <v>2462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7373</v>
      </c>
      <c r="B123" s="434" t="s">
        <v>7374</v>
      </c>
      <c r="D123" s="434">
        <v>31027</v>
      </c>
      <c r="E123" s="1289">
        <v>1</v>
      </c>
      <c r="F123" s="1288" t="s">
        <v>2462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7375</v>
      </c>
      <c r="E125" s="1287"/>
      <c r="F125" s="1288"/>
      <c r="G125" s="1289"/>
      <c r="H125" s="1292"/>
      <c r="I125" s="1292"/>
      <c r="J125" s="1292"/>
      <c r="K125" s="1290"/>
      <c r="T125" s="436"/>
    </row>
    <row r="126" spans="1:20" ht="12.75">
      <c r="A126" s="1286" t="s">
        <v>7376</v>
      </c>
      <c r="C126" s="434" t="s">
        <v>7377</v>
      </c>
      <c r="E126" s="1287">
        <v>4</v>
      </c>
      <c r="F126" s="1288" t="s">
        <v>2462</v>
      </c>
      <c r="G126" s="1289"/>
      <c r="H126" s="1299"/>
      <c r="I126" s="1290">
        <f t="shared" ref="I126:I128" si="15">H126*E126</f>
        <v>0</v>
      </c>
      <c r="J126" s="1299"/>
      <c r="K126" s="1290">
        <f t="shared" si="6"/>
        <v>0</v>
      </c>
      <c r="T126" s="436"/>
    </row>
    <row r="127" spans="1:20" ht="12.75">
      <c r="A127" s="1286" t="s">
        <v>7378</v>
      </c>
      <c r="C127" s="434" t="s">
        <v>7379</v>
      </c>
      <c r="E127" s="1287">
        <v>2</v>
      </c>
      <c r="F127" s="1288" t="s">
        <v>2462</v>
      </c>
      <c r="G127" s="1289"/>
      <c r="H127" s="1299"/>
      <c r="I127" s="1290">
        <f t="shared" si="15"/>
        <v>0</v>
      </c>
      <c r="J127" s="1299"/>
      <c r="K127" s="1290">
        <f t="shared" si="6"/>
        <v>0</v>
      </c>
      <c r="T127" s="436"/>
    </row>
    <row r="128" spans="1:20" ht="12.75">
      <c r="A128" s="1286" t="s">
        <v>7380</v>
      </c>
      <c r="C128" s="434" t="s">
        <v>7381</v>
      </c>
      <c r="E128" s="1287">
        <v>4</v>
      </c>
      <c r="F128" s="1288" t="s">
        <v>2462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7382</v>
      </c>
      <c r="C130" s="1275"/>
      <c r="D130" s="1275"/>
      <c r="E130" s="1294"/>
      <c r="F130" s="1295"/>
      <c r="G130" s="1296"/>
      <c r="H130" s="1300"/>
      <c r="I130" s="1300"/>
      <c r="J130" s="1300"/>
      <c r="K130" s="1297"/>
    </row>
    <row r="131" spans="1:11" s="1305" customFormat="1">
      <c r="A131" s="1314"/>
      <c r="B131" s="434" t="s">
        <v>7383</v>
      </c>
      <c r="C131" s="434"/>
      <c r="D131" s="434"/>
      <c r="E131" s="1288"/>
      <c r="F131" s="1289"/>
      <c r="G131" s="1315"/>
      <c r="H131" s="1292"/>
      <c r="I131" s="1292"/>
      <c r="J131" s="1292"/>
      <c r="K131" s="1290"/>
    </row>
    <row r="132" spans="1:11" s="1305" customFormat="1" ht="12.75">
      <c r="A132" s="1316" t="s">
        <v>5943</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7384</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7385</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7386</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7387</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7388</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7389</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7390</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7391</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7392</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7393</v>
      </c>
      <c r="B142" s="434" t="s">
        <v>7394</v>
      </c>
      <c r="C142" s="434" t="s">
        <v>7395</v>
      </c>
      <c r="D142" s="434"/>
      <c r="E142" s="1287">
        <v>1</v>
      </c>
      <c r="F142" s="1288" t="s">
        <v>2575</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7396</v>
      </c>
      <c r="C144" s="434"/>
      <c r="D144" s="434"/>
      <c r="E144" s="1288"/>
      <c r="F144" s="1289"/>
      <c r="G144" s="1315"/>
      <c r="H144" s="1292"/>
      <c r="I144" s="1292"/>
      <c r="J144" s="1292"/>
      <c r="K144" s="1290"/>
    </row>
    <row r="145" spans="1:11" s="1305" customFormat="1">
      <c r="A145" s="1316"/>
      <c r="B145" s="748" t="s">
        <v>7397</v>
      </c>
      <c r="C145" s="434"/>
      <c r="D145" s="434"/>
      <c r="E145" s="1288"/>
      <c r="F145" s="1289"/>
      <c r="G145" s="1315"/>
      <c r="H145" s="1292"/>
      <c r="I145" s="1292"/>
      <c r="J145" s="1292"/>
      <c r="K145" s="1290"/>
    </row>
    <row r="146" spans="1:11" s="1305" customFormat="1" ht="12.75">
      <c r="A146" s="1316" t="s">
        <v>7398</v>
      </c>
      <c r="B146" s="1317"/>
      <c r="C146" s="1318" t="s">
        <v>7381</v>
      </c>
      <c r="D146" s="436"/>
      <c r="E146" s="1319">
        <v>25</v>
      </c>
      <c r="F146" s="1288" t="s">
        <v>254</v>
      </c>
      <c r="G146" s="1315"/>
      <c r="H146" s="1299"/>
      <c r="I146" s="1290">
        <f t="shared" ref="I146:I147" si="17">H146*E146</f>
        <v>0</v>
      </c>
      <c r="J146" s="1299"/>
      <c r="K146" s="1290">
        <f t="shared" si="6"/>
        <v>0</v>
      </c>
    </row>
    <row r="147" spans="1:11" s="1305" customFormat="1" ht="12.75">
      <c r="A147" s="1316"/>
      <c r="B147" s="434" t="s">
        <v>7394</v>
      </c>
      <c r="C147" s="434" t="s">
        <v>7395</v>
      </c>
      <c r="D147" s="434"/>
      <c r="E147" s="1287">
        <v>1</v>
      </c>
      <c r="F147" s="1288" t="s">
        <v>2575</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7399</v>
      </c>
      <c r="B149" s="434" t="s">
        <v>7400</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7401</v>
      </c>
      <c r="B151" s="434" t="s">
        <v>7402</v>
      </c>
      <c r="E151" s="1287">
        <v>1</v>
      </c>
      <c r="F151" s="1288" t="s">
        <v>2575</v>
      </c>
      <c r="G151" s="1289"/>
      <c r="H151" s="1299"/>
      <c r="I151" s="1290">
        <f t="shared" ref="I151" si="19">H151*E151</f>
        <v>0</v>
      </c>
      <c r="J151" s="1299"/>
      <c r="K151" s="1290">
        <f t="shared" si="6"/>
        <v>0</v>
      </c>
    </row>
    <row r="152" spans="1:11" ht="12.75" customHeight="1">
      <c r="A152" s="1286"/>
      <c r="B152" s="434" t="s">
        <v>7403</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7404</v>
      </c>
      <c r="C154" s="1275"/>
      <c r="D154" s="1275"/>
      <c r="E154" s="1294"/>
      <c r="F154" s="1295"/>
      <c r="G154" s="1296"/>
      <c r="H154" s="1300"/>
      <c r="I154" s="1300"/>
      <c r="J154" s="1300"/>
      <c r="K154" s="1290"/>
    </row>
    <row r="155" spans="1:11">
      <c r="A155" s="1286"/>
      <c r="B155" s="434" t="s">
        <v>7405</v>
      </c>
      <c r="E155" s="1287"/>
      <c r="F155" s="1288"/>
      <c r="G155" s="1289"/>
      <c r="H155" s="1292"/>
      <c r="I155" s="1292"/>
      <c r="J155" s="1292"/>
      <c r="K155" s="1285"/>
    </row>
    <row r="156" spans="1:11">
      <c r="A156" s="1316"/>
      <c r="B156" s="748" t="s">
        <v>7406</v>
      </c>
      <c r="E156" s="1287"/>
      <c r="F156" s="1288"/>
      <c r="G156" s="1289"/>
      <c r="H156" s="1292"/>
      <c r="I156" s="1292"/>
      <c r="J156" s="1292"/>
      <c r="K156" s="1290"/>
    </row>
    <row r="157" spans="1:11" s="1305" customFormat="1" ht="12.75">
      <c r="A157" s="1316" t="s">
        <v>5946</v>
      </c>
      <c r="B157" s="434" t="s">
        <v>7407</v>
      </c>
      <c r="C157" s="434">
        <v>42</v>
      </c>
      <c r="D157" s="434"/>
      <c r="E157" s="1322">
        <f>E137</f>
        <v>100</v>
      </c>
      <c r="F157" s="1288" t="s">
        <v>254</v>
      </c>
      <c r="G157" s="1315"/>
      <c r="H157" s="1299"/>
      <c r="I157" s="1290">
        <f t="shared" ref="I157:I163" si="20">H157*E157</f>
        <v>0</v>
      </c>
      <c r="J157" s="1299"/>
      <c r="K157" s="1290">
        <f t="shared" si="6"/>
        <v>0</v>
      </c>
    </row>
    <row r="158" spans="1:11" ht="12.75">
      <c r="A158" s="1316" t="s">
        <v>7408</v>
      </c>
      <c r="B158" s="434" t="s">
        <v>7407</v>
      </c>
      <c r="C158" s="434">
        <v>54</v>
      </c>
      <c r="E158" s="1322">
        <f t="shared" ref="E158:E161" si="21">E138</f>
        <v>127</v>
      </c>
      <c r="F158" s="1288" t="s">
        <v>254</v>
      </c>
      <c r="G158" s="1289"/>
      <c r="H158" s="1299"/>
      <c r="I158" s="1290">
        <f t="shared" si="20"/>
        <v>0</v>
      </c>
      <c r="J158" s="1299"/>
      <c r="K158" s="1290">
        <f t="shared" si="6"/>
        <v>0</v>
      </c>
    </row>
    <row r="159" spans="1:11" ht="12.75">
      <c r="A159" s="1316" t="s">
        <v>7409</v>
      </c>
      <c r="B159" s="434" t="s">
        <v>7407</v>
      </c>
      <c r="C159" s="434">
        <v>76</v>
      </c>
      <c r="E159" s="1322">
        <f t="shared" si="21"/>
        <v>133</v>
      </c>
      <c r="F159" s="1288" t="s">
        <v>254</v>
      </c>
      <c r="G159" s="1289"/>
      <c r="H159" s="1299"/>
      <c r="I159" s="1290">
        <f t="shared" si="20"/>
        <v>0</v>
      </c>
      <c r="J159" s="1299"/>
      <c r="K159" s="1290">
        <f t="shared" si="6"/>
        <v>0</v>
      </c>
    </row>
    <row r="160" spans="1:11" ht="12.75">
      <c r="A160" s="1316" t="s">
        <v>7410</v>
      </c>
      <c r="B160" s="434" t="s">
        <v>7411</v>
      </c>
      <c r="C160" s="434">
        <v>90</v>
      </c>
      <c r="E160" s="1322">
        <f t="shared" si="21"/>
        <v>29</v>
      </c>
      <c r="F160" s="1288" t="s">
        <v>254</v>
      </c>
      <c r="G160" s="1289"/>
      <c r="H160" s="1299"/>
      <c r="I160" s="1290">
        <f t="shared" si="20"/>
        <v>0</v>
      </c>
      <c r="J160" s="1299"/>
      <c r="K160" s="1290">
        <f t="shared" si="6"/>
        <v>0</v>
      </c>
    </row>
    <row r="161" spans="1:11" ht="12.75">
      <c r="A161" s="1316" t="s">
        <v>7412</v>
      </c>
      <c r="B161" s="434" t="s">
        <v>7411</v>
      </c>
      <c r="C161" s="434">
        <v>100</v>
      </c>
      <c r="E161" s="1322">
        <f t="shared" si="21"/>
        <v>59</v>
      </c>
      <c r="F161" s="1288" t="s">
        <v>254</v>
      </c>
      <c r="G161" s="1289"/>
      <c r="H161" s="1299"/>
      <c r="I161" s="1290">
        <f t="shared" si="20"/>
        <v>0</v>
      </c>
      <c r="J161" s="1299"/>
      <c r="K161" s="1290">
        <f t="shared" si="6"/>
        <v>0</v>
      </c>
    </row>
    <row r="162" spans="1:11" ht="12.75">
      <c r="A162" s="1316" t="s">
        <v>7413</v>
      </c>
      <c r="B162" s="434" t="s">
        <v>7411</v>
      </c>
      <c r="C162" s="434">
        <v>150</v>
      </c>
      <c r="E162" s="1322">
        <f>E146</f>
        <v>25</v>
      </c>
      <c r="F162" s="1288" t="s">
        <v>254</v>
      </c>
      <c r="G162" s="1289"/>
      <c r="H162" s="1299"/>
      <c r="I162" s="1290">
        <f t="shared" si="20"/>
        <v>0</v>
      </c>
      <c r="J162" s="1299"/>
      <c r="K162" s="1290">
        <f t="shared" si="6"/>
        <v>0</v>
      </c>
    </row>
    <row r="163" spans="1:11" ht="12.75">
      <c r="A163" s="1316" t="s">
        <v>7414</v>
      </c>
      <c r="B163" s="1305" t="s">
        <v>7415</v>
      </c>
      <c r="C163" s="1305"/>
      <c r="D163" s="1305"/>
      <c r="E163" s="1315">
        <v>1</v>
      </c>
      <c r="F163" s="1288" t="s">
        <v>2575</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7416</v>
      </c>
      <c r="C168" s="1318" t="s">
        <v>7417</v>
      </c>
      <c r="E168" s="1287"/>
      <c r="F168" s="1288"/>
      <c r="G168" s="1289"/>
      <c r="H168" s="1292"/>
      <c r="I168" s="1292"/>
      <c r="J168" s="1292"/>
      <c r="K168" s="1290"/>
    </row>
    <row r="169" spans="1:11" ht="12.75">
      <c r="A169" s="1286" t="s">
        <v>7418</v>
      </c>
      <c r="B169" s="434" t="s">
        <v>7419</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7420</v>
      </c>
      <c r="B170" s="434" t="s">
        <v>7419</v>
      </c>
      <c r="C170" s="434">
        <v>18</v>
      </c>
      <c r="E170" s="1322">
        <f t="shared" ref="E170:E173" si="24">E133</f>
        <v>260</v>
      </c>
      <c r="F170" s="1288" t="s">
        <v>254</v>
      </c>
      <c r="G170" s="1289"/>
      <c r="H170" s="1299"/>
      <c r="I170" s="1290">
        <f t="shared" si="22"/>
        <v>0</v>
      </c>
      <c r="J170" s="1299"/>
      <c r="K170" s="1290">
        <f t="shared" si="23"/>
        <v>0</v>
      </c>
    </row>
    <row r="171" spans="1:11" ht="12.75">
      <c r="A171" s="1286" t="s">
        <v>7421</v>
      </c>
      <c r="B171" s="434" t="s">
        <v>7419</v>
      </c>
      <c r="C171" s="434">
        <v>22</v>
      </c>
      <c r="E171" s="1322">
        <f t="shared" si="24"/>
        <v>164</v>
      </c>
      <c r="F171" s="1288" t="s">
        <v>254</v>
      </c>
      <c r="G171" s="1289"/>
      <c r="H171" s="1299"/>
      <c r="I171" s="1290">
        <f t="shared" si="22"/>
        <v>0</v>
      </c>
      <c r="J171" s="1299"/>
      <c r="K171" s="1290">
        <f t="shared" si="23"/>
        <v>0</v>
      </c>
    </row>
    <row r="172" spans="1:11" ht="12.75">
      <c r="A172" s="1286" t="s">
        <v>7422</v>
      </c>
      <c r="B172" s="434" t="s">
        <v>7423</v>
      </c>
      <c r="C172" s="434">
        <v>28</v>
      </c>
      <c r="E172" s="1322">
        <f t="shared" si="24"/>
        <v>300</v>
      </c>
      <c r="F172" s="1288" t="s">
        <v>254</v>
      </c>
      <c r="G172" s="1289"/>
      <c r="H172" s="1299"/>
      <c r="I172" s="1290">
        <f t="shared" si="22"/>
        <v>0</v>
      </c>
      <c r="J172" s="1299"/>
      <c r="K172" s="1290">
        <f t="shared" si="23"/>
        <v>0</v>
      </c>
    </row>
    <row r="173" spans="1:11" ht="12.75">
      <c r="A173" s="1286" t="s">
        <v>7424</v>
      </c>
      <c r="B173" s="434" t="s">
        <v>7423</v>
      </c>
      <c r="C173" s="434">
        <v>35</v>
      </c>
      <c r="E173" s="1322">
        <f t="shared" si="24"/>
        <v>392</v>
      </c>
      <c r="F173" s="1288" t="s">
        <v>254</v>
      </c>
      <c r="G173" s="1289"/>
      <c r="H173" s="1299"/>
      <c r="I173" s="1290">
        <f t="shared" si="22"/>
        <v>0</v>
      </c>
      <c r="J173" s="1299"/>
      <c r="K173" s="1290">
        <f t="shared" si="23"/>
        <v>0</v>
      </c>
    </row>
    <row r="174" spans="1:11" ht="12.75">
      <c r="A174" s="1286" t="s">
        <v>7425</v>
      </c>
      <c r="B174" s="1305" t="s">
        <v>7415</v>
      </c>
      <c r="C174" s="1305"/>
      <c r="D174" s="1305"/>
      <c r="E174" s="1315">
        <v>1</v>
      </c>
      <c r="F174" s="1288" t="s">
        <v>2575</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7426</v>
      </c>
      <c r="C176" s="1275"/>
      <c r="D176" s="1275"/>
      <c r="E176" s="1294"/>
      <c r="F176" s="1295"/>
      <c r="G176" s="1296"/>
      <c r="H176" s="1300"/>
      <c r="I176" s="1300"/>
      <c r="J176" s="1300"/>
      <c r="K176" s="1297"/>
    </row>
    <row r="177" spans="1:11" s="1312" customFormat="1">
      <c r="A177" s="1286"/>
      <c r="B177" s="434" t="s">
        <v>7427</v>
      </c>
      <c r="C177" s="434"/>
      <c r="D177" s="434"/>
      <c r="E177" s="1287"/>
      <c r="F177" s="1313"/>
      <c r="G177" s="1311"/>
      <c r="H177" s="1292"/>
      <c r="I177" s="1292"/>
      <c r="J177" s="1292"/>
      <c r="K177" s="1290"/>
    </row>
    <row r="178" spans="1:11" s="1312" customFormat="1" ht="12.75">
      <c r="A178" s="1323" t="s">
        <v>5949</v>
      </c>
      <c r="B178" s="434" t="s">
        <v>7428</v>
      </c>
      <c r="C178" s="1320"/>
      <c r="D178" s="1320"/>
      <c r="E178" s="1322">
        <v>4</v>
      </c>
      <c r="F178" s="1313" t="s">
        <v>2462</v>
      </c>
      <c r="G178" s="1311"/>
      <c r="H178" s="1299"/>
      <c r="I178" s="1290">
        <f t="shared" ref="I178:I179" si="25">H178*E178</f>
        <v>0</v>
      </c>
      <c r="J178" s="1299"/>
      <c r="K178" s="1290">
        <f t="shared" si="23"/>
        <v>0</v>
      </c>
    </row>
    <row r="179" spans="1:11" s="1312" customFormat="1" ht="12.75">
      <c r="A179" s="1323" t="s">
        <v>7429</v>
      </c>
      <c r="B179" s="434" t="s">
        <v>7430</v>
      </c>
      <c r="C179" s="1320"/>
      <c r="D179" s="1320"/>
      <c r="E179" s="1322">
        <v>2</v>
      </c>
      <c r="F179" s="1313" t="s">
        <v>2462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7431</v>
      </c>
      <c r="B181" s="434" t="s">
        <v>7432</v>
      </c>
      <c r="C181" s="1320"/>
      <c r="D181" s="1320"/>
      <c r="E181" s="1322">
        <v>6</v>
      </c>
      <c r="F181" s="1313" t="s">
        <v>2462</v>
      </c>
      <c r="G181" s="1311"/>
      <c r="H181" s="1299"/>
      <c r="I181" s="1290">
        <f t="shared" ref="I181:I187" si="26">H181*E181</f>
        <v>0</v>
      </c>
      <c r="J181" s="1299"/>
      <c r="K181" s="1290">
        <f t="shared" si="23"/>
        <v>0</v>
      </c>
    </row>
    <row r="182" spans="1:11" s="1312" customFormat="1" ht="12.75">
      <c r="A182" s="1323" t="s">
        <v>7433</v>
      </c>
      <c r="B182" s="434" t="s">
        <v>7434</v>
      </c>
      <c r="C182" s="1320"/>
      <c r="D182" s="1320"/>
      <c r="E182" s="1322">
        <v>3</v>
      </c>
      <c r="F182" s="1313" t="s">
        <v>2462</v>
      </c>
      <c r="G182" s="1311"/>
      <c r="H182" s="1299"/>
      <c r="I182" s="1290">
        <f t="shared" si="26"/>
        <v>0</v>
      </c>
      <c r="J182" s="1299"/>
      <c r="K182" s="1290">
        <f t="shared" si="23"/>
        <v>0</v>
      </c>
    </row>
    <row r="183" spans="1:11" s="1312" customFormat="1" ht="12.75">
      <c r="A183" s="1323" t="s">
        <v>7435</v>
      </c>
      <c r="B183" s="434" t="s">
        <v>7436</v>
      </c>
      <c r="C183" s="1320"/>
      <c r="D183" s="1320"/>
      <c r="E183" s="1322">
        <v>3</v>
      </c>
      <c r="F183" s="1313" t="s">
        <v>2462</v>
      </c>
      <c r="G183" s="1311"/>
      <c r="H183" s="1299"/>
      <c r="I183" s="1290">
        <f t="shared" si="26"/>
        <v>0</v>
      </c>
      <c r="J183" s="1299"/>
      <c r="K183" s="1290">
        <f t="shared" si="23"/>
        <v>0</v>
      </c>
    </row>
    <row r="184" spans="1:11" s="1312" customFormat="1" ht="12.75">
      <c r="A184" s="1323" t="s">
        <v>7437</v>
      </c>
      <c r="B184" s="434" t="s">
        <v>7438</v>
      </c>
      <c r="C184" s="1320"/>
      <c r="D184" s="1320"/>
      <c r="E184" s="1322">
        <v>1</v>
      </c>
      <c r="F184" s="1313" t="s">
        <v>2462</v>
      </c>
      <c r="G184" s="1311"/>
      <c r="H184" s="1299"/>
      <c r="I184" s="1290">
        <f t="shared" si="26"/>
        <v>0</v>
      </c>
      <c r="J184" s="1299"/>
      <c r="K184" s="1290">
        <f t="shared" si="23"/>
        <v>0</v>
      </c>
    </row>
    <row r="185" spans="1:11" s="1312" customFormat="1" ht="12.75">
      <c r="A185" s="1323" t="s">
        <v>7439</v>
      </c>
      <c r="B185" s="434" t="s">
        <v>7440</v>
      </c>
      <c r="C185" s="1320"/>
      <c r="D185" s="1320"/>
      <c r="E185" s="1322">
        <v>3</v>
      </c>
      <c r="F185" s="1313" t="s">
        <v>2462</v>
      </c>
      <c r="G185" s="1311"/>
      <c r="H185" s="1299"/>
      <c r="I185" s="1290">
        <f t="shared" si="26"/>
        <v>0</v>
      </c>
      <c r="J185" s="1299"/>
      <c r="K185" s="1290">
        <f>J185*E185</f>
        <v>0</v>
      </c>
    </row>
    <row r="186" spans="1:11" s="1312" customFormat="1" ht="12.75">
      <c r="A186" s="1323" t="s">
        <v>7441</v>
      </c>
      <c r="B186" s="434" t="s">
        <v>7442</v>
      </c>
      <c r="C186" s="1320"/>
      <c r="D186" s="1320"/>
      <c r="E186" s="1322">
        <v>1</v>
      </c>
      <c r="F186" s="1313" t="s">
        <v>2462</v>
      </c>
      <c r="G186" s="1311"/>
      <c r="H186" s="1299"/>
      <c r="I186" s="1290">
        <f t="shared" si="26"/>
        <v>0</v>
      </c>
      <c r="J186" s="1299"/>
      <c r="K186" s="1290">
        <f t="shared" si="23"/>
        <v>0</v>
      </c>
    </row>
    <row r="187" spans="1:11" s="1312" customFormat="1" ht="12.75">
      <c r="A187" s="1323" t="s">
        <v>7443</v>
      </c>
      <c r="B187" s="434" t="s">
        <v>7444</v>
      </c>
      <c r="C187" s="1320"/>
      <c r="D187" s="1320"/>
      <c r="E187" s="1322">
        <v>1</v>
      </c>
      <c r="F187" s="1313" t="s">
        <v>2462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7445</v>
      </c>
      <c r="B189" s="434" t="s">
        <v>7446</v>
      </c>
      <c r="C189" s="1320"/>
      <c r="D189" s="1320"/>
      <c r="E189" s="1322">
        <v>1</v>
      </c>
      <c r="F189" s="1313" t="s">
        <v>2462</v>
      </c>
      <c r="G189" s="1311"/>
      <c r="H189" s="1299"/>
      <c r="I189" s="1290">
        <f t="shared" ref="I189:I197" si="27">H189*E189</f>
        <v>0</v>
      </c>
      <c r="J189" s="1299"/>
      <c r="K189" s="1290">
        <f t="shared" si="23"/>
        <v>0</v>
      </c>
    </row>
    <row r="190" spans="1:11" s="1312" customFormat="1" ht="12.75">
      <c r="A190" s="1323" t="s">
        <v>7447</v>
      </c>
      <c r="B190" s="434" t="s">
        <v>7448</v>
      </c>
      <c r="C190" s="1320"/>
      <c r="D190" s="1320"/>
      <c r="E190" s="1322">
        <v>2</v>
      </c>
      <c r="F190" s="1313" t="s">
        <v>2462</v>
      </c>
      <c r="G190" s="1311"/>
      <c r="H190" s="1299"/>
      <c r="I190" s="1290">
        <f t="shared" si="27"/>
        <v>0</v>
      </c>
      <c r="J190" s="1299"/>
      <c r="K190" s="1290">
        <f t="shared" si="23"/>
        <v>0</v>
      </c>
    </row>
    <row r="191" spans="1:11" s="1312" customFormat="1" ht="12.75">
      <c r="A191" s="1323" t="s">
        <v>7449</v>
      </c>
      <c r="B191" s="434" t="s">
        <v>7450</v>
      </c>
      <c r="C191" s="1320"/>
      <c r="D191" s="1320"/>
      <c r="E191" s="1322">
        <v>1</v>
      </c>
      <c r="F191" s="1313" t="s">
        <v>2462</v>
      </c>
      <c r="G191" s="1311"/>
      <c r="H191" s="1299"/>
      <c r="I191" s="1290">
        <f t="shared" si="27"/>
        <v>0</v>
      </c>
      <c r="J191" s="1299"/>
      <c r="K191" s="1290">
        <f t="shared" si="23"/>
        <v>0</v>
      </c>
    </row>
    <row r="192" spans="1:11" s="1312" customFormat="1" ht="12.75">
      <c r="A192" s="1323" t="s">
        <v>7451</v>
      </c>
      <c r="B192" s="434" t="s">
        <v>7452</v>
      </c>
      <c r="C192" s="1320"/>
      <c r="D192" s="1320"/>
      <c r="E192" s="1322">
        <v>7</v>
      </c>
      <c r="F192" s="1313" t="s">
        <v>2462</v>
      </c>
      <c r="G192" s="1311"/>
      <c r="H192" s="1299"/>
      <c r="I192" s="1290">
        <f t="shared" si="27"/>
        <v>0</v>
      </c>
      <c r="J192" s="1299"/>
      <c r="K192" s="1290">
        <f t="shared" si="23"/>
        <v>0</v>
      </c>
    </row>
    <row r="193" spans="1:11" s="1312" customFormat="1" ht="12.75">
      <c r="A193" s="1323" t="s">
        <v>7453</v>
      </c>
      <c r="B193" s="434" t="s">
        <v>7454</v>
      </c>
      <c r="C193" s="1320"/>
      <c r="D193" s="1320"/>
      <c r="E193" s="1322">
        <v>5</v>
      </c>
      <c r="F193" s="1313" t="s">
        <v>2462</v>
      </c>
      <c r="G193" s="1311"/>
      <c r="H193" s="1299"/>
      <c r="I193" s="1290">
        <f t="shared" si="27"/>
        <v>0</v>
      </c>
      <c r="J193" s="1299"/>
      <c r="K193" s="1290">
        <f t="shared" si="23"/>
        <v>0</v>
      </c>
    </row>
    <row r="194" spans="1:11" s="1312" customFormat="1" ht="12.75">
      <c r="A194" s="1323" t="s">
        <v>7455</v>
      </c>
      <c r="B194" s="434" t="s">
        <v>7456</v>
      </c>
      <c r="C194" s="1320"/>
      <c r="D194" s="1320"/>
      <c r="E194" s="1322">
        <v>5</v>
      </c>
      <c r="F194" s="1313" t="s">
        <v>2462</v>
      </c>
      <c r="G194" s="1311"/>
      <c r="H194" s="1299"/>
      <c r="I194" s="1290">
        <f t="shared" si="27"/>
        <v>0</v>
      </c>
      <c r="J194" s="1299"/>
      <c r="K194" s="1290">
        <f t="shared" si="23"/>
        <v>0</v>
      </c>
    </row>
    <row r="195" spans="1:11" s="1312" customFormat="1" ht="12.75">
      <c r="A195" s="1323" t="s">
        <v>7457</v>
      </c>
      <c r="B195" s="1325" t="s">
        <v>7458</v>
      </c>
      <c r="C195" s="1320"/>
      <c r="D195" s="1320"/>
      <c r="E195" s="1322">
        <v>6</v>
      </c>
      <c r="F195" s="1313" t="s">
        <v>2462</v>
      </c>
      <c r="G195" s="1311"/>
      <c r="H195" s="1299"/>
      <c r="I195" s="1290">
        <f t="shared" si="27"/>
        <v>0</v>
      </c>
      <c r="J195" s="1299"/>
      <c r="K195" s="1290">
        <f t="shared" si="23"/>
        <v>0</v>
      </c>
    </row>
    <row r="196" spans="1:11" s="1312" customFormat="1" ht="12.75">
      <c r="A196" s="1323" t="s">
        <v>7459</v>
      </c>
      <c r="B196" s="1325" t="s">
        <v>7460</v>
      </c>
      <c r="C196" s="1320"/>
      <c r="D196" s="1320"/>
      <c r="E196" s="1322">
        <v>3</v>
      </c>
      <c r="F196" s="1313" t="s">
        <v>2462</v>
      </c>
      <c r="G196" s="1311"/>
      <c r="H196" s="1299"/>
      <c r="I196" s="1290">
        <f t="shared" si="27"/>
        <v>0</v>
      </c>
      <c r="J196" s="1299"/>
      <c r="K196" s="1290">
        <f t="shared" si="23"/>
        <v>0</v>
      </c>
    </row>
    <row r="197" spans="1:11" s="1312" customFormat="1" ht="12.75">
      <c r="A197" s="1323" t="s">
        <v>7461</v>
      </c>
      <c r="B197" s="1325" t="s">
        <v>7462</v>
      </c>
      <c r="C197" s="1320"/>
      <c r="D197" s="1320"/>
      <c r="E197" s="1322">
        <v>2</v>
      </c>
      <c r="F197" s="1313" t="s">
        <v>2462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7463</v>
      </c>
      <c r="B199" s="1325" t="s">
        <v>7464</v>
      </c>
      <c r="C199" s="1320"/>
      <c r="D199" s="1320"/>
      <c r="E199" s="1322">
        <v>3</v>
      </c>
      <c r="F199" s="1313" t="s">
        <v>2462</v>
      </c>
      <c r="G199" s="1311"/>
      <c r="H199" s="1299"/>
      <c r="I199" s="1290">
        <f t="shared" ref="I199:I200" si="28">H199*E199</f>
        <v>0</v>
      </c>
      <c r="J199" s="1299"/>
      <c r="K199" s="1290">
        <f t="shared" si="23"/>
        <v>0</v>
      </c>
    </row>
    <row r="200" spans="1:11" s="1312" customFormat="1" ht="12.75">
      <c r="A200" s="1323" t="s">
        <v>7465</v>
      </c>
      <c r="B200" s="1325" t="s">
        <v>7466</v>
      </c>
      <c r="C200" s="1320"/>
      <c r="D200" s="1320"/>
      <c r="E200" s="1322">
        <v>1</v>
      </c>
      <c r="F200" s="1313" t="s">
        <v>2462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7467</v>
      </c>
      <c r="B202" s="1325" t="s">
        <v>7468</v>
      </c>
      <c r="C202" s="1320"/>
      <c r="D202" s="1320"/>
      <c r="E202" s="1322">
        <v>1</v>
      </c>
      <c r="F202" s="1313" t="s">
        <v>2462</v>
      </c>
      <c r="G202" s="1311"/>
      <c r="H202" s="1299"/>
      <c r="I202" s="1290">
        <f t="shared" ref="I202" si="29">H202*E202</f>
        <v>0</v>
      </c>
      <c r="J202" s="1299"/>
      <c r="K202" s="1290">
        <f t="shared" si="23"/>
        <v>0</v>
      </c>
    </row>
    <row r="203" spans="1:11" s="1312" customFormat="1">
      <c r="A203" s="1323"/>
      <c r="B203" s="1325" t="s">
        <v>7469</v>
      </c>
      <c r="C203" s="1326"/>
      <c r="D203" s="1326"/>
      <c r="E203" s="1327">
        <f>SUM(E178:E202)</f>
        <v>61</v>
      </c>
      <c r="F203" s="1328" t="s">
        <v>2462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7470</v>
      </c>
      <c r="C205" s="1320"/>
      <c r="D205" s="1320"/>
      <c r="E205" s="1329"/>
      <c r="F205" s="1313"/>
      <c r="G205" s="1311"/>
      <c r="H205" s="1292"/>
      <c r="I205" s="1292"/>
      <c r="J205" s="1292"/>
      <c r="K205" s="1290"/>
    </row>
    <row r="206" spans="1:11" s="1312" customFormat="1" ht="12.75">
      <c r="A206" s="1323" t="s">
        <v>7471</v>
      </c>
      <c r="B206" s="1325" t="s">
        <v>7438</v>
      </c>
      <c r="D206" s="1320"/>
      <c r="E206" s="1322">
        <v>2</v>
      </c>
      <c r="F206" s="1313" t="s">
        <v>2462</v>
      </c>
      <c r="G206" s="1311"/>
      <c r="H206" s="1299"/>
      <c r="I206" s="1290">
        <f t="shared" ref="I206:I210" si="30">H206*E206</f>
        <v>0</v>
      </c>
      <c r="J206" s="1299"/>
      <c r="K206" s="1290">
        <f t="shared" si="23"/>
        <v>0</v>
      </c>
    </row>
    <row r="207" spans="1:11" s="1312" customFormat="1" ht="12.75">
      <c r="A207" s="1323" t="s">
        <v>7472</v>
      </c>
      <c r="B207" s="1325" t="s">
        <v>7440</v>
      </c>
      <c r="D207" s="1320"/>
      <c r="E207" s="1322">
        <v>1</v>
      </c>
      <c r="F207" s="1313" t="s">
        <v>2462</v>
      </c>
      <c r="G207" s="1311"/>
      <c r="H207" s="1299"/>
      <c r="I207" s="1290">
        <f t="shared" si="30"/>
        <v>0</v>
      </c>
      <c r="J207" s="1299"/>
      <c r="K207" s="1290">
        <f t="shared" si="23"/>
        <v>0</v>
      </c>
    </row>
    <row r="208" spans="1:11" s="1312" customFormat="1" ht="12.75">
      <c r="A208" s="1323" t="s">
        <v>7473</v>
      </c>
      <c r="B208" s="1325" t="s">
        <v>7452</v>
      </c>
      <c r="D208" s="1320"/>
      <c r="E208" s="1322">
        <v>1</v>
      </c>
      <c r="F208" s="1313" t="s">
        <v>2462</v>
      </c>
      <c r="G208" s="1311"/>
      <c r="H208" s="1299"/>
      <c r="I208" s="1290">
        <f t="shared" si="30"/>
        <v>0</v>
      </c>
      <c r="J208" s="1299"/>
      <c r="K208" s="1290">
        <f t="shared" si="23"/>
        <v>0</v>
      </c>
    </row>
    <row r="209" spans="1:11" s="1312" customFormat="1" ht="12.75">
      <c r="A209" s="1323" t="s">
        <v>7474</v>
      </c>
      <c r="B209" s="1325" t="s">
        <v>7454</v>
      </c>
      <c r="D209" s="1320"/>
      <c r="E209" s="1322">
        <v>3</v>
      </c>
      <c r="F209" s="1313" t="s">
        <v>2462</v>
      </c>
      <c r="G209" s="1311"/>
      <c r="H209" s="1299"/>
      <c r="I209" s="1290">
        <f t="shared" si="30"/>
        <v>0</v>
      </c>
      <c r="J209" s="1299"/>
      <c r="K209" s="1290">
        <f t="shared" si="23"/>
        <v>0</v>
      </c>
    </row>
    <row r="210" spans="1:11" s="1312" customFormat="1" ht="12.75">
      <c r="A210" s="1323" t="s">
        <v>7475</v>
      </c>
      <c r="B210" s="1325" t="s">
        <v>7476</v>
      </c>
      <c r="D210" s="1320"/>
      <c r="E210" s="1322">
        <v>1</v>
      </c>
      <c r="F210" s="1313" t="s">
        <v>2462</v>
      </c>
      <c r="G210" s="1311"/>
      <c r="H210" s="1299"/>
      <c r="I210" s="1290">
        <f t="shared" si="30"/>
        <v>0</v>
      </c>
      <c r="J210" s="1299"/>
      <c r="K210" s="1290">
        <f t="shared" si="23"/>
        <v>0</v>
      </c>
    </row>
    <row r="211" spans="1:11" s="1312" customFormat="1">
      <c r="A211" s="1324"/>
      <c r="B211" s="1326" t="s">
        <v>7469</v>
      </c>
      <c r="C211" s="1326"/>
      <c r="D211" s="1326"/>
      <c r="E211" s="1330">
        <f>SUM(E206:E210)</f>
        <v>8</v>
      </c>
      <c r="F211" s="1328" t="s">
        <v>2462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7477</v>
      </c>
      <c r="C213" s="1275"/>
      <c r="D213" s="1275"/>
      <c r="E213" s="1294"/>
      <c r="F213" s="1295"/>
      <c r="G213" s="1311"/>
      <c r="H213" s="1300"/>
      <c r="I213" s="1300"/>
      <c r="J213" s="1300"/>
      <c r="K213" s="1290"/>
    </row>
    <row r="214" spans="1:11" s="1312" customFormat="1" ht="12.75">
      <c r="A214" s="1324" t="s">
        <v>5952</v>
      </c>
      <c r="B214" s="1320" t="s">
        <v>7478</v>
      </c>
      <c r="C214" s="1320"/>
      <c r="D214" s="1320"/>
      <c r="E214" s="1329">
        <v>1</v>
      </c>
      <c r="F214" s="1313" t="s">
        <v>2462</v>
      </c>
      <c r="G214" s="1311"/>
      <c r="H214" s="1299"/>
      <c r="I214" s="1290">
        <f t="shared" ref="I214:I216" si="31">H214*E214</f>
        <v>0</v>
      </c>
      <c r="J214" s="1299"/>
      <c r="K214" s="1285">
        <f>J214*E214</f>
        <v>0</v>
      </c>
    </row>
    <row r="215" spans="1:11" s="1312" customFormat="1" ht="12.75">
      <c r="A215" s="1324" t="s">
        <v>7479</v>
      </c>
      <c r="B215" s="1320" t="s">
        <v>7480</v>
      </c>
      <c r="C215" s="1320"/>
      <c r="D215" s="1320"/>
      <c r="E215" s="1329">
        <v>2</v>
      </c>
      <c r="F215" s="1313" t="s">
        <v>2462</v>
      </c>
      <c r="G215" s="1311"/>
      <c r="H215" s="1299"/>
      <c r="I215" s="1290">
        <f t="shared" si="31"/>
        <v>0</v>
      </c>
      <c r="J215" s="1299"/>
      <c r="K215" s="1290">
        <f t="shared" si="23"/>
        <v>0</v>
      </c>
    </row>
    <row r="216" spans="1:11" s="1312" customFormat="1" ht="12.75">
      <c r="A216" s="1324" t="s">
        <v>7481</v>
      </c>
      <c r="B216" s="1320" t="s">
        <v>7482</v>
      </c>
      <c r="C216" s="1320"/>
      <c r="D216" s="1320"/>
      <c r="E216" s="1329">
        <v>1</v>
      </c>
      <c r="F216" s="1313" t="s">
        <v>2462</v>
      </c>
      <c r="G216" s="1311"/>
      <c r="H216" s="1299"/>
      <c r="I216" s="1290">
        <f t="shared" si="31"/>
        <v>0</v>
      </c>
      <c r="J216" s="1299"/>
      <c r="K216" s="1290">
        <f t="shared" si="23"/>
        <v>0</v>
      </c>
    </row>
    <row r="217" spans="1:11">
      <c r="A217" s="1324"/>
      <c r="B217" s="1326" t="s">
        <v>7469</v>
      </c>
      <c r="C217" s="1326"/>
      <c r="D217" s="1326"/>
      <c r="E217" s="1330">
        <f>SUM(E214:E216)</f>
        <v>4</v>
      </c>
      <c r="F217" s="1328" t="s">
        <v>2462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7483</v>
      </c>
      <c r="C219" s="1275"/>
      <c r="D219" s="1275"/>
      <c r="E219" s="1294"/>
      <c r="F219" s="1295"/>
      <c r="G219" s="1311"/>
      <c r="H219" s="1300"/>
      <c r="I219" s="1300"/>
      <c r="J219" s="1300"/>
      <c r="K219" s="1297"/>
    </row>
    <row r="220" spans="1:11" s="1312" customFormat="1" ht="12.75">
      <c r="A220" s="1324" t="s">
        <v>5955</v>
      </c>
      <c r="B220" s="1320" t="s">
        <v>7484</v>
      </c>
      <c r="C220" s="1320"/>
      <c r="D220" s="1320"/>
      <c r="E220" s="1329">
        <v>9</v>
      </c>
      <c r="F220" s="1313" t="s">
        <v>2462</v>
      </c>
      <c r="G220" s="1311"/>
      <c r="H220" s="1299"/>
      <c r="I220" s="1290">
        <f t="shared" ref="I220:I222" si="32">H220*E220</f>
        <v>0</v>
      </c>
      <c r="J220" s="1299"/>
      <c r="K220" s="1290">
        <f t="shared" si="23"/>
        <v>0</v>
      </c>
    </row>
    <row r="221" spans="1:11" s="1312" customFormat="1" ht="12.75">
      <c r="A221" s="1324" t="s">
        <v>7485</v>
      </c>
      <c r="B221" s="1320" t="s">
        <v>7486</v>
      </c>
      <c r="C221" s="1320"/>
      <c r="D221" s="1320"/>
      <c r="E221" s="1329">
        <v>12</v>
      </c>
      <c r="F221" s="1313" t="s">
        <v>2462</v>
      </c>
      <c r="G221" s="1311"/>
      <c r="H221" s="1299"/>
      <c r="I221" s="1290">
        <f t="shared" si="32"/>
        <v>0</v>
      </c>
      <c r="J221" s="1299"/>
      <c r="K221" s="1290">
        <f t="shared" si="23"/>
        <v>0</v>
      </c>
    </row>
    <row r="222" spans="1:11" s="1312" customFormat="1" ht="12.75">
      <c r="A222" s="1324" t="s">
        <v>7487</v>
      </c>
      <c r="B222" s="1320" t="s">
        <v>7488</v>
      </c>
      <c r="C222" s="1320"/>
      <c r="D222" s="1320"/>
      <c r="E222" s="1329">
        <v>5</v>
      </c>
      <c r="F222" s="1313" t="s">
        <v>2462</v>
      </c>
      <c r="G222" s="1311"/>
      <c r="H222" s="1299"/>
      <c r="I222" s="1290">
        <f t="shared" si="32"/>
        <v>0</v>
      </c>
      <c r="J222" s="1299"/>
      <c r="K222" s="1290">
        <f t="shared" si="23"/>
        <v>0</v>
      </c>
    </row>
    <row r="223" spans="1:11">
      <c r="A223" s="1324"/>
      <c r="B223" s="1326" t="s">
        <v>7469</v>
      </c>
      <c r="C223" s="1326"/>
      <c r="D223" s="1326"/>
      <c r="E223" s="1330">
        <f>SUM(E220:E222)</f>
        <v>26</v>
      </c>
      <c r="F223" s="1328" t="s">
        <v>2462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7489</v>
      </c>
      <c r="B225" s="1320" t="s">
        <v>7490</v>
      </c>
      <c r="C225" s="1326"/>
      <c r="D225" s="1326"/>
      <c r="E225" s="1329">
        <f>E220*2+(E221+E222)*3</f>
        <v>69</v>
      </c>
      <c r="F225" s="1313" t="s">
        <v>2462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7491</v>
      </c>
      <c r="C227" s="1275"/>
      <c r="D227" s="1275"/>
      <c r="E227" s="1294"/>
      <c r="F227" s="1295"/>
      <c r="G227" s="1289"/>
      <c r="H227" s="1300"/>
      <c r="I227" s="1300"/>
      <c r="J227" s="1300"/>
      <c r="K227" s="1290"/>
    </row>
    <row r="228" spans="1:11" ht="12.75">
      <c r="A228" s="1324" t="s">
        <v>5957</v>
      </c>
      <c r="B228" s="1331" t="s">
        <v>7492</v>
      </c>
      <c r="C228" s="1320"/>
      <c r="D228" s="434">
        <v>11361401500</v>
      </c>
      <c r="E228" s="1329">
        <v>3978</v>
      </c>
      <c r="F228" s="1313" t="s">
        <v>254</v>
      </c>
      <c r="G228" s="1289"/>
      <c r="H228" s="1299"/>
      <c r="I228" s="1290">
        <f t="shared" ref="I228:I247" si="34">H228*E228</f>
        <v>0</v>
      </c>
      <c r="J228" s="1299"/>
      <c r="K228" s="1285">
        <f t="shared" si="23"/>
        <v>0</v>
      </c>
    </row>
    <row r="229" spans="1:11" ht="12.75">
      <c r="A229" s="1324" t="s">
        <v>7493</v>
      </c>
      <c r="B229" s="1331" t="s">
        <v>7494</v>
      </c>
      <c r="C229" s="1320"/>
      <c r="D229" s="434">
        <v>12051591001</v>
      </c>
      <c r="E229" s="1329">
        <v>1000</v>
      </c>
      <c r="F229" s="1313" t="s">
        <v>7495</v>
      </c>
      <c r="G229" s="1289"/>
      <c r="H229" s="1299"/>
      <c r="I229" s="1290">
        <f t="shared" si="34"/>
        <v>0</v>
      </c>
      <c r="J229" s="1299"/>
      <c r="K229" s="1290">
        <f t="shared" si="23"/>
        <v>0</v>
      </c>
    </row>
    <row r="230" spans="1:11" ht="12.75">
      <c r="A230" s="1324" t="s">
        <v>7496</v>
      </c>
      <c r="B230" s="1331" t="s">
        <v>7497</v>
      </c>
      <c r="C230" s="1320"/>
      <c r="D230" s="434">
        <v>13821401102</v>
      </c>
      <c r="E230" s="1329">
        <v>1</v>
      </c>
      <c r="F230" s="1313" t="s">
        <v>2462</v>
      </c>
      <c r="G230" s="1289"/>
      <c r="H230" s="1299"/>
      <c r="I230" s="1290">
        <f t="shared" si="34"/>
        <v>0</v>
      </c>
      <c r="J230" s="1299"/>
      <c r="K230" s="1290">
        <f t="shared" si="23"/>
        <v>0</v>
      </c>
    </row>
    <row r="231" spans="1:11" ht="12.75">
      <c r="A231" s="1324" t="s">
        <v>7498</v>
      </c>
      <c r="B231" s="1331" t="s">
        <v>7499</v>
      </c>
      <c r="C231" s="1320"/>
      <c r="D231" s="434">
        <v>13821601102</v>
      </c>
      <c r="E231" s="1329">
        <v>1</v>
      </c>
      <c r="F231" s="1313" t="s">
        <v>2462</v>
      </c>
      <c r="G231" s="1289"/>
      <c r="H231" s="1299"/>
      <c r="I231" s="1290">
        <f t="shared" si="34"/>
        <v>0</v>
      </c>
      <c r="J231" s="1299"/>
      <c r="K231" s="1290">
        <f t="shared" si="23"/>
        <v>0</v>
      </c>
    </row>
    <row r="232" spans="1:11" ht="12.75">
      <c r="A232" s="1324" t="s">
        <v>7500</v>
      </c>
      <c r="B232" s="1331" t="s">
        <v>7501</v>
      </c>
      <c r="C232" s="1320"/>
      <c r="D232" s="434">
        <v>13821701102</v>
      </c>
      <c r="E232" s="1329">
        <v>1</v>
      </c>
      <c r="F232" s="1313" t="s">
        <v>2462</v>
      </c>
      <c r="G232" s="1289"/>
      <c r="H232" s="1299"/>
      <c r="I232" s="1290">
        <f t="shared" si="34"/>
        <v>0</v>
      </c>
      <c r="J232" s="1299"/>
      <c r="K232" s="1290">
        <f t="shared" si="23"/>
        <v>0</v>
      </c>
    </row>
    <row r="233" spans="1:11" ht="12.75">
      <c r="A233" s="1324" t="s">
        <v>7502</v>
      </c>
      <c r="B233" s="1331" t="s">
        <v>7503</v>
      </c>
      <c r="C233" s="1320"/>
      <c r="D233" s="434">
        <v>13821801102</v>
      </c>
      <c r="E233" s="1329">
        <v>2</v>
      </c>
      <c r="F233" s="1313" t="s">
        <v>2462</v>
      </c>
      <c r="G233" s="1289"/>
      <c r="H233" s="1299"/>
      <c r="I233" s="1290">
        <f t="shared" si="34"/>
        <v>0</v>
      </c>
      <c r="J233" s="1299"/>
      <c r="K233" s="1290">
        <f t="shared" ref="K233:K265" si="35">J233*E233</f>
        <v>0</v>
      </c>
    </row>
    <row r="234" spans="1:11" ht="12.75">
      <c r="A234" s="1324" t="s">
        <v>7504</v>
      </c>
      <c r="B234" s="1331" t="s">
        <v>7505</v>
      </c>
      <c r="C234" s="1320"/>
      <c r="D234" s="434">
        <v>13821901102</v>
      </c>
      <c r="E234" s="1329">
        <v>1</v>
      </c>
      <c r="F234" s="1313" t="s">
        <v>2462</v>
      </c>
      <c r="G234" s="1289"/>
      <c r="H234" s="1299"/>
      <c r="I234" s="1290">
        <f t="shared" si="34"/>
        <v>0</v>
      </c>
      <c r="J234" s="1299"/>
      <c r="K234" s="1290">
        <f t="shared" si="35"/>
        <v>0</v>
      </c>
    </row>
    <row r="235" spans="1:11" ht="12.75">
      <c r="A235" s="1324" t="s">
        <v>7506</v>
      </c>
      <c r="B235" s="1331" t="s">
        <v>7507</v>
      </c>
      <c r="C235" s="1320"/>
      <c r="D235" s="434">
        <v>11374271050</v>
      </c>
      <c r="E235" s="1329">
        <v>180</v>
      </c>
      <c r="F235" s="1313" t="s">
        <v>254</v>
      </c>
      <c r="G235" s="1289"/>
      <c r="H235" s="1299"/>
      <c r="I235" s="1290">
        <f t="shared" si="34"/>
        <v>0</v>
      </c>
      <c r="J235" s="1299"/>
      <c r="K235" s="1290">
        <f t="shared" si="35"/>
        <v>0</v>
      </c>
    </row>
    <row r="236" spans="1:11" ht="12.75">
      <c r="A236" s="1324" t="s">
        <v>7508</v>
      </c>
      <c r="B236" s="1331" t="s">
        <v>7509</v>
      </c>
      <c r="C236" s="1320"/>
      <c r="D236" s="434">
        <v>13474201001</v>
      </c>
      <c r="E236" s="1329">
        <v>3</v>
      </c>
      <c r="F236" s="1313" t="s">
        <v>2462</v>
      </c>
      <c r="G236" s="1289"/>
      <c r="H236" s="1299"/>
      <c r="I236" s="1290">
        <f t="shared" si="34"/>
        <v>0</v>
      </c>
      <c r="J236" s="1299"/>
      <c r="K236" s="1290">
        <f t="shared" si="35"/>
        <v>0</v>
      </c>
    </row>
    <row r="237" spans="1:11" ht="12.75">
      <c r="A237" s="1324" t="s">
        <v>7510</v>
      </c>
      <c r="B237" s="1331" t="s">
        <v>7511</v>
      </c>
      <c r="C237" s="1320"/>
      <c r="D237" s="434">
        <v>13454101001</v>
      </c>
      <c r="E237" s="1329">
        <v>1</v>
      </c>
      <c r="F237" s="1313" t="s">
        <v>2462</v>
      </c>
      <c r="G237" s="1289"/>
      <c r="H237" s="1299"/>
      <c r="I237" s="1290">
        <f t="shared" si="34"/>
        <v>0</v>
      </c>
      <c r="J237" s="1299"/>
      <c r="K237" s="1290">
        <f t="shared" si="35"/>
        <v>0</v>
      </c>
    </row>
    <row r="238" spans="1:11" ht="12.75">
      <c r="A238" s="1324" t="s">
        <v>7512</v>
      </c>
      <c r="B238" s="1331" t="s">
        <v>7513</v>
      </c>
      <c r="C238" s="1320"/>
      <c r="D238" s="434">
        <v>13454201001</v>
      </c>
      <c r="E238" s="1329">
        <v>1</v>
      </c>
      <c r="F238" s="1313" t="s">
        <v>2462</v>
      </c>
      <c r="G238" s="1289"/>
      <c r="H238" s="1299"/>
      <c r="I238" s="1290">
        <f t="shared" si="34"/>
        <v>0</v>
      </c>
      <c r="J238" s="1299"/>
      <c r="K238" s="1290">
        <f t="shared" si="35"/>
        <v>0</v>
      </c>
    </row>
    <row r="239" spans="1:11" ht="12.75">
      <c r="A239" s="1324" t="s">
        <v>7514</v>
      </c>
      <c r="B239" s="1331" t="s">
        <v>7515</v>
      </c>
      <c r="C239" s="1320"/>
      <c r="D239" s="434">
        <v>13454301001</v>
      </c>
      <c r="E239" s="1329">
        <v>1</v>
      </c>
      <c r="F239" s="1313" t="s">
        <v>2462</v>
      </c>
      <c r="G239" s="1289"/>
      <c r="H239" s="1299"/>
      <c r="I239" s="1290">
        <f t="shared" si="34"/>
        <v>0</v>
      </c>
      <c r="J239" s="1299"/>
      <c r="K239" s="1290">
        <f t="shared" si="35"/>
        <v>0</v>
      </c>
    </row>
    <row r="240" spans="1:11" ht="12.75">
      <c r="A240" s="1324" t="s">
        <v>7516</v>
      </c>
      <c r="B240" s="1331" t="s">
        <v>7517</v>
      </c>
      <c r="C240" s="1320"/>
      <c r="D240" s="434">
        <v>12179041001</v>
      </c>
      <c r="E240" s="1329">
        <v>944</v>
      </c>
      <c r="F240" s="1313" t="s">
        <v>254</v>
      </c>
      <c r="G240" s="1289"/>
      <c r="H240" s="1299"/>
      <c r="I240" s="1290">
        <f t="shared" si="34"/>
        <v>0</v>
      </c>
      <c r="J240" s="1299"/>
      <c r="K240" s="1290">
        <f t="shared" si="35"/>
        <v>0</v>
      </c>
    </row>
    <row r="241" spans="1:11" ht="12.75">
      <c r="A241" s="1324" t="s">
        <v>7518</v>
      </c>
      <c r="B241" s="1331" t="s">
        <v>7519</v>
      </c>
      <c r="C241" s="1320"/>
      <c r="D241" s="434">
        <v>12563741003</v>
      </c>
      <c r="E241" s="1329">
        <v>200</v>
      </c>
      <c r="F241" s="1313" t="s">
        <v>5123</v>
      </c>
      <c r="G241" s="1289"/>
      <c r="H241" s="1299"/>
      <c r="I241" s="1290">
        <f t="shared" si="34"/>
        <v>0</v>
      </c>
      <c r="J241" s="1299"/>
      <c r="K241" s="1290">
        <f t="shared" si="35"/>
        <v>0</v>
      </c>
    </row>
    <row r="242" spans="1:11" ht="12.75">
      <c r="A242" s="1324" t="s">
        <v>7520</v>
      </c>
      <c r="B242" s="1331" t="s">
        <v>7521</v>
      </c>
      <c r="C242" s="1320"/>
      <c r="D242" s="434">
        <v>12278491001</v>
      </c>
      <c r="E242" s="1329">
        <v>91</v>
      </c>
      <c r="F242" s="1313" t="s">
        <v>2462</v>
      </c>
      <c r="G242" s="1289"/>
      <c r="H242" s="1299"/>
      <c r="I242" s="1290">
        <f t="shared" si="34"/>
        <v>0</v>
      </c>
      <c r="J242" s="1299"/>
      <c r="K242" s="1290">
        <f t="shared" si="35"/>
        <v>0</v>
      </c>
    </row>
    <row r="243" spans="1:11" ht="12.75">
      <c r="A243" s="1324" t="s">
        <v>7522</v>
      </c>
      <c r="B243" s="1331" t="s">
        <v>7523</v>
      </c>
      <c r="C243" s="1320"/>
      <c r="D243" s="434">
        <v>12278591001</v>
      </c>
      <c r="E243" s="1329">
        <v>182</v>
      </c>
      <c r="F243" s="1313" t="s">
        <v>2462</v>
      </c>
      <c r="G243" s="1289"/>
      <c r="H243" s="1299"/>
      <c r="I243" s="1290">
        <f t="shared" si="34"/>
        <v>0</v>
      </c>
      <c r="J243" s="1299"/>
      <c r="K243" s="1290">
        <f t="shared" si="35"/>
        <v>0</v>
      </c>
    </row>
    <row r="244" spans="1:11" ht="12.75">
      <c r="A244" s="1324" t="s">
        <v>7524</v>
      </c>
      <c r="B244" s="1331" t="s">
        <v>7525</v>
      </c>
      <c r="C244" s="1320"/>
      <c r="D244" s="434">
        <v>12392031001</v>
      </c>
      <c r="E244" s="1329">
        <v>273</v>
      </c>
      <c r="F244" s="1313" t="s">
        <v>2462</v>
      </c>
      <c r="G244" s="1289"/>
      <c r="H244" s="1299"/>
      <c r="I244" s="1290">
        <f t="shared" si="34"/>
        <v>0</v>
      </c>
      <c r="J244" s="1299"/>
      <c r="K244" s="1290">
        <f t="shared" si="35"/>
        <v>0</v>
      </c>
    </row>
    <row r="245" spans="1:11" ht="12.75">
      <c r="A245" s="1324" t="s">
        <v>7526</v>
      </c>
      <c r="B245" s="1320" t="s">
        <v>7527</v>
      </c>
      <c r="C245" s="1320"/>
      <c r="D245" s="1332">
        <v>12584081002</v>
      </c>
      <c r="E245" s="1329">
        <v>84</v>
      </c>
      <c r="F245" s="1313" t="s">
        <v>2462</v>
      </c>
      <c r="G245" s="1289"/>
      <c r="H245" s="1299"/>
      <c r="I245" s="1290">
        <f t="shared" si="34"/>
        <v>0</v>
      </c>
      <c r="J245" s="1299"/>
      <c r="K245" s="1290">
        <f t="shared" si="35"/>
        <v>0</v>
      </c>
    </row>
    <row r="246" spans="1:11" ht="12.75">
      <c r="A246" s="1324" t="s">
        <v>7528</v>
      </c>
      <c r="B246" s="1320" t="s">
        <v>7529</v>
      </c>
      <c r="C246" s="1320"/>
      <c r="D246" s="1332">
        <v>12506071002</v>
      </c>
      <c r="E246" s="1329">
        <v>84</v>
      </c>
      <c r="F246" s="1313" t="s">
        <v>2462</v>
      </c>
      <c r="G246" s="1289"/>
      <c r="H246" s="1299"/>
      <c r="I246" s="1290">
        <f t="shared" si="34"/>
        <v>0</v>
      </c>
      <c r="J246" s="1299"/>
      <c r="K246" s="1290">
        <f t="shared" si="35"/>
        <v>0</v>
      </c>
    </row>
    <row r="247" spans="1:11" ht="12.75">
      <c r="A247" s="1324" t="s">
        <v>7530</v>
      </c>
      <c r="B247" s="1331" t="s">
        <v>7531</v>
      </c>
      <c r="C247" s="1320"/>
      <c r="D247" s="1332">
        <v>12081221001</v>
      </c>
      <c r="E247" s="1329">
        <v>6</v>
      </c>
      <c r="F247" s="1313" t="s">
        <v>2462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5372</v>
      </c>
      <c r="C249" s="917"/>
      <c r="D249" s="865"/>
      <c r="E249" s="1334"/>
      <c r="F249" s="1335"/>
      <c r="G249" s="1289"/>
      <c r="H249" s="1300"/>
      <c r="I249" s="1300"/>
      <c r="J249" s="1300"/>
      <c r="K249" s="1297"/>
    </row>
    <row r="250" spans="1:11" ht="25.5" customHeight="1">
      <c r="A250" s="1336" t="s">
        <v>5960</v>
      </c>
      <c r="B250" s="2602" t="s">
        <v>7532</v>
      </c>
      <c r="C250" s="2602"/>
      <c r="D250" s="2602"/>
      <c r="E250" s="1337">
        <v>1</v>
      </c>
      <c r="F250" s="1338" t="s">
        <v>2575</v>
      </c>
      <c r="G250" s="1289"/>
      <c r="H250" s="1299"/>
      <c r="I250" s="1290">
        <f t="shared" ref="I250:I264" si="36">H250*E250</f>
        <v>0</v>
      </c>
      <c r="J250" s="1299"/>
      <c r="K250" s="1290">
        <f t="shared" si="35"/>
        <v>0</v>
      </c>
    </row>
    <row r="251" spans="1:11" ht="12.75">
      <c r="A251" s="1336" t="s">
        <v>7533</v>
      </c>
      <c r="B251" s="434" t="s">
        <v>7534</v>
      </c>
      <c r="C251" s="436"/>
      <c r="E251" s="1287">
        <v>1</v>
      </c>
      <c r="F251" s="1288" t="s">
        <v>2575</v>
      </c>
      <c r="G251" s="1289"/>
      <c r="H251" s="1299"/>
      <c r="I251" s="1290">
        <f t="shared" si="36"/>
        <v>0</v>
      </c>
      <c r="J251" s="1299"/>
      <c r="K251" s="1290">
        <f t="shared" si="35"/>
        <v>0</v>
      </c>
    </row>
    <row r="252" spans="1:11" ht="12.75">
      <c r="A252" s="1336" t="s">
        <v>7535</v>
      </c>
      <c r="B252" s="1272" t="s">
        <v>7536</v>
      </c>
      <c r="C252" s="439"/>
      <c r="E252" s="1289">
        <v>1</v>
      </c>
      <c r="F252" s="1338" t="s">
        <v>2575</v>
      </c>
      <c r="G252" s="1289"/>
      <c r="H252" s="1299"/>
      <c r="I252" s="1290">
        <f t="shared" si="36"/>
        <v>0</v>
      </c>
      <c r="J252" s="1299"/>
      <c r="K252" s="1290">
        <f t="shared" si="35"/>
        <v>0</v>
      </c>
    </row>
    <row r="253" spans="1:11" ht="12.75">
      <c r="A253" s="1336" t="s">
        <v>7537</v>
      </c>
      <c r="B253" s="1272" t="s">
        <v>7538</v>
      </c>
      <c r="C253" s="439"/>
      <c r="E253" s="1289">
        <v>1</v>
      </c>
      <c r="F253" s="1338" t="s">
        <v>2575</v>
      </c>
      <c r="G253" s="1289"/>
      <c r="H253" s="1299"/>
      <c r="I253" s="1290">
        <f t="shared" si="36"/>
        <v>0</v>
      </c>
      <c r="J253" s="1299"/>
      <c r="K253" s="1290">
        <f t="shared" si="35"/>
        <v>0</v>
      </c>
    </row>
    <row r="254" spans="1:11" ht="12.75">
      <c r="A254" s="1336" t="s">
        <v>7539</v>
      </c>
      <c r="B254" s="1272" t="s">
        <v>7540</v>
      </c>
      <c r="C254" s="439"/>
      <c r="E254" s="1289">
        <v>1</v>
      </c>
      <c r="F254" s="1338" t="s">
        <v>2575</v>
      </c>
      <c r="G254" s="1289"/>
      <c r="H254" s="1299"/>
      <c r="I254" s="1290">
        <f t="shared" si="36"/>
        <v>0</v>
      </c>
      <c r="J254" s="1299"/>
      <c r="K254" s="1290">
        <f>J254*E254</f>
        <v>0</v>
      </c>
    </row>
    <row r="255" spans="1:11" ht="12.75">
      <c r="A255" s="1336" t="s">
        <v>7541</v>
      </c>
      <c r="B255" s="1272" t="s">
        <v>7542</v>
      </c>
      <c r="C255" s="439"/>
      <c r="E255" s="1289">
        <v>1</v>
      </c>
      <c r="F255" s="1338" t="s">
        <v>2575</v>
      </c>
      <c r="G255" s="1289"/>
      <c r="H255" s="1299"/>
      <c r="I255" s="1290">
        <f t="shared" si="36"/>
        <v>0</v>
      </c>
      <c r="J255" s="1299"/>
      <c r="K255" s="1290">
        <f t="shared" si="35"/>
        <v>0</v>
      </c>
    </row>
    <row r="256" spans="1:11" ht="12.75">
      <c r="A256" s="1336" t="s">
        <v>7543</v>
      </c>
      <c r="B256" s="1272" t="s">
        <v>7544</v>
      </c>
      <c r="C256" s="1339"/>
      <c r="D256" s="1272"/>
      <c r="E256" s="1289">
        <v>1</v>
      </c>
      <c r="F256" s="1338" t="s">
        <v>2575</v>
      </c>
      <c r="G256" s="1289"/>
      <c r="H256" s="1299"/>
      <c r="I256" s="1290">
        <f t="shared" si="36"/>
        <v>0</v>
      </c>
      <c r="J256" s="1299"/>
      <c r="K256" s="1290">
        <f t="shared" si="35"/>
        <v>0</v>
      </c>
    </row>
    <row r="257" spans="1:11" ht="12.75">
      <c r="A257" s="1336" t="s">
        <v>7545</v>
      </c>
      <c r="B257" s="1272" t="s">
        <v>7546</v>
      </c>
      <c r="C257" s="1340"/>
      <c r="D257" s="1341"/>
      <c r="E257" s="1289">
        <v>1</v>
      </c>
      <c r="F257" s="1338" t="s">
        <v>2575</v>
      </c>
      <c r="G257" s="1289"/>
      <c r="H257" s="1299"/>
      <c r="I257" s="1290">
        <f t="shared" si="36"/>
        <v>0</v>
      </c>
      <c r="J257" s="1299"/>
      <c r="K257" s="1290">
        <f t="shared" si="35"/>
        <v>0</v>
      </c>
    </row>
    <row r="258" spans="1:11" ht="12.75">
      <c r="A258" s="1336" t="s">
        <v>7547</v>
      </c>
      <c r="B258" s="1272" t="s">
        <v>7548</v>
      </c>
      <c r="C258" s="1340"/>
      <c r="D258" s="1341"/>
      <c r="E258" s="1289">
        <v>1</v>
      </c>
      <c r="F258" s="1338" t="s">
        <v>2575</v>
      </c>
      <c r="G258" s="1289"/>
      <c r="H258" s="1299"/>
      <c r="I258" s="1290">
        <f t="shared" si="36"/>
        <v>0</v>
      </c>
      <c r="J258" s="1299"/>
      <c r="K258" s="1290">
        <f t="shared" si="35"/>
        <v>0</v>
      </c>
    </row>
    <row r="259" spans="1:11" ht="12.75">
      <c r="A259" s="1336" t="s">
        <v>7549</v>
      </c>
      <c r="B259" s="1272" t="s">
        <v>7550</v>
      </c>
      <c r="C259" s="1340"/>
      <c r="D259" s="1341"/>
      <c r="E259" s="1289">
        <v>1</v>
      </c>
      <c r="F259" s="1338" t="s">
        <v>2575</v>
      </c>
      <c r="G259" s="1289"/>
      <c r="H259" s="1299"/>
      <c r="I259" s="1290">
        <f t="shared" si="36"/>
        <v>0</v>
      </c>
      <c r="J259" s="1299"/>
      <c r="K259" s="1290">
        <f t="shared" si="35"/>
        <v>0</v>
      </c>
    </row>
    <row r="260" spans="1:11" ht="12.75">
      <c r="A260" s="1336" t="s">
        <v>7551</v>
      </c>
      <c r="B260" s="1272" t="s">
        <v>7552</v>
      </c>
      <c r="C260" s="439"/>
      <c r="E260" s="1289">
        <v>1</v>
      </c>
      <c r="F260" s="1338" t="s">
        <v>2575</v>
      </c>
      <c r="G260" s="1289"/>
      <c r="H260" s="1299"/>
      <c r="I260" s="1290">
        <f t="shared" si="36"/>
        <v>0</v>
      </c>
      <c r="J260" s="1299"/>
      <c r="K260" s="1290">
        <f t="shared" si="35"/>
        <v>0</v>
      </c>
    </row>
    <row r="261" spans="1:11" ht="12.75">
      <c r="A261" s="1336" t="s">
        <v>7553</v>
      </c>
      <c r="B261" s="1272" t="s">
        <v>7554</v>
      </c>
      <c r="C261" s="439"/>
      <c r="E261" s="1289">
        <v>1</v>
      </c>
      <c r="F261" s="1338" t="s">
        <v>2575</v>
      </c>
      <c r="G261" s="1289"/>
      <c r="H261" s="1299"/>
      <c r="I261" s="1290">
        <f t="shared" si="36"/>
        <v>0</v>
      </c>
      <c r="J261" s="1299"/>
      <c r="K261" s="1290">
        <f t="shared" si="35"/>
        <v>0</v>
      </c>
    </row>
    <row r="262" spans="1:11" ht="12.75">
      <c r="A262" s="1336" t="s">
        <v>7555</v>
      </c>
      <c r="B262" s="1272" t="s">
        <v>7556</v>
      </c>
      <c r="C262" s="439"/>
      <c r="E262" s="1289">
        <v>1</v>
      </c>
      <c r="F262" s="1338" t="s">
        <v>2575</v>
      </c>
      <c r="G262" s="1289"/>
      <c r="H262" s="1299"/>
      <c r="I262" s="1290">
        <f t="shared" si="36"/>
        <v>0</v>
      </c>
      <c r="J262" s="1299"/>
      <c r="K262" s="1290">
        <f t="shared" si="35"/>
        <v>0</v>
      </c>
    </row>
    <row r="263" spans="1:11" ht="12.75">
      <c r="A263" s="1336" t="s">
        <v>7557</v>
      </c>
      <c r="B263" s="1272" t="s">
        <v>7558</v>
      </c>
      <c r="C263" s="439"/>
      <c r="E263" s="1289">
        <v>1</v>
      </c>
      <c r="F263" s="1338" t="s">
        <v>2575</v>
      </c>
      <c r="G263" s="1289"/>
      <c r="H263" s="1299"/>
      <c r="I263" s="1290">
        <f t="shared" si="36"/>
        <v>0</v>
      </c>
      <c r="J263" s="1299"/>
      <c r="K263" s="1290">
        <f t="shared" si="35"/>
        <v>0</v>
      </c>
    </row>
    <row r="264" spans="1:11" ht="12.75">
      <c r="A264" s="1336" t="s">
        <v>7559</v>
      </c>
      <c r="B264" s="1272" t="s">
        <v>7560</v>
      </c>
      <c r="C264" s="439"/>
      <c r="E264" s="1289">
        <v>1</v>
      </c>
      <c r="F264" s="1338" t="s">
        <v>2575</v>
      </c>
      <c r="G264" s="1289"/>
      <c r="H264" s="1299"/>
      <c r="I264" s="1290">
        <f t="shared" si="36"/>
        <v>0</v>
      </c>
      <c r="J264" s="1299"/>
      <c r="K264" s="1290">
        <f t="shared" si="35"/>
        <v>0</v>
      </c>
    </row>
    <row r="265" spans="1:11" ht="12.75">
      <c r="A265" s="1342" t="s">
        <v>7561</v>
      </c>
      <c r="B265" s="1343" t="s">
        <v>7562</v>
      </c>
      <c r="C265" s="917"/>
      <c r="D265" s="1344"/>
      <c r="E265" s="1334">
        <v>1</v>
      </c>
      <c r="F265" s="1335" t="s">
        <v>2575</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7563</v>
      </c>
      <c r="J271" s="1347"/>
      <c r="K271" s="1347" t="s">
        <v>7564</v>
      </c>
    </row>
    <row r="272" spans="1:11" ht="63" customHeight="1">
      <c r="A272" s="439"/>
      <c r="B272" s="2603" t="s">
        <v>7565</v>
      </c>
      <c r="C272" s="2603"/>
      <c r="D272" s="2603"/>
      <c r="E272" s="2603"/>
      <c r="F272" s="2603"/>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7566</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7567</v>
      </c>
      <c r="D1" s="1352"/>
      <c r="E1" s="1353"/>
      <c r="F1" s="1354"/>
      <c r="G1" s="1354"/>
      <c r="H1" s="1233"/>
      <c r="I1" s="1233"/>
      <c r="J1" s="1233"/>
      <c r="K1" s="1355"/>
    </row>
    <row r="2" spans="1:11" ht="15" thickTop="1">
      <c r="A2" s="1356"/>
      <c r="B2" s="1357"/>
      <c r="C2" s="1357"/>
      <c r="D2" s="1358" t="s">
        <v>6002</v>
      </c>
      <c r="E2" s="1359"/>
      <c r="F2" s="1360" t="s">
        <v>6003</v>
      </c>
      <c r="G2" s="1361"/>
      <c r="H2" s="1361"/>
      <c r="I2" s="1361"/>
      <c r="J2" s="1362" t="s">
        <v>6004</v>
      </c>
      <c r="K2" s="1363"/>
    </row>
    <row r="3" spans="1:11" ht="14.25">
      <c r="A3" s="1364"/>
      <c r="B3" s="1365"/>
      <c r="C3" s="1365"/>
      <c r="D3" s="1358" t="s">
        <v>6005</v>
      </c>
      <c r="E3" s="1358" t="s">
        <v>5014</v>
      </c>
      <c r="F3" s="1228" t="s">
        <v>7568</v>
      </c>
      <c r="G3" s="1228" t="s">
        <v>7569</v>
      </c>
      <c r="H3" s="1228" t="s">
        <v>7570</v>
      </c>
      <c r="I3" s="1366" t="s">
        <v>7197</v>
      </c>
      <c r="J3" s="1228" t="s">
        <v>6010</v>
      </c>
      <c r="K3" s="1367" t="s">
        <v>7195</v>
      </c>
    </row>
    <row r="4" spans="1:11" ht="15">
      <c r="A4" s="1221"/>
      <c r="B4" s="1175"/>
      <c r="C4" s="1368" t="s">
        <v>7571</v>
      </c>
      <c r="D4" s="2364"/>
      <c r="E4" s="2365"/>
      <c r="F4" s="2366"/>
      <c r="G4" s="2366"/>
      <c r="H4" s="2366"/>
      <c r="I4" s="2367"/>
      <c r="J4" s="2367"/>
      <c r="K4" s="2367"/>
    </row>
    <row r="5" spans="1:11" ht="15">
      <c r="A5" s="2362" t="s">
        <v>5155</v>
      </c>
      <c r="B5" s="2362" t="s">
        <v>7572</v>
      </c>
      <c r="C5" s="1201" t="s">
        <v>7573</v>
      </c>
      <c r="D5" s="2364" t="s">
        <v>2462</v>
      </c>
      <c r="E5" s="2365">
        <v>1</v>
      </c>
      <c r="F5" s="2368"/>
      <c r="G5" s="2368"/>
      <c r="H5" s="2366">
        <f>E5*F5</f>
        <v>0</v>
      </c>
      <c r="I5" s="2366">
        <f>E5*G5</f>
        <v>0</v>
      </c>
      <c r="J5" s="2366"/>
      <c r="K5" s="2366">
        <f>H5+I5</f>
        <v>0</v>
      </c>
    </row>
    <row r="6" spans="1:11" ht="14.25">
      <c r="A6" s="2362"/>
      <c r="B6" s="2362"/>
      <c r="C6" s="2378" t="s">
        <v>7574</v>
      </c>
      <c r="D6" s="2364"/>
      <c r="E6" s="2365"/>
      <c r="F6" s="2366"/>
      <c r="G6" s="2366"/>
      <c r="H6" s="2366"/>
      <c r="I6" s="2366"/>
      <c r="J6" s="2366"/>
      <c r="K6" s="2366"/>
    </row>
    <row r="7" spans="1:11" ht="14.25">
      <c r="A7" s="2362"/>
      <c r="B7" s="2362"/>
      <c r="C7" s="2378" t="s">
        <v>7575</v>
      </c>
      <c r="D7" s="2364" t="s">
        <v>21</v>
      </c>
      <c r="E7" s="2365"/>
      <c r="F7" s="2366"/>
      <c r="G7" s="2366"/>
      <c r="H7" s="2366"/>
      <c r="I7" s="2366"/>
      <c r="J7" s="2366"/>
      <c r="K7" s="2366"/>
    </row>
    <row r="8" spans="1:11" ht="14.25">
      <c r="A8" s="2362" t="s">
        <v>5198</v>
      </c>
      <c r="B8" s="2362" t="s">
        <v>7576</v>
      </c>
      <c r="C8" s="2378" t="s">
        <v>7577</v>
      </c>
      <c r="D8" s="2364" t="s">
        <v>2462</v>
      </c>
      <c r="E8" s="2365">
        <v>1</v>
      </c>
      <c r="F8" s="2368"/>
      <c r="G8" s="2368"/>
      <c r="H8" s="2366">
        <f>E8*F8</f>
        <v>0</v>
      </c>
      <c r="I8" s="2366">
        <f>E8*G8</f>
        <v>0</v>
      </c>
      <c r="J8" s="2366"/>
      <c r="K8" s="2366">
        <f>H8+I8</f>
        <v>0</v>
      </c>
    </row>
    <row r="9" spans="1:11" ht="14.25">
      <c r="A9" s="2362"/>
      <c r="B9" s="2362"/>
      <c r="C9" s="2378" t="s">
        <v>7578</v>
      </c>
      <c r="D9" s="2364"/>
      <c r="E9" s="2365"/>
      <c r="F9" s="2366"/>
      <c r="G9" s="2366"/>
      <c r="H9" s="2366"/>
      <c r="I9" s="2366"/>
      <c r="J9" s="2366"/>
      <c r="K9" s="2366"/>
    </row>
    <row r="10" spans="1:11" ht="14.25">
      <c r="A10" s="2362" t="s">
        <v>5211</v>
      </c>
      <c r="B10" s="2362"/>
      <c r="C10" s="2378" t="s">
        <v>7579</v>
      </c>
      <c r="D10" s="2364" t="s">
        <v>2462</v>
      </c>
      <c r="E10" s="2365">
        <v>1</v>
      </c>
      <c r="F10" s="2368"/>
      <c r="G10" s="2368"/>
      <c r="H10" s="2366">
        <f>E10*F10</f>
        <v>0</v>
      </c>
      <c r="I10" s="2366">
        <f>E10*G10</f>
        <v>0</v>
      </c>
      <c r="J10" s="2366"/>
      <c r="K10" s="2366">
        <f>H10+I10</f>
        <v>0</v>
      </c>
    </row>
    <row r="11" spans="1:11" ht="14.25">
      <c r="A11" s="2362" t="s">
        <v>5225</v>
      </c>
      <c r="B11" s="2362" t="s">
        <v>7580</v>
      </c>
      <c r="C11" s="2378" t="s">
        <v>7581</v>
      </c>
      <c r="D11" s="2364" t="s">
        <v>2462</v>
      </c>
      <c r="E11" s="2365">
        <v>9</v>
      </c>
      <c r="F11" s="2368"/>
      <c r="G11" s="2368"/>
      <c r="H11" s="2366">
        <f>E11*F11</f>
        <v>0</v>
      </c>
      <c r="I11" s="2366">
        <f>E11*G11</f>
        <v>0</v>
      </c>
      <c r="J11" s="2366"/>
      <c r="K11" s="2366">
        <f>H11+I11</f>
        <v>0</v>
      </c>
    </row>
    <row r="12" spans="1:11" ht="14.25">
      <c r="A12" s="2362" t="s">
        <v>5258</v>
      </c>
      <c r="B12" s="2362" t="s">
        <v>7576</v>
      </c>
      <c r="C12" s="2378" t="s">
        <v>7577</v>
      </c>
      <c r="D12" s="2364" t="s">
        <v>2462</v>
      </c>
      <c r="E12" s="2365">
        <v>1</v>
      </c>
      <c r="F12" s="2368"/>
      <c r="G12" s="2368"/>
      <c r="H12" s="2366">
        <f>E12*F12</f>
        <v>0</v>
      </c>
      <c r="I12" s="2366">
        <f>E12*G12</f>
        <v>0</v>
      </c>
      <c r="J12" s="2366"/>
      <c r="K12" s="2366">
        <f>H12+I12</f>
        <v>0</v>
      </c>
    </row>
    <row r="13" spans="1:11" ht="14.25">
      <c r="A13" s="2362"/>
      <c r="B13" s="2362"/>
      <c r="C13" s="2378" t="s">
        <v>7582</v>
      </c>
      <c r="D13" s="2364"/>
      <c r="E13" s="2365"/>
      <c r="F13" s="2366"/>
      <c r="G13" s="2366"/>
      <c r="H13" s="2366"/>
      <c r="I13" s="2366"/>
      <c r="J13" s="2366"/>
      <c r="K13" s="2366"/>
    </row>
    <row r="14" spans="1:11" ht="14.25">
      <c r="A14" s="2362"/>
      <c r="B14" s="2362"/>
      <c r="C14" s="2378" t="s">
        <v>7583</v>
      </c>
      <c r="D14" s="2364"/>
      <c r="E14" s="2365"/>
      <c r="F14" s="2366"/>
      <c r="G14" s="2366"/>
      <c r="H14" s="2366"/>
      <c r="I14" s="2366"/>
      <c r="J14" s="2366"/>
      <c r="K14" s="2366"/>
    </row>
    <row r="15" spans="1:11" ht="16.5">
      <c r="A15" s="2362" t="s">
        <v>6031</v>
      </c>
      <c r="B15" s="2362" t="s">
        <v>7584</v>
      </c>
      <c r="C15" s="2379" t="s">
        <v>9746</v>
      </c>
      <c r="D15" s="2369" t="s">
        <v>9723</v>
      </c>
      <c r="E15" s="2365">
        <v>50</v>
      </c>
      <c r="F15" s="2368"/>
      <c r="G15" s="2368"/>
      <c r="H15" s="2366">
        <f>E15*F15</f>
        <v>0</v>
      </c>
      <c r="I15" s="2366">
        <f>E15*G15</f>
        <v>0</v>
      </c>
      <c r="J15" s="2366"/>
      <c r="K15" s="2366">
        <f>H15+I15</f>
        <v>0</v>
      </c>
    </row>
    <row r="16" spans="1:11" ht="14.25">
      <c r="A16" s="2362" t="s">
        <v>21</v>
      </c>
      <c r="B16" s="2362" t="s">
        <v>7585</v>
      </c>
      <c r="C16" s="2378" t="s">
        <v>6049</v>
      </c>
      <c r="D16" s="2369" t="s">
        <v>2575</v>
      </c>
      <c r="E16" s="2365">
        <v>1</v>
      </c>
      <c r="F16" s="2368"/>
      <c r="G16" s="2368"/>
      <c r="H16" s="2366">
        <f>E16*F16</f>
        <v>0</v>
      </c>
      <c r="I16" s="2366">
        <f>E16*G16</f>
        <v>0</v>
      </c>
      <c r="J16" s="2366"/>
      <c r="K16" s="2366">
        <f>H16+I16</f>
        <v>0</v>
      </c>
    </row>
    <row r="17" spans="1:11" ht="16.5">
      <c r="A17" s="2362" t="s">
        <v>6033</v>
      </c>
      <c r="B17" s="2362" t="s">
        <v>7584</v>
      </c>
      <c r="C17" s="2379" t="s">
        <v>9747</v>
      </c>
      <c r="D17" s="2369" t="s">
        <v>9723</v>
      </c>
      <c r="E17" s="2365">
        <v>37</v>
      </c>
      <c r="F17" s="2368"/>
      <c r="G17" s="2368"/>
      <c r="H17" s="2366">
        <f>E17*F17</f>
        <v>0</v>
      </c>
      <c r="I17" s="2366">
        <f>E17*G17</f>
        <v>0</v>
      </c>
      <c r="J17" s="2366"/>
      <c r="K17" s="2366">
        <f>H17+I17</f>
        <v>0</v>
      </c>
    </row>
    <row r="18" spans="1:11" ht="14.25">
      <c r="A18" s="2362" t="s">
        <v>21</v>
      </c>
      <c r="B18" s="2362" t="s">
        <v>7586</v>
      </c>
      <c r="C18" s="2378" t="s">
        <v>6049</v>
      </c>
      <c r="D18" s="2369" t="s">
        <v>2575</v>
      </c>
      <c r="E18" s="2365">
        <v>1</v>
      </c>
      <c r="F18" s="2368"/>
      <c r="G18" s="2368"/>
      <c r="H18" s="2366">
        <f>E18*F18</f>
        <v>0</v>
      </c>
      <c r="I18" s="2366">
        <f>E18*G18</f>
        <v>0</v>
      </c>
      <c r="J18" s="2366"/>
      <c r="K18" s="2366">
        <f>H18+I18</f>
        <v>0</v>
      </c>
    </row>
    <row r="19" spans="1:11" ht="28.5">
      <c r="A19" s="2362" t="s">
        <v>6035</v>
      </c>
      <c r="B19" s="2362" t="s">
        <v>21</v>
      </c>
      <c r="C19" s="2379" t="s">
        <v>9724</v>
      </c>
      <c r="D19" s="2369" t="s">
        <v>2575</v>
      </c>
      <c r="E19" s="2365">
        <v>1</v>
      </c>
      <c r="F19" s="2368"/>
      <c r="G19" s="2368"/>
      <c r="H19" s="2366">
        <f>E19*F19</f>
        <v>0</v>
      </c>
      <c r="I19" s="2366">
        <f>E19*G19</f>
        <v>0</v>
      </c>
      <c r="J19" s="2366"/>
      <c r="K19" s="2366">
        <f>H19+I19</f>
        <v>0</v>
      </c>
    </row>
    <row r="20" spans="1:11" ht="14.25">
      <c r="A20" s="2362" t="s">
        <v>6037</v>
      </c>
      <c r="B20" s="2362" t="s">
        <v>7587</v>
      </c>
      <c r="C20" s="2378" t="s">
        <v>7588</v>
      </c>
      <c r="D20" s="2364" t="s">
        <v>2462</v>
      </c>
      <c r="E20" s="2365">
        <v>1</v>
      </c>
      <c r="F20" s="2368"/>
      <c r="G20" s="2368"/>
      <c r="H20" s="2366">
        <f t="shared" ref="H20:H26" si="0">E20*F20</f>
        <v>0</v>
      </c>
      <c r="I20" s="2366">
        <f t="shared" ref="I20:I26" si="1">E20*G20</f>
        <v>0</v>
      </c>
      <c r="J20" s="2366"/>
      <c r="K20" s="2366">
        <f t="shared" ref="K20:K26" si="2">H20+I20</f>
        <v>0</v>
      </c>
    </row>
    <row r="21" spans="1:11" ht="14.25">
      <c r="A21" s="2362" t="s">
        <v>6039</v>
      </c>
      <c r="B21" s="2362" t="s">
        <v>7589</v>
      </c>
      <c r="C21" s="2378" t="s">
        <v>7590</v>
      </c>
      <c r="D21" s="2364" t="s">
        <v>7591</v>
      </c>
      <c r="E21" s="2365">
        <v>12</v>
      </c>
      <c r="F21" s="2368"/>
      <c r="G21" s="2368"/>
      <c r="H21" s="2366">
        <f t="shared" si="0"/>
        <v>0</v>
      </c>
      <c r="I21" s="2366">
        <f t="shared" si="1"/>
        <v>0</v>
      </c>
      <c r="J21" s="2366"/>
      <c r="K21" s="2366">
        <f t="shared" si="2"/>
        <v>0</v>
      </c>
    </row>
    <row r="22" spans="1:11" ht="14.25">
      <c r="A22" s="2362" t="s">
        <v>21</v>
      </c>
      <c r="B22" s="2362" t="s">
        <v>7592</v>
      </c>
      <c r="C22" s="2378" t="s">
        <v>7593</v>
      </c>
      <c r="D22" s="2364" t="s">
        <v>7591</v>
      </c>
      <c r="E22" s="2365">
        <v>12</v>
      </c>
      <c r="F22" s="2368"/>
      <c r="G22" s="2368"/>
      <c r="H22" s="2366">
        <f t="shared" si="0"/>
        <v>0</v>
      </c>
      <c r="I22" s="2366">
        <f t="shared" si="1"/>
        <v>0</v>
      </c>
      <c r="J22" s="2366"/>
      <c r="K22" s="2366">
        <f t="shared" si="2"/>
        <v>0</v>
      </c>
    </row>
    <row r="23" spans="1:11" ht="14.25">
      <c r="A23" s="2362" t="s">
        <v>6041</v>
      </c>
      <c r="B23" s="2363" t="s">
        <v>7594</v>
      </c>
      <c r="C23" s="2378" t="s">
        <v>9748</v>
      </c>
      <c r="D23" s="2364" t="s">
        <v>7591</v>
      </c>
      <c r="E23" s="2365">
        <v>37</v>
      </c>
      <c r="F23" s="2368"/>
      <c r="G23" s="2368"/>
      <c r="H23" s="2366">
        <f t="shared" si="0"/>
        <v>0</v>
      </c>
      <c r="I23" s="2366">
        <f t="shared" si="1"/>
        <v>0</v>
      </c>
      <c r="J23" s="2366"/>
      <c r="K23" s="2366">
        <f t="shared" si="2"/>
        <v>0</v>
      </c>
    </row>
    <row r="24" spans="1:11" ht="14.25">
      <c r="A24" s="2362" t="s">
        <v>6046</v>
      </c>
      <c r="B24" s="2362" t="s">
        <v>21</v>
      </c>
      <c r="C24" s="2378" t="s">
        <v>6103</v>
      </c>
      <c r="D24" s="2364" t="s">
        <v>5123</v>
      </c>
      <c r="E24" s="2365">
        <v>3</v>
      </c>
      <c r="F24" s="2368"/>
      <c r="G24" s="2368"/>
      <c r="H24" s="2366">
        <f t="shared" si="0"/>
        <v>0</v>
      </c>
      <c r="I24" s="2366">
        <f t="shared" si="1"/>
        <v>0</v>
      </c>
      <c r="J24" s="2366"/>
      <c r="K24" s="2366">
        <f t="shared" si="2"/>
        <v>0</v>
      </c>
    </row>
    <row r="25" spans="1:11" ht="14.25">
      <c r="A25" s="2362" t="s">
        <v>6050</v>
      </c>
      <c r="B25" s="2362" t="s">
        <v>21</v>
      </c>
      <c r="C25" s="2378" t="s">
        <v>7595</v>
      </c>
      <c r="D25" s="2364" t="s">
        <v>5123</v>
      </c>
      <c r="E25" s="2365">
        <v>45</v>
      </c>
      <c r="F25" s="2368"/>
      <c r="G25" s="2368"/>
      <c r="H25" s="2366">
        <f t="shared" si="0"/>
        <v>0</v>
      </c>
      <c r="I25" s="2366">
        <f t="shared" si="1"/>
        <v>0</v>
      </c>
      <c r="J25" s="2366"/>
      <c r="K25" s="2366">
        <f t="shared" si="2"/>
        <v>0</v>
      </c>
    </row>
    <row r="26" spans="1:11" ht="14.25">
      <c r="A26" s="2362" t="s">
        <v>6052</v>
      </c>
      <c r="B26" s="2362" t="s">
        <v>21</v>
      </c>
      <c r="C26" s="2378" t="s">
        <v>7596</v>
      </c>
      <c r="D26" s="2364" t="s">
        <v>2462</v>
      </c>
      <c r="E26" s="2365">
        <v>12</v>
      </c>
      <c r="F26" s="2368"/>
      <c r="G26" s="2368"/>
      <c r="H26" s="2366">
        <f t="shared" si="0"/>
        <v>0</v>
      </c>
      <c r="I26" s="2366">
        <f t="shared" si="1"/>
        <v>0</v>
      </c>
      <c r="J26" s="2366"/>
      <c r="K26" s="2366">
        <f t="shared" si="2"/>
        <v>0</v>
      </c>
    </row>
    <row r="27" spans="1:11" ht="15">
      <c r="A27" s="1221"/>
      <c r="B27" s="1221" t="s">
        <v>21</v>
      </c>
      <c r="C27" s="2380" t="s">
        <v>7597</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7598</v>
      </c>
      <c r="D29" s="2364"/>
      <c r="E29" s="2365"/>
      <c r="F29" s="2366"/>
      <c r="G29" s="2366"/>
      <c r="H29" s="2366"/>
      <c r="I29" s="2366"/>
      <c r="J29" s="2366"/>
      <c r="K29" s="2366"/>
    </row>
    <row r="30" spans="1:11" ht="14.25">
      <c r="A30" s="1221"/>
      <c r="B30" s="1221"/>
      <c r="C30" s="2378" t="s">
        <v>5517</v>
      </c>
      <c r="D30" s="2364" t="s">
        <v>3934</v>
      </c>
      <c r="E30" s="2365">
        <v>1</v>
      </c>
      <c r="F30" s="2366"/>
      <c r="G30" s="2368"/>
      <c r="H30" s="2366"/>
      <c r="I30" s="2366">
        <f>E30*G30</f>
        <v>0</v>
      </c>
      <c r="J30" s="2366"/>
      <c r="K30" s="2366">
        <f>H30+I30</f>
        <v>0</v>
      </c>
    </row>
    <row r="31" spans="1:11" ht="14.25">
      <c r="A31" s="1221"/>
      <c r="B31" s="1221"/>
      <c r="C31" s="2378" t="s">
        <v>5376</v>
      </c>
      <c r="D31" s="2364" t="s">
        <v>3934</v>
      </c>
      <c r="E31" s="2365">
        <v>1</v>
      </c>
      <c r="F31" s="2366"/>
      <c r="G31" s="2368"/>
      <c r="H31" s="2366"/>
      <c r="I31" s="2366">
        <f>E31*G31</f>
        <v>0</v>
      </c>
      <c r="J31" s="2366"/>
      <c r="K31" s="2366">
        <f>H31+I31</f>
        <v>0</v>
      </c>
    </row>
    <row r="32" spans="1:11" ht="15">
      <c r="A32" s="1221"/>
      <c r="B32" s="1221"/>
      <c r="C32" s="2378" t="s">
        <v>4316</v>
      </c>
      <c r="D32" s="2364" t="s">
        <v>3934</v>
      </c>
      <c r="E32" s="2365">
        <v>1</v>
      </c>
      <c r="F32" s="2366"/>
      <c r="G32" s="2368"/>
      <c r="H32" s="2370"/>
      <c r="I32" s="2366">
        <f>E32*G32</f>
        <v>0</v>
      </c>
      <c r="J32" s="2366"/>
      <c r="K32" s="2366">
        <f>H32+I32</f>
        <v>0</v>
      </c>
    </row>
    <row r="33" spans="1:11" s="1269" customFormat="1" ht="14.25">
      <c r="A33" s="1221"/>
      <c r="B33" s="1221"/>
      <c r="C33" s="2378" t="s">
        <v>7599</v>
      </c>
      <c r="D33" s="2364" t="s">
        <v>4993</v>
      </c>
      <c r="E33" s="2365">
        <v>15</v>
      </c>
      <c r="F33" s="2366"/>
      <c r="G33" s="2368"/>
      <c r="H33" s="2366"/>
      <c r="I33" s="2366">
        <f>E33*G33</f>
        <v>0</v>
      </c>
      <c r="J33" s="2366"/>
      <c r="K33" s="2366">
        <f>H33+I33</f>
        <v>0</v>
      </c>
    </row>
    <row r="34" spans="1:11" ht="15">
      <c r="A34" s="1221"/>
      <c r="B34" s="1221"/>
      <c r="C34" s="2380" t="s">
        <v>7600</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7601</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topLeftCell="A34"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7602</v>
      </c>
      <c r="B1" s="1373"/>
      <c r="C1" s="1374"/>
      <c r="D1" s="1375"/>
      <c r="E1" s="1375"/>
      <c r="F1" s="1375"/>
    </row>
    <row r="2" spans="1:6" s="1376" customFormat="1" ht="14.25" customHeight="1">
      <c r="A2" s="1377" t="s">
        <v>7603</v>
      </c>
      <c r="B2" s="1378"/>
      <c r="C2" s="1379"/>
      <c r="D2" s="1380"/>
      <c r="E2" s="1380"/>
      <c r="F2" s="1380"/>
    </row>
    <row r="3" spans="1:6" s="1376" customFormat="1" ht="13.5" customHeight="1">
      <c r="A3" s="1377" t="s">
        <v>7604</v>
      </c>
      <c r="B3" s="1378"/>
      <c r="C3" s="1379"/>
      <c r="D3" s="1380" t="s">
        <v>7605</v>
      </c>
      <c r="E3" s="1380"/>
      <c r="F3" s="1380"/>
    </row>
    <row r="4" spans="1:6" s="1376" customFormat="1" ht="14.25" customHeight="1">
      <c r="A4" s="1377" t="s">
        <v>7606</v>
      </c>
      <c r="B4" s="1378"/>
      <c r="C4" s="1379"/>
      <c r="D4" s="1380" t="s">
        <v>7607</v>
      </c>
      <c r="E4" s="1380"/>
      <c r="F4" s="1380"/>
    </row>
    <row r="5" spans="1:6" s="1376" customFormat="1" ht="12" customHeight="1">
      <c r="A5" s="1378" t="s">
        <v>7608</v>
      </c>
      <c r="B5" s="1378"/>
      <c r="C5" s="1379"/>
      <c r="D5" s="1380" t="s">
        <v>7609</v>
      </c>
      <c r="E5" s="1380"/>
      <c r="F5" s="1380"/>
    </row>
    <row r="6" spans="1:6" s="1376" customFormat="1" ht="7.5" customHeight="1" thickBot="1">
      <c r="A6" s="1373"/>
      <c r="B6" s="1373"/>
      <c r="C6" s="1374"/>
      <c r="D6" s="1375"/>
      <c r="E6" s="1375"/>
      <c r="F6" s="1375"/>
    </row>
    <row r="7" spans="1:6" s="1376" customFormat="1" ht="24.75" customHeight="1" thickBot="1">
      <c r="A7" s="1381" t="s">
        <v>7610</v>
      </c>
      <c r="B7" s="1381" t="s">
        <v>55</v>
      </c>
      <c r="C7" s="1381" t="s">
        <v>152</v>
      </c>
      <c r="D7" s="1382" t="s">
        <v>153</v>
      </c>
      <c r="E7" s="1382" t="s">
        <v>7611</v>
      </c>
      <c r="F7" s="1382" t="s">
        <v>5410</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7612</v>
      </c>
      <c r="C10" s="1384"/>
      <c r="D10" s="1385"/>
      <c r="E10" s="1386"/>
      <c r="F10" s="1386"/>
    </row>
    <row r="11" spans="1:6" s="1376" customFormat="1" ht="11.25">
      <c r="A11" s="1387">
        <v>1</v>
      </c>
      <c r="B11" s="1388" t="s">
        <v>7613</v>
      </c>
      <c r="C11" s="1389" t="s">
        <v>2462</v>
      </c>
      <c r="D11" s="1390">
        <v>10</v>
      </c>
      <c r="E11" s="1391"/>
      <c r="F11" s="1390">
        <f>E11*D11</f>
        <v>0</v>
      </c>
    </row>
    <row r="12" spans="1:6" s="1376" customFormat="1" ht="11.25">
      <c r="A12" s="1387">
        <v>2</v>
      </c>
      <c r="B12" s="1388" t="s">
        <v>7614</v>
      </c>
      <c r="C12" s="1389" t="s">
        <v>2462</v>
      </c>
      <c r="D12" s="1390">
        <v>1</v>
      </c>
      <c r="E12" s="1391"/>
      <c r="F12" s="1390">
        <f t="shared" ref="F12:F80" si="0">E12*D12</f>
        <v>0</v>
      </c>
    </row>
    <row r="13" spans="1:6" s="1376" customFormat="1" ht="11.25">
      <c r="A13" s="1387">
        <v>3</v>
      </c>
      <c r="B13" s="1388" t="s">
        <v>7615</v>
      </c>
      <c r="C13" s="1389" t="s">
        <v>2462</v>
      </c>
      <c r="D13" s="1390">
        <v>18</v>
      </c>
      <c r="E13" s="1391"/>
      <c r="F13" s="1390">
        <f t="shared" si="0"/>
        <v>0</v>
      </c>
    </row>
    <row r="14" spans="1:6" s="1376" customFormat="1" ht="11.25">
      <c r="A14" s="1387">
        <v>4</v>
      </c>
      <c r="B14" s="1388" t="s">
        <v>7616</v>
      </c>
      <c r="C14" s="1389" t="s">
        <v>2462</v>
      </c>
      <c r="D14" s="1390">
        <v>6</v>
      </c>
      <c r="E14" s="1391"/>
      <c r="F14" s="1390">
        <f t="shared" si="0"/>
        <v>0</v>
      </c>
    </row>
    <row r="15" spans="1:6" s="1376" customFormat="1" ht="11.25">
      <c r="A15" s="1387">
        <v>5</v>
      </c>
      <c r="B15" s="1388" t="s">
        <v>7617</v>
      </c>
      <c r="C15" s="1389" t="s">
        <v>2462</v>
      </c>
      <c r="D15" s="1390">
        <v>10</v>
      </c>
      <c r="E15" s="1391"/>
      <c r="F15" s="1390">
        <f t="shared" si="0"/>
        <v>0</v>
      </c>
    </row>
    <row r="16" spans="1:6" s="1376" customFormat="1" ht="11.25">
      <c r="A16" s="1387">
        <v>6</v>
      </c>
      <c r="B16" s="1388" t="s">
        <v>7618</v>
      </c>
      <c r="C16" s="1389" t="s">
        <v>2462</v>
      </c>
      <c r="D16" s="1390">
        <v>8</v>
      </c>
      <c r="E16" s="1391"/>
      <c r="F16" s="1390">
        <f t="shared" si="0"/>
        <v>0</v>
      </c>
    </row>
    <row r="17" spans="1:6" s="1376" customFormat="1" ht="11.25">
      <c r="A17" s="1387">
        <v>7</v>
      </c>
      <c r="B17" s="1388" t="s">
        <v>7619</v>
      </c>
      <c r="C17" s="1389" t="s">
        <v>2462</v>
      </c>
      <c r="D17" s="1390">
        <v>23</v>
      </c>
      <c r="E17" s="1391"/>
      <c r="F17" s="1390">
        <f t="shared" si="0"/>
        <v>0</v>
      </c>
    </row>
    <row r="18" spans="1:6" s="1376" customFormat="1" ht="11.25">
      <c r="A18" s="1387">
        <v>8</v>
      </c>
      <c r="B18" s="1388" t="s">
        <v>7620</v>
      </c>
      <c r="C18" s="1389" t="s">
        <v>2462</v>
      </c>
      <c r="D18" s="1390">
        <v>7</v>
      </c>
      <c r="E18" s="1391"/>
      <c r="F18" s="1390">
        <f t="shared" si="0"/>
        <v>0</v>
      </c>
    </row>
    <row r="19" spans="1:6" s="1376" customFormat="1" ht="11.25">
      <c r="A19" s="1387">
        <v>9</v>
      </c>
      <c r="B19" s="1388" t="s">
        <v>7621</v>
      </c>
      <c r="C19" s="1389" t="s">
        <v>2462</v>
      </c>
      <c r="D19" s="1390">
        <v>2</v>
      </c>
      <c r="E19" s="1391"/>
      <c r="F19" s="1390">
        <f t="shared" si="0"/>
        <v>0</v>
      </c>
    </row>
    <row r="20" spans="1:6" s="1376" customFormat="1" ht="11.25">
      <c r="A20" s="1387">
        <v>10</v>
      </c>
      <c r="B20" s="1388" t="s">
        <v>7622</v>
      </c>
      <c r="C20" s="1389" t="s">
        <v>2462</v>
      </c>
      <c r="D20" s="1390">
        <v>2</v>
      </c>
      <c r="E20" s="1391"/>
      <c r="F20" s="1390">
        <f t="shared" si="0"/>
        <v>0</v>
      </c>
    </row>
    <row r="21" spans="1:6" s="1376" customFormat="1" ht="11.25">
      <c r="A21" s="1387">
        <v>11</v>
      </c>
      <c r="B21" s="1388" t="s">
        <v>7623</v>
      </c>
      <c r="C21" s="1389" t="s">
        <v>2462</v>
      </c>
      <c r="D21" s="1390">
        <v>3</v>
      </c>
      <c r="E21" s="1391"/>
      <c r="F21" s="1390">
        <f t="shared" si="0"/>
        <v>0</v>
      </c>
    </row>
    <row r="22" spans="1:6" s="1376" customFormat="1" ht="22.5">
      <c r="A22" s="1387">
        <v>12</v>
      </c>
      <c r="B22" s="1388" t="s">
        <v>7624</v>
      </c>
      <c r="C22" s="1389" t="s">
        <v>2575</v>
      </c>
      <c r="D22" s="1390">
        <v>1</v>
      </c>
      <c r="E22" s="1391"/>
      <c r="F22" s="1390">
        <f t="shared" si="0"/>
        <v>0</v>
      </c>
    </row>
    <row r="23" spans="1:6" s="1376" customFormat="1" ht="22.5">
      <c r="A23" s="1387">
        <v>13</v>
      </c>
      <c r="B23" s="1388" t="s">
        <v>7625</v>
      </c>
      <c r="C23" s="1389" t="s">
        <v>2575</v>
      </c>
      <c r="D23" s="1390">
        <v>1</v>
      </c>
      <c r="E23" s="1391"/>
      <c r="F23" s="1390">
        <f t="shared" si="0"/>
        <v>0</v>
      </c>
    </row>
    <row r="24" spans="1:6" s="1376" customFormat="1" ht="22.5">
      <c r="A24" s="1387">
        <v>14</v>
      </c>
      <c r="B24" s="1388" t="s">
        <v>7626</v>
      </c>
      <c r="C24" s="1389" t="s">
        <v>2575</v>
      </c>
      <c r="D24" s="1390">
        <v>1</v>
      </c>
      <c r="E24" s="1391"/>
      <c r="F24" s="1390">
        <f t="shared" si="0"/>
        <v>0</v>
      </c>
    </row>
    <row r="25" spans="1:6" s="1376" customFormat="1" ht="22.5">
      <c r="A25" s="1387">
        <v>15</v>
      </c>
      <c r="B25" s="1388" t="s">
        <v>7627</v>
      </c>
      <c r="C25" s="1389" t="s">
        <v>2575</v>
      </c>
      <c r="D25" s="1390">
        <v>1</v>
      </c>
      <c r="E25" s="1391"/>
      <c r="F25" s="1390">
        <f t="shared" si="0"/>
        <v>0</v>
      </c>
    </row>
    <row r="26" spans="1:6" s="1376" customFormat="1" ht="33.75">
      <c r="A26" s="1387">
        <v>16</v>
      </c>
      <c r="B26" s="1388" t="s">
        <v>7628</v>
      </c>
      <c r="C26" s="1389" t="s">
        <v>254</v>
      </c>
      <c r="D26" s="1390">
        <v>45</v>
      </c>
      <c r="E26" s="1391"/>
      <c r="F26" s="1390">
        <f t="shared" si="0"/>
        <v>0</v>
      </c>
    </row>
    <row r="27" spans="1:6" s="1376" customFormat="1" ht="33.75">
      <c r="A27" s="1387">
        <v>17</v>
      </c>
      <c r="B27" s="1388" t="s">
        <v>7629</v>
      </c>
      <c r="C27" s="1389" t="s">
        <v>254</v>
      </c>
      <c r="D27" s="1390">
        <v>75</v>
      </c>
      <c r="E27" s="1391"/>
      <c r="F27" s="1390">
        <f t="shared" si="0"/>
        <v>0</v>
      </c>
    </row>
    <row r="28" spans="1:6" s="1376" customFormat="1" ht="33.75">
      <c r="A28" s="1387">
        <v>18</v>
      </c>
      <c r="B28" s="1388" t="s">
        <v>7630</v>
      </c>
      <c r="C28" s="1389" t="s">
        <v>254</v>
      </c>
      <c r="D28" s="1390">
        <v>52</v>
      </c>
      <c r="E28" s="1391"/>
      <c r="F28" s="1390">
        <f t="shared" si="0"/>
        <v>0</v>
      </c>
    </row>
    <row r="29" spans="1:6" s="1376" customFormat="1" ht="33.75">
      <c r="A29" s="1387">
        <v>19</v>
      </c>
      <c r="B29" s="1388" t="s">
        <v>7631</v>
      </c>
      <c r="C29" s="1389" t="s">
        <v>254</v>
      </c>
      <c r="D29" s="1390">
        <v>240</v>
      </c>
      <c r="E29" s="1391"/>
      <c r="F29" s="1390">
        <f t="shared" si="0"/>
        <v>0</v>
      </c>
    </row>
    <row r="30" spans="1:6" s="1376" customFormat="1" ht="33.75">
      <c r="A30" s="1387">
        <v>20</v>
      </c>
      <c r="B30" s="1388" t="s">
        <v>7632</v>
      </c>
      <c r="C30" s="1389" t="s">
        <v>254</v>
      </c>
      <c r="D30" s="1390">
        <v>265</v>
      </c>
      <c r="E30" s="1391"/>
      <c r="F30" s="1390">
        <f t="shared" si="0"/>
        <v>0</v>
      </c>
    </row>
    <row r="31" spans="1:6" s="1376" customFormat="1" ht="33.75">
      <c r="A31" s="1387">
        <v>21</v>
      </c>
      <c r="B31" s="1388" t="s">
        <v>7633</v>
      </c>
      <c r="C31" s="1389" t="s">
        <v>254</v>
      </c>
      <c r="D31" s="1390">
        <v>210</v>
      </c>
      <c r="E31" s="1391"/>
      <c r="F31" s="1390">
        <f t="shared" si="0"/>
        <v>0</v>
      </c>
    </row>
    <row r="32" spans="1:6" s="1376" customFormat="1" ht="33.75">
      <c r="A32" s="1387">
        <v>22</v>
      </c>
      <c r="B32" s="1388" t="s">
        <v>7634</v>
      </c>
      <c r="C32" s="1389" t="s">
        <v>254</v>
      </c>
      <c r="D32" s="1390">
        <v>320</v>
      </c>
      <c r="E32" s="1391"/>
      <c r="F32" s="1390">
        <f t="shared" si="0"/>
        <v>0</v>
      </c>
    </row>
    <row r="33" spans="1:6" s="1376" customFormat="1" ht="33.75">
      <c r="A33" s="1387">
        <v>23</v>
      </c>
      <c r="B33" s="1388" t="s">
        <v>7635</v>
      </c>
      <c r="C33" s="1389" t="s">
        <v>254</v>
      </c>
      <c r="D33" s="1390">
        <v>32</v>
      </c>
      <c r="E33" s="1391"/>
      <c r="F33" s="1390">
        <f t="shared" si="0"/>
        <v>0</v>
      </c>
    </row>
    <row r="34" spans="1:6" s="1376" customFormat="1" ht="33.75">
      <c r="A34" s="1387">
        <v>24</v>
      </c>
      <c r="B34" s="1388" t="s">
        <v>7636</v>
      </c>
      <c r="C34" s="1389" t="s">
        <v>254</v>
      </c>
      <c r="D34" s="1390">
        <f>92</f>
        <v>92</v>
      </c>
      <c r="E34" s="1391"/>
      <c r="F34" s="1390">
        <f t="shared" si="0"/>
        <v>0</v>
      </c>
    </row>
    <row r="35" spans="1:6" s="1376" customFormat="1" ht="33.75">
      <c r="A35" s="1387">
        <v>25</v>
      </c>
      <c r="B35" s="1388" t="s">
        <v>7637</v>
      </c>
      <c r="C35" s="1389" t="s">
        <v>254</v>
      </c>
      <c r="D35" s="1390">
        <v>85</v>
      </c>
      <c r="E35" s="1391"/>
      <c r="F35" s="1390">
        <f t="shared" si="0"/>
        <v>0</v>
      </c>
    </row>
    <row r="36" spans="1:6" s="1376" customFormat="1" ht="33.75">
      <c r="A36" s="1387">
        <v>26</v>
      </c>
      <c r="B36" s="1388" t="s">
        <v>7638</v>
      </c>
      <c r="C36" s="1389" t="s">
        <v>254</v>
      </c>
      <c r="D36" s="1390">
        <v>45</v>
      </c>
      <c r="E36" s="1391"/>
      <c r="F36" s="1390">
        <f t="shared" si="0"/>
        <v>0</v>
      </c>
    </row>
    <row r="37" spans="1:6" s="1376" customFormat="1" ht="11.25">
      <c r="A37" s="1387">
        <v>27</v>
      </c>
      <c r="B37" s="1388" t="s">
        <v>7639</v>
      </c>
      <c r="C37" s="1389" t="s">
        <v>2462</v>
      </c>
      <c r="D37" s="1390">
        <v>5</v>
      </c>
      <c r="E37" s="1391"/>
      <c r="F37" s="1390">
        <f t="shared" si="0"/>
        <v>0</v>
      </c>
    </row>
    <row r="38" spans="1:6" s="1376" customFormat="1" ht="11.25">
      <c r="A38" s="1387">
        <v>28</v>
      </c>
      <c r="B38" s="1388" t="s">
        <v>7640</v>
      </c>
      <c r="C38" s="1389" t="s">
        <v>2462</v>
      </c>
      <c r="D38" s="1390">
        <v>2</v>
      </c>
      <c r="E38" s="1391"/>
      <c r="F38" s="1390">
        <f t="shared" si="0"/>
        <v>0</v>
      </c>
    </row>
    <row r="39" spans="1:6" s="1376" customFormat="1" ht="11.25">
      <c r="A39" s="1387">
        <v>29</v>
      </c>
      <c r="B39" s="1388" t="s">
        <v>7641</v>
      </c>
      <c r="C39" s="1389" t="s">
        <v>254</v>
      </c>
      <c r="D39" s="1390">
        <v>30</v>
      </c>
      <c r="E39" s="1391"/>
      <c r="F39" s="1390">
        <f t="shared" si="0"/>
        <v>0</v>
      </c>
    </row>
    <row r="40" spans="1:6" s="1376" customFormat="1" ht="11.25">
      <c r="A40" s="1387">
        <v>30</v>
      </c>
      <c r="B40" s="1388" t="s">
        <v>7642</v>
      </c>
      <c r="C40" s="1389" t="s">
        <v>2462</v>
      </c>
      <c r="D40" s="1390">
        <v>119</v>
      </c>
      <c r="E40" s="1391"/>
      <c r="F40" s="1390">
        <f t="shared" si="0"/>
        <v>0</v>
      </c>
    </row>
    <row r="41" spans="1:6" s="1376" customFormat="1" ht="11.25">
      <c r="A41" s="1387">
        <v>31</v>
      </c>
      <c r="B41" s="1388" t="s">
        <v>7643</v>
      </c>
      <c r="C41" s="1389" t="s">
        <v>2462</v>
      </c>
      <c r="D41" s="1390">
        <v>2</v>
      </c>
      <c r="E41" s="1391"/>
      <c r="F41" s="1390">
        <f t="shared" si="0"/>
        <v>0</v>
      </c>
    </row>
    <row r="42" spans="1:6" s="1376" customFormat="1" ht="11.25">
      <c r="A42" s="1387">
        <v>32</v>
      </c>
      <c r="B42" s="1388" t="s">
        <v>7644</v>
      </c>
      <c r="C42" s="1389" t="s">
        <v>254</v>
      </c>
      <c r="D42" s="1390">
        <f>SUM(D26:D36)</f>
        <v>1461</v>
      </c>
      <c r="E42" s="1391"/>
      <c r="F42" s="1390">
        <f t="shared" si="0"/>
        <v>0</v>
      </c>
    </row>
    <row r="43" spans="1:6" s="1376" customFormat="1" ht="22.5">
      <c r="A43" s="1387">
        <v>33</v>
      </c>
      <c r="B43" s="1388" t="s">
        <v>7645</v>
      </c>
      <c r="C43" s="1389" t="s">
        <v>2462</v>
      </c>
      <c r="D43" s="1390">
        <v>3</v>
      </c>
      <c r="E43" s="1391"/>
      <c r="F43" s="1390">
        <f t="shared" si="0"/>
        <v>0</v>
      </c>
    </row>
    <row r="44" spans="1:6" s="1376" customFormat="1" ht="11.25">
      <c r="A44" s="1392"/>
      <c r="B44" s="1384" t="s">
        <v>7646</v>
      </c>
      <c r="C44" s="1393"/>
      <c r="D44" s="1394"/>
      <c r="E44" s="1395"/>
      <c r="F44" s="1390"/>
    </row>
    <row r="45" spans="1:6" s="1376" customFormat="1" ht="11.25">
      <c r="A45" s="1387">
        <v>34</v>
      </c>
      <c r="B45" s="1388" t="s">
        <v>7647</v>
      </c>
      <c r="C45" s="1389" t="s">
        <v>2462</v>
      </c>
      <c r="D45" s="1390">
        <v>5</v>
      </c>
      <c r="E45" s="1391"/>
      <c r="F45" s="1390">
        <f t="shared" si="0"/>
        <v>0</v>
      </c>
    </row>
    <row r="46" spans="1:6" s="1376" customFormat="1" ht="11.25">
      <c r="A46" s="1387">
        <v>35</v>
      </c>
      <c r="B46" s="1388" t="s">
        <v>7648</v>
      </c>
      <c r="C46" s="1389" t="s">
        <v>2462</v>
      </c>
      <c r="D46" s="1390">
        <v>5</v>
      </c>
      <c r="E46" s="1391"/>
      <c r="F46" s="1390">
        <f t="shared" si="0"/>
        <v>0</v>
      </c>
    </row>
    <row r="47" spans="1:6" s="1376" customFormat="1" ht="11.25">
      <c r="A47" s="1387">
        <v>36</v>
      </c>
      <c r="B47" s="1388" t="s">
        <v>7649</v>
      </c>
      <c r="C47" s="1389" t="s">
        <v>254</v>
      </c>
      <c r="D47" s="1390">
        <v>12</v>
      </c>
      <c r="E47" s="1391"/>
      <c r="F47" s="1390">
        <f t="shared" si="0"/>
        <v>0</v>
      </c>
    </row>
    <row r="48" spans="1:6" s="1376" customFormat="1" ht="11.25">
      <c r="A48" s="1387">
        <v>37</v>
      </c>
      <c r="B48" s="1388" t="s">
        <v>7650</v>
      </c>
      <c r="C48" s="1389" t="s">
        <v>254</v>
      </c>
      <c r="D48" s="1390">
        <v>15</v>
      </c>
      <c r="E48" s="1391"/>
      <c r="F48" s="1390">
        <f t="shared" si="0"/>
        <v>0</v>
      </c>
    </row>
    <row r="49" spans="1:6" s="1376" customFormat="1" ht="11.25">
      <c r="A49" s="1387">
        <v>38</v>
      </c>
      <c r="B49" s="1388" t="s">
        <v>7651</v>
      </c>
      <c r="C49" s="1389" t="s">
        <v>254</v>
      </c>
      <c r="D49" s="1390">
        <v>5</v>
      </c>
      <c r="E49" s="1391"/>
      <c r="F49" s="1390">
        <f t="shared" si="0"/>
        <v>0</v>
      </c>
    </row>
    <row r="50" spans="1:6" s="1376" customFormat="1" ht="11.25">
      <c r="A50" s="1387">
        <v>39</v>
      </c>
      <c r="B50" s="1388" t="s">
        <v>7652</v>
      </c>
      <c r="C50" s="1389" t="s">
        <v>254</v>
      </c>
      <c r="D50" s="1390">
        <v>50</v>
      </c>
      <c r="E50" s="1391"/>
      <c r="F50" s="1390">
        <f t="shared" si="0"/>
        <v>0</v>
      </c>
    </row>
    <row r="51" spans="1:6" s="1376" customFormat="1" ht="11.25">
      <c r="A51" s="1387">
        <v>40</v>
      </c>
      <c r="B51" s="1388" t="s">
        <v>7653</v>
      </c>
      <c r="C51" s="1389" t="s">
        <v>254</v>
      </c>
      <c r="D51" s="1390">
        <v>30</v>
      </c>
      <c r="E51" s="1391"/>
      <c r="F51" s="1390">
        <f t="shared" si="0"/>
        <v>0</v>
      </c>
    </row>
    <row r="52" spans="1:6" s="1376" customFormat="1" ht="22.5">
      <c r="A52" s="1387"/>
      <c r="B52" s="1388" t="s">
        <v>7654</v>
      </c>
      <c r="C52" s="1389" t="s">
        <v>2462</v>
      </c>
      <c r="D52" s="1390">
        <v>1</v>
      </c>
      <c r="E52" s="1391"/>
      <c r="F52" s="1390">
        <f t="shared" si="0"/>
        <v>0</v>
      </c>
    </row>
    <row r="53" spans="1:6" s="1376" customFormat="1" ht="21" customHeight="1">
      <c r="A53" s="1383"/>
      <c r="B53" s="1384" t="s">
        <v>7655</v>
      </c>
      <c r="C53" s="1384"/>
      <c r="D53" s="1385"/>
      <c r="E53" s="1395"/>
      <c r="F53" s="1390"/>
    </row>
    <row r="54" spans="1:6" s="1376" customFormat="1" ht="33.75">
      <c r="A54" s="1387">
        <v>41</v>
      </c>
      <c r="B54" s="1388" t="s">
        <v>7656</v>
      </c>
      <c r="C54" s="1389" t="s">
        <v>254</v>
      </c>
      <c r="D54" s="1390">
        <v>45</v>
      </c>
      <c r="E54" s="1391"/>
      <c r="F54" s="1390">
        <f t="shared" si="0"/>
        <v>0</v>
      </c>
    </row>
    <row r="55" spans="1:6" s="1376" customFormat="1" ht="33.75">
      <c r="A55" s="1387">
        <v>42</v>
      </c>
      <c r="B55" s="1388" t="s">
        <v>7657</v>
      </c>
      <c r="C55" s="1389" t="s">
        <v>254</v>
      </c>
      <c r="D55" s="1390">
        <v>45</v>
      </c>
      <c r="E55" s="1391"/>
      <c r="F55" s="1390">
        <f t="shared" si="0"/>
        <v>0</v>
      </c>
    </row>
    <row r="56" spans="1:6" s="1376" customFormat="1" ht="33.75">
      <c r="A56" s="1387">
        <v>43</v>
      </c>
      <c r="B56" s="1388" t="s">
        <v>7658</v>
      </c>
      <c r="C56" s="1389" t="s">
        <v>254</v>
      </c>
      <c r="D56" s="1390">
        <v>80</v>
      </c>
      <c r="E56" s="1391"/>
      <c r="F56" s="1390">
        <f t="shared" si="0"/>
        <v>0</v>
      </c>
    </row>
    <row r="57" spans="1:6" s="1376" customFormat="1" ht="33.75">
      <c r="A57" s="1387">
        <v>44</v>
      </c>
      <c r="B57" s="1388" t="s">
        <v>7659</v>
      </c>
      <c r="C57" s="1389" t="s">
        <v>254</v>
      </c>
      <c r="D57" s="1390">
        <v>120</v>
      </c>
      <c r="E57" s="1391"/>
      <c r="F57" s="1390">
        <f t="shared" si="0"/>
        <v>0</v>
      </c>
    </row>
    <row r="58" spans="1:6" s="1376" customFormat="1" ht="33.75">
      <c r="A58" s="1387">
        <v>45</v>
      </c>
      <c r="B58" s="1388" t="s">
        <v>7660</v>
      </c>
      <c r="C58" s="1389" t="s">
        <v>254</v>
      </c>
      <c r="D58" s="1390">
        <v>60</v>
      </c>
      <c r="E58" s="1391"/>
      <c r="F58" s="1390">
        <f t="shared" si="0"/>
        <v>0</v>
      </c>
    </row>
    <row r="59" spans="1:6" s="1376" customFormat="1" ht="33.75">
      <c r="A59" s="1387">
        <v>46</v>
      </c>
      <c r="B59" s="1388" t="s">
        <v>7661</v>
      </c>
      <c r="C59" s="1389" t="s">
        <v>254</v>
      </c>
      <c r="D59" s="1390">
        <v>90</v>
      </c>
      <c r="E59" s="1391"/>
      <c r="F59" s="1390">
        <f t="shared" si="0"/>
        <v>0</v>
      </c>
    </row>
    <row r="60" spans="1:6" s="1376" customFormat="1" ht="33.75">
      <c r="A60" s="1387">
        <v>47</v>
      </c>
      <c r="B60" s="1388" t="s">
        <v>7662</v>
      </c>
      <c r="C60" s="1389" t="s">
        <v>254</v>
      </c>
      <c r="D60" s="1390">
        <v>85</v>
      </c>
      <c r="E60" s="1391"/>
      <c r="F60" s="1390">
        <f t="shared" si="0"/>
        <v>0</v>
      </c>
    </row>
    <row r="61" spans="1:6" s="1376" customFormat="1" ht="33.75">
      <c r="A61" s="1387">
        <v>48</v>
      </c>
      <c r="B61" s="1388" t="s">
        <v>7663</v>
      </c>
      <c r="C61" s="1389" t="s">
        <v>254</v>
      </c>
      <c r="D61" s="1390">
        <v>45</v>
      </c>
      <c r="E61" s="1391"/>
      <c r="F61" s="1390">
        <f t="shared" si="0"/>
        <v>0</v>
      </c>
    </row>
    <row r="62" spans="1:6" s="1376" customFormat="1" ht="33.75">
      <c r="A62" s="1387">
        <v>49</v>
      </c>
      <c r="B62" s="1388" t="s">
        <v>7664</v>
      </c>
      <c r="C62" s="1389" t="s">
        <v>254</v>
      </c>
      <c r="D62" s="1390">
        <v>60</v>
      </c>
      <c r="E62" s="1391"/>
      <c r="F62" s="1390">
        <f t="shared" si="0"/>
        <v>0</v>
      </c>
    </row>
    <row r="63" spans="1:6" s="1376" customFormat="1" ht="33.75">
      <c r="A63" s="1387">
        <v>50</v>
      </c>
      <c r="B63" s="1388" t="s">
        <v>7665</v>
      </c>
      <c r="C63" s="1389" t="s">
        <v>254</v>
      </c>
      <c r="D63" s="1390">
        <v>45</v>
      </c>
      <c r="E63" s="1391"/>
      <c r="F63" s="1390">
        <f t="shared" si="0"/>
        <v>0</v>
      </c>
    </row>
    <row r="64" spans="1:6" s="1376" customFormat="1" ht="33.75">
      <c r="A64" s="1387">
        <v>51</v>
      </c>
      <c r="B64" s="1388" t="s">
        <v>7666</v>
      </c>
      <c r="C64" s="1389" t="s">
        <v>254</v>
      </c>
      <c r="D64" s="1390">
        <v>65</v>
      </c>
      <c r="E64" s="1391"/>
      <c r="F64" s="1390">
        <f t="shared" si="0"/>
        <v>0</v>
      </c>
    </row>
    <row r="65" spans="1:6" s="1376" customFormat="1" ht="33.75">
      <c r="A65" s="1387">
        <v>52</v>
      </c>
      <c r="B65" s="1388" t="s">
        <v>7667</v>
      </c>
      <c r="C65" s="1389" t="s">
        <v>254</v>
      </c>
      <c r="D65" s="1390">
        <f>135*1.2</f>
        <v>162</v>
      </c>
      <c r="E65" s="1391"/>
      <c r="F65" s="1390">
        <f t="shared" si="0"/>
        <v>0</v>
      </c>
    </row>
    <row r="66" spans="1:6" s="1376" customFormat="1" ht="33.75">
      <c r="A66" s="1387">
        <v>53</v>
      </c>
      <c r="B66" s="1388" t="s">
        <v>7668</v>
      </c>
      <c r="C66" s="1389" t="s">
        <v>254</v>
      </c>
      <c r="D66" s="1390">
        <f>215*1.2</f>
        <v>258</v>
      </c>
      <c r="E66" s="1391"/>
      <c r="F66" s="1390">
        <f t="shared" si="0"/>
        <v>0</v>
      </c>
    </row>
    <row r="67" spans="1:6" s="1376" customFormat="1" ht="33.75">
      <c r="A67" s="1387">
        <v>54</v>
      </c>
      <c r="B67" s="1388" t="s">
        <v>7669</v>
      </c>
      <c r="C67" s="1389" t="s">
        <v>254</v>
      </c>
      <c r="D67" s="1390">
        <f>605*1.2</f>
        <v>726</v>
      </c>
      <c r="E67" s="1391"/>
      <c r="F67" s="1390">
        <f t="shared" si="0"/>
        <v>0</v>
      </c>
    </row>
    <row r="68" spans="1:6" s="1376" customFormat="1" ht="33.75">
      <c r="A68" s="1387">
        <v>55</v>
      </c>
      <c r="B68" s="1388" t="s">
        <v>7670</v>
      </c>
      <c r="C68" s="1389" t="s">
        <v>254</v>
      </c>
      <c r="D68" s="1390">
        <f>600*1.2</f>
        <v>720</v>
      </c>
      <c r="E68" s="1391"/>
      <c r="F68" s="1390">
        <f>E68*D68</f>
        <v>0</v>
      </c>
    </row>
    <row r="69" spans="1:6" s="1376" customFormat="1" ht="33.75">
      <c r="A69" s="2390"/>
      <c r="B69" s="2391" t="s">
        <v>9802</v>
      </c>
      <c r="C69" s="2392" t="s">
        <v>254</v>
      </c>
      <c r="D69" s="2393">
        <v>20</v>
      </c>
      <c r="E69" s="2394"/>
      <c r="F69" s="1390">
        <f>E69*D69</f>
        <v>0</v>
      </c>
    </row>
    <row r="70" spans="1:6" s="1376" customFormat="1" ht="33.75">
      <c r="A70" s="2390"/>
      <c r="B70" s="2391" t="s">
        <v>9803</v>
      </c>
      <c r="C70" s="2392" t="s">
        <v>254</v>
      </c>
      <c r="D70" s="2393">
        <v>45</v>
      </c>
      <c r="E70" s="2394"/>
      <c r="F70" s="1390">
        <f t="shared" ref="F70:F71" si="1">E70*D70</f>
        <v>0</v>
      </c>
    </row>
    <row r="71" spans="1:6" s="1376" customFormat="1" ht="33.75">
      <c r="A71" s="2390"/>
      <c r="B71" s="2391" t="s">
        <v>9804</v>
      </c>
      <c r="C71" s="2392" t="s">
        <v>254</v>
      </c>
      <c r="D71" s="2393">
        <f>10+25+20+65+20+10+30</f>
        <v>180</v>
      </c>
      <c r="E71" s="2394"/>
      <c r="F71" s="1390">
        <f t="shared" si="1"/>
        <v>0</v>
      </c>
    </row>
    <row r="72" spans="1:6" s="1376" customFormat="1" ht="22.5">
      <c r="A72" s="1387">
        <v>56</v>
      </c>
      <c r="B72" s="1388" t="s">
        <v>7671</v>
      </c>
      <c r="C72" s="1389" t="s">
        <v>2462</v>
      </c>
      <c r="D72" s="1390">
        <v>2</v>
      </c>
      <c r="E72" s="1391"/>
      <c r="F72" s="1390">
        <f t="shared" si="0"/>
        <v>0</v>
      </c>
    </row>
    <row r="73" spans="1:6" s="1376" customFormat="1" ht="22.5">
      <c r="A73" s="1387">
        <v>57</v>
      </c>
      <c r="B73" s="1388" t="s">
        <v>7672</v>
      </c>
      <c r="C73" s="1389" t="s">
        <v>2462</v>
      </c>
      <c r="D73" s="1390">
        <v>1</v>
      </c>
      <c r="E73" s="1391"/>
      <c r="F73" s="1390">
        <f t="shared" si="0"/>
        <v>0</v>
      </c>
    </row>
    <row r="74" spans="1:6" s="1376" customFormat="1" ht="11.25">
      <c r="A74" s="1387">
        <v>58</v>
      </c>
      <c r="B74" s="1388" t="s">
        <v>7673</v>
      </c>
      <c r="C74" s="1389" t="s">
        <v>2462</v>
      </c>
      <c r="D74" s="1390">
        <v>6</v>
      </c>
      <c r="E74" s="1391"/>
      <c r="F74" s="1390">
        <f t="shared" si="0"/>
        <v>0</v>
      </c>
    </row>
    <row r="75" spans="1:6" s="1376" customFormat="1" ht="11.25">
      <c r="A75" s="1387">
        <v>59</v>
      </c>
      <c r="B75" s="1388" t="s">
        <v>7674</v>
      </c>
      <c r="C75" s="1389" t="s">
        <v>2462</v>
      </c>
      <c r="D75" s="1390">
        <v>200</v>
      </c>
      <c r="E75" s="1391"/>
      <c r="F75" s="1390">
        <f t="shared" si="0"/>
        <v>0</v>
      </c>
    </row>
    <row r="76" spans="1:6" s="1376" customFormat="1" ht="11.25">
      <c r="A76" s="1387">
        <v>60</v>
      </c>
      <c r="B76" s="1388" t="s">
        <v>7675</v>
      </c>
      <c r="C76" s="1389" t="s">
        <v>254</v>
      </c>
      <c r="D76" s="1390">
        <f>SUM(D54:D68)</f>
        <v>2606</v>
      </c>
      <c r="E76" s="1391"/>
      <c r="F76" s="1390">
        <f t="shared" si="0"/>
        <v>0</v>
      </c>
    </row>
    <row r="77" spans="1:6" s="1376" customFormat="1" ht="11.25">
      <c r="A77" s="1387">
        <v>61</v>
      </c>
      <c r="B77" s="1388" t="s">
        <v>7676</v>
      </c>
      <c r="C77" s="1389" t="s">
        <v>254</v>
      </c>
      <c r="D77" s="1390">
        <f>D76</f>
        <v>2606</v>
      </c>
      <c r="E77" s="1391"/>
      <c r="F77" s="1390">
        <f t="shared" si="0"/>
        <v>0</v>
      </c>
    </row>
    <row r="78" spans="1:6" s="1376" customFormat="1" ht="22.5">
      <c r="A78" s="1387">
        <v>62</v>
      </c>
      <c r="B78" s="1388" t="s">
        <v>7677</v>
      </c>
      <c r="C78" s="1389" t="s">
        <v>254</v>
      </c>
      <c r="D78" s="1390">
        <f>900-72</f>
        <v>828</v>
      </c>
      <c r="E78" s="1391"/>
      <c r="F78" s="1390">
        <f t="shared" si="0"/>
        <v>0</v>
      </c>
    </row>
    <row r="79" spans="1:6" s="1376" customFormat="1" ht="22.5">
      <c r="A79" s="1387">
        <v>63</v>
      </c>
      <c r="B79" s="1388" t="s">
        <v>7678</v>
      </c>
      <c r="C79" s="1389" t="s">
        <v>254</v>
      </c>
      <c r="D79" s="1390">
        <f>1800-29-32-9-5-21-1-15-2-9</f>
        <v>1677</v>
      </c>
      <c r="E79" s="1391"/>
      <c r="F79" s="1390">
        <f t="shared" si="0"/>
        <v>0</v>
      </c>
    </row>
    <row r="80" spans="1:6" s="1376" customFormat="1" ht="11.25">
      <c r="A80" s="1387"/>
      <c r="B80" s="1388" t="s">
        <v>7679</v>
      </c>
      <c r="C80" s="1389" t="s">
        <v>254</v>
      </c>
      <c r="D80" s="1390">
        <v>22</v>
      </c>
      <c r="E80" s="1391"/>
      <c r="F80" s="1390">
        <f t="shared" si="0"/>
        <v>0</v>
      </c>
    </row>
    <row r="81" spans="1:6" s="1376" customFormat="1" ht="22.5">
      <c r="A81" s="1387">
        <v>64</v>
      </c>
      <c r="B81" s="1388" t="s">
        <v>7680</v>
      </c>
      <c r="C81" s="1389" t="s">
        <v>2462</v>
      </c>
      <c r="D81" s="1390">
        <v>11</v>
      </c>
      <c r="E81" s="1391"/>
      <c r="F81" s="1390">
        <f t="shared" ref="F81:F147" si="2">E81*D81</f>
        <v>0</v>
      </c>
    </row>
    <row r="82" spans="1:6" s="1376" customFormat="1" ht="22.5">
      <c r="A82" s="1387"/>
      <c r="B82" s="1388" t="s">
        <v>7681</v>
      </c>
      <c r="C82" s="1389" t="s">
        <v>2462</v>
      </c>
      <c r="D82" s="1390">
        <v>1</v>
      </c>
      <c r="E82" s="1391"/>
      <c r="F82" s="1390">
        <f t="shared" si="2"/>
        <v>0</v>
      </c>
    </row>
    <row r="83" spans="1:6" s="1376" customFormat="1" ht="22.5">
      <c r="A83" s="1387">
        <v>65</v>
      </c>
      <c r="B83" s="1388" t="s">
        <v>7682</v>
      </c>
      <c r="C83" s="1389" t="s">
        <v>2462</v>
      </c>
      <c r="D83" s="1390">
        <v>17</v>
      </c>
      <c r="E83" s="1391"/>
      <c r="F83" s="1390">
        <f t="shared" si="2"/>
        <v>0</v>
      </c>
    </row>
    <row r="84" spans="1:6" s="1376" customFormat="1" ht="22.5">
      <c r="A84" s="1387">
        <v>66</v>
      </c>
      <c r="B84" s="1388" t="s">
        <v>7683</v>
      </c>
      <c r="C84" s="1389" t="s">
        <v>2462</v>
      </c>
      <c r="D84" s="1390">
        <v>3</v>
      </c>
      <c r="E84" s="1391"/>
      <c r="F84" s="1390">
        <f t="shared" si="2"/>
        <v>0</v>
      </c>
    </row>
    <row r="85" spans="1:6" s="1376" customFormat="1" ht="12" customHeight="1">
      <c r="A85" s="1387">
        <v>67</v>
      </c>
      <c r="B85" s="1388" t="s">
        <v>7684</v>
      </c>
      <c r="C85" s="1389" t="s">
        <v>2462</v>
      </c>
      <c r="D85" s="1390">
        <v>1</v>
      </c>
      <c r="E85" s="1391"/>
      <c r="F85" s="1390">
        <f t="shared" si="2"/>
        <v>0</v>
      </c>
    </row>
    <row r="86" spans="1:6" s="1376" customFormat="1" ht="22.5">
      <c r="A86" s="1387">
        <v>68</v>
      </c>
      <c r="B86" s="1388" t="s">
        <v>7685</v>
      </c>
      <c r="C86" s="1389" t="s">
        <v>2462</v>
      </c>
      <c r="D86" s="1390">
        <v>1</v>
      </c>
      <c r="E86" s="1391"/>
      <c r="F86" s="1390">
        <f t="shared" si="2"/>
        <v>0</v>
      </c>
    </row>
    <row r="87" spans="1:6" s="1376" customFormat="1" ht="11.25">
      <c r="A87" s="1387">
        <v>69</v>
      </c>
      <c r="B87" s="1388" t="s">
        <v>7686</v>
      </c>
      <c r="C87" s="1389" t="s">
        <v>2462</v>
      </c>
      <c r="D87" s="1390">
        <v>1</v>
      </c>
      <c r="E87" s="1391"/>
      <c r="F87" s="1390">
        <f t="shared" si="2"/>
        <v>0</v>
      </c>
    </row>
    <row r="88" spans="1:6" s="1376" customFormat="1" ht="11.25">
      <c r="A88" s="1387">
        <v>70</v>
      </c>
      <c r="B88" s="1388" t="s">
        <v>7687</v>
      </c>
      <c r="C88" s="1389" t="s">
        <v>2462</v>
      </c>
      <c r="D88" s="1390">
        <v>2</v>
      </c>
      <c r="E88" s="1391"/>
      <c r="F88" s="1390">
        <f t="shared" si="2"/>
        <v>0</v>
      </c>
    </row>
    <row r="89" spans="1:6" s="1376" customFormat="1" ht="11.25">
      <c r="A89" s="1387">
        <v>71</v>
      </c>
      <c r="B89" s="1388" t="s">
        <v>7688</v>
      </c>
      <c r="C89" s="1389" t="s">
        <v>2462</v>
      </c>
      <c r="D89" s="1390">
        <v>2</v>
      </c>
      <c r="E89" s="1391"/>
      <c r="F89" s="1390">
        <f t="shared" si="2"/>
        <v>0</v>
      </c>
    </row>
    <row r="90" spans="1:6" s="1376" customFormat="1" ht="11.25">
      <c r="A90" s="1387">
        <v>72</v>
      </c>
      <c r="B90" s="1388" t="s">
        <v>7689</v>
      </c>
      <c r="C90" s="1389" t="s">
        <v>2462</v>
      </c>
      <c r="D90" s="1390">
        <v>1</v>
      </c>
      <c r="E90" s="1391"/>
      <c r="F90" s="1390">
        <f t="shared" si="2"/>
        <v>0</v>
      </c>
    </row>
    <row r="91" spans="1:6" s="1376" customFormat="1" ht="11.25">
      <c r="A91" s="1387">
        <v>73</v>
      </c>
      <c r="B91" s="1388" t="s">
        <v>7690</v>
      </c>
      <c r="C91" s="1389" t="s">
        <v>2462</v>
      </c>
      <c r="D91" s="1390">
        <v>10</v>
      </c>
      <c r="E91" s="1391"/>
      <c r="F91" s="1390">
        <f t="shared" si="2"/>
        <v>0</v>
      </c>
    </row>
    <row r="92" spans="1:6" s="1376" customFormat="1" ht="11.25">
      <c r="A92" s="1387">
        <v>74</v>
      </c>
      <c r="B92" s="1388" t="s">
        <v>7691</v>
      </c>
      <c r="C92" s="1389" t="s">
        <v>2462</v>
      </c>
      <c r="D92" s="1390">
        <v>6</v>
      </c>
      <c r="E92" s="1391"/>
      <c r="F92" s="1390">
        <f t="shared" si="2"/>
        <v>0</v>
      </c>
    </row>
    <row r="93" spans="1:6" s="1376" customFormat="1" ht="11.25">
      <c r="A93" s="1387">
        <v>75</v>
      </c>
      <c r="B93" s="1388" t="s">
        <v>7692</v>
      </c>
      <c r="C93" s="1389" t="s">
        <v>2462</v>
      </c>
      <c r="D93" s="1390">
        <v>1</v>
      </c>
      <c r="E93" s="1391"/>
      <c r="F93" s="1390">
        <f t="shared" si="2"/>
        <v>0</v>
      </c>
    </row>
    <row r="94" spans="1:6" s="1376" customFormat="1" ht="11.25">
      <c r="A94" s="1387">
        <v>76</v>
      </c>
      <c r="B94" s="1388" t="s">
        <v>7693</v>
      </c>
      <c r="C94" s="1389" t="s">
        <v>2462</v>
      </c>
      <c r="D94" s="1390">
        <v>3</v>
      </c>
      <c r="E94" s="1391"/>
      <c r="F94" s="1390">
        <f t="shared" si="2"/>
        <v>0</v>
      </c>
    </row>
    <row r="95" spans="1:6" s="1376" customFormat="1" ht="11.25">
      <c r="A95" s="1387">
        <v>77</v>
      </c>
      <c r="B95" s="1388" t="s">
        <v>7694</v>
      </c>
      <c r="C95" s="1389" t="s">
        <v>2462</v>
      </c>
      <c r="D95" s="1390">
        <v>8</v>
      </c>
      <c r="E95" s="1391"/>
      <c r="F95" s="1390">
        <f t="shared" si="2"/>
        <v>0</v>
      </c>
    </row>
    <row r="96" spans="1:6" s="1376" customFormat="1" ht="11.25">
      <c r="A96" s="1387">
        <v>78</v>
      </c>
      <c r="B96" s="1388" t="s">
        <v>7695</v>
      </c>
      <c r="C96" s="1389" t="s">
        <v>2462</v>
      </c>
      <c r="D96" s="1390">
        <v>6</v>
      </c>
      <c r="E96" s="1391"/>
      <c r="F96" s="1390">
        <f t="shared" si="2"/>
        <v>0</v>
      </c>
    </row>
    <row r="97" spans="1:6" s="1376" customFormat="1" ht="11.25">
      <c r="A97" s="1387">
        <v>79</v>
      </c>
      <c r="B97" s="1388" t="s">
        <v>7696</v>
      </c>
      <c r="C97" s="1389" t="s">
        <v>2462</v>
      </c>
      <c r="D97" s="1390">
        <v>105</v>
      </c>
      <c r="E97" s="1391"/>
      <c r="F97" s="1390">
        <f t="shared" si="2"/>
        <v>0</v>
      </c>
    </row>
    <row r="98" spans="1:6" s="1376" customFormat="1" ht="11.25">
      <c r="A98" s="1387">
        <v>80</v>
      </c>
      <c r="B98" s="1388" t="s">
        <v>7697</v>
      </c>
      <c r="C98" s="1389" t="s">
        <v>2462</v>
      </c>
      <c r="D98" s="1390">
        <v>1</v>
      </c>
      <c r="E98" s="1391"/>
      <c r="F98" s="1390">
        <f t="shared" si="2"/>
        <v>0</v>
      </c>
    </row>
    <row r="99" spans="1:6" s="1376" customFormat="1" ht="11.25">
      <c r="A99" s="1387">
        <v>81</v>
      </c>
      <c r="B99" s="1388" t="s">
        <v>7698</v>
      </c>
      <c r="C99" s="1389" t="s">
        <v>2462</v>
      </c>
      <c r="D99" s="1390">
        <v>1</v>
      </c>
      <c r="E99" s="1391"/>
      <c r="F99" s="1390">
        <f t="shared" si="2"/>
        <v>0</v>
      </c>
    </row>
    <row r="100" spans="1:6" s="1376" customFormat="1" ht="11.25">
      <c r="A100" s="1387">
        <v>82</v>
      </c>
      <c r="B100" s="1388" t="s">
        <v>7699</v>
      </c>
      <c r="C100" s="1389" t="s">
        <v>2462</v>
      </c>
      <c r="D100" s="1390">
        <v>1</v>
      </c>
      <c r="E100" s="1391"/>
      <c r="F100" s="1390">
        <f t="shared" si="2"/>
        <v>0</v>
      </c>
    </row>
    <row r="101" spans="1:6" s="1376" customFormat="1" ht="11.25">
      <c r="A101" s="1387">
        <v>83</v>
      </c>
      <c r="B101" s="1388" t="s">
        <v>7700</v>
      </c>
      <c r="C101" s="1389" t="s">
        <v>2462</v>
      </c>
      <c r="D101" s="1390">
        <v>1</v>
      </c>
      <c r="E101" s="1391"/>
      <c r="F101" s="1390">
        <f t="shared" si="2"/>
        <v>0</v>
      </c>
    </row>
    <row r="102" spans="1:6" s="1376" customFormat="1" ht="11.25">
      <c r="A102" s="1387">
        <v>84</v>
      </c>
      <c r="B102" s="1388" t="s">
        <v>7701</v>
      </c>
      <c r="C102" s="1389" t="s">
        <v>2462</v>
      </c>
      <c r="D102" s="1390">
        <v>1</v>
      </c>
      <c r="E102" s="1391"/>
      <c r="F102" s="1390">
        <f t="shared" si="2"/>
        <v>0</v>
      </c>
    </row>
    <row r="103" spans="1:6" s="1376" customFormat="1" ht="22.5">
      <c r="A103" s="1387"/>
      <c r="B103" s="1388" t="s">
        <v>7702</v>
      </c>
      <c r="C103" s="1389" t="s">
        <v>2462</v>
      </c>
      <c r="D103" s="1390">
        <v>2</v>
      </c>
      <c r="E103" s="1391"/>
      <c r="F103" s="1390">
        <f t="shared" si="2"/>
        <v>0</v>
      </c>
    </row>
    <row r="104" spans="1:6" s="1376" customFormat="1" ht="33.75">
      <c r="A104" s="1387"/>
      <c r="B104" s="1388" t="s">
        <v>7703</v>
      </c>
      <c r="C104" s="1389" t="s">
        <v>2575</v>
      </c>
      <c r="D104" s="1390">
        <v>1</v>
      </c>
      <c r="E104" s="1391"/>
      <c r="F104" s="1390">
        <f t="shared" si="2"/>
        <v>0</v>
      </c>
    </row>
    <row r="105" spans="1:6" s="1376" customFormat="1" ht="315">
      <c r="A105" s="1387">
        <v>85</v>
      </c>
      <c r="B105" s="1388" t="s">
        <v>7704</v>
      </c>
      <c r="C105" s="1389" t="s">
        <v>2575</v>
      </c>
      <c r="D105" s="1390">
        <v>1</v>
      </c>
      <c r="E105" s="1391"/>
      <c r="F105" s="1390">
        <f t="shared" si="2"/>
        <v>0</v>
      </c>
    </row>
    <row r="106" spans="1:6" s="1376" customFormat="1" ht="116.25" customHeight="1">
      <c r="A106" s="1387">
        <v>86</v>
      </c>
      <c r="B106" s="1388" t="s">
        <v>7705</v>
      </c>
      <c r="C106" s="1389" t="s">
        <v>2575</v>
      </c>
      <c r="D106" s="1390">
        <v>1</v>
      </c>
      <c r="E106" s="1391"/>
      <c r="F106" s="1390">
        <f t="shared" si="2"/>
        <v>0</v>
      </c>
    </row>
    <row r="107" spans="1:6" s="1376" customFormat="1" ht="22.5">
      <c r="A107" s="1387">
        <v>87</v>
      </c>
      <c r="B107" s="1388" t="s">
        <v>7706</v>
      </c>
      <c r="C107" s="1389" t="s">
        <v>2462</v>
      </c>
      <c r="D107" s="1390">
        <v>1</v>
      </c>
      <c r="E107" s="1391"/>
      <c r="F107" s="1390">
        <f t="shared" si="2"/>
        <v>0</v>
      </c>
    </row>
    <row r="108" spans="1:6" s="1376" customFormat="1" ht="21" customHeight="1">
      <c r="A108" s="1383"/>
      <c r="B108" s="1384" t="s">
        <v>7707</v>
      </c>
      <c r="C108" s="1384"/>
      <c r="D108" s="1385"/>
      <c r="E108" s="1395"/>
      <c r="F108" s="1390"/>
    </row>
    <row r="109" spans="1:6" s="1376" customFormat="1" ht="112.5">
      <c r="A109" s="1387">
        <v>88</v>
      </c>
      <c r="B109" s="1388" t="s">
        <v>7708</v>
      </c>
      <c r="C109" s="1389" t="s">
        <v>2462</v>
      </c>
      <c r="D109" s="1390">
        <v>5</v>
      </c>
      <c r="E109" s="1391"/>
      <c r="F109" s="1390">
        <f t="shared" si="2"/>
        <v>0</v>
      </c>
    </row>
    <row r="110" spans="1:6" s="1376" customFormat="1" ht="11.25">
      <c r="A110" s="1387">
        <v>89</v>
      </c>
      <c r="B110" s="1388" t="s">
        <v>7709</v>
      </c>
      <c r="C110" s="1389" t="s">
        <v>2462</v>
      </c>
      <c r="D110" s="1390">
        <v>4</v>
      </c>
      <c r="E110" s="1391"/>
      <c r="F110" s="1390">
        <f t="shared" si="2"/>
        <v>0</v>
      </c>
    </row>
    <row r="111" spans="1:6" s="1376" customFormat="1" ht="56.25">
      <c r="A111" s="1387">
        <v>90</v>
      </c>
      <c r="B111" s="1388" t="s">
        <v>7710</v>
      </c>
      <c r="C111" s="1389" t="s">
        <v>2462</v>
      </c>
      <c r="D111" s="1390">
        <v>30</v>
      </c>
      <c r="E111" s="1391"/>
      <c r="F111" s="1390">
        <f t="shared" si="2"/>
        <v>0</v>
      </c>
    </row>
    <row r="112" spans="1:6" s="1376" customFormat="1" ht="45">
      <c r="A112" s="1387">
        <v>91</v>
      </c>
      <c r="B112" s="1388" t="s">
        <v>7711</v>
      </c>
      <c r="C112" s="1389" t="s">
        <v>2462</v>
      </c>
      <c r="D112" s="1390">
        <v>4</v>
      </c>
      <c r="E112" s="1391"/>
      <c r="F112" s="1390">
        <f t="shared" si="2"/>
        <v>0</v>
      </c>
    </row>
    <row r="113" spans="1:6" s="1376" customFormat="1" ht="94.5" customHeight="1">
      <c r="A113" s="1387">
        <v>92</v>
      </c>
      <c r="B113" s="1388" t="s">
        <v>7712</v>
      </c>
      <c r="C113" s="1389" t="s">
        <v>2462</v>
      </c>
      <c r="D113" s="1390">
        <v>16</v>
      </c>
      <c r="E113" s="1391"/>
      <c r="F113" s="1390">
        <f t="shared" si="2"/>
        <v>0</v>
      </c>
    </row>
    <row r="114" spans="1:6" s="1376" customFormat="1" ht="33.75">
      <c r="A114" s="1387">
        <v>93</v>
      </c>
      <c r="B114" s="1388" t="s">
        <v>7713</v>
      </c>
      <c r="C114" s="1389" t="s">
        <v>2462</v>
      </c>
      <c r="D114" s="1390">
        <v>22</v>
      </c>
      <c r="E114" s="1391"/>
      <c r="F114" s="1390">
        <f t="shared" si="2"/>
        <v>0</v>
      </c>
    </row>
    <row r="115" spans="1:6" s="1376" customFormat="1" ht="141.75" customHeight="1">
      <c r="A115" s="1387">
        <v>94</v>
      </c>
      <c r="B115" s="1388" t="s">
        <v>7714</v>
      </c>
      <c r="C115" s="1389" t="s">
        <v>2462</v>
      </c>
      <c r="D115" s="1390">
        <v>4</v>
      </c>
      <c r="E115" s="1391"/>
      <c r="F115" s="1390">
        <f t="shared" si="2"/>
        <v>0</v>
      </c>
    </row>
    <row r="116" spans="1:6" s="1376" customFormat="1" ht="33.75">
      <c r="A116" s="1387">
        <v>95</v>
      </c>
      <c r="B116" s="1388" t="s">
        <v>7715</v>
      </c>
      <c r="C116" s="1389" t="s">
        <v>2462</v>
      </c>
      <c r="D116" s="1390">
        <v>6</v>
      </c>
      <c r="E116" s="1391"/>
      <c r="F116" s="1390">
        <f t="shared" si="2"/>
        <v>0</v>
      </c>
    </row>
    <row r="117" spans="1:6" s="1376" customFormat="1" ht="129" customHeight="1">
      <c r="A117" s="1387">
        <v>96</v>
      </c>
      <c r="B117" s="1388" t="s">
        <v>7716</v>
      </c>
      <c r="C117" s="1389" t="s">
        <v>2462</v>
      </c>
      <c r="D117" s="1390">
        <v>2</v>
      </c>
      <c r="E117" s="1391"/>
      <c r="F117" s="1390">
        <f t="shared" si="2"/>
        <v>0</v>
      </c>
    </row>
    <row r="118" spans="1:6" s="1376" customFormat="1" ht="45">
      <c r="A118" s="1387">
        <v>97</v>
      </c>
      <c r="B118" s="1388" t="s">
        <v>7717</v>
      </c>
      <c r="C118" s="1389" t="s">
        <v>2462</v>
      </c>
      <c r="D118" s="1390">
        <v>4</v>
      </c>
      <c r="E118" s="1391"/>
      <c r="F118" s="1390">
        <f t="shared" si="2"/>
        <v>0</v>
      </c>
    </row>
    <row r="119" spans="1:6" s="1376" customFormat="1" ht="45">
      <c r="A119" s="1387">
        <v>98</v>
      </c>
      <c r="B119" s="1388" t="s">
        <v>7718</v>
      </c>
      <c r="C119" s="1389" t="s">
        <v>2462</v>
      </c>
      <c r="D119" s="1390">
        <v>2</v>
      </c>
      <c r="E119" s="1391"/>
      <c r="F119" s="1390">
        <f t="shared" si="2"/>
        <v>0</v>
      </c>
    </row>
    <row r="120" spans="1:6" s="1376" customFormat="1" ht="33.75">
      <c r="A120" s="1387">
        <v>99</v>
      </c>
      <c r="B120" s="1388" t="s">
        <v>7719</v>
      </c>
      <c r="C120" s="1389" t="s">
        <v>2462</v>
      </c>
      <c r="D120" s="1390">
        <v>1</v>
      </c>
      <c r="E120" s="1391"/>
      <c r="F120" s="1390">
        <f t="shared" si="2"/>
        <v>0</v>
      </c>
    </row>
    <row r="121" spans="1:6" s="1376" customFormat="1" ht="90">
      <c r="A121" s="1387">
        <v>100</v>
      </c>
      <c r="B121" s="1388" t="s">
        <v>7720</v>
      </c>
      <c r="C121" s="1389" t="s">
        <v>2462</v>
      </c>
      <c r="D121" s="1390">
        <v>13</v>
      </c>
      <c r="E121" s="1391"/>
      <c r="F121" s="1390">
        <f t="shared" si="2"/>
        <v>0</v>
      </c>
    </row>
    <row r="122" spans="1:6" s="1376" customFormat="1" ht="22.5">
      <c r="A122" s="1387">
        <v>101</v>
      </c>
      <c r="B122" s="1388" t="s">
        <v>7721</v>
      </c>
      <c r="C122" s="1389" t="s">
        <v>2462</v>
      </c>
      <c r="D122" s="1390">
        <v>31</v>
      </c>
      <c r="E122" s="1391"/>
      <c r="F122" s="1390">
        <f t="shared" si="2"/>
        <v>0</v>
      </c>
    </row>
    <row r="123" spans="1:6" s="1376" customFormat="1" ht="33.75">
      <c r="A123" s="1387">
        <v>102</v>
      </c>
      <c r="B123" s="1388" t="s">
        <v>7722</v>
      </c>
      <c r="C123" s="1389" t="s">
        <v>2462</v>
      </c>
      <c r="D123" s="1390">
        <v>5</v>
      </c>
      <c r="E123" s="1391"/>
      <c r="F123" s="1390">
        <f t="shared" si="2"/>
        <v>0</v>
      </c>
    </row>
    <row r="124" spans="1:6" s="1376" customFormat="1" ht="33.75">
      <c r="A124" s="1387">
        <v>103</v>
      </c>
      <c r="B124" s="1388" t="s">
        <v>7723</v>
      </c>
      <c r="C124" s="1389" t="s">
        <v>2462</v>
      </c>
      <c r="D124" s="1390">
        <v>7</v>
      </c>
      <c r="E124" s="1391"/>
      <c r="F124" s="1390">
        <f t="shared" si="2"/>
        <v>0</v>
      </c>
    </row>
    <row r="125" spans="1:6" s="1376" customFormat="1" ht="11.25">
      <c r="A125" s="1387">
        <v>104</v>
      </c>
      <c r="B125" s="1388" t="s">
        <v>7724</v>
      </c>
      <c r="C125" s="1389" t="s">
        <v>2462</v>
      </c>
      <c r="D125" s="1390">
        <v>7</v>
      </c>
      <c r="E125" s="1391"/>
      <c r="F125" s="1390">
        <f t="shared" si="2"/>
        <v>0</v>
      </c>
    </row>
    <row r="126" spans="1:6" s="1376" customFormat="1" ht="22.5">
      <c r="A126" s="1387">
        <v>105</v>
      </c>
      <c r="B126" s="1388" t="s">
        <v>7725</v>
      </c>
      <c r="C126" s="1389" t="s">
        <v>2462</v>
      </c>
      <c r="D126" s="1390">
        <v>28</v>
      </c>
      <c r="E126" s="1391"/>
      <c r="F126" s="1390">
        <f t="shared" si="2"/>
        <v>0</v>
      </c>
    </row>
    <row r="127" spans="1:6" s="1376" customFormat="1" ht="33.75">
      <c r="A127" s="1387">
        <v>106</v>
      </c>
      <c r="B127" s="1388" t="s">
        <v>7726</v>
      </c>
      <c r="C127" s="1389" t="s">
        <v>2462</v>
      </c>
      <c r="D127" s="1390">
        <v>5</v>
      </c>
      <c r="E127" s="1391"/>
      <c r="F127" s="1390">
        <f t="shared" si="2"/>
        <v>0</v>
      </c>
    </row>
    <row r="128" spans="1:6" s="1376" customFormat="1" ht="45">
      <c r="A128" s="1387">
        <v>107</v>
      </c>
      <c r="B128" s="1388" t="s">
        <v>7727</v>
      </c>
      <c r="C128" s="1389" t="s">
        <v>2462</v>
      </c>
      <c r="D128" s="1390">
        <v>2</v>
      </c>
      <c r="E128" s="1391"/>
      <c r="F128" s="1390">
        <f t="shared" si="2"/>
        <v>0</v>
      </c>
    </row>
    <row r="129" spans="1:6" s="1376" customFormat="1" ht="11.25">
      <c r="A129" s="1387">
        <v>108</v>
      </c>
      <c r="B129" s="1388" t="s">
        <v>7728</v>
      </c>
      <c r="C129" s="1389" t="s">
        <v>2462</v>
      </c>
      <c r="D129" s="1390">
        <v>11</v>
      </c>
      <c r="E129" s="1391"/>
      <c r="F129" s="1390">
        <f t="shared" si="2"/>
        <v>0</v>
      </c>
    </row>
    <row r="130" spans="1:6" s="1376" customFormat="1" ht="11.25">
      <c r="A130" s="1387">
        <v>109</v>
      </c>
      <c r="B130" s="1388" t="s">
        <v>7729</v>
      </c>
      <c r="C130" s="1389" t="s">
        <v>2462</v>
      </c>
      <c r="D130" s="1390">
        <v>1</v>
      </c>
      <c r="E130" s="1391"/>
      <c r="F130" s="1390">
        <f t="shared" si="2"/>
        <v>0</v>
      </c>
    </row>
    <row r="131" spans="1:6" s="1376" customFormat="1" ht="56.25">
      <c r="A131" s="1387">
        <v>110</v>
      </c>
      <c r="B131" s="1388" t="s">
        <v>9796</v>
      </c>
      <c r="C131" s="1389" t="s">
        <v>2462</v>
      </c>
      <c r="D131" s="1390">
        <v>34</v>
      </c>
      <c r="E131" s="1391"/>
      <c r="F131" s="1390">
        <f t="shared" si="2"/>
        <v>0</v>
      </c>
    </row>
    <row r="132" spans="1:6" s="1376" customFormat="1" ht="56.25">
      <c r="A132" s="1387">
        <v>111</v>
      </c>
      <c r="B132" s="1388" t="s">
        <v>9797</v>
      </c>
      <c r="C132" s="1389" t="s">
        <v>2462</v>
      </c>
      <c r="D132" s="1390">
        <v>2</v>
      </c>
      <c r="E132" s="1391"/>
      <c r="F132" s="1390">
        <f t="shared" si="2"/>
        <v>0</v>
      </c>
    </row>
    <row r="133" spans="1:6" s="1376" customFormat="1" ht="56.25">
      <c r="A133" s="1387">
        <v>112</v>
      </c>
      <c r="B133" s="1388" t="s">
        <v>9798</v>
      </c>
      <c r="C133" s="1389" t="s">
        <v>2462</v>
      </c>
      <c r="D133" s="1390">
        <v>2</v>
      </c>
      <c r="E133" s="1391"/>
      <c r="F133" s="1390">
        <f t="shared" si="2"/>
        <v>0</v>
      </c>
    </row>
    <row r="134" spans="1:6" s="1376" customFormat="1" ht="56.25">
      <c r="A134" s="1387">
        <v>113</v>
      </c>
      <c r="B134" s="1388" t="s">
        <v>9799</v>
      </c>
      <c r="C134" s="1389" t="s">
        <v>2462</v>
      </c>
      <c r="D134" s="1390">
        <v>3</v>
      </c>
      <c r="E134" s="1391"/>
      <c r="F134" s="1390">
        <f t="shared" si="2"/>
        <v>0</v>
      </c>
    </row>
    <row r="135" spans="1:6" s="1376" customFormat="1" ht="56.25">
      <c r="A135" s="1387">
        <v>114</v>
      </c>
      <c r="B135" s="1388" t="s">
        <v>9800</v>
      </c>
      <c r="C135" s="1389" t="s">
        <v>2462</v>
      </c>
      <c r="D135" s="1390">
        <v>1</v>
      </c>
      <c r="E135" s="1391"/>
      <c r="F135" s="1390">
        <f t="shared" si="2"/>
        <v>0</v>
      </c>
    </row>
    <row r="136" spans="1:6" s="1376" customFormat="1" ht="56.25">
      <c r="A136" s="1387">
        <v>115</v>
      </c>
      <c r="B136" s="1388" t="s">
        <v>9801</v>
      </c>
      <c r="C136" s="1389" t="s">
        <v>2462</v>
      </c>
      <c r="D136" s="1390">
        <v>1</v>
      </c>
      <c r="E136" s="1391"/>
      <c r="F136" s="1390">
        <f t="shared" si="2"/>
        <v>0</v>
      </c>
    </row>
    <row r="137" spans="1:6" s="1376" customFormat="1" ht="22.5">
      <c r="A137" s="1387">
        <v>116</v>
      </c>
      <c r="B137" s="1388" t="s">
        <v>7730</v>
      </c>
      <c r="C137" s="1389" t="s">
        <v>2462</v>
      </c>
      <c r="D137" s="1390">
        <v>3</v>
      </c>
      <c r="E137" s="1391"/>
      <c r="F137" s="1390">
        <f t="shared" si="2"/>
        <v>0</v>
      </c>
    </row>
    <row r="138" spans="1:6" s="1376" customFormat="1" ht="11.25">
      <c r="A138" s="1392"/>
      <c r="B138" s="1384" t="s">
        <v>7731</v>
      </c>
      <c r="C138" s="1393"/>
      <c r="D138" s="1394"/>
      <c r="E138" s="1395"/>
      <c r="F138" s="1390"/>
    </row>
    <row r="139" spans="1:6" s="1376" customFormat="1" ht="21" customHeight="1">
      <c r="A139" s="1383"/>
      <c r="B139" s="1384" t="s">
        <v>7732</v>
      </c>
      <c r="C139" s="1384"/>
      <c r="D139" s="1385"/>
      <c r="E139" s="1395"/>
      <c r="F139" s="1390"/>
    </row>
    <row r="140" spans="1:6" s="1376" customFormat="1" ht="11.25">
      <c r="A140" s="1387">
        <v>117</v>
      </c>
      <c r="B140" s="1388" t="s">
        <v>7733</v>
      </c>
      <c r="C140" s="1389" t="s">
        <v>2462</v>
      </c>
      <c r="D140" s="1390">
        <v>2</v>
      </c>
      <c r="E140" s="1391"/>
      <c r="F140" s="1390">
        <f t="shared" si="2"/>
        <v>0</v>
      </c>
    </row>
    <row r="141" spans="1:6" s="1376" customFormat="1" ht="11.25">
      <c r="A141" s="1387">
        <v>118</v>
      </c>
      <c r="B141" s="1388" t="s">
        <v>7734</v>
      </c>
      <c r="C141" s="1389" t="s">
        <v>254</v>
      </c>
      <c r="D141" s="1390">
        <v>18</v>
      </c>
      <c r="E141" s="1391"/>
      <c r="F141" s="1390">
        <f t="shared" si="2"/>
        <v>0</v>
      </c>
    </row>
    <row r="142" spans="1:6" s="1376" customFormat="1" ht="11.25">
      <c r="A142" s="1387">
        <v>119</v>
      </c>
      <c r="B142" s="1388" t="s">
        <v>7735</v>
      </c>
      <c r="C142" s="1389" t="s">
        <v>4961</v>
      </c>
      <c r="D142" s="1390">
        <v>2</v>
      </c>
      <c r="E142" s="1391"/>
      <c r="F142" s="1390">
        <f t="shared" si="2"/>
        <v>0</v>
      </c>
    </row>
    <row r="143" spans="1:6" s="1376" customFormat="1" ht="11.25">
      <c r="A143" s="1387">
        <v>120</v>
      </c>
      <c r="B143" s="1388" t="s">
        <v>7736</v>
      </c>
      <c r="C143" s="1389" t="s">
        <v>4961</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7737</v>
      </c>
      <c r="C145" s="1389" t="s">
        <v>2462</v>
      </c>
      <c r="D145" s="1390">
        <v>2</v>
      </c>
      <c r="E145" s="1391"/>
      <c r="F145" s="1390">
        <f t="shared" si="2"/>
        <v>0</v>
      </c>
    </row>
    <row r="146" spans="1:6" s="1376" customFormat="1" ht="21" customHeight="1">
      <c r="A146" s="1383"/>
      <c r="B146" s="1384" t="s">
        <v>7738</v>
      </c>
      <c r="C146" s="1384"/>
      <c r="D146" s="1385"/>
      <c r="E146" s="1395"/>
      <c r="F146" s="1390"/>
    </row>
    <row r="147" spans="1:6" s="1376" customFormat="1" ht="11.25">
      <c r="A147" s="1387">
        <v>122</v>
      </c>
      <c r="B147" s="1388" t="s">
        <v>7739</v>
      </c>
      <c r="C147" s="1389" t="s">
        <v>2462</v>
      </c>
      <c r="D147" s="1390">
        <v>2</v>
      </c>
      <c r="E147" s="1391"/>
      <c r="F147" s="1390">
        <f t="shared" si="2"/>
        <v>0</v>
      </c>
    </row>
    <row r="148" spans="1:6" s="1376" customFormat="1" ht="11.25">
      <c r="A148" s="1387">
        <v>123</v>
      </c>
      <c r="B148" s="1388" t="s">
        <v>7740</v>
      </c>
      <c r="C148" s="1389" t="s">
        <v>2462</v>
      </c>
      <c r="D148" s="1390">
        <v>1</v>
      </c>
      <c r="E148" s="1391"/>
      <c r="F148" s="1390">
        <f t="shared" ref="F148:F206" si="3">E148*D148</f>
        <v>0</v>
      </c>
    </row>
    <row r="149" spans="1:6" s="1376" customFormat="1" ht="11.25">
      <c r="A149" s="1387">
        <v>124</v>
      </c>
      <c r="B149" s="1388" t="s">
        <v>7741</v>
      </c>
      <c r="C149" s="1389" t="s">
        <v>2462</v>
      </c>
      <c r="D149" s="1390">
        <v>2</v>
      </c>
      <c r="E149" s="1391"/>
      <c r="F149" s="1390">
        <f t="shared" si="3"/>
        <v>0</v>
      </c>
    </row>
    <row r="150" spans="1:6" s="1376" customFormat="1" ht="12">
      <c r="A150" s="1387">
        <v>125</v>
      </c>
      <c r="B150" s="1388" t="s">
        <v>7742</v>
      </c>
      <c r="C150" s="1389" t="s">
        <v>2462</v>
      </c>
      <c r="D150" s="1390">
        <v>1</v>
      </c>
      <c r="E150" s="1391"/>
      <c r="F150" s="1390">
        <f t="shared" si="3"/>
        <v>0</v>
      </c>
    </row>
    <row r="151" spans="1:6" s="1376" customFormat="1" ht="11.25">
      <c r="A151" s="1387">
        <v>126</v>
      </c>
      <c r="B151" s="1388" t="s">
        <v>7743</v>
      </c>
      <c r="C151" s="1389" t="s">
        <v>2462</v>
      </c>
      <c r="D151" s="1390">
        <v>1</v>
      </c>
      <c r="E151" s="1391"/>
      <c r="F151" s="1390">
        <f t="shared" si="3"/>
        <v>0</v>
      </c>
    </row>
    <row r="152" spans="1:6" s="1376" customFormat="1" ht="11.25">
      <c r="A152" s="1387">
        <v>127</v>
      </c>
      <c r="B152" s="1388" t="s">
        <v>7744</v>
      </c>
      <c r="C152" s="1389" t="s">
        <v>254</v>
      </c>
      <c r="D152" s="1390">
        <v>6</v>
      </c>
      <c r="E152" s="1391"/>
      <c r="F152" s="1390">
        <f t="shared" si="3"/>
        <v>0</v>
      </c>
    </row>
    <row r="153" spans="1:6" s="1376" customFormat="1" ht="11.25">
      <c r="A153" s="1387">
        <v>128</v>
      </c>
      <c r="B153" s="1388" t="s">
        <v>7745</v>
      </c>
      <c r="C153" s="1389" t="s">
        <v>2462</v>
      </c>
      <c r="D153" s="1390">
        <v>1</v>
      </c>
      <c r="E153" s="1391"/>
      <c r="F153" s="1390">
        <f t="shared" si="3"/>
        <v>0</v>
      </c>
    </row>
    <row r="154" spans="1:6" s="1376" customFormat="1" ht="11.25">
      <c r="A154" s="1387">
        <v>129</v>
      </c>
      <c r="B154" s="1388" t="s">
        <v>7746</v>
      </c>
      <c r="C154" s="1389" t="s">
        <v>2462</v>
      </c>
      <c r="D154" s="1390">
        <v>2</v>
      </c>
      <c r="E154" s="1391"/>
      <c r="F154" s="1390">
        <f t="shared" si="3"/>
        <v>0</v>
      </c>
    </row>
    <row r="155" spans="1:6" s="1376" customFormat="1" ht="11.25">
      <c r="A155" s="1387">
        <v>130</v>
      </c>
      <c r="B155" s="1388" t="s">
        <v>7747</v>
      </c>
      <c r="C155" s="1389" t="s">
        <v>2462</v>
      </c>
      <c r="D155" s="1390">
        <v>1</v>
      </c>
      <c r="E155" s="1391"/>
      <c r="F155" s="1390">
        <f t="shared" si="3"/>
        <v>0</v>
      </c>
    </row>
    <row r="156" spans="1:6" s="1376" customFormat="1" ht="11.25">
      <c r="A156" s="1387">
        <v>131</v>
      </c>
      <c r="B156" s="1388" t="s">
        <v>7748</v>
      </c>
      <c r="C156" s="1389" t="s">
        <v>2462</v>
      </c>
      <c r="D156" s="1390">
        <v>1</v>
      </c>
      <c r="E156" s="1391"/>
      <c r="F156" s="1390">
        <f t="shared" si="3"/>
        <v>0</v>
      </c>
    </row>
    <row r="157" spans="1:6" s="1376" customFormat="1" ht="11.25">
      <c r="A157" s="1387">
        <v>132</v>
      </c>
      <c r="B157" s="1388" t="s">
        <v>7749</v>
      </c>
      <c r="C157" s="1389" t="s">
        <v>2462</v>
      </c>
      <c r="D157" s="1390">
        <v>1</v>
      </c>
      <c r="E157" s="1391"/>
      <c r="F157" s="1390">
        <f t="shared" si="3"/>
        <v>0</v>
      </c>
    </row>
    <row r="158" spans="1:6" s="1376" customFormat="1" ht="11.25">
      <c r="A158" s="1387">
        <v>133</v>
      </c>
      <c r="B158" s="1388" t="s">
        <v>7750</v>
      </c>
      <c r="C158" s="1389" t="s">
        <v>2462</v>
      </c>
      <c r="D158" s="1390">
        <v>2</v>
      </c>
      <c r="E158" s="1391"/>
      <c r="F158" s="1390">
        <f t="shared" si="3"/>
        <v>0</v>
      </c>
    </row>
    <row r="159" spans="1:6" s="1376" customFormat="1" ht="11.25">
      <c r="A159" s="1387">
        <v>134</v>
      </c>
      <c r="B159" s="1388" t="s">
        <v>7751</v>
      </c>
      <c r="C159" s="1389" t="s">
        <v>2462</v>
      </c>
      <c r="D159" s="1390">
        <v>8</v>
      </c>
      <c r="E159" s="1391"/>
      <c r="F159" s="1390">
        <f t="shared" si="3"/>
        <v>0</v>
      </c>
    </row>
    <row r="160" spans="1:6" s="1376" customFormat="1" ht="11.25">
      <c r="A160" s="1387">
        <v>135</v>
      </c>
      <c r="B160" s="1388" t="s">
        <v>7752</v>
      </c>
      <c r="C160" s="1389" t="s">
        <v>2462</v>
      </c>
      <c r="D160" s="1390">
        <v>1</v>
      </c>
      <c r="E160" s="1391"/>
      <c r="F160" s="1390">
        <f t="shared" si="3"/>
        <v>0</v>
      </c>
    </row>
    <row r="161" spans="1:6" s="1376" customFormat="1" ht="11.25">
      <c r="A161" s="1387">
        <v>136</v>
      </c>
      <c r="B161" s="1388" t="s">
        <v>7753</v>
      </c>
      <c r="C161" s="1389" t="s">
        <v>2462</v>
      </c>
      <c r="D161" s="1390">
        <v>1</v>
      </c>
      <c r="E161" s="1391"/>
      <c r="F161" s="1390">
        <f t="shared" si="3"/>
        <v>0</v>
      </c>
    </row>
    <row r="162" spans="1:6" s="1376" customFormat="1" ht="11.25">
      <c r="A162" s="1387">
        <v>137</v>
      </c>
      <c r="B162" s="1388" t="s">
        <v>7754</v>
      </c>
      <c r="C162" s="1389" t="s">
        <v>2462</v>
      </c>
      <c r="D162" s="1390">
        <v>2</v>
      </c>
      <c r="E162" s="1391"/>
      <c r="F162" s="1390">
        <f t="shared" si="3"/>
        <v>0</v>
      </c>
    </row>
    <row r="163" spans="1:6" s="1376" customFormat="1" ht="11.25">
      <c r="A163" s="1387">
        <v>138</v>
      </c>
      <c r="B163" s="1388" t="s">
        <v>7755</v>
      </c>
      <c r="C163" s="1389" t="s">
        <v>2462</v>
      </c>
      <c r="D163" s="1390">
        <v>8</v>
      </c>
      <c r="E163" s="1391"/>
      <c r="F163" s="1390">
        <f t="shared" si="3"/>
        <v>0</v>
      </c>
    </row>
    <row r="164" spans="1:6" s="1376" customFormat="1" ht="11.25">
      <c r="A164" s="1387">
        <v>139</v>
      </c>
      <c r="B164" s="1388" t="s">
        <v>7756</v>
      </c>
      <c r="C164" s="1389" t="s">
        <v>2462</v>
      </c>
      <c r="D164" s="1390">
        <v>2</v>
      </c>
      <c r="E164" s="1391"/>
      <c r="F164" s="1390">
        <f t="shared" si="3"/>
        <v>0</v>
      </c>
    </row>
    <row r="165" spans="1:6" s="1376" customFormat="1" ht="11.25">
      <c r="A165" s="1387">
        <v>140</v>
      </c>
      <c r="B165" s="1388" t="s">
        <v>7757</v>
      </c>
      <c r="C165" s="1389" t="s">
        <v>4961</v>
      </c>
      <c r="D165" s="1390">
        <v>12</v>
      </c>
      <c r="E165" s="1391"/>
      <c r="F165" s="1390">
        <f t="shared" si="3"/>
        <v>0</v>
      </c>
    </row>
    <row r="166" spans="1:6" s="1376" customFormat="1" ht="11.25">
      <c r="A166" s="1387">
        <v>141</v>
      </c>
      <c r="B166" s="1388" t="s">
        <v>7758</v>
      </c>
      <c r="C166" s="1389" t="s">
        <v>4961</v>
      </c>
      <c r="D166" s="1390">
        <v>1</v>
      </c>
      <c r="E166" s="1391"/>
      <c r="F166" s="1390">
        <f t="shared" si="3"/>
        <v>0</v>
      </c>
    </row>
    <row r="167" spans="1:6" s="1376" customFormat="1" ht="11.25">
      <c r="A167" s="1387">
        <v>142</v>
      </c>
      <c r="B167" s="1388" t="s">
        <v>7759</v>
      </c>
      <c r="C167" s="1389" t="s">
        <v>2462</v>
      </c>
      <c r="D167" s="1390">
        <v>1</v>
      </c>
      <c r="E167" s="1391"/>
      <c r="F167" s="1390">
        <f t="shared" si="3"/>
        <v>0</v>
      </c>
    </row>
    <row r="168" spans="1:6" s="1376" customFormat="1" ht="11.25">
      <c r="A168" s="1387">
        <v>143</v>
      </c>
      <c r="B168" s="1388" t="s">
        <v>7760</v>
      </c>
      <c r="C168" s="1389" t="s">
        <v>2462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7761</v>
      </c>
      <c r="C170" s="1389" t="s">
        <v>7762</v>
      </c>
      <c r="D170" s="1390">
        <v>80</v>
      </c>
      <c r="E170" s="1391"/>
      <c r="F170" s="1390">
        <f t="shared" si="3"/>
        <v>0</v>
      </c>
    </row>
    <row r="171" spans="1:6" s="1376" customFormat="1" ht="11.25">
      <c r="A171" s="1387">
        <v>145</v>
      </c>
      <c r="B171" s="1388" t="s">
        <v>7763</v>
      </c>
      <c r="C171" s="1389" t="s">
        <v>5137</v>
      </c>
      <c r="D171" s="1390">
        <v>400</v>
      </c>
      <c r="E171" s="1391"/>
      <c r="F171" s="1390">
        <f t="shared" si="3"/>
        <v>0</v>
      </c>
    </row>
    <row r="172" spans="1:6" s="1376" customFormat="1" ht="21" customHeight="1">
      <c r="A172" s="1383"/>
      <c r="B172" s="1384" t="s">
        <v>7764</v>
      </c>
      <c r="C172" s="1384"/>
      <c r="D172" s="1385"/>
      <c r="E172" s="1395"/>
      <c r="F172" s="1390"/>
    </row>
    <row r="173" spans="1:6" s="1376" customFormat="1" ht="11.25">
      <c r="A173" s="1387">
        <v>146</v>
      </c>
      <c r="B173" s="1388" t="s">
        <v>7765</v>
      </c>
      <c r="C173" s="1389" t="s">
        <v>254</v>
      </c>
      <c r="D173" s="1390">
        <v>3.5</v>
      </c>
      <c r="E173" s="1391"/>
      <c r="F173" s="1390">
        <f t="shared" si="3"/>
        <v>0</v>
      </c>
    </row>
    <row r="174" spans="1:6" s="1376" customFormat="1" ht="11.25">
      <c r="A174" s="1387">
        <v>147</v>
      </c>
      <c r="B174" s="1388" t="s">
        <v>7766</v>
      </c>
      <c r="C174" s="1389" t="s">
        <v>254</v>
      </c>
      <c r="D174" s="1390">
        <v>2</v>
      </c>
      <c r="E174" s="1391"/>
      <c r="F174" s="1390">
        <f t="shared" si="3"/>
        <v>0</v>
      </c>
    </row>
    <row r="175" spans="1:6" s="1376" customFormat="1" ht="11.25">
      <c r="A175" s="1387">
        <v>148</v>
      </c>
      <c r="B175" s="1388" t="s">
        <v>7767</v>
      </c>
      <c r="C175" s="1389" t="s">
        <v>7768</v>
      </c>
      <c r="D175" s="1390">
        <v>2</v>
      </c>
      <c r="E175" s="1391"/>
      <c r="F175" s="1390">
        <f t="shared" si="3"/>
        <v>0</v>
      </c>
    </row>
    <row r="176" spans="1:6" s="1376" customFormat="1" ht="11.25">
      <c r="A176" s="1387">
        <v>149</v>
      </c>
      <c r="B176" s="1388" t="s">
        <v>7769</v>
      </c>
      <c r="C176" s="1389" t="s">
        <v>254</v>
      </c>
      <c r="D176" s="1390">
        <v>6</v>
      </c>
      <c r="E176" s="1391"/>
      <c r="F176" s="1390">
        <f t="shared" si="3"/>
        <v>0</v>
      </c>
    </row>
    <row r="177" spans="1:6" s="1376" customFormat="1" ht="11.25">
      <c r="A177" s="1387">
        <v>150</v>
      </c>
      <c r="B177" s="1388" t="s">
        <v>7770</v>
      </c>
      <c r="C177" s="1389" t="s">
        <v>7768</v>
      </c>
      <c r="D177" s="1390">
        <v>8</v>
      </c>
      <c r="E177" s="1391"/>
      <c r="F177" s="1390">
        <f t="shared" si="3"/>
        <v>0</v>
      </c>
    </row>
    <row r="178" spans="1:6" s="1376" customFormat="1" ht="11.25">
      <c r="A178" s="1387">
        <v>151</v>
      </c>
      <c r="B178" s="1388" t="s">
        <v>7771</v>
      </c>
      <c r="C178" s="1389" t="s">
        <v>7768</v>
      </c>
      <c r="D178" s="1390">
        <v>4</v>
      </c>
      <c r="E178" s="1391"/>
      <c r="F178" s="1390">
        <f t="shared" si="3"/>
        <v>0</v>
      </c>
    </row>
    <row r="179" spans="1:6" s="1376" customFormat="1" ht="13.5" customHeight="1">
      <c r="A179" s="1387">
        <v>152</v>
      </c>
      <c r="B179" s="1388" t="s">
        <v>7772</v>
      </c>
      <c r="C179" s="1389" t="s">
        <v>7773</v>
      </c>
      <c r="D179" s="1390">
        <v>1</v>
      </c>
      <c r="E179" s="1391"/>
      <c r="F179" s="1390">
        <f t="shared" si="3"/>
        <v>0</v>
      </c>
    </row>
    <row r="180" spans="1:6" s="1376" customFormat="1" ht="11.25">
      <c r="A180" s="1387">
        <v>153</v>
      </c>
      <c r="B180" s="1388" t="s">
        <v>7774</v>
      </c>
      <c r="C180" s="1389" t="s">
        <v>254</v>
      </c>
      <c r="D180" s="1390">
        <v>4.5</v>
      </c>
      <c r="E180" s="1391"/>
      <c r="F180" s="1390">
        <f t="shared" si="3"/>
        <v>0</v>
      </c>
    </row>
    <row r="181" spans="1:6" s="1376" customFormat="1" ht="11.25">
      <c r="A181" s="1387">
        <v>154</v>
      </c>
      <c r="B181" s="1388" t="s">
        <v>7771</v>
      </c>
      <c r="C181" s="1389" t="s">
        <v>7768</v>
      </c>
      <c r="D181" s="1390">
        <v>8</v>
      </c>
      <c r="E181" s="1391"/>
      <c r="F181" s="1390">
        <f t="shared" si="3"/>
        <v>0</v>
      </c>
    </row>
    <row r="182" spans="1:6" s="1376" customFormat="1" ht="11.25">
      <c r="A182" s="1387">
        <v>155</v>
      </c>
      <c r="B182" s="1388" t="s">
        <v>7775</v>
      </c>
      <c r="C182" s="1389" t="s">
        <v>7768</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7776</v>
      </c>
      <c r="C184" s="1389" t="s">
        <v>7762</v>
      </c>
      <c r="D184" s="1390">
        <v>50</v>
      </c>
      <c r="E184" s="1391"/>
      <c r="F184" s="1390">
        <f t="shared" si="3"/>
        <v>0</v>
      </c>
    </row>
    <row r="185" spans="1:6" s="1376" customFormat="1" ht="21" customHeight="1">
      <c r="A185" s="1383"/>
      <c r="B185" s="1384" t="s">
        <v>7777</v>
      </c>
      <c r="C185" s="1384"/>
      <c r="D185" s="1385"/>
      <c r="E185" s="1395"/>
      <c r="F185" s="1390"/>
    </row>
    <row r="186" spans="1:6" s="1376" customFormat="1" ht="11.25">
      <c r="A186" s="1387">
        <v>157</v>
      </c>
      <c r="B186" s="1388" t="s">
        <v>7778</v>
      </c>
      <c r="C186" s="1389" t="s">
        <v>2462</v>
      </c>
      <c r="D186" s="1390">
        <v>1</v>
      </c>
      <c r="E186" s="1391"/>
      <c r="F186" s="1390">
        <f t="shared" si="3"/>
        <v>0</v>
      </c>
    </row>
    <row r="187" spans="1:6" s="1376" customFormat="1" ht="11.25">
      <c r="A187" s="1387">
        <v>158</v>
      </c>
      <c r="B187" s="1388" t="s">
        <v>7779</v>
      </c>
      <c r="C187" s="1389" t="s">
        <v>2462</v>
      </c>
      <c r="D187" s="1390">
        <v>1</v>
      </c>
      <c r="E187" s="1391"/>
      <c r="F187" s="1390">
        <f t="shared" si="3"/>
        <v>0</v>
      </c>
    </row>
    <row r="188" spans="1:6" s="1376" customFormat="1" ht="11.25">
      <c r="A188" s="1387">
        <v>159</v>
      </c>
      <c r="B188" s="1388" t="s">
        <v>7735</v>
      </c>
      <c r="C188" s="1389" t="s">
        <v>4961</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7780</v>
      </c>
      <c r="C190" s="1389" t="s">
        <v>2462</v>
      </c>
      <c r="D190" s="1390">
        <v>1</v>
      </c>
      <c r="E190" s="1391"/>
      <c r="F190" s="1390">
        <f t="shared" si="3"/>
        <v>0</v>
      </c>
    </row>
    <row r="191" spans="1:6" s="1376" customFormat="1" ht="21" customHeight="1">
      <c r="A191" s="1383"/>
      <c r="B191" s="1384" t="s">
        <v>7781</v>
      </c>
      <c r="C191" s="1384"/>
      <c r="D191" s="1385"/>
      <c r="E191" s="1395"/>
      <c r="F191" s="1390"/>
    </row>
    <row r="192" spans="1:6" s="1376" customFormat="1" ht="11.25">
      <c r="A192" s="1387">
        <v>161</v>
      </c>
      <c r="B192" s="1388" t="s">
        <v>7782</v>
      </c>
      <c r="C192" s="1389" t="s">
        <v>7773</v>
      </c>
      <c r="D192" s="1390">
        <v>1</v>
      </c>
      <c r="E192" s="1391"/>
      <c r="F192" s="1390">
        <f t="shared" si="3"/>
        <v>0</v>
      </c>
    </row>
    <row r="193" spans="1:6" s="1376" customFormat="1" ht="11.25">
      <c r="A193" s="1387">
        <v>162</v>
      </c>
      <c r="B193" s="1388" t="s">
        <v>7783</v>
      </c>
      <c r="C193" s="1389" t="s">
        <v>7768</v>
      </c>
      <c r="D193" s="1390">
        <v>1</v>
      </c>
      <c r="E193" s="1391"/>
      <c r="F193" s="1390">
        <f t="shared" si="3"/>
        <v>0</v>
      </c>
    </row>
    <row r="194" spans="1:6" s="1376" customFormat="1" ht="11.25">
      <c r="A194" s="1387">
        <v>163</v>
      </c>
      <c r="B194" s="1388" t="s">
        <v>7784</v>
      </c>
      <c r="C194" s="1389" t="s">
        <v>7768</v>
      </c>
      <c r="D194" s="1390">
        <v>1</v>
      </c>
      <c r="E194" s="1391"/>
      <c r="F194" s="1390">
        <f t="shared" si="3"/>
        <v>0</v>
      </c>
    </row>
    <row r="195" spans="1:6" s="1376" customFormat="1" ht="11.25">
      <c r="A195" s="1387">
        <v>164</v>
      </c>
      <c r="B195" s="1388" t="s">
        <v>7785</v>
      </c>
      <c r="C195" s="1389" t="s">
        <v>7768</v>
      </c>
      <c r="D195" s="1390">
        <v>1</v>
      </c>
      <c r="E195" s="1391"/>
      <c r="F195" s="1390">
        <f t="shared" si="3"/>
        <v>0</v>
      </c>
    </row>
    <row r="196" spans="1:6" s="1376" customFormat="1" ht="11.25">
      <c r="A196" s="1387">
        <v>165</v>
      </c>
      <c r="B196" s="1388" t="s">
        <v>7786</v>
      </c>
      <c r="C196" s="1389" t="s">
        <v>7768</v>
      </c>
      <c r="D196" s="1390">
        <v>1</v>
      </c>
      <c r="E196" s="1391"/>
      <c r="F196" s="1390">
        <f t="shared" si="3"/>
        <v>0</v>
      </c>
    </row>
    <row r="197" spans="1:6" s="1376" customFormat="1" ht="11.25">
      <c r="A197" s="1387">
        <v>166</v>
      </c>
      <c r="B197" s="1388" t="s">
        <v>7787</v>
      </c>
      <c r="C197" s="1389" t="s">
        <v>7768</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7788</v>
      </c>
      <c r="C199" s="1389" t="s">
        <v>7762</v>
      </c>
      <c r="D199" s="1390">
        <v>30</v>
      </c>
      <c r="E199" s="1391"/>
      <c r="F199" s="1390">
        <f t="shared" si="3"/>
        <v>0</v>
      </c>
    </row>
    <row r="200" spans="1:6" s="1376" customFormat="1" ht="11.25">
      <c r="A200" s="1387">
        <v>168</v>
      </c>
      <c r="B200" s="1388" t="s">
        <v>7789</v>
      </c>
      <c r="C200" s="1389" t="s">
        <v>5137</v>
      </c>
      <c r="D200" s="1390">
        <v>200</v>
      </c>
      <c r="E200" s="1391"/>
      <c r="F200" s="1390">
        <f t="shared" si="3"/>
        <v>0</v>
      </c>
    </row>
    <row r="201" spans="1:6" s="1376" customFormat="1" ht="11.25">
      <c r="A201" s="1387">
        <v>169</v>
      </c>
      <c r="B201" s="1388" t="s">
        <v>7790</v>
      </c>
      <c r="C201" s="1389" t="s">
        <v>2575</v>
      </c>
      <c r="D201" s="1390">
        <v>1</v>
      </c>
      <c r="E201" s="1391"/>
      <c r="F201" s="1390">
        <f t="shared" si="3"/>
        <v>0</v>
      </c>
    </row>
    <row r="202" spans="1:6" s="1376" customFormat="1" ht="21" customHeight="1">
      <c r="A202" s="1383"/>
      <c r="B202" s="1384" t="s">
        <v>7791</v>
      </c>
      <c r="C202" s="1384"/>
      <c r="D202" s="1385"/>
      <c r="E202" s="1395"/>
      <c r="F202" s="1390"/>
    </row>
    <row r="203" spans="1:6" s="1376" customFormat="1" ht="11.25">
      <c r="A203" s="1387">
        <v>170</v>
      </c>
      <c r="B203" s="1388" t="s">
        <v>7792</v>
      </c>
      <c r="C203" s="1389" t="s">
        <v>2575</v>
      </c>
      <c r="D203" s="1390">
        <v>1</v>
      </c>
      <c r="E203" s="1391"/>
      <c r="F203" s="1390">
        <f t="shared" si="3"/>
        <v>0</v>
      </c>
    </row>
    <row r="204" spans="1:6" s="1376" customFormat="1" ht="22.5">
      <c r="A204" s="1387">
        <v>171</v>
      </c>
      <c r="B204" s="1388" t="s">
        <v>7793</v>
      </c>
      <c r="C204" s="1389" t="s">
        <v>254</v>
      </c>
      <c r="D204" s="1390">
        <v>1000</v>
      </c>
      <c r="E204" s="1391"/>
      <c r="F204" s="1390">
        <f t="shared" si="3"/>
        <v>0</v>
      </c>
    </row>
    <row r="205" spans="1:6" s="1376" customFormat="1" ht="11.25">
      <c r="A205" s="1387">
        <f>MAX(A202:A204)+1</f>
        <v>172</v>
      </c>
      <c r="B205" s="1388" t="s">
        <v>7794</v>
      </c>
      <c r="C205" s="1389" t="s">
        <v>7795</v>
      </c>
      <c r="D205" s="1390">
        <v>1</v>
      </c>
      <c r="E205" s="1391"/>
      <c r="F205" s="1390">
        <f t="shared" si="3"/>
        <v>0</v>
      </c>
    </row>
    <row r="206" spans="1:6" s="1376" customFormat="1" ht="11.25">
      <c r="A206" s="1387">
        <f>MAX(A203:A205)+1</f>
        <v>173</v>
      </c>
      <c r="B206" s="1388" t="s">
        <v>7796</v>
      </c>
      <c r="C206" s="1389" t="s">
        <v>2462</v>
      </c>
      <c r="D206" s="1390">
        <f>D122+D123+D124+D125+D126+D127+D128+D137</f>
        <v>88</v>
      </c>
      <c r="E206" s="1391"/>
      <c r="F206" s="1390">
        <f t="shared" si="3"/>
        <v>0</v>
      </c>
    </row>
    <row r="207" spans="1:6">
      <c r="A207" s="1396"/>
      <c r="B207" s="1397"/>
      <c r="C207" s="1396"/>
      <c r="D207" s="1398"/>
    </row>
    <row r="208" spans="1:6" s="1376" customFormat="1" ht="21" customHeight="1">
      <c r="A208" s="1401"/>
      <c r="B208" s="1402" t="s">
        <v>5390</v>
      </c>
      <c r="C208" s="1403"/>
      <c r="D208" s="1404"/>
      <c r="E208" s="1405"/>
      <c r="F208" s="1406">
        <f>SUM(F11:F206)</f>
        <v>0</v>
      </c>
    </row>
    <row r="209" spans="1:7" ht="13.5" thickBot="1"/>
    <row r="210" spans="1:7">
      <c r="A210" s="2607" t="s">
        <v>7797</v>
      </c>
      <c r="B210" s="2607"/>
      <c r="C210" s="2607"/>
      <c r="D210" s="2607"/>
      <c r="E210" s="2607"/>
      <c r="F210" s="2607"/>
      <c r="G210" s="2607"/>
    </row>
    <row r="211" spans="1:7">
      <c r="A211" s="2608" t="s">
        <v>7798</v>
      </c>
      <c r="B211" s="2608"/>
      <c r="C211" s="2608"/>
      <c r="D211" s="2608"/>
      <c r="E211" s="2608"/>
      <c r="F211" s="2608"/>
      <c r="G211" s="2608"/>
    </row>
    <row r="212" spans="1:7">
      <c r="A212" s="2608"/>
      <c r="B212" s="2608"/>
      <c r="C212" s="2608"/>
      <c r="D212" s="2608"/>
      <c r="E212" s="2608"/>
      <c r="F212" s="2608"/>
      <c r="G212" s="2608"/>
    </row>
    <row r="213" spans="1:7">
      <c r="A213" s="2609" t="s">
        <v>7799</v>
      </c>
      <c r="B213" s="2609"/>
      <c r="C213" s="2609"/>
      <c r="D213" s="2609"/>
      <c r="E213" s="2609"/>
      <c r="F213" s="2609"/>
      <c r="G213" s="2609"/>
    </row>
    <row r="214" spans="1:7">
      <c r="A214" s="2609"/>
      <c r="B214" s="2609"/>
      <c r="C214" s="2609"/>
      <c r="D214" s="2609"/>
      <c r="E214" s="2609"/>
      <c r="F214" s="2609"/>
      <c r="G214" s="2609"/>
    </row>
    <row r="215" spans="1:7">
      <c r="A215" s="2604" t="s">
        <v>7800</v>
      </c>
      <c r="B215" s="2604"/>
      <c r="C215" s="2604"/>
      <c r="D215" s="2604"/>
      <c r="E215" s="2604"/>
      <c r="F215" s="2604"/>
      <c r="G215" s="2604"/>
    </row>
    <row r="216" spans="1:7">
      <c r="A216" s="2604"/>
      <c r="B216" s="2604"/>
      <c r="C216" s="2604"/>
      <c r="D216" s="2604"/>
      <c r="E216" s="2604"/>
      <c r="F216" s="2604"/>
      <c r="G216" s="2604"/>
    </row>
    <row r="217" spans="1:7">
      <c r="A217" s="2605" t="s">
        <v>7801</v>
      </c>
      <c r="B217" s="2605"/>
      <c r="C217" s="2605"/>
      <c r="D217" s="2605"/>
      <c r="E217" s="2605"/>
      <c r="F217" s="2605"/>
      <c r="G217" s="2605"/>
    </row>
    <row r="218" spans="1:7">
      <c r="A218" s="2604" t="s">
        <v>7802</v>
      </c>
      <c r="B218" s="2604"/>
      <c r="C218" s="2604"/>
      <c r="D218" s="2604"/>
      <c r="E218" s="2604"/>
      <c r="F218" s="2604"/>
      <c r="G218" s="2604"/>
    </row>
    <row r="219" spans="1:7">
      <c r="A219" s="2604"/>
      <c r="B219" s="2604"/>
      <c r="C219" s="2604"/>
      <c r="D219" s="2604"/>
      <c r="E219" s="2604"/>
      <c r="F219" s="2604"/>
      <c r="G219" s="2604"/>
    </row>
    <row r="220" spans="1:7">
      <c r="A220" s="2604" t="s">
        <v>7803</v>
      </c>
      <c r="B220" s="2604"/>
      <c r="C220" s="2604"/>
      <c r="D220" s="2604"/>
      <c r="E220" s="2604"/>
      <c r="F220" s="2604"/>
      <c r="G220" s="2604"/>
    </row>
    <row r="221" spans="1:7">
      <c r="A221" s="2604"/>
      <c r="B221" s="2604"/>
      <c r="C221" s="2604"/>
      <c r="D221" s="2604"/>
      <c r="E221" s="2604"/>
      <c r="F221" s="2604"/>
      <c r="G221" s="2604"/>
    </row>
    <row r="222" spans="1:7">
      <c r="A222" s="2604" t="s">
        <v>7804</v>
      </c>
      <c r="B222" s="2604"/>
      <c r="C222" s="2604"/>
      <c r="D222" s="2604"/>
      <c r="E222" s="2604"/>
      <c r="F222" s="2604"/>
      <c r="G222" s="2604"/>
    </row>
    <row r="223" spans="1:7">
      <c r="A223" s="2604"/>
      <c r="B223" s="2604"/>
      <c r="C223" s="2604"/>
      <c r="D223" s="2604"/>
      <c r="E223" s="2604"/>
      <c r="F223" s="2604"/>
      <c r="G223" s="2604"/>
    </row>
    <row r="224" spans="1:7">
      <c r="A224" s="2604"/>
      <c r="B224" s="2604"/>
      <c r="C224" s="2604"/>
      <c r="D224" s="2604"/>
      <c r="E224" s="2604"/>
      <c r="F224" s="2604"/>
      <c r="G224" s="2604"/>
    </row>
    <row r="225" spans="1:7">
      <c r="A225" s="2605" t="s">
        <v>7805</v>
      </c>
      <c r="B225" s="2605"/>
      <c r="C225" s="2605"/>
      <c r="D225" s="2605"/>
      <c r="E225" s="2605"/>
      <c r="F225" s="2605"/>
      <c r="G225" s="2605"/>
    </row>
    <row r="226" spans="1:7" ht="13.5" thickBot="1">
      <c r="A226" s="2606" t="s">
        <v>7806</v>
      </c>
      <c r="B226" s="2606"/>
      <c r="C226" s="2606"/>
      <c r="D226" s="2606"/>
      <c r="E226" s="2606"/>
      <c r="F226" s="2606"/>
      <c r="G226" s="2606"/>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7807</v>
      </c>
      <c r="C2" s="1411"/>
    </row>
    <row r="3" spans="1:4" ht="26.25">
      <c r="A3" s="1409"/>
      <c r="B3" s="1412" t="s">
        <v>78</v>
      </c>
      <c r="C3" s="1411"/>
    </row>
    <row r="4" spans="1:4" ht="26.25">
      <c r="A4" s="1413"/>
      <c r="B4" s="1410"/>
      <c r="C4" s="1411"/>
      <c r="D4" s="1414"/>
    </row>
    <row r="5" spans="1:4">
      <c r="A5" s="833"/>
    </row>
    <row r="6" spans="1:4" ht="15.75">
      <c r="A6" s="1415"/>
      <c r="B6" s="947" t="s">
        <v>7808</v>
      </c>
    </row>
    <row r="7" spans="1:4" ht="16.5" thickBot="1">
      <c r="A7" s="1416"/>
      <c r="B7" s="947"/>
      <c r="C7" s="947"/>
      <c r="D7" s="1417" t="s">
        <v>4298</v>
      </c>
    </row>
    <row r="8" spans="1:4" ht="15">
      <c r="A8" s="1418" t="s">
        <v>4299</v>
      </c>
      <c r="B8" s="1419" t="s">
        <v>7809</v>
      </c>
      <c r="C8" s="1420"/>
      <c r="D8" s="1421">
        <f>'16-PARNÍ LÁZEŇ 117'!G34</f>
        <v>0</v>
      </c>
    </row>
    <row r="9" spans="1:4" ht="15">
      <c r="A9" s="1422" t="s">
        <v>4300</v>
      </c>
      <c r="B9" s="442" t="s">
        <v>7809</v>
      </c>
      <c r="D9" s="1423">
        <f>'16-PARNÍ LÁZEŇ 321'!G37</f>
        <v>0</v>
      </c>
    </row>
    <row r="10" spans="1:4" ht="15">
      <c r="A10" s="1424" t="s">
        <v>4302</v>
      </c>
      <c r="B10" s="1425" t="s">
        <v>7810</v>
      </c>
      <c r="C10" s="1426"/>
      <c r="D10" s="1423">
        <f>'16-HERBAL SAUNA'!G14</f>
        <v>0</v>
      </c>
    </row>
    <row r="11" spans="1:4" ht="15">
      <c r="A11" s="1427" t="s">
        <v>4304</v>
      </c>
      <c r="B11" s="1428" t="s">
        <v>7811</v>
      </c>
      <c r="C11" s="865"/>
      <c r="D11" s="1423">
        <f>'16-BI-O SAUNA'!G14</f>
        <v>0</v>
      </c>
    </row>
    <row r="12" spans="1:4" ht="15">
      <c r="A12" s="1427" t="s">
        <v>4306</v>
      </c>
      <c r="B12" s="1428" t="s">
        <v>7812</v>
      </c>
      <c r="C12" s="865"/>
      <c r="D12" s="1423">
        <f>'16-CEREMONIÁLNÍ SAUNA'!G14</f>
        <v>0</v>
      </c>
    </row>
    <row r="13" spans="1:4" ht="15">
      <c r="A13" s="1427" t="s">
        <v>4308</v>
      </c>
      <c r="B13" s="1428" t="s">
        <v>7813</v>
      </c>
      <c r="C13" s="865"/>
      <c r="D13" s="1423">
        <f>'16-LEDOVÁ STUDNA - TECHNOLOGIE'!G18</f>
        <v>0</v>
      </c>
    </row>
    <row r="14" spans="1:4" ht="15.75" thickBot="1">
      <c r="A14" s="1429" t="s">
        <v>4310</v>
      </c>
      <c r="B14" s="1430" t="s">
        <v>7814</v>
      </c>
      <c r="C14" s="921"/>
      <c r="D14" s="1431"/>
    </row>
    <row r="15" spans="1:4" ht="15.75" thickBot="1">
      <c r="A15" s="1432"/>
      <c r="B15" s="1428"/>
      <c r="C15" s="1428"/>
      <c r="D15" s="1433"/>
    </row>
    <row r="16" spans="1:4" ht="16.5" thickBot="1">
      <c r="A16" s="1434"/>
      <c r="B16" s="1435" t="s">
        <v>4317</v>
      </c>
      <c r="C16" s="442"/>
      <c r="D16" s="1436">
        <f>SUM(D8:D14)</f>
        <v>0</v>
      </c>
    </row>
    <row r="17" spans="1:4" ht="15">
      <c r="A17" s="1434"/>
      <c r="B17" s="442"/>
      <c r="C17" s="442"/>
      <c r="D17" s="1437"/>
    </row>
    <row r="18" spans="1:4" ht="15">
      <c r="A18" s="1434"/>
      <c r="B18" s="1438" t="s">
        <v>4318</v>
      </c>
      <c r="D18" s="1439"/>
    </row>
    <row r="19" spans="1:4" ht="15">
      <c r="A19" s="1434"/>
      <c r="B19" s="1438" t="s">
        <v>4319</v>
      </c>
      <c r="D19" s="1439"/>
    </row>
    <row r="20" spans="1:4" ht="15">
      <c r="A20" s="1434"/>
      <c r="B20" s="1438"/>
      <c r="D20" s="1439"/>
    </row>
    <row r="21" spans="1:4" ht="15">
      <c r="A21" s="1434"/>
      <c r="B21" s="1438"/>
      <c r="D21" s="1439"/>
    </row>
    <row r="22" spans="1:4" ht="20.25" customHeight="1">
      <c r="A22" s="2610" t="s">
        <v>4321</v>
      </c>
      <c r="B22" s="2610"/>
      <c r="C22" s="2610"/>
      <c r="D22" s="2610"/>
    </row>
    <row r="23" spans="1:4">
      <c r="A23" s="2610"/>
      <c r="B23" s="2610"/>
      <c r="C23" s="2610"/>
      <c r="D23" s="2610"/>
    </row>
    <row r="24" spans="1:4">
      <c r="A24" s="2610"/>
      <c r="B24" s="2610"/>
      <c r="C24" s="2610"/>
      <c r="D24" s="2610"/>
    </row>
    <row r="25" spans="1:4">
      <c r="A25" s="2610"/>
      <c r="B25" s="2610"/>
      <c r="C25" s="2610"/>
      <c r="D25" s="2610"/>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11"/>
      <c r="B34" s="2611"/>
      <c r="C34" s="2611"/>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120" zoomScaleNormal="120" zoomScaleSheetLayoutView="120" workbookViewId="0">
      <pane ySplit="8" topLeftCell="A15" activePane="bottomLeft" state="frozen"/>
      <selection activeCell="A22" sqref="A22:D25"/>
      <selection pane="bottomLeft" activeCell="C13" sqref="C13"/>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75" customHeight="1">
      <c r="A6" s="2621" t="s">
        <v>54</v>
      </c>
      <c r="B6" s="2624" t="s">
        <v>7816</v>
      </c>
      <c r="C6" s="2627" t="s">
        <v>7817</v>
      </c>
      <c r="D6" s="2630" t="s">
        <v>152</v>
      </c>
      <c r="E6" s="2630" t="s">
        <v>7818</v>
      </c>
      <c r="F6" s="2633" t="s">
        <v>7819</v>
      </c>
      <c r="G6" s="2636" t="s">
        <v>4346</v>
      </c>
    </row>
    <row r="7" spans="1:7" ht="12.75" customHeight="1">
      <c r="A7" s="2622"/>
      <c r="B7" s="2625"/>
      <c r="C7" s="2628"/>
      <c r="D7" s="2631"/>
      <c r="E7" s="2631"/>
      <c r="F7" s="2634"/>
      <c r="G7" s="2637"/>
    </row>
    <row r="8" spans="1:7" ht="12.75" customHeight="1" thickBot="1">
      <c r="A8" s="2623"/>
      <c r="B8" s="2626"/>
      <c r="C8" s="2629"/>
      <c r="D8" s="2632"/>
      <c r="E8" s="2632"/>
      <c r="F8" s="2635"/>
      <c r="G8" s="2638"/>
    </row>
    <row r="9" spans="1:7" ht="12.75" customHeight="1">
      <c r="A9" s="1446"/>
      <c r="B9" s="1446"/>
      <c r="C9" s="1447"/>
      <c r="D9" s="1448"/>
      <c r="E9" s="1448"/>
      <c r="F9" s="1449"/>
      <c r="G9" s="1449"/>
    </row>
    <row r="10" spans="1:7" ht="12.75" customHeight="1">
      <c r="A10" s="1446"/>
      <c r="B10" s="1446"/>
      <c r="C10" s="1447" t="s">
        <v>7820</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4386</v>
      </c>
      <c r="C12" s="1452" t="s">
        <v>7815</v>
      </c>
      <c r="D12" s="1453"/>
      <c r="E12" s="1453"/>
      <c r="F12" s="1454"/>
      <c r="G12" s="1454"/>
    </row>
    <row r="13" spans="1:7" s="1455" customFormat="1" ht="33.75">
      <c r="A13" s="1447"/>
      <c r="B13" s="1456"/>
      <c r="C13" s="1457" t="s">
        <v>11835</v>
      </c>
      <c r="D13" s="1448" t="s">
        <v>4468</v>
      </c>
      <c r="E13" s="1448">
        <v>1</v>
      </c>
      <c r="F13" s="1458"/>
      <c r="G13" s="1459">
        <f>E13*F13</f>
        <v>0</v>
      </c>
    </row>
    <row r="14" spans="1:7" s="1455" customFormat="1" ht="22.5">
      <c r="A14" s="1447"/>
      <c r="B14" s="1456"/>
      <c r="C14" s="1457" t="s">
        <v>7821</v>
      </c>
      <c r="D14" s="1448" t="s">
        <v>4468</v>
      </c>
      <c r="E14" s="1448">
        <v>1</v>
      </c>
      <c r="F14" s="1458"/>
      <c r="G14" s="1459">
        <f>E14*F14</f>
        <v>0</v>
      </c>
    </row>
    <row r="15" spans="1:7" s="1455" customFormat="1" ht="22.5">
      <c r="A15" s="1447"/>
      <c r="B15" s="1456"/>
      <c r="C15" s="1457" t="s">
        <v>11831</v>
      </c>
      <c r="D15" s="1448" t="s">
        <v>4468</v>
      </c>
      <c r="E15" s="1448">
        <v>1</v>
      </c>
      <c r="F15" s="1458"/>
      <c r="G15" s="1459">
        <f>E15*F15</f>
        <v>0</v>
      </c>
    </row>
    <row r="16" spans="1:7" s="1455" customFormat="1" ht="12.75" customHeight="1">
      <c r="A16" s="1447"/>
      <c r="B16" s="1456"/>
      <c r="C16" s="1457" t="s">
        <v>7823</v>
      </c>
      <c r="D16" s="1448" t="s">
        <v>4468</v>
      </c>
      <c r="E16" s="1448">
        <v>1</v>
      </c>
      <c r="F16" s="1458"/>
      <c r="G16" s="1459">
        <f>E16*F16</f>
        <v>0</v>
      </c>
    </row>
    <row r="17" spans="1:7" s="1455" customFormat="1" ht="12.75" customHeight="1">
      <c r="A17" s="1447"/>
      <c r="B17" s="1456"/>
      <c r="C17" s="1460" t="s">
        <v>7824</v>
      </c>
      <c r="D17" s="1448"/>
      <c r="E17" s="1448"/>
      <c r="F17" s="1459"/>
      <c r="G17" s="1459"/>
    </row>
    <row r="18" spans="1:7" s="1455" customFormat="1" ht="12.75" customHeight="1">
      <c r="A18" s="1447"/>
      <c r="B18" s="1456"/>
      <c r="C18" s="1457" t="s">
        <v>7825</v>
      </c>
      <c r="D18" s="1448" t="s">
        <v>2462</v>
      </c>
      <c r="E18" s="1448">
        <v>1</v>
      </c>
      <c r="F18" s="1458"/>
      <c r="G18" s="1459">
        <f t="shared" ref="G18:G28" si="0">E18*F18</f>
        <v>0</v>
      </c>
    </row>
    <row r="19" spans="1:7" s="1455" customFormat="1" ht="12.75" customHeight="1">
      <c r="A19" s="1447"/>
      <c r="B19" s="1456"/>
      <c r="C19" s="1457" t="s">
        <v>7826</v>
      </c>
      <c r="D19" s="1448" t="s">
        <v>4468</v>
      </c>
      <c r="E19" s="1448">
        <v>1</v>
      </c>
      <c r="F19" s="1458"/>
      <c r="G19" s="1459">
        <f>E19*F19</f>
        <v>0</v>
      </c>
    </row>
    <row r="20" spans="1:7" s="1455" customFormat="1" ht="12.75" customHeight="1">
      <c r="A20" s="1447"/>
      <c r="B20" s="1456"/>
      <c r="C20" s="1457" t="s">
        <v>7827</v>
      </c>
      <c r="D20" s="1448" t="s">
        <v>5356</v>
      </c>
      <c r="E20" s="1448">
        <v>11</v>
      </c>
      <c r="F20" s="1458"/>
      <c r="G20" s="1459">
        <f>E20*F20</f>
        <v>0</v>
      </c>
    </row>
    <row r="21" spans="1:7" s="1455" customFormat="1" ht="12.75" customHeight="1">
      <c r="A21" s="1447"/>
      <c r="B21" s="1456"/>
      <c r="C21" s="1457" t="s">
        <v>7828</v>
      </c>
      <c r="D21" s="1448" t="s">
        <v>2462</v>
      </c>
      <c r="E21" s="1448">
        <v>1</v>
      </c>
      <c r="F21" s="1458"/>
      <c r="G21" s="1459">
        <f t="shared" si="0"/>
        <v>0</v>
      </c>
    </row>
    <row r="22" spans="1:7" s="1455" customFormat="1" ht="12.75" customHeight="1">
      <c r="A22" s="1447"/>
      <c r="B22" s="1456"/>
      <c r="C22" s="1457" t="s">
        <v>7829</v>
      </c>
      <c r="D22" s="1448" t="s">
        <v>2462</v>
      </c>
      <c r="E22" s="1448">
        <v>1</v>
      </c>
      <c r="F22" s="1458"/>
      <c r="G22" s="1459">
        <f t="shared" si="0"/>
        <v>0</v>
      </c>
    </row>
    <row r="23" spans="1:7" s="1455" customFormat="1" ht="12.75" customHeight="1">
      <c r="A23" s="1447"/>
      <c r="B23" s="1456"/>
      <c r="C23" s="1455" t="s">
        <v>7830</v>
      </c>
      <c r="D23" s="1448" t="s">
        <v>2462</v>
      </c>
      <c r="E23" s="1448">
        <v>7</v>
      </c>
      <c r="F23" s="1458"/>
      <c r="G23" s="1459">
        <f t="shared" si="0"/>
        <v>0</v>
      </c>
    </row>
    <row r="24" spans="1:7" s="1455" customFormat="1" ht="12.75" customHeight="1">
      <c r="A24" s="1447"/>
      <c r="B24" s="1456"/>
      <c r="C24" s="1457" t="s">
        <v>7831</v>
      </c>
      <c r="D24" s="1448" t="s">
        <v>2462</v>
      </c>
      <c r="E24" s="1448">
        <v>2</v>
      </c>
      <c r="F24" s="1458"/>
      <c r="G24" s="1459">
        <f t="shared" si="0"/>
        <v>0</v>
      </c>
    </row>
    <row r="25" spans="1:7" s="1455" customFormat="1" ht="12.75" customHeight="1">
      <c r="A25" s="1447"/>
      <c r="B25" s="1456"/>
      <c r="C25" s="1457" t="s">
        <v>7832</v>
      </c>
      <c r="D25" s="1448" t="s">
        <v>2462</v>
      </c>
      <c r="E25" s="1448">
        <v>1</v>
      </c>
      <c r="F25" s="1458"/>
      <c r="G25" s="1459">
        <f>E25*F25</f>
        <v>0</v>
      </c>
    </row>
    <row r="26" spans="1:7" s="1455" customFormat="1" ht="12.75" customHeight="1">
      <c r="A26" s="1447"/>
      <c r="B26" s="1456"/>
      <c r="C26" s="1457" t="s">
        <v>7833</v>
      </c>
      <c r="D26" s="1448" t="s">
        <v>2462</v>
      </c>
      <c r="E26" s="1448">
        <v>1</v>
      </c>
      <c r="F26" s="1458"/>
      <c r="G26" s="1459">
        <f t="shared" si="0"/>
        <v>0</v>
      </c>
    </row>
    <row r="27" spans="1:7" s="1455" customFormat="1" ht="22.5">
      <c r="A27" s="1447"/>
      <c r="B27" s="1456"/>
      <c r="C27" s="1457" t="s">
        <v>7834</v>
      </c>
      <c r="D27" s="1448" t="s">
        <v>4468</v>
      </c>
      <c r="E27" s="1448">
        <v>1</v>
      </c>
      <c r="F27" s="1458"/>
      <c r="G27" s="1459">
        <f t="shared" si="0"/>
        <v>0</v>
      </c>
    </row>
    <row r="28" spans="1:7" s="1455" customFormat="1" ht="12.75" customHeight="1">
      <c r="A28" s="1447"/>
      <c r="B28" s="1456"/>
      <c r="C28" s="1457" t="s">
        <v>7835</v>
      </c>
      <c r="D28" s="1448" t="s">
        <v>4468</v>
      </c>
      <c r="E28" s="1448">
        <v>1</v>
      </c>
      <c r="F28" s="1458"/>
      <c r="G28" s="1459">
        <f t="shared" si="0"/>
        <v>0</v>
      </c>
    </row>
    <row r="29" spans="1:7" s="1455" customFormat="1" ht="12.75" customHeight="1">
      <c r="A29" s="1447"/>
      <c r="B29" s="1456"/>
      <c r="C29" s="1460" t="s">
        <v>7836</v>
      </c>
      <c r="D29" s="1448"/>
      <c r="E29" s="1448"/>
      <c r="F29" s="1459"/>
      <c r="G29" s="1459"/>
    </row>
    <row r="30" spans="1:7" s="1455" customFormat="1" ht="12.75" customHeight="1">
      <c r="A30" s="1447"/>
      <c r="B30" s="1456"/>
      <c r="C30" s="1457" t="s">
        <v>7837</v>
      </c>
      <c r="D30" s="1448" t="s">
        <v>202</v>
      </c>
      <c r="E30" s="1448">
        <v>41</v>
      </c>
      <c r="F30" s="1458"/>
      <c r="G30" s="1459">
        <f>E30*F30</f>
        <v>0</v>
      </c>
    </row>
    <row r="31" spans="1:7" s="1455" customFormat="1" ht="22.5">
      <c r="A31" s="1447"/>
      <c r="B31" s="1456"/>
      <c r="C31" s="1457" t="s">
        <v>7838</v>
      </c>
      <c r="D31" s="1448" t="s">
        <v>202</v>
      </c>
      <c r="E31" s="1448">
        <v>41</v>
      </c>
      <c r="F31" s="1458"/>
      <c r="G31" s="1459">
        <f>E31*F31</f>
        <v>0</v>
      </c>
    </row>
    <row r="32" spans="1:7" s="1455" customFormat="1" ht="12.75" customHeight="1">
      <c r="A32" s="1447"/>
      <c r="B32" s="1456"/>
      <c r="C32" s="1457" t="s">
        <v>7839</v>
      </c>
      <c r="D32" s="1448" t="s">
        <v>202</v>
      </c>
      <c r="E32" s="1448">
        <v>41</v>
      </c>
      <c r="F32" s="1458"/>
      <c r="G32" s="1459">
        <f>E32*F32</f>
        <v>0</v>
      </c>
    </row>
    <row r="33" spans="1:7" s="1455" customFormat="1" ht="12.75" customHeight="1">
      <c r="A33" s="1447"/>
      <c r="B33" s="1456"/>
      <c r="C33" s="1457" t="s">
        <v>7840</v>
      </c>
      <c r="D33" s="1448" t="s">
        <v>202</v>
      </c>
      <c r="E33" s="1448">
        <v>10</v>
      </c>
      <c r="F33" s="1458"/>
      <c r="G33" s="1459">
        <f>E33*F33</f>
        <v>0</v>
      </c>
    </row>
    <row r="34" spans="1:7" s="1455" customFormat="1" ht="12.75" customHeight="1">
      <c r="A34" s="1447"/>
      <c r="B34" s="1461"/>
      <c r="C34" s="1462" t="s">
        <v>7841</v>
      </c>
      <c r="D34" s="1463"/>
      <c r="E34" s="1463"/>
      <c r="F34" s="1464"/>
      <c r="G34" s="1465">
        <f>SUM(G13:G33)</f>
        <v>0</v>
      </c>
    </row>
    <row r="35" spans="1:7" s="1455" customFormat="1" ht="12.75" customHeight="1">
      <c r="A35" s="1447"/>
      <c r="B35" s="1456"/>
      <c r="C35" s="1460"/>
      <c r="D35" s="1448"/>
      <c r="E35" s="1448"/>
      <c r="F35" s="1459"/>
      <c r="G35" s="1466"/>
    </row>
  </sheetData>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9" activePane="bottomLeft" state="frozen"/>
      <selection activeCell="A22" sqref="A22:D25"/>
      <selection pane="bottomLeft" activeCell="C13" sqref="C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 customHeight="1">
      <c r="A6" s="2621" t="s">
        <v>54</v>
      </c>
      <c r="B6" s="2624" t="s">
        <v>7816</v>
      </c>
      <c r="C6" s="2627" t="s">
        <v>7817</v>
      </c>
      <c r="D6" s="2630" t="s">
        <v>152</v>
      </c>
      <c r="E6" s="2630" t="s">
        <v>7818</v>
      </c>
      <c r="F6" s="2639" t="s">
        <v>7819</v>
      </c>
      <c r="G6" s="2642" t="s">
        <v>4346</v>
      </c>
    </row>
    <row r="7" spans="1:7" ht="12.75" customHeight="1">
      <c r="A7" s="2622"/>
      <c r="B7" s="2625"/>
      <c r="C7" s="2628"/>
      <c r="D7" s="2631"/>
      <c r="E7" s="2631"/>
      <c r="F7" s="2640"/>
      <c r="G7" s="2643"/>
    </row>
    <row r="8" spans="1:7" ht="12.75" customHeight="1"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7842</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4630</v>
      </c>
      <c r="C12" s="1452" t="s">
        <v>7843</v>
      </c>
      <c r="D12" s="1453"/>
      <c r="E12" s="1453"/>
      <c r="F12" s="1473"/>
      <c r="G12" s="1473"/>
    </row>
    <row r="13" spans="1:7" s="1455" customFormat="1" ht="33.75">
      <c r="A13" s="1447"/>
      <c r="B13" s="1456"/>
      <c r="C13" s="1457" t="s">
        <v>11835</v>
      </c>
      <c r="D13" s="1448" t="s">
        <v>4468</v>
      </c>
      <c r="E13" s="1448">
        <v>1</v>
      </c>
      <c r="F13" s="1474"/>
      <c r="G13" s="1475">
        <f>E13*F13</f>
        <v>0</v>
      </c>
    </row>
    <row r="14" spans="1:7" s="1455" customFormat="1" ht="22.5">
      <c r="A14" s="1447"/>
      <c r="B14" s="1456"/>
      <c r="C14" s="1457" t="s">
        <v>7821</v>
      </c>
      <c r="D14" s="1448" t="s">
        <v>4468</v>
      </c>
      <c r="E14" s="1448">
        <v>1</v>
      </c>
      <c r="F14" s="1474"/>
      <c r="G14" s="1475">
        <f>E14*F14</f>
        <v>0</v>
      </c>
    </row>
    <row r="15" spans="1:7" s="1455" customFormat="1" ht="22.5">
      <c r="A15" s="1447"/>
      <c r="B15" s="1456"/>
      <c r="C15" s="1457" t="s">
        <v>7822</v>
      </c>
      <c r="D15" s="1448" t="s">
        <v>4468</v>
      </c>
      <c r="E15" s="1448">
        <v>1</v>
      </c>
      <c r="F15" s="1474"/>
      <c r="G15" s="1475">
        <f t="shared" ref="G15:G36" si="0">E15*F15</f>
        <v>0</v>
      </c>
    </row>
    <row r="16" spans="1:7" s="1455" customFormat="1" ht="12.75" customHeight="1">
      <c r="A16" s="1447"/>
      <c r="B16" s="1456"/>
      <c r="C16" s="1457" t="s">
        <v>7823</v>
      </c>
      <c r="D16" s="1448" t="s">
        <v>4468</v>
      </c>
      <c r="E16" s="1448">
        <v>1</v>
      </c>
      <c r="F16" s="1474"/>
      <c r="G16" s="1475">
        <f t="shared" si="0"/>
        <v>0</v>
      </c>
    </row>
    <row r="17" spans="1:11" s="1455" customFormat="1" ht="12.75" customHeight="1">
      <c r="A17" s="1447"/>
      <c r="B17" s="1456"/>
      <c r="C17" s="1460" t="s">
        <v>7824</v>
      </c>
      <c r="D17" s="1448"/>
      <c r="E17" s="1448"/>
      <c r="F17" s="1475"/>
      <c r="G17" s="1475"/>
      <c r="K17" s="1476"/>
    </row>
    <row r="18" spans="1:11" s="1455" customFormat="1" ht="12.75" customHeight="1">
      <c r="A18" s="1447"/>
      <c r="B18" s="1456"/>
      <c r="C18" s="1457" t="s">
        <v>7825</v>
      </c>
      <c r="D18" s="1448" t="s">
        <v>2462</v>
      </c>
      <c r="E18" s="1448">
        <v>1</v>
      </c>
      <c r="F18" s="1474"/>
      <c r="G18" s="1475">
        <f t="shared" si="0"/>
        <v>0</v>
      </c>
    </row>
    <row r="19" spans="1:11" s="1455" customFormat="1" ht="12.75" customHeight="1">
      <c r="A19" s="1447"/>
      <c r="B19" s="1456"/>
      <c r="C19" s="1457" t="s">
        <v>7826</v>
      </c>
      <c r="D19" s="1448" t="s">
        <v>4468</v>
      </c>
      <c r="E19" s="1448">
        <v>1</v>
      </c>
      <c r="F19" s="1474"/>
      <c r="G19" s="1475">
        <f t="shared" si="0"/>
        <v>0</v>
      </c>
    </row>
    <row r="20" spans="1:11" s="1455" customFormat="1" ht="12.75" customHeight="1">
      <c r="A20" s="1447"/>
      <c r="B20" s="1456"/>
      <c r="C20" s="1457" t="s">
        <v>7827</v>
      </c>
      <c r="D20" s="1448" t="s">
        <v>5356</v>
      </c>
      <c r="E20" s="1448">
        <v>6</v>
      </c>
      <c r="F20" s="1474"/>
      <c r="G20" s="1475">
        <f t="shared" si="0"/>
        <v>0</v>
      </c>
    </row>
    <row r="21" spans="1:11" s="1455" customFormat="1" ht="12.75" customHeight="1">
      <c r="A21" s="1447"/>
      <c r="B21" s="1456"/>
      <c r="C21" s="1457" t="s">
        <v>7828</v>
      </c>
      <c r="D21" s="1448" t="s">
        <v>2462</v>
      </c>
      <c r="E21" s="1448">
        <v>1</v>
      </c>
      <c r="F21" s="1474"/>
      <c r="G21" s="1475">
        <f t="shared" si="0"/>
        <v>0</v>
      </c>
    </row>
    <row r="22" spans="1:11" s="1455" customFormat="1" ht="12.75" customHeight="1">
      <c r="A22" s="1447"/>
      <c r="B22" s="1456"/>
      <c r="C22" s="1455" t="s">
        <v>7844</v>
      </c>
      <c r="D22" s="1448" t="s">
        <v>4468</v>
      </c>
      <c r="E22" s="1448">
        <v>1</v>
      </c>
      <c r="F22" s="1474"/>
      <c r="G22" s="1475">
        <f>E22*F22</f>
        <v>0</v>
      </c>
    </row>
    <row r="23" spans="1:11" s="1455" customFormat="1" ht="12.75" customHeight="1">
      <c r="A23" s="1447"/>
      <c r="B23" s="1456"/>
      <c r="C23" s="1457" t="s">
        <v>7845</v>
      </c>
      <c r="D23" s="1448" t="s">
        <v>4468</v>
      </c>
      <c r="E23" s="1448">
        <v>1</v>
      </c>
      <c r="F23" s="1474"/>
      <c r="G23" s="1475">
        <f t="shared" si="0"/>
        <v>0</v>
      </c>
    </row>
    <row r="24" spans="1:11" s="1455" customFormat="1" ht="12.75" customHeight="1">
      <c r="A24" s="1447"/>
      <c r="B24" s="1456"/>
      <c r="C24" s="1457" t="s">
        <v>7846</v>
      </c>
      <c r="D24" s="1448" t="s">
        <v>4468</v>
      </c>
      <c r="E24" s="1448">
        <v>1</v>
      </c>
      <c r="F24" s="1474"/>
      <c r="G24" s="1475">
        <f t="shared" si="0"/>
        <v>0</v>
      </c>
    </row>
    <row r="25" spans="1:11" s="1455" customFormat="1" ht="12.75" customHeight="1">
      <c r="A25" s="1447"/>
      <c r="B25" s="1456"/>
      <c r="C25" s="1457" t="s">
        <v>7829</v>
      </c>
      <c r="D25" s="1448" t="s">
        <v>2462</v>
      </c>
      <c r="E25" s="1448">
        <v>1</v>
      </c>
      <c r="F25" s="1474"/>
      <c r="G25" s="1475">
        <f t="shared" si="0"/>
        <v>0</v>
      </c>
    </row>
    <row r="26" spans="1:11" s="1455" customFormat="1" ht="12.75" customHeight="1">
      <c r="A26" s="1447"/>
      <c r="B26" s="1456"/>
      <c r="C26" s="1457" t="s">
        <v>7830</v>
      </c>
      <c r="D26" s="1448" t="s">
        <v>2462</v>
      </c>
      <c r="E26" s="1448">
        <v>10</v>
      </c>
      <c r="F26" s="1474"/>
      <c r="G26" s="1475">
        <f t="shared" si="0"/>
        <v>0</v>
      </c>
    </row>
    <row r="27" spans="1:11" s="1455" customFormat="1" ht="12.75" customHeight="1">
      <c r="A27" s="1447"/>
      <c r="B27" s="1456"/>
      <c r="C27" s="1457" t="s">
        <v>7831</v>
      </c>
      <c r="D27" s="1448" t="s">
        <v>2462</v>
      </c>
      <c r="E27" s="1448">
        <v>2</v>
      </c>
      <c r="F27" s="1474"/>
      <c r="G27" s="1475">
        <f t="shared" si="0"/>
        <v>0</v>
      </c>
    </row>
    <row r="28" spans="1:11" s="1455" customFormat="1" ht="12.75" customHeight="1">
      <c r="A28" s="1447"/>
      <c r="B28" s="1456"/>
      <c r="C28" s="1457" t="s">
        <v>7832</v>
      </c>
      <c r="D28" s="1448" t="s">
        <v>2462</v>
      </c>
      <c r="E28" s="1448">
        <v>1</v>
      </c>
      <c r="F28" s="1474"/>
      <c r="G28" s="1475">
        <f t="shared" si="0"/>
        <v>0</v>
      </c>
    </row>
    <row r="29" spans="1:11" s="1455" customFormat="1" ht="12.75" customHeight="1">
      <c r="A29" s="1447"/>
      <c r="B29" s="1456"/>
      <c r="C29" s="1457" t="s">
        <v>7833</v>
      </c>
      <c r="D29" s="1448" t="s">
        <v>2462</v>
      </c>
      <c r="E29" s="1448">
        <v>1</v>
      </c>
      <c r="F29" s="1474"/>
      <c r="G29" s="1475">
        <f t="shared" si="0"/>
        <v>0</v>
      </c>
    </row>
    <row r="30" spans="1:11" s="1455" customFormat="1" ht="22.5">
      <c r="A30" s="1447"/>
      <c r="B30" s="1456"/>
      <c r="C30" s="1457" t="s">
        <v>7834</v>
      </c>
      <c r="D30" s="1448" t="s">
        <v>4468</v>
      </c>
      <c r="E30" s="1448">
        <v>1</v>
      </c>
      <c r="F30" s="1474"/>
      <c r="G30" s="1475">
        <f t="shared" si="0"/>
        <v>0</v>
      </c>
    </row>
    <row r="31" spans="1:11" s="1455" customFormat="1" ht="12.75" customHeight="1">
      <c r="A31" s="1447"/>
      <c r="B31" s="1456"/>
      <c r="C31" s="1455" t="s">
        <v>7835</v>
      </c>
      <c r="D31" s="1448" t="s">
        <v>4468</v>
      </c>
      <c r="E31" s="1448">
        <v>1</v>
      </c>
      <c r="F31" s="1474"/>
      <c r="G31" s="1475">
        <f t="shared" si="0"/>
        <v>0</v>
      </c>
      <c r="K31" s="1476"/>
    </row>
    <row r="32" spans="1:11" s="1455" customFormat="1" ht="12.75" customHeight="1">
      <c r="A32" s="1447"/>
      <c r="B32" s="1456"/>
      <c r="C32" s="1460" t="s">
        <v>7836</v>
      </c>
      <c r="D32" s="1448"/>
      <c r="E32" s="1448"/>
      <c r="F32" s="1475"/>
      <c r="G32" s="1475"/>
    </row>
    <row r="33" spans="1:7" s="1455" customFormat="1" ht="12.75" customHeight="1">
      <c r="A33" s="1447"/>
      <c r="B33" s="1456"/>
      <c r="C33" s="1457" t="s">
        <v>7837</v>
      </c>
      <c r="D33" s="1448" t="s">
        <v>202</v>
      </c>
      <c r="E33" s="1448">
        <v>50</v>
      </c>
      <c r="F33" s="1474"/>
      <c r="G33" s="1475">
        <f t="shared" si="0"/>
        <v>0</v>
      </c>
    </row>
    <row r="34" spans="1:7" s="1455" customFormat="1" ht="22.5">
      <c r="A34" s="1447"/>
      <c r="B34" s="1456"/>
      <c r="C34" s="1457" t="s">
        <v>7838</v>
      </c>
      <c r="D34" s="1448" t="s">
        <v>202</v>
      </c>
      <c r="E34" s="1448">
        <v>50</v>
      </c>
      <c r="F34" s="1474"/>
      <c r="G34" s="1475">
        <f>E34*F34</f>
        <v>0</v>
      </c>
    </row>
    <row r="35" spans="1:7" s="1455" customFormat="1" ht="12.75" customHeight="1">
      <c r="A35" s="1447"/>
      <c r="B35" s="1456"/>
      <c r="C35" s="1457" t="s">
        <v>7839</v>
      </c>
      <c r="D35" s="1448" t="s">
        <v>202</v>
      </c>
      <c r="E35" s="1448">
        <v>50</v>
      </c>
      <c r="F35" s="1474"/>
      <c r="G35" s="1475">
        <f t="shared" si="0"/>
        <v>0</v>
      </c>
    </row>
    <row r="36" spans="1:7" s="1455" customFormat="1" ht="12.75" customHeight="1">
      <c r="A36" s="1447"/>
      <c r="B36" s="1456"/>
      <c r="C36" s="1457" t="s">
        <v>7840</v>
      </c>
      <c r="D36" s="1448" t="s">
        <v>202</v>
      </c>
      <c r="E36" s="1448">
        <v>12</v>
      </c>
      <c r="F36" s="1474"/>
      <c r="G36" s="1475">
        <f t="shared" si="0"/>
        <v>0</v>
      </c>
    </row>
    <row r="37" spans="1:7" s="1455" customFormat="1" ht="12.75" customHeight="1">
      <c r="A37" s="1447"/>
      <c r="B37" s="1461"/>
      <c r="C37" s="1462" t="s">
        <v>7841</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C13" sqref="C13:E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7847</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7848</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5922</v>
      </c>
      <c r="C12" s="1482" t="s">
        <v>7847</v>
      </c>
      <c r="D12" s="1453"/>
      <c r="E12" s="1453"/>
      <c r="F12" s="1483"/>
      <c r="G12" s="1484"/>
    </row>
    <row r="13" spans="1:7" s="1455" customFormat="1" ht="185.25" customHeight="1">
      <c r="A13" s="1447"/>
      <c r="B13" s="1456"/>
      <c r="C13" s="1457" t="s">
        <v>11836</v>
      </c>
      <c r="D13" s="1448" t="s">
        <v>4468</v>
      </c>
      <c r="E13" s="1448">
        <v>1</v>
      </c>
      <c r="F13" s="1474"/>
      <c r="G13" s="1475">
        <f>E13*F13</f>
        <v>0</v>
      </c>
    </row>
    <row r="14" spans="1:7" s="1455" customFormat="1" ht="12.75" customHeight="1">
      <c r="A14" s="1447"/>
      <c r="B14" s="1461"/>
      <c r="C14" s="1462" t="s">
        <v>7849</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topLeftCell="B1" zoomScale="130" zoomScaleNormal="120" zoomScaleSheetLayoutView="130" workbookViewId="0">
      <pane ySplit="8" topLeftCell="A9" activePane="bottomLeft" state="frozen"/>
      <selection activeCell="A22" sqref="A22:D25"/>
      <selection pane="bottomLeft" activeCell="C13" sqref="C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7850</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7851</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7852</v>
      </c>
      <c r="C12" s="1482" t="s">
        <v>7850</v>
      </c>
      <c r="D12" s="1453"/>
      <c r="E12" s="1453"/>
      <c r="F12" s="1483"/>
      <c r="G12" s="1484"/>
    </row>
    <row r="13" spans="1:7" s="1455" customFormat="1" ht="162" customHeight="1">
      <c r="A13" s="1447"/>
      <c r="B13" s="1456"/>
      <c r="C13" s="1457" t="s">
        <v>11837</v>
      </c>
      <c r="D13" s="1448" t="s">
        <v>4468</v>
      </c>
      <c r="E13" s="1448">
        <v>1</v>
      </c>
      <c r="F13" s="1474"/>
      <c r="G13" s="1475">
        <f>E13*F13</f>
        <v>0</v>
      </c>
    </row>
    <row r="14" spans="1:7" s="1455" customFormat="1" ht="12.75" customHeight="1">
      <c r="A14" s="1447"/>
      <c r="B14" s="1461"/>
      <c r="C14" s="1462" t="s">
        <v>7853</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tabSelected="1" view="pageBreakPreview" zoomScaleNormal="120" zoomScaleSheetLayoutView="100" workbookViewId="0">
      <pane ySplit="8" topLeftCell="A9" activePane="bottomLeft" state="frozen"/>
      <selection activeCell="A22" sqref="A22:D25"/>
      <selection pane="bottomLeft" activeCell="C13" sqref="C13:E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7854</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7855</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4632</v>
      </c>
      <c r="C12" s="1482" t="s">
        <v>7854</v>
      </c>
      <c r="D12" s="1453"/>
      <c r="E12" s="1453"/>
      <c r="F12" s="1483"/>
      <c r="G12" s="1484"/>
    </row>
    <row r="13" spans="1:7" s="1455" customFormat="1" ht="162" customHeight="1">
      <c r="A13" s="1447"/>
      <c r="B13" s="1456"/>
      <c r="C13" s="1457" t="s">
        <v>11838</v>
      </c>
      <c r="D13" s="1448" t="s">
        <v>4468</v>
      </c>
      <c r="E13" s="1448">
        <v>1</v>
      </c>
      <c r="F13" s="1474"/>
      <c r="G13" s="1475">
        <f>E13*F13</f>
        <v>0</v>
      </c>
    </row>
    <row r="14" spans="1:7" s="1455" customFormat="1" ht="12.75" customHeight="1">
      <c r="A14" s="1447"/>
      <c r="B14" s="1461"/>
      <c r="C14" s="1462" t="s">
        <v>7856</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45" t="s">
        <v>7857</v>
      </c>
      <c r="B1" s="2646"/>
      <c r="C1" s="2646"/>
      <c r="D1" s="2646"/>
      <c r="E1" s="2646"/>
      <c r="F1" s="2646"/>
      <c r="G1" s="2647"/>
    </row>
    <row r="2" spans="1:7" ht="15.75" customHeight="1">
      <c r="A2" s="2648"/>
      <c r="B2" s="2649"/>
      <c r="C2" s="2649"/>
      <c r="D2" s="2649"/>
      <c r="E2" s="2649"/>
      <c r="F2" s="2649"/>
      <c r="G2" s="2650"/>
    </row>
    <row r="3" spans="1:7" ht="15.75" customHeight="1">
      <c r="A3" s="2648"/>
      <c r="B3" s="2649"/>
      <c r="C3" s="2649"/>
      <c r="D3" s="2649"/>
      <c r="E3" s="2649"/>
      <c r="F3" s="2649"/>
      <c r="G3" s="2650"/>
    </row>
    <row r="4" spans="1:7" ht="15.75" customHeight="1">
      <c r="A4" s="2648"/>
      <c r="B4" s="2649"/>
      <c r="C4" s="2649"/>
      <c r="D4" s="2649"/>
      <c r="E4" s="2649"/>
      <c r="F4" s="2649"/>
      <c r="G4" s="2650"/>
    </row>
    <row r="5" spans="1:7" ht="15.75" customHeight="1" thickBot="1">
      <c r="A5" s="2651"/>
      <c r="B5" s="2652"/>
      <c r="C5" s="2652"/>
      <c r="D5" s="2652"/>
      <c r="E5" s="2652"/>
      <c r="F5" s="2652"/>
      <c r="G5" s="2653"/>
    </row>
    <row r="6" spans="1:7">
      <c r="A6" s="2654" t="s">
        <v>54</v>
      </c>
      <c r="B6" s="2657" t="s">
        <v>7816</v>
      </c>
      <c r="C6" s="2660" t="s">
        <v>7817</v>
      </c>
      <c r="D6" s="2663" t="s">
        <v>152</v>
      </c>
      <c r="E6" s="2663" t="s">
        <v>7818</v>
      </c>
      <c r="F6" s="2666" t="s">
        <v>7819</v>
      </c>
      <c r="G6" s="2669" t="s">
        <v>4346</v>
      </c>
    </row>
    <row r="7" spans="1:7">
      <c r="A7" s="2655"/>
      <c r="B7" s="2658"/>
      <c r="C7" s="2661"/>
      <c r="D7" s="2664"/>
      <c r="E7" s="2664"/>
      <c r="F7" s="2667"/>
      <c r="G7" s="2670"/>
    </row>
    <row r="8" spans="1:7" ht="13.5" thickBot="1">
      <c r="A8" s="2656"/>
      <c r="B8" s="2659"/>
      <c r="C8" s="2662"/>
      <c r="D8" s="2665"/>
      <c r="E8" s="2665"/>
      <c r="F8" s="2668"/>
      <c r="G8" s="2671"/>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7857</v>
      </c>
      <c r="D12" s="1494"/>
      <c r="E12" s="1494"/>
      <c r="F12" s="1495"/>
      <c r="G12" s="1496"/>
    </row>
    <row r="13" spans="1:7" s="1497" customFormat="1" ht="12.75" customHeight="1">
      <c r="A13" s="1498"/>
      <c r="B13" s="1499"/>
      <c r="C13" s="1500" t="s">
        <v>7858</v>
      </c>
      <c r="D13" s="1488"/>
      <c r="E13" s="1488"/>
      <c r="F13" s="1501"/>
      <c r="G13" s="1501"/>
    </row>
    <row r="14" spans="1:7" s="1497" customFormat="1" ht="12.75" customHeight="1">
      <c r="A14" s="1498"/>
      <c r="B14" s="1499"/>
      <c r="C14" s="1502" t="s">
        <v>7859</v>
      </c>
      <c r="D14" s="1488" t="s">
        <v>2462</v>
      </c>
      <c r="E14" s="1488">
        <v>1</v>
      </c>
      <c r="F14" s="1503"/>
      <c r="G14" s="1504">
        <f>E14*F14</f>
        <v>0</v>
      </c>
    </row>
    <row r="15" spans="1:7" s="1497" customFormat="1" ht="12.75" customHeight="1">
      <c r="A15" s="1498"/>
      <c r="B15" s="1499"/>
      <c r="C15" s="1502" t="s">
        <v>7860</v>
      </c>
      <c r="D15" s="1488" t="s">
        <v>2462</v>
      </c>
      <c r="E15" s="1488">
        <v>1</v>
      </c>
      <c r="F15" s="1503"/>
      <c r="G15" s="1504">
        <f>E15*F15</f>
        <v>0</v>
      </c>
    </row>
    <row r="16" spans="1:7" s="1497" customFormat="1" ht="12.75" customHeight="1">
      <c r="A16" s="1498"/>
      <c r="B16" s="1499"/>
      <c r="C16" s="1502" t="s">
        <v>7861</v>
      </c>
      <c r="D16" s="1488" t="s">
        <v>2462</v>
      </c>
      <c r="E16" s="1488">
        <v>1</v>
      </c>
      <c r="F16" s="1503"/>
      <c r="G16" s="1504">
        <f>E16*F16</f>
        <v>0</v>
      </c>
    </row>
    <row r="17" spans="1:7" s="1497" customFormat="1" ht="22.5">
      <c r="A17" s="1498"/>
      <c r="B17" s="1499"/>
      <c r="C17" s="1502" t="s">
        <v>7834</v>
      </c>
      <c r="D17" s="1488" t="s">
        <v>2462</v>
      </c>
      <c r="E17" s="1488">
        <v>1</v>
      </c>
      <c r="F17" s="1503"/>
      <c r="G17" s="1504">
        <f>E17*F17</f>
        <v>0</v>
      </c>
    </row>
    <row r="18" spans="1:7" s="1497" customFormat="1" ht="12.75" customHeight="1">
      <c r="A18" s="1498"/>
      <c r="B18" s="1505"/>
      <c r="C18" s="1462" t="s">
        <v>7862</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topLeftCell="A162" zoomScale="75" zoomScaleNormal="75" zoomScaleSheetLayoutView="75" workbookViewId="0">
      <selection activeCell="R163" sqref="R163"/>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73" t="s">
        <v>7863</v>
      </c>
      <c r="B1" s="2673"/>
      <c r="C1" s="2673"/>
      <c r="D1" s="2673"/>
      <c r="E1" s="2673"/>
      <c r="F1" s="2673"/>
      <c r="G1" s="2673"/>
      <c r="H1" s="2673"/>
      <c r="I1" s="2673"/>
      <c r="J1" s="2673"/>
      <c r="K1" s="2673"/>
      <c r="L1" s="2673"/>
      <c r="M1" s="2673"/>
    </row>
    <row r="2" spans="1:24">
      <c r="A2" s="1510"/>
      <c r="B2" s="1510"/>
      <c r="C2" s="1511"/>
      <c r="D2" s="1510"/>
      <c r="E2" s="1510"/>
      <c r="F2" s="1509"/>
      <c r="G2" s="1509"/>
      <c r="H2" s="1509"/>
      <c r="I2" s="1509"/>
      <c r="J2" s="1509"/>
      <c r="K2" s="1509"/>
      <c r="L2" s="1512"/>
      <c r="M2" s="1512"/>
    </row>
    <row r="3" spans="1:24" ht="33" customHeight="1">
      <c r="A3" s="2672" t="s">
        <v>7864</v>
      </c>
      <c r="B3" s="2672"/>
      <c r="C3" s="2672"/>
      <c r="D3" s="2672"/>
      <c r="E3" s="2672"/>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72" t="s">
        <v>7865</v>
      </c>
      <c r="B5" s="2672"/>
      <c r="C5" s="2672"/>
      <c r="D5" s="2672"/>
      <c r="E5" s="2672"/>
      <c r="F5" s="2672"/>
      <c r="G5" s="2672"/>
      <c r="H5" s="2672"/>
      <c r="I5" s="2672"/>
      <c r="J5" s="2672"/>
      <c r="K5" s="2672"/>
      <c r="L5" s="2672"/>
      <c r="M5" s="2672"/>
    </row>
    <row r="6" spans="1:24" ht="17.45" customHeight="1">
      <c r="A6" s="1513"/>
      <c r="B6" s="1518"/>
      <c r="C6" s="1518"/>
      <c r="D6" s="1518"/>
      <c r="E6" s="1518"/>
      <c r="F6" s="1518"/>
      <c r="G6" s="1518"/>
      <c r="H6" s="1518"/>
      <c r="I6" s="1518"/>
      <c r="J6" s="1518"/>
      <c r="K6" s="1518"/>
      <c r="L6" s="1519"/>
      <c r="M6" s="1519"/>
    </row>
    <row r="7" spans="1:24" ht="48" customHeight="1">
      <c r="A7" s="2672" t="s">
        <v>7866</v>
      </c>
      <c r="B7" s="2672"/>
      <c r="C7" s="2672"/>
      <c r="D7" s="2672"/>
      <c r="E7" s="2672"/>
      <c r="F7" s="2672"/>
      <c r="G7" s="2672"/>
      <c r="H7" s="2672"/>
      <c r="I7" s="2672"/>
      <c r="J7" s="2672"/>
      <c r="K7" s="2672"/>
      <c r="L7" s="2672"/>
      <c r="M7" s="2672"/>
    </row>
    <row r="8" spans="1:24" ht="51" customHeight="1">
      <c r="A8" s="2672" t="s">
        <v>7867</v>
      </c>
      <c r="B8" s="2672"/>
      <c r="C8" s="2672"/>
      <c r="D8" s="2672"/>
      <c r="E8" s="2672"/>
      <c r="F8" s="2672"/>
      <c r="G8" s="2672"/>
      <c r="H8" s="2672"/>
      <c r="I8" s="2672"/>
      <c r="J8" s="2672"/>
      <c r="K8" s="2672"/>
      <c r="L8" s="2672"/>
      <c r="M8" s="2672"/>
    </row>
    <row r="9" spans="1:24" ht="15">
      <c r="A9" s="1520"/>
      <c r="B9" s="1520"/>
      <c r="C9" s="1521"/>
      <c r="D9" s="1520"/>
      <c r="E9" s="1520"/>
      <c r="F9" s="1514"/>
      <c r="G9" s="1514"/>
      <c r="H9" s="1514"/>
      <c r="I9" s="1514"/>
      <c r="J9" s="1514"/>
      <c r="K9" s="1514"/>
      <c r="L9" s="1515"/>
      <c r="M9" s="1512"/>
    </row>
    <row r="10" spans="1:24" ht="39.950000000000003" customHeight="1">
      <c r="A10" s="2672" t="s">
        <v>7868</v>
      </c>
      <c r="B10" s="2672"/>
      <c r="C10" s="2672"/>
      <c r="D10" s="2672"/>
      <c r="E10" s="2672"/>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72" t="s">
        <v>7869</v>
      </c>
      <c r="B12" s="2672"/>
      <c r="C12" s="2672"/>
      <c r="D12" s="2672"/>
      <c r="E12" s="2672"/>
      <c r="F12" s="2672"/>
      <c r="G12" s="2672"/>
      <c r="H12" s="2672"/>
      <c r="I12" s="2672"/>
      <c r="J12" s="2672"/>
      <c r="K12" s="2672"/>
      <c r="L12" s="2672"/>
      <c r="M12" s="2672"/>
    </row>
    <row r="13" spans="1:24" s="1513" customFormat="1" ht="15.95" customHeight="1">
      <c r="A13" s="2672"/>
      <c r="B13" s="2672"/>
      <c r="C13" s="2672"/>
      <c r="D13" s="2672"/>
      <c r="E13" s="2672"/>
      <c r="F13" s="2672"/>
      <c r="G13" s="2672"/>
      <c r="H13" s="2672"/>
      <c r="I13" s="2672"/>
      <c r="J13" s="2672"/>
      <c r="K13" s="2672"/>
      <c r="L13" s="2672"/>
      <c r="M13" s="2672"/>
      <c r="N13" s="1509"/>
      <c r="O13" s="1509"/>
      <c r="P13" s="1509"/>
      <c r="Q13" s="1509"/>
      <c r="R13" s="1509"/>
      <c r="S13" s="1509"/>
      <c r="T13" s="1509"/>
      <c r="U13" s="1509"/>
      <c r="V13" s="1509"/>
      <c r="W13" s="1509"/>
      <c r="X13" s="1509"/>
    </row>
    <row r="14" spans="1:24" s="1513" customFormat="1" ht="15.95" customHeight="1">
      <c r="A14" s="2672" t="s">
        <v>7870</v>
      </c>
      <c r="B14" s="2672"/>
      <c r="C14" s="2672"/>
      <c r="D14" s="2672"/>
      <c r="E14" s="2672"/>
      <c r="F14" s="2672"/>
      <c r="G14" s="2672"/>
      <c r="H14" s="2672"/>
      <c r="I14" s="2672"/>
      <c r="J14" s="2672"/>
      <c r="K14" s="2672"/>
      <c r="L14" s="2672"/>
      <c r="M14" s="2672"/>
      <c r="N14" s="1509"/>
      <c r="O14" s="1509"/>
      <c r="P14" s="1509"/>
      <c r="Q14" s="1509"/>
      <c r="R14" s="1509"/>
      <c r="S14" s="1509"/>
      <c r="T14" s="1509"/>
      <c r="U14" s="1509"/>
      <c r="V14" s="1509"/>
      <c r="W14" s="1509"/>
      <c r="X14" s="1509"/>
    </row>
    <row r="15" spans="1:24" s="1513" customFormat="1" ht="34.5" customHeight="1">
      <c r="A15" s="2674" t="s">
        <v>7871</v>
      </c>
      <c r="B15" s="2674"/>
      <c r="C15" s="2674"/>
      <c r="D15" s="2674"/>
      <c r="E15" s="2674"/>
      <c r="F15" s="2674"/>
      <c r="G15" s="2674"/>
      <c r="H15" s="2674"/>
      <c r="I15" s="2674"/>
      <c r="J15" s="2674"/>
      <c r="K15" s="2674"/>
      <c r="L15" s="2674"/>
      <c r="M15" s="2674"/>
      <c r="N15" s="1509"/>
      <c r="O15" s="1509"/>
      <c r="P15" s="1509"/>
      <c r="Q15" s="1509"/>
      <c r="R15" s="1509"/>
      <c r="S15" s="1509"/>
      <c r="T15" s="1509"/>
      <c r="U15" s="1509"/>
      <c r="V15" s="1509"/>
      <c r="W15" s="1509"/>
      <c r="X15" s="1509"/>
    </row>
    <row r="16" spans="1:24" s="1513" customFormat="1" ht="15.95" customHeight="1">
      <c r="A16" s="2672"/>
      <c r="B16" s="2672"/>
      <c r="C16" s="2672"/>
      <c r="D16" s="2672"/>
      <c r="E16" s="2672"/>
      <c r="F16" s="2672"/>
      <c r="G16" s="2672"/>
      <c r="H16" s="2672"/>
      <c r="I16" s="2672"/>
      <c r="J16" s="2672"/>
      <c r="K16" s="2672"/>
      <c r="L16" s="2672"/>
      <c r="M16" s="2672"/>
      <c r="N16" s="1509"/>
      <c r="O16" s="1509"/>
      <c r="P16" s="1509"/>
      <c r="Q16" s="1509"/>
      <c r="R16" s="1509"/>
      <c r="S16" s="1509"/>
      <c r="T16" s="1509"/>
      <c r="U16" s="1509"/>
      <c r="V16" s="1509"/>
      <c r="W16" s="1509"/>
      <c r="X16" s="1509"/>
    </row>
    <row r="17" spans="1:24" s="1513" customFormat="1" ht="60" customHeight="1">
      <c r="A17" s="2672" t="s">
        <v>7872</v>
      </c>
      <c r="B17" s="2672"/>
      <c r="C17" s="2672"/>
      <c r="D17" s="2672"/>
      <c r="E17" s="2672"/>
      <c r="F17" s="2672"/>
      <c r="G17" s="2672"/>
      <c r="H17" s="2672"/>
      <c r="I17" s="2672"/>
      <c r="J17" s="2672"/>
      <c r="K17" s="2672"/>
      <c r="L17" s="2672"/>
      <c r="M17" s="2672"/>
      <c r="N17" s="1509"/>
      <c r="O17" s="1509"/>
      <c r="P17" s="1509"/>
      <c r="Q17" s="1509"/>
      <c r="R17" s="1509"/>
      <c r="S17" s="1509"/>
      <c r="T17" s="1509"/>
      <c r="U17" s="1509"/>
      <c r="V17" s="1509"/>
      <c r="W17" s="1509"/>
      <c r="X17" s="1509"/>
    </row>
    <row r="18" spans="1:24" s="1513" customFormat="1" ht="15.95" customHeight="1">
      <c r="A18" s="2672"/>
      <c r="B18" s="2672"/>
      <c r="C18" s="2672"/>
      <c r="D18" s="2672"/>
      <c r="E18" s="2672"/>
      <c r="F18" s="2672"/>
      <c r="G18" s="2672"/>
      <c r="H18" s="2672"/>
      <c r="I18" s="2672"/>
      <c r="J18" s="2672"/>
      <c r="K18" s="2672"/>
      <c r="L18" s="2672"/>
      <c r="M18" s="2672"/>
      <c r="N18" s="1509"/>
      <c r="O18" s="1509"/>
      <c r="P18" s="1509"/>
      <c r="Q18" s="1509"/>
      <c r="R18" s="1509"/>
      <c r="S18" s="1509"/>
      <c r="T18" s="1509"/>
      <c r="U18" s="1509"/>
      <c r="V18" s="1509"/>
      <c r="W18" s="1509"/>
      <c r="X18" s="1509"/>
    </row>
    <row r="19" spans="1:24" s="1513" customFormat="1" ht="28.5" customHeight="1">
      <c r="A19" s="2672" t="s">
        <v>7873</v>
      </c>
      <c r="B19" s="2672"/>
      <c r="C19" s="2672"/>
      <c r="D19" s="2672"/>
      <c r="E19" s="2672"/>
      <c r="F19" s="2672"/>
      <c r="G19" s="2672"/>
      <c r="H19" s="2672"/>
      <c r="I19" s="2672"/>
      <c r="J19" s="2672"/>
      <c r="K19" s="2672"/>
      <c r="L19" s="2672"/>
      <c r="M19" s="2672"/>
      <c r="N19" s="1509"/>
      <c r="O19" s="1509"/>
      <c r="P19" s="1509"/>
      <c r="Q19" s="1509"/>
      <c r="R19" s="1509"/>
      <c r="S19" s="1509"/>
      <c r="T19" s="1509"/>
      <c r="U19" s="1509"/>
      <c r="V19" s="1509"/>
      <c r="W19" s="1509"/>
      <c r="X19" s="1509"/>
    </row>
    <row r="20" spans="1:24" s="1513" customFormat="1" ht="15.95" customHeight="1">
      <c r="A20" s="2672"/>
      <c r="B20" s="2672"/>
      <c r="C20" s="2672"/>
      <c r="D20" s="2672"/>
      <c r="E20" s="2672"/>
      <c r="F20" s="2672"/>
      <c r="G20" s="2672"/>
      <c r="H20" s="2672"/>
      <c r="I20" s="2672"/>
      <c r="J20" s="2672"/>
      <c r="K20" s="2672"/>
      <c r="L20" s="2672"/>
      <c r="M20" s="2672"/>
      <c r="N20" s="1509"/>
      <c r="O20" s="1509"/>
      <c r="P20" s="1509"/>
      <c r="Q20" s="1509"/>
      <c r="R20" s="1509"/>
      <c r="S20" s="1509"/>
      <c r="T20" s="1509"/>
      <c r="U20" s="1509"/>
      <c r="V20" s="1509"/>
      <c r="W20" s="1509"/>
      <c r="X20" s="1509"/>
    </row>
    <row r="21" spans="1:24" s="1513" customFormat="1" ht="15.95" customHeight="1">
      <c r="A21" s="2674" t="s">
        <v>7874</v>
      </c>
      <c r="B21" s="2674"/>
      <c r="C21" s="2674"/>
      <c r="D21" s="2674"/>
      <c r="E21" s="2674"/>
      <c r="F21" s="2674"/>
      <c r="G21" s="2674"/>
      <c r="H21" s="2674"/>
      <c r="I21" s="2674"/>
      <c r="J21" s="2674"/>
      <c r="K21" s="2674"/>
      <c r="L21" s="2674"/>
      <c r="M21" s="2674"/>
      <c r="N21" s="1509"/>
      <c r="O21" s="1509"/>
      <c r="P21" s="1509"/>
      <c r="Q21" s="1509"/>
      <c r="R21" s="1509"/>
      <c r="S21" s="1509"/>
      <c r="T21" s="1509"/>
      <c r="U21" s="1509"/>
      <c r="V21" s="1509"/>
      <c r="W21" s="1509"/>
      <c r="X21" s="1509"/>
    </row>
    <row r="22" spans="1:24" s="1513" customFormat="1" ht="15.95" customHeight="1">
      <c r="A22" s="2674" t="s">
        <v>7875</v>
      </c>
      <c r="B22" s="2674"/>
      <c r="C22" s="2674"/>
      <c r="D22" s="2674"/>
      <c r="E22" s="2674"/>
      <c r="F22" s="2674"/>
      <c r="G22" s="2674"/>
      <c r="H22" s="2674"/>
      <c r="I22" s="2674"/>
      <c r="J22" s="2674"/>
      <c r="K22" s="2674"/>
      <c r="L22" s="2674"/>
      <c r="M22" s="2674"/>
      <c r="N22" s="1509"/>
      <c r="O22" s="1509"/>
      <c r="P22" s="1509"/>
      <c r="Q22" s="1509"/>
      <c r="R22" s="1509"/>
      <c r="S22" s="1509"/>
      <c r="T22" s="1509"/>
      <c r="U22" s="1509"/>
      <c r="V22" s="1509"/>
      <c r="W22" s="1509"/>
      <c r="X22" s="1509"/>
    </row>
    <row r="23" spans="1:24" s="1513" customFormat="1" ht="15.95" customHeight="1">
      <c r="A23" s="2674" t="s">
        <v>7876</v>
      </c>
      <c r="B23" s="2674"/>
      <c r="C23" s="2674"/>
      <c r="D23" s="2674"/>
      <c r="E23" s="2674"/>
      <c r="F23" s="2674"/>
      <c r="G23" s="2674"/>
      <c r="H23" s="2674"/>
      <c r="I23" s="2674"/>
      <c r="J23" s="2674"/>
      <c r="K23" s="2674"/>
      <c r="L23" s="2674"/>
      <c r="M23" s="2674"/>
      <c r="N23" s="1509"/>
      <c r="O23" s="1509"/>
      <c r="P23" s="1509"/>
      <c r="Q23" s="1509"/>
      <c r="R23" s="1509"/>
      <c r="S23" s="1509"/>
      <c r="T23" s="1509"/>
      <c r="U23" s="1509"/>
      <c r="V23" s="1509"/>
      <c r="W23" s="1509"/>
      <c r="X23" s="1509"/>
    </row>
    <row r="24" spans="1:24" s="1513" customFormat="1" ht="15.95" customHeight="1">
      <c r="A24" s="2674" t="s">
        <v>7877</v>
      </c>
      <c r="B24" s="2674"/>
      <c r="C24" s="2674"/>
      <c r="D24" s="2674"/>
      <c r="E24" s="2674"/>
      <c r="F24" s="2674"/>
      <c r="G24" s="2674"/>
      <c r="H24" s="2674"/>
      <c r="I24" s="2674"/>
      <c r="J24" s="2674"/>
      <c r="K24" s="2674"/>
      <c r="L24" s="2674"/>
      <c r="M24" s="2674"/>
      <c r="N24" s="1509"/>
      <c r="O24" s="1509"/>
      <c r="P24" s="1509"/>
      <c r="Q24" s="1509"/>
      <c r="R24" s="1509"/>
      <c r="S24" s="1509"/>
      <c r="T24" s="1509"/>
      <c r="U24" s="1509"/>
      <c r="V24" s="1509"/>
      <c r="W24" s="1509"/>
      <c r="X24" s="1509"/>
    </row>
    <row r="25" spans="1:24" s="1513" customFormat="1" ht="15.95" customHeight="1">
      <c r="A25" s="2674" t="s">
        <v>7878</v>
      </c>
      <c r="B25" s="2674"/>
      <c r="C25" s="2674"/>
      <c r="D25" s="2674"/>
      <c r="E25" s="2674"/>
      <c r="F25" s="2674"/>
      <c r="G25" s="2674"/>
      <c r="H25" s="2674"/>
      <c r="I25" s="2674"/>
      <c r="J25" s="2674"/>
      <c r="K25" s="2674"/>
      <c r="L25" s="2674"/>
      <c r="M25" s="2674"/>
      <c r="N25" s="1509"/>
      <c r="O25" s="1509"/>
      <c r="P25" s="1509"/>
      <c r="Q25" s="1509"/>
      <c r="R25" s="1509"/>
      <c r="S25" s="1509"/>
      <c r="T25" s="1509"/>
      <c r="U25" s="1509"/>
      <c r="V25" s="1509"/>
      <c r="W25" s="1509"/>
      <c r="X25" s="1509"/>
    </row>
    <row r="26" spans="1:24" s="1513" customFormat="1" ht="15.95" customHeight="1">
      <c r="A26" s="2674" t="s">
        <v>7879</v>
      </c>
      <c r="B26" s="2674"/>
      <c r="C26" s="2674"/>
      <c r="D26" s="2674"/>
      <c r="E26" s="2674"/>
      <c r="F26" s="2674"/>
      <c r="G26" s="2674"/>
      <c r="H26" s="2674"/>
      <c r="I26" s="2674"/>
      <c r="J26" s="2674"/>
      <c r="K26" s="2674"/>
      <c r="L26" s="2674"/>
      <c r="M26" s="2674"/>
      <c r="N26" s="1509"/>
      <c r="O26" s="1509"/>
      <c r="P26" s="1509"/>
      <c r="Q26" s="1509"/>
      <c r="R26" s="1509"/>
      <c r="S26" s="1509"/>
      <c r="T26" s="1509"/>
      <c r="U26" s="1509"/>
      <c r="V26" s="1509"/>
      <c r="W26" s="1509"/>
      <c r="X26" s="1509"/>
    </row>
    <row r="27" spans="1:24" s="1513" customFormat="1" ht="15.95" customHeight="1">
      <c r="A27" s="2674" t="s">
        <v>7880</v>
      </c>
      <c r="B27" s="2674"/>
      <c r="C27" s="2674"/>
      <c r="D27" s="2674"/>
      <c r="E27" s="2674"/>
      <c r="F27" s="2674"/>
      <c r="G27" s="2674"/>
      <c r="H27" s="2674"/>
      <c r="I27" s="2674"/>
      <c r="J27" s="2674"/>
      <c r="K27" s="2674"/>
      <c r="L27" s="2674"/>
      <c r="M27" s="2674"/>
      <c r="N27" s="1509"/>
      <c r="O27" s="1509"/>
      <c r="P27" s="1509"/>
      <c r="Q27" s="1509"/>
      <c r="R27" s="1509"/>
      <c r="S27" s="1509"/>
      <c r="T27" s="1509"/>
      <c r="U27" s="1509"/>
      <c r="V27" s="1509"/>
      <c r="W27" s="1509"/>
      <c r="X27" s="1509"/>
    </row>
    <row r="28" spans="1:24" s="1513" customFormat="1" ht="15.95" customHeight="1">
      <c r="A28" s="2674" t="s">
        <v>7881</v>
      </c>
      <c r="B28" s="2674"/>
      <c r="C28" s="2674"/>
      <c r="D28" s="2674"/>
      <c r="E28" s="2674"/>
      <c r="F28" s="2674"/>
      <c r="G28" s="2674"/>
      <c r="H28" s="2674"/>
      <c r="I28" s="2674"/>
      <c r="J28" s="2674"/>
      <c r="K28" s="2674"/>
      <c r="L28" s="2674"/>
      <c r="M28" s="2674"/>
      <c r="N28" s="1509"/>
      <c r="O28" s="1509"/>
      <c r="P28" s="1509"/>
      <c r="Q28" s="1509"/>
      <c r="R28" s="1509"/>
      <c r="S28" s="1509"/>
      <c r="T28" s="1509"/>
      <c r="U28" s="1509"/>
      <c r="V28" s="1509"/>
      <c r="W28" s="1509"/>
      <c r="X28" s="1509"/>
    </row>
    <row r="29" spans="1:24" s="1513" customFormat="1" ht="15.95" customHeight="1">
      <c r="A29" s="2674" t="s">
        <v>7882</v>
      </c>
      <c r="B29" s="2674"/>
      <c r="C29" s="2674"/>
      <c r="D29" s="2674"/>
      <c r="E29" s="2674"/>
      <c r="F29" s="2674"/>
      <c r="G29" s="2674"/>
      <c r="H29" s="2674"/>
      <c r="I29" s="2674"/>
      <c r="J29" s="2674"/>
      <c r="K29" s="2674"/>
      <c r="L29" s="2674"/>
      <c r="M29" s="2674"/>
      <c r="N29" s="1509"/>
      <c r="O29" s="1509"/>
      <c r="P29" s="1509"/>
      <c r="Q29" s="1509"/>
      <c r="R29" s="1509"/>
      <c r="S29" s="1509"/>
      <c r="T29" s="1509"/>
      <c r="U29" s="1509"/>
      <c r="V29" s="1509"/>
      <c r="W29" s="1509"/>
      <c r="X29" s="1509"/>
    </row>
    <row r="30" spans="1:24" s="1513" customFormat="1" ht="15.95" customHeight="1">
      <c r="A30" s="2674" t="s">
        <v>7883</v>
      </c>
      <c r="B30" s="2674"/>
      <c r="C30" s="2674"/>
      <c r="D30" s="2674"/>
      <c r="E30" s="2674"/>
      <c r="F30" s="2674"/>
      <c r="G30" s="2674"/>
      <c r="H30" s="2674"/>
      <c r="I30" s="2674"/>
      <c r="J30" s="2674"/>
      <c r="K30" s="2674"/>
      <c r="L30" s="2674"/>
      <c r="M30" s="2674"/>
      <c r="N30" s="1509"/>
      <c r="O30" s="1509"/>
      <c r="P30" s="1509"/>
      <c r="Q30" s="1509"/>
      <c r="R30" s="1509"/>
      <c r="S30" s="1509"/>
      <c r="T30" s="1509"/>
      <c r="U30" s="1509"/>
      <c r="V30" s="1509"/>
      <c r="W30" s="1509"/>
      <c r="X30" s="1509"/>
    </row>
    <row r="31" spans="1:24" s="1513" customFormat="1" ht="15.95" customHeight="1">
      <c r="A31" s="2672"/>
      <c r="B31" s="2672"/>
      <c r="C31" s="2672"/>
      <c r="D31" s="2672"/>
      <c r="E31" s="2672"/>
      <c r="F31" s="2672"/>
      <c r="G31" s="2672"/>
      <c r="H31" s="2672"/>
      <c r="I31" s="2672"/>
      <c r="J31" s="2672"/>
      <c r="K31" s="2672"/>
      <c r="L31" s="2672"/>
      <c r="M31" s="2672"/>
      <c r="N31" s="1509"/>
      <c r="O31" s="1509"/>
      <c r="P31" s="1509"/>
      <c r="Q31" s="1509"/>
      <c r="R31" s="1509"/>
      <c r="S31" s="1509"/>
      <c r="T31" s="1509"/>
      <c r="U31" s="1509"/>
      <c r="V31" s="1509"/>
      <c r="W31" s="1509"/>
      <c r="X31" s="1509"/>
    </row>
    <row r="32" spans="1:24" s="1513" customFormat="1" ht="130.5" customHeight="1">
      <c r="A32" s="2672" t="s">
        <v>7884</v>
      </c>
      <c r="B32" s="2672"/>
      <c r="C32" s="2672"/>
      <c r="D32" s="2672"/>
      <c r="E32" s="2672"/>
      <c r="F32" s="2672"/>
      <c r="G32" s="2672"/>
      <c r="H32" s="2672"/>
      <c r="I32" s="2672"/>
      <c r="J32" s="2672"/>
      <c r="K32" s="2672"/>
      <c r="L32" s="2672"/>
      <c r="M32" s="2672"/>
      <c r="N32" s="1509"/>
      <c r="O32" s="1509"/>
      <c r="P32" s="1509"/>
      <c r="Q32" s="1509"/>
      <c r="R32" s="1509"/>
      <c r="S32" s="1509"/>
      <c r="T32" s="1509"/>
      <c r="U32" s="1509"/>
      <c r="V32" s="1509"/>
      <c r="W32" s="1509"/>
      <c r="X32" s="1509"/>
    </row>
    <row r="33" spans="1:24" s="1513" customFormat="1" ht="17.45" customHeight="1">
      <c r="A33" s="2672"/>
      <c r="B33" s="2672"/>
      <c r="C33" s="2672"/>
      <c r="D33" s="2672"/>
      <c r="E33" s="2672"/>
      <c r="F33" s="2672"/>
      <c r="G33" s="2672"/>
      <c r="H33" s="2672"/>
      <c r="I33" s="2672"/>
      <c r="J33" s="2672"/>
      <c r="K33" s="2672"/>
      <c r="L33" s="2672"/>
      <c r="M33" s="2672"/>
      <c r="N33" s="1509"/>
      <c r="O33" s="1509"/>
      <c r="P33" s="1509"/>
      <c r="Q33" s="1509"/>
      <c r="R33" s="1509"/>
      <c r="S33" s="1509"/>
      <c r="T33" s="1509"/>
      <c r="U33" s="1509"/>
      <c r="V33" s="1509"/>
      <c r="W33" s="1509"/>
      <c r="X33" s="1509"/>
    </row>
    <row r="34" spans="1:24" s="1513" customFormat="1" ht="45" customHeight="1">
      <c r="A34" s="2672" t="s">
        <v>7885</v>
      </c>
      <c r="B34" s="2672"/>
      <c r="C34" s="2672"/>
      <c r="D34" s="2672"/>
      <c r="E34" s="2672"/>
      <c r="F34" s="2672"/>
      <c r="G34" s="2672"/>
      <c r="H34" s="2672"/>
      <c r="I34" s="2672"/>
      <c r="J34" s="2672"/>
      <c r="K34" s="2672"/>
      <c r="L34" s="2672"/>
      <c r="M34" s="2672"/>
      <c r="N34" s="1509"/>
      <c r="O34" s="1509"/>
      <c r="P34" s="1509"/>
      <c r="Q34" s="1509"/>
      <c r="R34" s="1509"/>
      <c r="S34" s="1509"/>
      <c r="T34" s="1509"/>
      <c r="U34" s="1509"/>
      <c r="V34" s="1509"/>
      <c r="W34" s="1509"/>
      <c r="X34" s="1509"/>
    </row>
    <row r="35" spans="1:24" s="1513" customFormat="1" ht="12" customHeight="1">
      <c r="A35" s="2672"/>
      <c r="B35" s="2672"/>
      <c r="C35" s="2672"/>
      <c r="D35" s="2672"/>
      <c r="E35" s="2672"/>
      <c r="F35" s="2672"/>
      <c r="G35" s="2672"/>
      <c r="H35" s="2672"/>
      <c r="I35" s="2672"/>
      <c r="J35" s="2672"/>
      <c r="K35" s="2672"/>
      <c r="L35" s="2672"/>
      <c r="M35" s="2672"/>
      <c r="N35" s="1509"/>
      <c r="O35" s="1509"/>
      <c r="P35" s="1509"/>
      <c r="Q35" s="1509"/>
      <c r="R35" s="1509"/>
      <c r="S35" s="1509"/>
      <c r="T35" s="1509"/>
      <c r="U35" s="1509"/>
      <c r="V35" s="1509"/>
      <c r="W35" s="1509"/>
      <c r="X35" s="1509"/>
    </row>
    <row r="36" spans="1:24" s="1513" customFormat="1" ht="103.5" customHeight="1">
      <c r="A36" s="2672" t="s">
        <v>7886</v>
      </c>
      <c r="B36" s="2672"/>
      <c r="C36" s="2672"/>
      <c r="D36" s="2672"/>
      <c r="E36" s="2672"/>
      <c r="F36" s="2672"/>
      <c r="G36" s="2672"/>
      <c r="H36" s="2672"/>
      <c r="I36" s="2672"/>
      <c r="J36" s="2672"/>
      <c r="K36" s="2672"/>
      <c r="L36" s="2672"/>
      <c r="M36" s="2672"/>
      <c r="N36" s="1509"/>
      <c r="O36" s="1509"/>
      <c r="P36" s="1509"/>
      <c r="Q36" s="1509"/>
      <c r="R36" s="1509"/>
      <c r="S36" s="1509"/>
      <c r="T36" s="1509"/>
      <c r="U36" s="1509"/>
      <c r="V36" s="1509"/>
      <c r="W36" s="1509"/>
      <c r="X36" s="1509"/>
    </row>
    <row r="37" spans="1:24" s="1513" customFormat="1" ht="15.95" customHeight="1">
      <c r="A37" s="2672"/>
      <c r="B37" s="2672"/>
      <c r="C37" s="2672"/>
      <c r="D37" s="2672"/>
      <c r="E37" s="2672"/>
      <c r="F37" s="2672"/>
      <c r="G37" s="2672"/>
      <c r="H37" s="2672"/>
      <c r="I37" s="2672"/>
      <c r="J37" s="2672"/>
      <c r="K37" s="2672"/>
      <c r="L37" s="2672"/>
      <c r="M37" s="2672"/>
      <c r="N37" s="1509"/>
      <c r="O37" s="1509"/>
      <c r="P37" s="1509"/>
      <c r="Q37" s="1509"/>
      <c r="R37" s="1509"/>
      <c r="S37" s="1509"/>
      <c r="T37" s="1509"/>
      <c r="U37" s="1509"/>
      <c r="V37" s="1509"/>
      <c r="W37" s="1509"/>
      <c r="X37" s="1509"/>
    </row>
    <row r="38" spans="1:24" s="1513" customFormat="1" ht="156.94999999999999" customHeight="1">
      <c r="A38" s="2672" t="s">
        <v>7887</v>
      </c>
      <c r="B38" s="2672"/>
      <c r="C38" s="2672"/>
      <c r="D38" s="2672"/>
      <c r="E38" s="2672"/>
      <c r="F38" s="2672"/>
      <c r="G38" s="2672"/>
      <c r="H38" s="2672"/>
      <c r="I38" s="2672"/>
      <c r="J38" s="2672"/>
      <c r="K38" s="2672"/>
      <c r="L38" s="2672"/>
      <c r="M38" s="2672"/>
      <c r="N38" s="1509"/>
      <c r="O38" s="1509"/>
      <c r="P38" s="1509"/>
      <c r="Q38" s="1509"/>
      <c r="R38" s="1509"/>
      <c r="S38" s="1509"/>
      <c r="T38" s="1509"/>
      <c r="U38" s="1509"/>
      <c r="V38" s="1509"/>
      <c r="W38" s="1509"/>
      <c r="X38" s="1509"/>
    </row>
    <row r="39" spans="1:24" s="1513" customFormat="1" ht="27" customHeight="1">
      <c r="A39" s="2672"/>
      <c r="B39" s="2672"/>
      <c r="C39" s="2672"/>
      <c r="D39" s="2672"/>
      <c r="E39" s="2672"/>
      <c r="F39" s="2672"/>
      <c r="G39" s="2672"/>
      <c r="H39" s="2672"/>
      <c r="I39" s="2672"/>
      <c r="J39" s="2672"/>
      <c r="K39" s="2672"/>
      <c r="L39" s="2672"/>
      <c r="M39" s="2672"/>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76" t="s">
        <v>7888</v>
      </c>
      <c r="B45" s="2676"/>
      <c r="C45" s="2676"/>
      <c r="D45" s="2676"/>
      <c r="E45" s="2676"/>
      <c r="F45" s="2676"/>
      <c r="G45" s="2676"/>
      <c r="H45" s="2676"/>
      <c r="I45" s="2676"/>
      <c r="J45" s="2676"/>
      <c r="K45" s="2676"/>
      <c r="L45" s="2676"/>
      <c r="M45" s="2676"/>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75" t="s">
        <v>7889</v>
      </c>
      <c r="C49" s="2675"/>
      <c r="D49" s="2675"/>
      <c r="E49" s="1532"/>
      <c r="F49" s="1532"/>
      <c r="G49" s="1532"/>
      <c r="H49" s="1532"/>
      <c r="I49" s="1532"/>
      <c r="J49" s="1532"/>
      <c r="M49" s="1533"/>
    </row>
    <row r="50" spans="1:13" ht="31.5" customHeight="1" thickBot="1">
      <c r="A50" s="1531"/>
      <c r="B50" s="2677"/>
      <c r="C50" s="2677"/>
      <c r="D50" s="2677"/>
      <c r="E50" s="2677"/>
      <c r="F50" s="2677"/>
      <c r="G50" s="2677"/>
      <c r="H50" s="2677"/>
      <c r="I50" s="2677"/>
      <c r="J50" s="2677"/>
      <c r="K50" s="2677"/>
      <c r="L50" s="2677"/>
      <c r="M50" s="2677"/>
    </row>
    <row r="51" spans="1:13" ht="21.95" customHeight="1" thickBot="1">
      <c r="A51" s="2678" t="s">
        <v>7890</v>
      </c>
      <c r="B51" s="2680" t="s">
        <v>7891</v>
      </c>
      <c r="C51" s="1534" t="s">
        <v>5014</v>
      </c>
      <c r="D51" s="2682" t="s">
        <v>7892</v>
      </c>
      <c r="E51" s="2682"/>
      <c r="F51" s="2682"/>
      <c r="G51" s="1534"/>
      <c r="H51" s="2682" t="s">
        <v>7893</v>
      </c>
      <c r="I51" s="2682"/>
      <c r="J51" s="1534" t="s">
        <v>7894</v>
      </c>
      <c r="K51" s="2683" t="s">
        <v>7895</v>
      </c>
      <c r="L51" s="2685" t="s">
        <v>7896</v>
      </c>
      <c r="M51" s="2687" t="s">
        <v>7897</v>
      </c>
    </row>
    <row r="52" spans="1:13" ht="13.5" customHeight="1" thickBot="1">
      <c r="A52" s="2679"/>
      <c r="B52" s="2681"/>
      <c r="C52" s="1535" t="s">
        <v>2462</v>
      </c>
      <c r="D52" s="1535" t="s">
        <v>7898</v>
      </c>
      <c r="E52" s="1535" t="s">
        <v>7899</v>
      </c>
      <c r="F52" s="1535" t="s">
        <v>7900</v>
      </c>
      <c r="G52" s="1535" t="s">
        <v>7898</v>
      </c>
      <c r="H52" s="1535" t="s">
        <v>7901</v>
      </c>
      <c r="I52" s="1535" t="s">
        <v>7902</v>
      </c>
      <c r="J52" s="1535" t="s">
        <v>7903</v>
      </c>
      <c r="K52" s="2684"/>
      <c r="L52" s="2686"/>
      <c r="M52" s="2688"/>
    </row>
    <row r="53" spans="1:13" ht="32.450000000000003" customHeight="1">
      <c r="A53" s="1536"/>
      <c r="B53" s="1537" t="s">
        <v>7904</v>
      </c>
      <c r="C53" s="1538"/>
      <c r="D53" s="1538"/>
      <c r="E53" s="1538"/>
      <c r="F53" s="1538"/>
      <c r="G53" s="1538"/>
      <c r="H53" s="1538"/>
      <c r="I53" s="1538"/>
      <c r="J53" s="1538"/>
      <c r="K53" s="1539"/>
      <c r="L53" s="1540"/>
      <c r="M53" s="1541"/>
    </row>
    <row r="54" spans="1:13" ht="40.700000000000003" customHeight="1">
      <c r="A54" s="1542"/>
      <c r="B54" s="1543" t="s">
        <v>7905</v>
      </c>
      <c r="C54" s="1544"/>
      <c r="D54" s="1544"/>
      <c r="E54" s="1544"/>
      <c r="F54" s="1544"/>
      <c r="G54" s="1544"/>
      <c r="H54" s="1544"/>
      <c r="I54" s="1544"/>
      <c r="J54" s="1544"/>
      <c r="K54" s="1545"/>
      <c r="L54" s="1546"/>
      <c r="M54" s="1547"/>
    </row>
    <row r="55" spans="1:13" ht="94.9" customHeight="1">
      <c r="A55" s="1548">
        <v>1</v>
      </c>
      <c r="B55" s="1549" t="s">
        <v>7906</v>
      </c>
      <c r="C55" s="1550">
        <v>5</v>
      </c>
      <c r="D55" s="1550"/>
      <c r="E55" s="1550"/>
      <c r="F55" s="1550"/>
      <c r="G55" s="1550"/>
      <c r="H55" s="1550"/>
      <c r="I55" s="1551"/>
      <c r="J55" s="1552"/>
      <c r="K55" s="1553" t="s">
        <v>7907</v>
      </c>
      <c r="L55" s="1554"/>
      <c r="M55" s="1555">
        <f>C55*L55</f>
        <v>0</v>
      </c>
    </row>
    <row r="56" spans="1:13" ht="83.45" customHeight="1">
      <c r="A56" s="1556">
        <v>2</v>
      </c>
      <c r="B56" s="1557" t="s">
        <v>7908</v>
      </c>
      <c r="C56" s="1558">
        <v>1</v>
      </c>
      <c r="D56" s="1558"/>
      <c r="E56" s="1558"/>
      <c r="F56" s="1558"/>
      <c r="G56" s="1559"/>
      <c r="H56" s="1558" t="s">
        <v>7909</v>
      </c>
      <c r="I56" s="1558" t="s">
        <v>7909</v>
      </c>
      <c r="J56" s="1558" t="s">
        <v>7910</v>
      </c>
      <c r="K56" s="1560" t="s">
        <v>7911</v>
      </c>
      <c r="L56" s="1561"/>
      <c r="M56" s="1562"/>
    </row>
    <row r="57" spans="1:13" ht="51.95" customHeight="1">
      <c r="A57" s="1563">
        <v>3</v>
      </c>
      <c r="B57" s="1557" t="s">
        <v>7912</v>
      </c>
      <c r="C57" s="1558">
        <v>1</v>
      </c>
      <c r="D57" s="1558"/>
      <c r="E57" s="1558"/>
      <c r="F57" s="1558"/>
      <c r="G57" s="1551"/>
      <c r="H57" s="1558" t="s">
        <v>7909</v>
      </c>
      <c r="I57" s="1558" t="s">
        <v>7909</v>
      </c>
      <c r="J57" s="1558" t="s">
        <v>7910</v>
      </c>
      <c r="K57" s="1560" t="s">
        <v>7911</v>
      </c>
      <c r="L57" s="1561"/>
      <c r="M57" s="1562"/>
    </row>
    <row r="58" spans="1:13" ht="71.45" customHeight="1">
      <c r="A58" s="1556">
        <v>4</v>
      </c>
      <c r="B58" s="1557" t="s">
        <v>7913</v>
      </c>
      <c r="C58" s="1558">
        <v>1</v>
      </c>
      <c r="D58" s="1558"/>
      <c r="E58" s="1558"/>
      <c r="F58" s="1558"/>
      <c r="G58" s="1559"/>
      <c r="H58" s="1558"/>
      <c r="I58" s="1558"/>
      <c r="J58" s="1558" t="s">
        <v>7914</v>
      </c>
      <c r="K58" s="1560" t="s">
        <v>7911</v>
      </c>
      <c r="L58" s="1561"/>
      <c r="M58" s="1562"/>
    </row>
    <row r="59" spans="1:13" ht="40.700000000000003" customHeight="1">
      <c r="A59" s="1542"/>
      <c r="B59" s="1543" t="s">
        <v>7915</v>
      </c>
      <c r="C59" s="1544"/>
      <c r="D59" s="1544"/>
      <c r="E59" s="1544"/>
      <c r="F59" s="1544"/>
      <c r="G59" s="1544"/>
      <c r="H59" s="1544"/>
      <c r="I59" s="1544"/>
      <c r="J59" s="1544"/>
      <c r="K59" s="1545"/>
      <c r="L59" s="1561"/>
      <c r="M59" s="1562"/>
    </row>
    <row r="60" spans="1:13" ht="117.4" customHeight="1">
      <c r="A60" s="1548">
        <v>5</v>
      </c>
      <c r="B60" s="1564" t="s">
        <v>7916</v>
      </c>
      <c r="C60" s="1550">
        <v>1</v>
      </c>
      <c r="D60" s="1550">
        <v>0.2</v>
      </c>
      <c r="E60" s="1550" t="s">
        <v>7917</v>
      </c>
      <c r="F60" s="1550">
        <f>D60*C60</f>
        <v>0.2</v>
      </c>
      <c r="G60" s="1550"/>
      <c r="H60" s="1550"/>
      <c r="I60" s="1550"/>
      <c r="J60" s="1551"/>
      <c r="K60" s="1553" t="s">
        <v>7918</v>
      </c>
      <c r="L60" s="1554"/>
      <c r="M60" s="1555">
        <f>C60*L60</f>
        <v>0</v>
      </c>
    </row>
    <row r="61" spans="1:13" ht="88.7" customHeight="1">
      <c r="A61" s="1565">
        <v>6</v>
      </c>
      <c r="B61" s="1543" t="s">
        <v>7919</v>
      </c>
      <c r="C61" s="1550">
        <v>1</v>
      </c>
      <c r="D61" s="1550">
        <v>0.2</v>
      </c>
      <c r="E61" s="1550" t="s">
        <v>7917</v>
      </c>
      <c r="F61" s="1550">
        <f>D61*C61</f>
        <v>0.2</v>
      </c>
      <c r="G61" s="1550"/>
      <c r="H61" s="1550"/>
      <c r="I61" s="1550"/>
      <c r="J61" s="1553"/>
      <c r="K61" s="1553" t="s">
        <v>7907</v>
      </c>
      <c r="L61" s="1554"/>
      <c r="M61" s="1555">
        <f>C61*L61</f>
        <v>0</v>
      </c>
    </row>
    <row r="62" spans="1:13" ht="120" customHeight="1">
      <c r="A62" s="1566">
        <v>7</v>
      </c>
      <c r="B62" s="1564" t="s">
        <v>7920</v>
      </c>
      <c r="C62" s="1550">
        <v>3</v>
      </c>
      <c r="D62" s="1550">
        <v>0.2</v>
      </c>
      <c r="E62" s="1550" t="s">
        <v>7917</v>
      </c>
      <c r="F62" s="1550">
        <f>D62*C62</f>
        <v>0.60000000000000009</v>
      </c>
      <c r="G62" s="1550"/>
      <c r="H62" s="1550"/>
      <c r="I62" s="1550"/>
      <c r="J62" s="1553"/>
      <c r="K62" s="1553" t="s">
        <v>7918</v>
      </c>
      <c r="L62" s="1554"/>
      <c r="M62" s="1555">
        <f>C62*L62</f>
        <v>0</v>
      </c>
    </row>
    <row r="63" spans="1:13" ht="40.700000000000003" customHeight="1">
      <c r="A63" s="1542"/>
      <c r="B63" s="1543" t="s">
        <v>7921</v>
      </c>
      <c r="C63" s="1544"/>
      <c r="D63" s="1544"/>
      <c r="E63" s="1544"/>
      <c r="F63" s="1544"/>
      <c r="G63" s="1544"/>
      <c r="H63" s="1544"/>
      <c r="I63" s="1544"/>
      <c r="J63" s="1544"/>
      <c r="K63" s="1545"/>
      <c r="L63" s="1561"/>
      <c r="M63" s="1562"/>
    </row>
    <row r="64" spans="1:13" ht="54" customHeight="1">
      <c r="A64" s="1567">
        <v>8</v>
      </c>
      <c r="B64" s="1557" t="s">
        <v>7922</v>
      </c>
      <c r="C64" s="1558">
        <v>1</v>
      </c>
      <c r="D64" s="1558"/>
      <c r="E64" s="1558"/>
      <c r="F64" s="1558"/>
      <c r="G64" s="1551"/>
      <c r="H64" s="1558"/>
      <c r="I64" s="1558"/>
      <c r="J64" s="1558" t="s">
        <v>7914</v>
      </c>
      <c r="K64" s="1560" t="s">
        <v>7911</v>
      </c>
      <c r="L64" s="1561"/>
      <c r="M64" s="1562"/>
    </row>
    <row r="65" spans="1:13" ht="103.5" customHeight="1">
      <c r="A65" s="1548">
        <v>9</v>
      </c>
      <c r="B65" s="1549" t="s">
        <v>7923</v>
      </c>
      <c r="C65" s="1550">
        <v>2</v>
      </c>
      <c r="D65" s="1550"/>
      <c r="E65" s="1550"/>
      <c r="F65" s="1550"/>
      <c r="G65" s="1551"/>
      <c r="H65" s="1550"/>
      <c r="I65" s="1550"/>
      <c r="J65" s="1550"/>
      <c r="K65" s="1553" t="s">
        <v>7918</v>
      </c>
      <c r="L65" s="1554"/>
      <c r="M65" s="1555">
        <f>C65*L65</f>
        <v>0</v>
      </c>
    </row>
    <row r="66" spans="1:13" ht="40.700000000000003" customHeight="1">
      <c r="A66" s="1542"/>
      <c r="B66" s="1543" t="s">
        <v>7924</v>
      </c>
      <c r="C66" s="1544"/>
      <c r="D66" s="1544"/>
      <c r="E66" s="1544"/>
      <c r="F66" s="1544"/>
      <c r="G66" s="1544"/>
      <c r="H66" s="1544"/>
      <c r="I66" s="1544"/>
      <c r="J66" s="1544"/>
      <c r="K66" s="1545"/>
      <c r="L66" s="1561"/>
      <c r="M66" s="1562"/>
    </row>
    <row r="67" spans="1:13" ht="155.25" customHeight="1">
      <c r="A67" s="1565">
        <v>10</v>
      </c>
      <c r="B67" s="1568" t="s">
        <v>7925</v>
      </c>
      <c r="C67" s="1569">
        <v>1</v>
      </c>
      <c r="D67" s="1570"/>
      <c r="E67" s="1570"/>
      <c r="F67" s="1570"/>
      <c r="G67" s="1570"/>
      <c r="H67" s="1550" t="s">
        <v>7909</v>
      </c>
      <c r="I67" s="1550" t="s">
        <v>7909</v>
      </c>
      <c r="J67" s="1550" t="s">
        <v>7926</v>
      </c>
      <c r="K67" s="1553" t="s">
        <v>7918</v>
      </c>
      <c r="L67" s="1554"/>
      <c r="M67" s="1555">
        <f>C67*L67</f>
        <v>0</v>
      </c>
    </row>
    <row r="68" spans="1:13" ht="66" customHeight="1">
      <c r="A68" s="1566" t="s">
        <v>6465</v>
      </c>
      <c r="B68" s="1549" t="s">
        <v>7927</v>
      </c>
      <c r="C68" s="1550">
        <v>1</v>
      </c>
      <c r="D68" s="1550"/>
      <c r="E68" s="1550"/>
      <c r="F68" s="1550"/>
      <c r="G68" s="1550"/>
      <c r="H68" s="1550"/>
      <c r="I68" s="1550"/>
      <c r="J68" s="1550"/>
      <c r="K68" s="1553" t="s">
        <v>7918</v>
      </c>
      <c r="L68" s="1554"/>
      <c r="M68" s="1555">
        <f>C68*L68</f>
        <v>0</v>
      </c>
    </row>
    <row r="69" spans="1:13" ht="100.7" customHeight="1">
      <c r="A69" s="1571">
        <v>11</v>
      </c>
      <c r="B69" s="1572" t="s">
        <v>7928</v>
      </c>
      <c r="C69" s="1550">
        <v>1</v>
      </c>
      <c r="D69" s="1550"/>
      <c r="E69" s="1550"/>
      <c r="F69" s="1550"/>
      <c r="G69" s="1550"/>
      <c r="H69" s="1550"/>
      <c r="I69" s="1550"/>
      <c r="J69" s="1550"/>
      <c r="K69" s="1553" t="s">
        <v>7918</v>
      </c>
      <c r="L69" s="1554"/>
      <c r="M69" s="1555">
        <f>C69*L69</f>
        <v>0</v>
      </c>
    </row>
    <row r="70" spans="1:13" ht="120" customHeight="1">
      <c r="A70" s="1566">
        <v>12</v>
      </c>
      <c r="B70" s="1564" t="s">
        <v>7920</v>
      </c>
      <c r="C70" s="1550">
        <v>1</v>
      </c>
      <c r="D70" s="1550">
        <v>0.2</v>
      </c>
      <c r="E70" s="1550" t="s">
        <v>7917</v>
      </c>
      <c r="F70" s="1550">
        <f>D70*C70</f>
        <v>0.2</v>
      </c>
      <c r="G70" s="1550"/>
      <c r="H70" s="1550"/>
      <c r="I70" s="1550"/>
      <c r="J70" s="1553"/>
      <c r="K70" s="1553" t="s">
        <v>7918</v>
      </c>
      <c r="L70" s="1554"/>
      <c r="M70" s="1555">
        <f>C70*L70</f>
        <v>0</v>
      </c>
    </row>
    <row r="71" spans="1:13" ht="40.700000000000003" customHeight="1">
      <c r="A71" s="1542"/>
      <c r="B71" s="1543" t="s">
        <v>7929</v>
      </c>
      <c r="C71" s="1544"/>
      <c r="D71" s="1544"/>
      <c r="E71" s="1544"/>
      <c r="F71" s="1544"/>
      <c r="G71" s="1544"/>
      <c r="H71" s="1544"/>
      <c r="I71" s="1544"/>
      <c r="J71" s="1544"/>
      <c r="K71" s="1545"/>
      <c r="L71" s="1561"/>
      <c r="M71" s="1562"/>
    </row>
    <row r="72" spans="1:13" ht="88.7" customHeight="1">
      <c r="A72" s="1565">
        <v>13</v>
      </c>
      <c r="B72" s="1573" t="s">
        <v>7930</v>
      </c>
      <c r="C72" s="1569">
        <v>1</v>
      </c>
      <c r="D72" s="1570"/>
      <c r="E72" s="1570"/>
      <c r="F72" s="1570"/>
      <c r="G72" s="1570"/>
      <c r="H72" s="1570"/>
      <c r="I72" s="1570"/>
      <c r="J72" s="1570"/>
      <c r="K72" s="1553" t="s">
        <v>7907</v>
      </c>
      <c r="L72" s="1554"/>
      <c r="M72" s="1555">
        <f>C72*L72</f>
        <v>0</v>
      </c>
    </row>
    <row r="73" spans="1:13" ht="88.7" customHeight="1">
      <c r="A73" s="1565">
        <v>14</v>
      </c>
      <c r="B73" s="1573" t="s">
        <v>7931</v>
      </c>
      <c r="C73" s="1569">
        <v>1</v>
      </c>
      <c r="D73" s="1570"/>
      <c r="E73" s="1570"/>
      <c r="F73" s="1570"/>
      <c r="G73" s="1570"/>
      <c r="H73" s="1570"/>
      <c r="I73" s="1570"/>
      <c r="J73" s="1570"/>
      <c r="K73" s="1553" t="s">
        <v>7907</v>
      </c>
      <c r="L73" s="1554"/>
      <c r="M73" s="1555">
        <f>C73*L73</f>
        <v>0</v>
      </c>
    </row>
    <row r="74" spans="1:13" ht="40.700000000000003" customHeight="1">
      <c r="A74" s="1542"/>
      <c r="B74" s="1543" t="s">
        <v>7932</v>
      </c>
      <c r="C74" s="1544"/>
      <c r="D74" s="1544"/>
      <c r="E74" s="1544"/>
      <c r="F74" s="1544"/>
      <c r="G74" s="1544"/>
      <c r="H74" s="1544"/>
      <c r="I74" s="1544"/>
      <c r="J74" s="1544"/>
      <c r="K74" s="1545"/>
      <c r="L74" s="1561"/>
      <c r="M74" s="1562"/>
    </row>
    <row r="75" spans="1:13" ht="54" customHeight="1">
      <c r="A75" s="1556">
        <v>15</v>
      </c>
      <c r="B75" s="1574" t="s">
        <v>7933</v>
      </c>
      <c r="C75" s="1575">
        <v>4</v>
      </c>
      <c r="D75" s="1575"/>
      <c r="E75" s="1575"/>
      <c r="F75" s="1575"/>
      <c r="G75" s="1575"/>
      <c r="H75" s="1575"/>
      <c r="I75" s="1575"/>
      <c r="J75" s="1551"/>
      <c r="K75" s="1576" t="s">
        <v>7934</v>
      </c>
      <c r="L75" s="1561"/>
      <c r="M75" s="1562"/>
    </row>
    <row r="76" spans="1:13" ht="71.45" customHeight="1">
      <c r="A76" s="1556" t="s">
        <v>6659</v>
      </c>
      <c r="B76" s="1574" t="s">
        <v>7935</v>
      </c>
      <c r="C76" s="1558">
        <v>1</v>
      </c>
      <c r="D76" s="1558">
        <v>0.5</v>
      </c>
      <c r="E76" s="1558" t="s">
        <v>7936</v>
      </c>
      <c r="F76" s="1558">
        <v>0.5</v>
      </c>
      <c r="G76" s="1559"/>
      <c r="H76" s="1550"/>
      <c r="I76" s="1558"/>
      <c r="J76" s="1558"/>
      <c r="K76" s="1576" t="s">
        <v>7937</v>
      </c>
      <c r="L76" s="1561"/>
      <c r="M76" s="1562"/>
    </row>
    <row r="77" spans="1:13" ht="40.700000000000003" customHeight="1">
      <c r="A77" s="1542"/>
      <c r="B77" s="1543" t="s">
        <v>7938</v>
      </c>
      <c r="C77" s="1544"/>
      <c r="D77" s="1544"/>
      <c r="E77" s="1544"/>
      <c r="F77" s="1544"/>
      <c r="G77" s="1544"/>
      <c r="H77" s="1544"/>
      <c r="I77" s="1544"/>
      <c r="J77" s="1544"/>
      <c r="K77" s="1545"/>
      <c r="L77" s="1561"/>
      <c r="M77" s="1562"/>
    </row>
    <row r="78" spans="1:13" ht="107.25" customHeight="1">
      <c r="A78" s="1548">
        <v>16</v>
      </c>
      <c r="B78" s="1549" t="s">
        <v>7939</v>
      </c>
      <c r="C78" s="1550">
        <v>1</v>
      </c>
      <c r="D78" s="1550">
        <v>0.15</v>
      </c>
      <c r="E78" s="1550" t="s">
        <v>7936</v>
      </c>
      <c r="F78" s="1550">
        <v>0.15</v>
      </c>
      <c r="G78" s="1550"/>
      <c r="H78" s="1550"/>
      <c r="I78" s="1550"/>
      <c r="J78" s="1550"/>
      <c r="K78" s="1553" t="s">
        <v>7907</v>
      </c>
      <c r="L78" s="1554"/>
      <c r="M78" s="1555">
        <f>C78*L78</f>
        <v>0</v>
      </c>
    </row>
    <row r="79" spans="1:13" ht="103.5" customHeight="1">
      <c r="A79" s="1548">
        <v>17</v>
      </c>
      <c r="B79" s="1549" t="s">
        <v>7940</v>
      </c>
      <c r="C79" s="1550">
        <v>1</v>
      </c>
      <c r="D79" s="1550"/>
      <c r="E79" s="1550"/>
      <c r="F79" s="1550"/>
      <c r="G79" s="1551"/>
      <c r="H79" s="1550"/>
      <c r="I79" s="1550"/>
      <c r="J79" s="1550"/>
      <c r="K79" s="1553" t="s">
        <v>7918</v>
      </c>
      <c r="L79" s="1554"/>
      <c r="M79" s="1555">
        <f>C79*L79</f>
        <v>0</v>
      </c>
    </row>
    <row r="80" spans="1:13" ht="80.099999999999994" customHeight="1">
      <c r="A80" s="1556">
        <v>18</v>
      </c>
      <c r="B80" s="1557" t="s">
        <v>7941</v>
      </c>
      <c r="C80" s="1558">
        <v>1</v>
      </c>
      <c r="D80" s="1558"/>
      <c r="E80" s="1558"/>
      <c r="F80" s="1558"/>
      <c r="G80" s="1559"/>
      <c r="H80" s="1558"/>
      <c r="I80" s="1558"/>
      <c r="J80" s="1558"/>
      <c r="K80" s="1560" t="s">
        <v>7911</v>
      </c>
      <c r="L80" s="1561"/>
      <c r="M80" s="1562"/>
    </row>
    <row r="81" spans="1:13" ht="80.099999999999994" customHeight="1">
      <c r="A81" s="1556">
        <v>19</v>
      </c>
      <c r="B81" s="1557" t="s">
        <v>7942</v>
      </c>
      <c r="C81" s="1558">
        <v>1</v>
      </c>
      <c r="D81" s="1558"/>
      <c r="E81" s="1558"/>
      <c r="F81" s="1558"/>
      <c r="G81" s="1559"/>
      <c r="H81" s="1558"/>
      <c r="I81" s="1558"/>
      <c r="J81" s="1558"/>
      <c r="K81" s="1560" t="s">
        <v>7911</v>
      </c>
      <c r="L81" s="1561"/>
      <c r="M81" s="1562"/>
    </row>
    <row r="82" spans="1:13" ht="40.700000000000003" customHeight="1">
      <c r="A82" s="1542"/>
      <c r="B82" s="1543" t="s">
        <v>7943</v>
      </c>
      <c r="C82" s="1544"/>
      <c r="D82" s="1544"/>
      <c r="E82" s="1544"/>
      <c r="F82" s="1544"/>
      <c r="G82" s="1544"/>
      <c r="H82" s="1544"/>
      <c r="I82" s="1544"/>
      <c r="J82" s="1544"/>
      <c r="K82" s="1545"/>
      <c r="L82" s="1561"/>
      <c r="M82" s="1562"/>
    </row>
    <row r="83" spans="1:13" ht="83.45" customHeight="1">
      <c r="A83" s="1556">
        <v>20</v>
      </c>
      <c r="B83" s="1557" t="s">
        <v>7908</v>
      </c>
      <c r="C83" s="1558">
        <v>1</v>
      </c>
      <c r="D83" s="1558"/>
      <c r="E83" s="1558"/>
      <c r="F83" s="1558"/>
      <c r="G83" s="1559"/>
      <c r="H83" s="1558" t="s">
        <v>7909</v>
      </c>
      <c r="I83" s="1558" t="s">
        <v>7909</v>
      </c>
      <c r="J83" s="1558" t="s">
        <v>7910</v>
      </c>
      <c r="K83" s="1560" t="s">
        <v>7911</v>
      </c>
      <c r="L83" s="1561"/>
      <c r="M83" s="1562"/>
    </row>
    <row r="84" spans="1:13" ht="146.25" customHeight="1">
      <c r="A84" s="1565">
        <v>21</v>
      </c>
      <c r="B84" s="1568" t="s">
        <v>7944</v>
      </c>
      <c r="C84" s="1569">
        <v>1</v>
      </c>
      <c r="D84" s="1570"/>
      <c r="E84" s="1570"/>
      <c r="F84" s="1570"/>
      <c r="G84" s="1570"/>
      <c r="H84" s="1550" t="s">
        <v>7909</v>
      </c>
      <c r="I84" s="1550" t="s">
        <v>7909</v>
      </c>
      <c r="J84" s="1550" t="s">
        <v>7926</v>
      </c>
      <c r="K84" s="1553" t="s">
        <v>7918</v>
      </c>
      <c r="L84" s="1554"/>
      <c r="M84" s="1555">
        <f t="shared" ref="M84:M91" si="0">C84*L84</f>
        <v>0</v>
      </c>
    </row>
    <row r="85" spans="1:13" ht="88.7" customHeight="1">
      <c r="A85" s="1566" t="s">
        <v>6901</v>
      </c>
      <c r="B85" s="1549" t="s">
        <v>7927</v>
      </c>
      <c r="C85" s="1550">
        <v>1</v>
      </c>
      <c r="D85" s="1550"/>
      <c r="E85" s="1550"/>
      <c r="F85" s="1550"/>
      <c r="G85" s="1550"/>
      <c r="H85" s="1550"/>
      <c r="I85" s="1550"/>
      <c r="J85" s="1550"/>
      <c r="K85" s="1553" t="s">
        <v>7918</v>
      </c>
      <c r="L85" s="1554"/>
      <c r="M85" s="1555">
        <f t="shared" si="0"/>
        <v>0</v>
      </c>
    </row>
    <row r="86" spans="1:13" ht="100.7" customHeight="1">
      <c r="A86" s="1566">
        <v>22</v>
      </c>
      <c r="B86" s="1564" t="s">
        <v>7945</v>
      </c>
      <c r="C86" s="1550">
        <v>2</v>
      </c>
      <c r="D86" s="1550"/>
      <c r="E86" s="1550"/>
      <c r="F86" s="1550"/>
      <c r="G86" s="1550"/>
      <c r="H86" s="1550"/>
      <c r="I86" s="1550"/>
      <c r="J86" s="1550"/>
      <c r="K86" s="1553" t="s">
        <v>7918</v>
      </c>
      <c r="L86" s="1554"/>
      <c r="M86" s="1555">
        <f t="shared" si="0"/>
        <v>0</v>
      </c>
    </row>
    <row r="87" spans="1:13" ht="149.25" customHeight="1">
      <c r="A87" s="1565">
        <v>23</v>
      </c>
      <c r="B87" s="1568" t="s">
        <v>7946</v>
      </c>
      <c r="C87" s="1569">
        <v>1</v>
      </c>
      <c r="D87" s="1570"/>
      <c r="E87" s="1570"/>
      <c r="F87" s="1570"/>
      <c r="G87" s="1570"/>
      <c r="H87" s="1550"/>
      <c r="I87" s="1550"/>
      <c r="J87" s="1550"/>
      <c r="K87" s="1553" t="s">
        <v>7918</v>
      </c>
      <c r="L87" s="1554"/>
      <c r="M87" s="1555">
        <f t="shared" si="0"/>
        <v>0</v>
      </c>
    </row>
    <row r="88" spans="1:13" ht="132" customHeight="1">
      <c r="A88" s="1565">
        <v>24</v>
      </c>
      <c r="B88" s="1564" t="s">
        <v>7947</v>
      </c>
      <c r="C88" s="1550">
        <v>1</v>
      </c>
      <c r="D88" s="1550">
        <v>0.6</v>
      </c>
      <c r="E88" s="1550" t="s">
        <v>7936</v>
      </c>
      <c r="F88" s="1550">
        <f>C88*D88</f>
        <v>0.6</v>
      </c>
      <c r="G88" s="1552"/>
      <c r="H88" s="1550" t="s">
        <v>7909</v>
      </c>
      <c r="I88" s="1550" t="s">
        <v>7909</v>
      </c>
      <c r="J88" s="1550" t="s">
        <v>7926</v>
      </c>
      <c r="K88" s="1553" t="s">
        <v>7907</v>
      </c>
      <c r="L88" s="1554"/>
      <c r="M88" s="1555">
        <f t="shared" si="0"/>
        <v>0</v>
      </c>
    </row>
    <row r="89" spans="1:13" ht="88.7" customHeight="1">
      <c r="A89" s="1566" t="s">
        <v>6974</v>
      </c>
      <c r="B89" s="1549" t="s">
        <v>7927</v>
      </c>
      <c r="C89" s="1550">
        <v>1</v>
      </c>
      <c r="D89" s="1550"/>
      <c r="E89" s="1550"/>
      <c r="F89" s="1550"/>
      <c r="G89" s="1550"/>
      <c r="H89" s="1550"/>
      <c r="I89" s="1550"/>
      <c r="J89" s="1550"/>
      <c r="K89" s="1553" t="s">
        <v>7918</v>
      </c>
      <c r="L89" s="1554"/>
      <c r="M89" s="1555">
        <f t="shared" si="0"/>
        <v>0</v>
      </c>
    </row>
    <row r="90" spans="1:13" ht="100.7" customHeight="1">
      <c r="A90" s="1566">
        <v>25</v>
      </c>
      <c r="B90" s="1564" t="s">
        <v>7948</v>
      </c>
      <c r="C90" s="1550">
        <v>1</v>
      </c>
      <c r="D90" s="1550"/>
      <c r="E90" s="1550"/>
      <c r="F90" s="1550"/>
      <c r="G90" s="1550"/>
      <c r="H90" s="1550"/>
      <c r="I90" s="1550"/>
      <c r="J90" s="1550"/>
      <c r="K90" s="1553" t="s">
        <v>7918</v>
      </c>
      <c r="L90" s="1554"/>
      <c r="M90" s="1555">
        <f t="shared" si="0"/>
        <v>0</v>
      </c>
    </row>
    <row r="91" spans="1:13" ht="111" customHeight="1">
      <c r="A91" s="1566">
        <v>25</v>
      </c>
      <c r="B91" s="1564" t="s">
        <v>7949</v>
      </c>
      <c r="C91" s="1550">
        <v>1</v>
      </c>
      <c r="D91" s="1550"/>
      <c r="E91" s="1550"/>
      <c r="F91" s="1550"/>
      <c r="G91" s="1550"/>
      <c r="H91" s="1550"/>
      <c r="I91" s="1550"/>
      <c r="J91" s="1550"/>
      <c r="K91" s="1553" t="s">
        <v>7918</v>
      </c>
      <c r="L91" s="1554"/>
      <c r="M91" s="1555">
        <f t="shared" si="0"/>
        <v>0</v>
      </c>
    </row>
    <row r="92" spans="1:13" ht="40.700000000000003" customHeight="1">
      <c r="A92" s="1542"/>
      <c r="B92" s="1543" t="s">
        <v>7950</v>
      </c>
      <c r="C92" s="1544"/>
      <c r="D92" s="1544"/>
      <c r="E92" s="1544"/>
      <c r="F92" s="1544"/>
      <c r="G92" s="1544"/>
      <c r="H92" s="1544"/>
      <c r="I92" s="1544"/>
      <c r="J92" s="1544"/>
      <c r="K92" s="1545"/>
      <c r="L92" s="1561"/>
      <c r="M92" s="1562"/>
    </row>
    <row r="93" spans="1:13" ht="83.45" customHeight="1">
      <c r="A93" s="1556">
        <v>27</v>
      </c>
      <c r="B93" s="1557" t="s">
        <v>7908</v>
      </c>
      <c r="C93" s="1558">
        <v>1</v>
      </c>
      <c r="D93" s="1558"/>
      <c r="E93" s="1558"/>
      <c r="F93" s="1558"/>
      <c r="G93" s="1559"/>
      <c r="H93" s="1558" t="s">
        <v>7909</v>
      </c>
      <c r="I93" s="1558" t="s">
        <v>7909</v>
      </c>
      <c r="J93" s="1558" t="s">
        <v>7910</v>
      </c>
      <c r="K93" s="1560" t="s">
        <v>7911</v>
      </c>
      <c r="L93" s="1561"/>
      <c r="M93" s="1562"/>
    </row>
    <row r="94" spans="1:13" ht="126" customHeight="1">
      <c r="A94" s="1577">
        <v>28</v>
      </c>
      <c r="B94" s="1578" t="s">
        <v>7951</v>
      </c>
      <c r="C94" s="1552">
        <v>1</v>
      </c>
      <c r="D94" s="1552">
        <v>0.1</v>
      </c>
      <c r="E94" s="1552" t="s">
        <v>7952</v>
      </c>
      <c r="F94" s="1552">
        <v>0.1</v>
      </c>
      <c r="G94" s="1552"/>
      <c r="H94" s="1552"/>
      <c r="I94" s="1552"/>
      <c r="J94" s="1552"/>
      <c r="K94" s="1579" t="s">
        <v>7953</v>
      </c>
      <c r="L94" s="1561"/>
      <c r="M94" s="1562"/>
    </row>
    <row r="95" spans="1:13" ht="180.75" customHeight="1">
      <c r="A95" s="1548">
        <v>29</v>
      </c>
      <c r="B95" s="1549" t="s">
        <v>7954</v>
      </c>
      <c r="C95" s="1550">
        <v>1</v>
      </c>
      <c r="D95" s="1550">
        <v>12</v>
      </c>
      <c r="E95" s="1569" t="s">
        <v>7955</v>
      </c>
      <c r="F95" s="1550">
        <f>C95*D95</f>
        <v>12</v>
      </c>
      <c r="G95" s="1550"/>
      <c r="H95" s="1550"/>
      <c r="I95" s="1580"/>
      <c r="J95" s="1552"/>
      <c r="K95" s="1553" t="s">
        <v>7907</v>
      </c>
      <c r="L95" s="1554"/>
      <c r="M95" s="1555">
        <f t="shared" ref="M95:M116" si="1">C95*L95</f>
        <v>0</v>
      </c>
    </row>
    <row r="96" spans="1:13" ht="140.1" customHeight="1">
      <c r="A96" s="1548">
        <v>30</v>
      </c>
      <c r="B96" s="1564" t="s">
        <v>7956</v>
      </c>
      <c r="C96" s="1550">
        <v>1</v>
      </c>
      <c r="D96" s="1550">
        <v>4.5</v>
      </c>
      <c r="E96" s="1550" t="s">
        <v>7955</v>
      </c>
      <c r="F96" s="1550">
        <f t="shared" ref="F96:F101" si="2">C96*D96</f>
        <v>4.5</v>
      </c>
      <c r="G96" s="1552"/>
      <c r="H96" s="1552"/>
      <c r="I96" s="1552"/>
      <c r="J96" s="1552"/>
      <c r="K96" s="1553" t="s">
        <v>7907</v>
      </c>
      <c r="L96" s="1554"/>
      <c r="M96" s="1555">
        <f t="shared" si="1"/>
        <v>0</v>
      </c>
    </row>
    <row r="97" spans="1:13" ht="114" customHeight="1">
      <c r="A97" s="1548">
        <v>31</v>
      </c>
      <c r="B97" s="1564" t="s">
        <v>7957</v>
      </c>
      <c r="C97" s="1550">
        <v>1</v>
      </c>
      <c r="D97" s="1550">
        <v>1.47</v>
      </c>
      <c r="E97" s="1550" t="s">
        <v>7917</v>
      </c>
      <c r="F97" s="1550">
        <f t="shared" si="2"/>
        <v>1.47</v>
      </c>
      <c r="G97" s="1552"/>
      <c r="H97" s="1552"/>
      <c r="I97" s="1552"/>
      <c r="J97" s="1552"/>
      <c r="K97" s="1553" t="s">
        <v>7907</v>
      </c>
      <c r="L97" s="1554"/>
      <c r="M97" s="1555">
        <f t="shared" si="1"/>
        <v>0</v>
      </c>
    </row>
    <row r="98" spans="1:13" ht="117.4" customHeight="1">
      <c r="A98" s="1548" t="s">
        <v>7958</v>
      </c>
      <c r="B98" s="1564" t="s">
        <v>7959</v>
      </c>
      <c r="C98" s="1550">
        <v>1</v>
      </c>
      <c r="D98" s="1550">
        <v>0.6</v>
      </c>
      <c r="E98" s="1550" t="s">
        <v>7936</v>
      </c>
      <c r="F98" s="1550">
        <f>C98*D98</f>
        <v>0.6</v>
      </c>
      <c r="G98" s="1552"/>
      <c r="H98" s="1552"/>
      <c r="I98" s="1552"/>
      <c r="J98" s="1552"/>
      <c r="K98" s="1553" t="s">
        <v>7907</v>
      </c>
      <c r="L98" s="1554"/>
      <c r="M98" s="1555">
        <f t="shared" si="1"/>
        <v>0</v>
      </c>
    </row>
    <row r="99" spans="1:13" ht="117.4" customHeight="1">
      <c r="A99" s="1548">
        <v>32</v>
      </c>
      <c r="B99" s="1564" t="s">
        <v>7960</v>
      </c>
      <c r="C99" s="1550">
        <v>1</v>
      </c>
      <c r="D99" s="1550">
        <v>5.2</v>
      </c>
      <c r="E99" s="1550" t="s">
        <v>7917</v>
      </c>
      <c r="F99" s="1550">
        <f t="shared" si="2"/>
        <v>5.2</v>
      </c>
      <c r="G99" s="1552"/>
      <c r="H99" s="1552"/>
      <c r="I99" s="1552"/>
      <c r="J99" s="1552"/>
      <c r="K99" s="1553" t="s">
        <v>7907</v>
      </c>
      <c r="L99" s="1554"/>
      <c r="M99" s="1555">
        <f t="shared" si="1"/>
        <v>0</v>
      </c>
    </row>
    <row r="100" spans="1:13" ht="117.4" customHeight="1">
      <c r="A100" s="1548">
        <v>33</v>
      </c>
      <c r="B100" s="1564" t="s">
        <v>7961</v>
      </c>
      <c r="C100" s="1550">
        <v>1</v>
      </c>
      <c r="D100" s="1550">
        <v>3</v>
      </c>
      <c r="E100" s="1550" t="s">
        <v>7936</v>
      </c>
      <c r="F100" s="1550">
        <f t="shared" si="2"/>
        <v>3</v>
      </c>
      <c r="G100" s="1552"/>
      <c r="H100" s="1552"/>
      <c r="I100" s="1552"/>
      <c r="J100" s="1552"/>
      <c r="K100" s="1553" t="s">
        <v>7907</v>
      </c>
      <c r="L100" s="1554"/>
      <c r="M100" s="1555">
        <f t="shared" si="1"/>
        <v>0</v>
      </c>
    </row>
    <row r="101" spans="1:13" ht="156.75" customHeight="1">
      <c r="A101" s="1548">
        <v>34</v>
      </c>
      <c r="B101" s="1564" t="s">
        <v>7962</v>
      </c>
      <c r="C101" s="1550">
        <v>1</v>
      </c>
      <c r="D101" s="1550">
        <v>1.1000000000000001</v>
      </c>
      <c r="E101" s="1550" t="s">
        <v>7936</v>
      </c>
      <c r="F101" s="1550">
        <f t="shared" si="2"/>
        <v>1.1000000000000001</v>
      </c>
      <c r="G101" s="1552"/>
      <c r="H101" s="1552"/>
      <c r="I101" s="1552"/>
      <c r="J101" s="1552"/>
      <c r="K101" s="1553" t="s">
        <v>7907</v>
      </c>
      <c r="L101" s="1554"/>
      <c r="M101" s="1555">
        <f t="shared" si="1"/>
        <v>0</v>
      </c>
    </row>
    <row r="102" spans="1:13" ht="160.5" customHeight="1">
      <c r="A102" s="1565">
        <v>35</v>
      </c>
      <c r="B102" s="1568" t="s">
        <v>7963</v>
      </c>
      <c r="C102" s="1569">
        <v>1</v>
      </c>
      <c r="D102" s="1570"/>
      <c r="E102" s="1570"/>
      <c r="F102" s="1570"/>
      <c r="G102" s="1570"/>
      <c r="H102" s="1550"/>
      <c r="I102" s="1550"/>
      <c r="J102" s="1550"/>
      <c r="K102" s="1553" t="s">
        <v>7918</v>
      </c>
      <c r="L102" s="1554"/>
      <c r="M102" s="1555">
        <f t="shared" si="1"/>
        <v>0</v>
      </c>
    </row>
    <row r="103" spans="1:13" ht="111" customHeight="1">
      <c r="A103" s="1566">
        <v>36</v>
      </c>
      <c r="B103" s="1564" t="s">
        <v>7949</v>
      </c>
      <c r="C103" s="1550">
        <v>1</v>
      </c>
      <c r="D103" s="1550"/>
      <c r="E103" s="1550"/>
      <c r="F103" s="1550"/>
      <c r="G103" s="1550"/>
      <c r="H103" s="1550"/>
      <c r="I103" s="1550"/>
      <c r="J103" s="1550"/>
      <c r="K103" s="1553" t="s">
        <v>7918</v>
      </c>
      <c r="L103" s="1554"/>
      <c r="M103" s="1555">
        <f t="shared" si="1"/>
        <v>0</v>
      </c>
    </row>
    <row r="104" spans="1:13" ht="103.5" customHeight="1">
      <c r="A104" s="1565">
        <v>37</v>
      </c>
      <c r="B104" s="1549" t="s">
        <v>7964</v>
      </c>
      <c r="C104" s="1550">
        <v>1</v>
      </c>
      <c r="D104" s="1550">
        <v>0.15</v>
      </c>
      <c r="E104" s="1550" t="s">
        <v>7936</v>
      </c>
      <c r="F104" s="1550">
        <v>0.15</v>
      </c>
      <c r="G104" s="1550"/>
      <c r="H104" s="1550"/>
      <c r="I104" s="1550"/>
      <c r="J104" s="1550"/>
      <c r="K104" s="1553" t="s">
        <v>7907</v>
      </c>
      <c r="L104" s="1554"/>
      <c r="M104" s="1555">
        <f t="shared" si="1"/>
        <v>0</v>
      </c>
    </row>
    <row r="105" spans="1:13" ht="120" customHeight="1">
      <c r="A105" s="1565">
        <v>38</v>
      </c>
      <c r="B105" s="1549" t="s">
        <v>7965</v>
      </c>
      <c r="C105" s="1550">
        <v>1</v>
      </c>
      <c r="D105" s="1550">
        <v>0.15</v>
      </c>
      <c r="E105" s="1550" t="s">
        <v>7936</v>
      </c>
      <c r="F105" s="1550">
        <v>0.15</v>
      </c>
      <c r="G105" s="1550"/>
      <c r="H105" s="1550"/>
      <c r="I105" s="1550"/>
      <c r="J105" s="1550"/>
      <c r="K105" s="1553" t="s">
        <v>7907</v>
      </c>
      <c r="L105" s="1554"/>
      <c r="M105" s="1555">
        <f t="shared" si="1"/>
        <v>0</v>
      </c>
    </row>
    <row r="106" spans="1:13" ht="149.25" customHeight="1">
      <c r="A106" s="1565">
        <v>39</v>
      </c>
      <c r="B106" s="1568" t="s">
        <v>7946</v>
      </c>
      <c r="C106" s="1569">
        <v>1</v>
      </c>
      <c r="D106" s="1570"/>
      <c r="E106" s="1570"/>
      <c r="F106" s="1570"/>
      <c r="G106" s="1570"/>
      <c r="H106" s="1550"/>
      <c r="I106" s="1550"/>
      <c r="J106" s="1550"/>
      <c r="K106" s="1553" t="s">
        <v>7918</v>
      </c>
      <c r="L106" s="1554"/>
      <c r="M106" s="1555">
        <f t="shared" si="1"/>
        <v>0</v>
      </c>
    </row>
    <row r="107" spans="1:13" ht="111" customHeight="1">
      <c r="A107" s="1566">
        <v>40</v>
      </c>
      <c r="B107" s="1564" t="s">
        <v>7966</v>
      </c>
      <c r="C107" s="1550">
        <v>1</v>
      </c>
      <c r="D107" s="1550"/>
      <c r="E107" s="1550"/>
      <c r="F107" s="1550"/>
      <c r="G107" s="1550"/>
      <c r="H107" s="1550"/>
      <c r="I107" s="1550"/>
      <c r="J107" s="1550"/>
      <c r="K107" s="1553" t="s">
        <v>7918</v>
      </c>
      <c r="L107" s="1554"/>
      <c r="M107" s="1555">
        <f t="shared" si="1"/>
        <v>0</v>
      </c>
    </row>
    <row r="108" spans="1:13" ht="144" customHeight="1">
      <c r="A108" s="1565">
        <v>41</v>
      </c>
      <c r="B108" s="1573" t="s">
        <v>7967</v>
      </c>
      <c r="C108" s="1569">
        <v>1</v>
      </c>
      <c r="D108" s="1570"/>
      <c r="E108" s="1570"/>
      <c r="F108" s="1570"/>
      <c r="G108" s="1570"/>
      <c r="H108" s="1550" t="s">
        <v>7909</v>
      </c>
      <c r="I108" s="1550" t="s">
        <v>7909</v>
      </c>
      <c r="J108" s="1550" t="s">
        <v>7926</v>
      </c>
      <c r="K108" s="1553" t="s">
        <v>7918</v>
      </c>
      <c r="L108" s="1554"/>
      <c r="M108" s="1555">
        <f t="shared" si="1"/>
        <v>0</v>
      </c>
    </row>
    <row r="109" spans="1:13" ht="129" customHeight="1">
      <c r="A109" s="1565" t="s">
        <v>7968</v>
      </c>
      <c r="B109" s="1549" t="s">
        <v>7969</v>
      </c>
      <c r="C109" s="1550">
        <v>1</v>
      </c>
      <c r="D109" s="1550"/>
      <c r="E109" s="1550"/>
      <c r="F109" s="1550"/>
      <c r="G109" s="1550"/>
      <c r="H109" s="1550"/>
      <c r="I109" s="1550"/>
      <c r="J109" s="1550"/>
      <c r="K109" s="1553" t="s">
        <v>7918</v>
      </c>
      <c r="L109" s="1554"/>
      <c r="M109" s="1555">
        <f t="shared" si="1"/>
        <v>0</v>
      </c>
    </row>
    <row r="110" spans="1:13" ht="111" customHeight="1">
      <c r="A110" s="1566">
        <v>42</v>
      </c>
      <c r="B110" s="1564" t="s">
        <v>7966</v>
      </c>
      <c r="C110" s="1550">
        <v>1</v>
      </c>
      <c r="D110" s="1550"/>
      <c r="E110" s="1550"/>
      <c r="F110" s="1550"/>
      <c r="G110" s="1550"/>
      <c r="H110" s="1550"/>
      <c r="I110" s="1550"/>
      <c r="J110" s="1550"/>
      <c r="K110" s="1553" t="s">
        <v>7918</v>
      </c>
      <c r="L110" s="1554"/>
      <c r="M110" s="1555">
        <f t="shared" si="1"/>
        <v>0</v>
      </c>
    </row>
    <row r="111" spans="1:13" ht="105.95" customHeight="1">
      <c r="A111" s="1566">
        <v>43</v>
      </c>
      <c r="B111" s="1549" t="s">
        <v>7970</v>
      </c>
      <c r="C111" s="1550">
        <v>1</v>
      </c>
      <c r="D111" s="1550">
        <v>0.85</v>
      </c>
      <c r="E111" s="1550" t="s">
        <v>7936</v>
      </c>
      <c r="F111" s="1550">
        <v>0.85</v>
      </c>
      <c r="G111" s="1550"/>
      <c r="H111" s="1550"/>
      <c r="I111" s="1550"/>
      <c r="J111" s="1550"/>
      <c r="K111" s="1553" t="s">
        <v>7907</v>
      </c>
      <c r="L111" s="1554"/>
      <c r="M111" s="1555">
        <f t="shared" si="1"/>
        <v>0</v>
      </c>
    </row>
    <row r="112" spans="1:13" ht="120" customHeight="1">
      <c r="A112" s="1565">
        <v>44</v>
      </c>
      <c r="B112" s="1564" t="s">
        <v>7971</v>
      </c>
      <c r="C112" s="1550">
        <v>1</v>
      </c>
      <c r="D112" s="1550">
        <v>0.2</v>
      </c>
      <c r="E112" s="1550" t="s">
        <v>7917</v>
      </c>
      <c r="F112" s="1550">
        <f>D112*C112</f>
        <v>0.2</v>
      </c>
      <c r="G112" s="1550"/>
      <c r="H112" s="1550"/>
      <c r="I112" s="1550"/>
      <c r="J112" s="1551"/>
      <c r="K112" s="1553" t="s">
        <v>7907</v>
      </c>
      <c r="L112" s="1554"/>
      <c r="M112" s="1555">
        <f t="shared" si="1"/>
        <v>0</v>
      </c>
    </row>
    <row r="113" spans="1:13" ht="129.75" customHeight="1">
      <c r="A113" s="1565">
        <v>45</v>
      </c>
      <c r="B113" s="1568" t="s">
        <v>7972</v>
      </c>
      <c r="C113" s="1569">
        <v>1</v>
      </c>
      <c r="D113" s="1570"/>
      <c r="E113" s="1570"/>
      <c r="F113" s="1570"/>
      <c r="G113" s="1570"/>
      <c r="H113" s="1550"/>
      <c r="I113" s="1550"/>
      <c r="J113" s="1550"/>
      <c r="K113" s="1553" t="s">
        <v>7918</v>
      </c>
      <c r="L113" s="1554"/>
      <c r="M113" s="1555">
        <f t="shared" si="1"/>
        <v>0</v>
      </c>
    </row>
    <row r="114" spans="1:13" ht="141.75" customHeight="1">
      <c r="A114" s="1565">
        <v>46</v>
      </c>
      <c r="B114" s="1568" t="s">
        <v>7973</v>
      </c>
      <c r="C114" s="1569">
        <v>1</v>
      </c>
      <c r="D114" s="1570"/>
      <c r="E114" s="1570"/>
      <c r="F114" s="1570"/>
      <c r="G114" s="1570"/>
      <c r="H114" s="1550"/>
      <c r="I114" s="1550"/>
      <c r="J114" s="1550" t="s">
        <v>7974</v>
      </c>
      <c r="K114" s="1553" t="s">
        <v>7918</v>
      </c>
      <c r="L114" s="1554"/>
      <c r="M114" s="1555">
        <f t="shared" si="1"/>
        <v>0</v>
      </c>
    </row>
    <row r="115" spans="1:13" ht="130.69999999999999" customHeight="1">
      <c r="A115" s="1548">
        <v>47</v>
      </c>
      <c r="B115" s="1564" t="s">
        <v>7975</v>
      </c>
      <c r="C115" s="1550">
        <v>2</v>
      </c>
      <c r="D115" s="1550">
        <v>3.8</v>
      </c>
      <c r="E115" s="1553" t="s">
        <v>7976</v>
      </c>
      <c r="F115" s="1550">
        <v>3.8</v>
      </c>
      <c r="G115" s="1550"/>
      <c r="H115" s="1550" t="s">
        <v>7909</v>
      </c>
      <c r="I115" s="1550"/>
      <c r="J115" s="1550" t="s">
        <v>7926</v>
      </c>
      <c r="K115" s="1553" t="s">
        <v>7907</v>
      </c>
      <c r="L115" s="1554"/>
      <c r="M115" s="1555">
        <f t="shared" si="1"/>
        <v>0</v>
      </c>
    </row>
    <row r="116" spans="1:13" ht="130.69999999999999" customHeight="1">
      <c r="A116" s="1548" t="s">
        <v>7977</v>
      </c>
      <c r="B116" s="1564" t="s">
        <v>7978</v>
      </c>
      <c r="C116" s="1550">
        <v>1</v>
      </c>
      <c r="D116" s="1550"/>
      <c r="E116" s="1553"/>
      <c r="F116" s="1550"/>
      <c r="G116" s="1550"/>
      <c r="H116" s="1550"/>
      <c r="I116" s="1550"/>
      <c r="J116" s="1550"/>
      <c r="K116" s="1553" t="s">
        <v>7907</v>
      </c>
      <c r="L116" s="1554"/>
      <c r="M116" s="1555">
        <f t="shared" si="1"/>
        <v>0</v>
      </c>
    </row>
    <row r="117" spans="1:13" ht="62.1" customHeight="1">
      <c r="A117" s="1581">
        <v>48</v>
      </c>
      <c r="B117" s="1574" t="s">
        <v>7979</v>
      </c>
      <c r="C117" s="1575">
        <v>1</v>
      </c>
      <c r="D117" s="1575"/>
      <c r="E117" s="1575"/>
      <c r="F117" s="1575"/>
      <c r="G117" s="1575"/>
      <c r="H117" s="1575"/>
      <c r="I117" s="1575"/>
      <c r="J117" s="1551"/>
      <c r="K117" s="1576" t="s">
        <v>7934</v>
      </c>
      <c r="L117" s="1561"/>
      <c r="M117" s="1562"/>
    </row>
    <row r="118" spans="1:13" ht="71.45" customHeight="1">
      <c r="A118" s="1556">
        <v>49</v>
      </c>
      <c r="B118" s="1574" t="s">
        <v>7980</v>
      </c>
      <c r="C118" s="1558">
        <v>2</v>
      </c>
      <c r="D118" s="1558">
        <v>0.7</v>
      </c>
      <c r="E118" s="1558" t="s">
        <v>7936</v>
      </c>
      <c r="F118" s="1558">
        <v>1.4</v>
      </c>
      <c r="G118" s="1559"/>
      <c r="H118" s="1550"/>
      <c r="I118" s="1558" t="s">
        <v>7909</v>
      </c>
      <c r="J118" s="1558" t="s">
        <v>7910</v>
      </c>
      <c r="K118" s="1576" t="s">
        <v>7934</v>
      </c>
      <c r="L118" s="1561"/>
      <c r="M118" s="1562"/>
    </row>
    <row r="119" spans="1:13" ht="71.45" customHeight="1">
      <c r="A119" s="1556" t="s">
        <v>7981</v>
      </c>
      <c r="B119" s="1574" t="s">
        <v>7935</v>
      </c>
      <c r="C119" s="1558">
        <v>1</v>
      </c>
      <c r="D119" s="1558">
        <v>0.5</v>
      </c>
      <c r="E119" s="1558" t="s">
        <v>7936</v>
      </c>
      <c r="F119" s="1558">
        <v>0.5</v>
      </c>
      <c r="G119" s="1559"/>
      <c r="H119" s="1550"/>
      <c r="I119" s="1558"/>
      <c r="J119" s="1558"/>
      <c r="K119" s="1576" t="s">
        <v>7937</v>
      </c>
      <c r="L119" s="1561"/>
      <c r="M119" s="1562"/>
    </row>
    <row r="120" spans="1:13" ht="57.4" customHeight="1">
      <c r="A120" s="1556">
        <v>50</v>
      </c>
      <c r="B120" s="1574" t="s">
        <v>7982</v>
      </c>
      <c r="C120" s="1575">
        <v>1</v>
      </c>
      <c r="D120" s="1575">
        <v>0.05</v>
      </c>
      <c r="E120" s="1575" t="s">
        <v>7917</v>
      </c>
      <c r="F120" s="1575">
        <f>D120*C120</f>
        <v>0.05</v>
      </c>
      <c r="G120" s="1575"/>
      <c r="H120" s="1575"/>
      <c r="I120" s="1575"/>
      <c r="J120" s="1551"/>
      <c r="K120" s="1576" t="s">
        <v>7983</v>
      </c>
      <c r="L120" s="1561"/>
      <c r="M120" s="1562"/>
    </row>
    <row r="121" spans="1:13" ht="162" customHeight="1">
      <c r="A121" s="1565">
        <v>51</v>
      </c>
      <c r="B121" s="1568" t="s">
        <v>7984</v>
      </c>
      <c r="C121" s="1569">
        <v>1</v>
      </c>
      <c r="D121" s="1570"/>
      <c r="E121" s="1570"/>
      <c r="F121" s="1570"/>
      <c r="G121" s="1570"/>
      <c r="H121" s="1550"/>
      <c r="I121" s="1550"/>
      <c r="J121" s="1550"/>
      <c r="K121" s="1553" t="s">
        <v>7907</v>
      </c>
      <c r="L121" s="1554"/>
      <c r="M121" s="1555">
        <f>C121*L121</f>
        <v>0</v>
      </c>
    </row>
    <row r="122" spans="1:13" ht="162" customHeight="1">
      <c r="A122" s="1565">
        <v>52</v>
      </c>
      <c r="B122" s="1568" t="s">
        <v>7985</v>
      </c>
      <c r="C122" s="1569">
        <v>1</v>
      </c>
      <c r="D122" s="1570"/>
      <c r="E122" s="1570"/>
      <c r="F122" s="1570"/>
      <c r="G122" s="1570"/>
      <c r="H122" s="1550"/>
      <c r="I122" s="1550"/>
      <c r="J122" s="1550"/>
      <c r="K122" s="1553" t="s">
        <v>7986</v>
      </c>
      <c r="L122" s="1554"/>
      <c r="M122" s="1555">
        <f>C122*L122</f>
        <v>0</v>
      </c>
    </row>
    <row r="123" spans="1:13" ht="80.099999999999994" customHeight="1" thickBot="1">
      <c r="A123" s="1556">
        <v>53</v>
      </c>
      <c r="B123" s="1557" t="s">
        <v>7942</v>
      </c>
      <c r="C123" s="1558">
        <v>1</v>
      </c>
      <c r="D123" s="1558"/>
      <c r="E123" s="1558"/>
      <c r="F123" s="1558"/>
      <c r="G123" s="1559"/>
      <c r="H123" s="1558"/>
      <c r="I123" s="1558"/>
      <c r="J123" s="1558"/>
      <c r="K123" s="1560" t="s">
        <v>7911</v>
      </c>
      <c r="L123" s="1561"/>
      <c r="M123" s="1562"/>
    </row>
    <row r="124" spans="1:13" ht="32.450000000000003" customHeight="1">
      <c r="A124" s="1536"/>
      <c r="B124" s="1537" t="s">
        <v>7987</v>
      </c>
      <c r="C124" s="1538"/>
      <c r="D124" s="1538"/>
      <c r="E124" s="1538"/>
      <c r="F124" s="1538"/>
      <c r="G124" s="1538"/>
      <c r="H124" s="1538"/>
      <c r="I124" s="1538"/>
      <c r="J124" s="1538"/>
      <c r="K124" s="1539"/>
      <c r="L124" s="1582"/>
      <c r="M124" s="1583"/>
    </row>
    <row r="125" spans="1:13" ht="40.700000000000003" customHeight="1">
      <c r="A125" s="1542"/>
      <c r="B125" s="1543" t="s">
        <v>7988</v>
      </c>
      <c r="C125" s="1544"/>
      <c r="D125" s="1544"/>
      <c r="E125" s="1544"/>
      <c r="F125" s="1544"/>
      <c r="G125" s="1544"/>
      <c r="H125" s="1544"/>
      <c r="I125" s="1544"/>
      <c r="J125" s="1544"/>
      <c r="K125" s="1545"/>
      <c r="L125" s="1561"/>
      <c r="M125" s="1562"/>
    </row>
    <row r="126" spans="1:13" ht="71.45" customHeight="1">
      <c r="A126" s="1556">
        <v>1</v>
      </c>
      <c r="B126" s="1557" t="s">
        <v>7913</v>
      </c>
      <c r="C126" s="1558">
        <v>1</v>
      </c>
      <c r="D126" s="1558"/>
      <c r="E126" s="1558"/>
      <c r="F126" s="1558"/>
      <c r="G126" s="1559"/>
      <c r="H126" s="1558"/>
      <c r="I126" s="1558"/>
      <c r="J126" s="1558" t="s">
        <v>7914</v>
      </c>
      <c r="K126" s="1560" t="s">
        <v>7911</v>
      </c>
      <c r="L126" s="1561"/>
      <c r="M126" s="1562"/>
    </row>
    <row r="127" spans="1:13" ht="83.45" customHeight="1">
      <c r="A127" s="1556">
        <v>2</v>
      </c>
      <c r="B127" s="1557" t="s">
        <v>7908</v>
      </c>
      <c r="C127" s="1558">
        <v>1</v>
      </c>
      <c r="D127" s="1558"/>
      <c r="E127" s="1558"/>
      <c r="F127" s="1558"/>
      <c r="G127" s="1559"/>
      <c r="H127" s="1558" t="s">
        <v>7909</v>
      </c>
      <c r="I127" s="1558" t="s">
        <v>7909</v>
      </c>
      <c r="J127" s="1558" t="s">
        <v>7910</v>
      </c>
      <c r="K127" s="1560" t="s">
        <v>7911</v>
      </c>
      <c r="L127" s="1561"/>
      <c r="M127" s="1562"/>
    </row>
    <row r="128" spans="1:13" ht="40.700000000000003" customHeight="1">
      <c r="A128" s="1542"/>
      <c r="B128" s="1543" t="s">
        <v>7938</v>
      </c>
      <c r="C128" s="1544"/>
      <c r="D128" s="1544"/>
      <c r="E128" s="1544"/>
      <c r="F128" s="1544"/>
      <c r="G128" s="1544"/>
      <c r="H128" s="1544"/>
      <c r="I128" s="1544"/>
      <c r="J128" s="1544"/>
      <c r="K128" s="1545"/>
      <c r="L128" s="1561"/>
      <c r="M128" s="1562"/>
    </row>
    <row r="129" spans="1:13" ht="107.25" customHeight="1">
      <c r="A129" s="1548">
        <v>3</v>
      </c>
      <c r="B129" s="1549" t="s">
        <v>7939</v>
      </c>
      <c r="C129" s="1550">
        <v>1</v>
      </c>
      <c r="D129" s="1550">
        <v>0.15</v>
      </c>
      <c r="E129" s="1550" t="s">
        <v>7936</v>
      </c>
      <c r="F129" s="1550">
        <v>0.15</v>
      </c>
      <c r="G129" s="1550"/>
      <c r="H129" s="1550"/>
      <c r="I129" s="1550"/>
      <c r="J129" s="1550"/>
      <c r="K129" s="1553" t="s">
        <v>7907</v>
      </c>
      <c r="L129" s="1554"/>
      <c r="M129" s="1555">
        <f>C129*L129</f>
        <v>0</v>
      </c>
    </row>
    <row r="130" spans="1:13" ht="159.75" customHeight="1">
      <c r="A130" s="1548">
        <v>4</v>
      </c>
      <c r="B130" s="1549" t="s">
        <v>7989</v>
      </c>
      <c r="C130" s="1550">
        <v>2</v>
      </c>
      <c r="D130" s="1550"/>
      <c r="E130" s="1550"/>
      <c r="F130" s="1550"/>
      <c r="G130" s="1550"/>
      <c r="H130" s="1550"/>
      <c r="I130" s="1550"/>
      <c r="J130" s="1550"/>
      <c r="K130" s="1553" t="s">
        <v>7907</v>
      </c>
      <c r="L130" s="1554"/>
      <c r="M130" s="1555">
        <f>C130*L130</f>
        <v>0</v>
      </c>
    </row>
    <row r="131" spans="1:13" ht="80.099999999999994" customHeight="1">
      <c r="A131" s="1556">
        <v>5</v>
      </c>
      <c r="B131" s="1557" t="s">
        <v>7941</v>
      </c>
      <c r="C131" s="1558">
        <v>1</v>
      </c>
      <c r="D131" s="1558"/>
      <c r="E131" s="1558"/>
      <c r="F131" s="1558"/>
      <c r="G131" s="1559"/>
      <c r="H131" s="1558"/>
      <c r="I131" s="1558"/>
      <c r="J131" s="1558"/>
      <c r="K131" s="1560" t="s">
        <v>7911</v>
      </c>
      <c r="L131" s="1561"/>
      <c r="M131" s="1562"/>
    </row>
    <row r="132" spans="1:13" ht="80.099999999999994" customHeight="1">
      <c r="A132" s="1556">
        <v>6</v>
      </c>
      <c r="B132" s="1557" t="s">
        <v>7942</v>
      </c>
      <c r="C132" s="1558">
        <v>1</v>
      </c>
      <c r="D132" s="1558"/>
      <c r="E132" s="1558"/>
      <c r="F132" s="1558"/>
      <c r="G132" s="1559"/>
      <c r="H132" s="1558"/>
      <c r="I132" s="1558"/>
      <c r="J132" s="1558"/>
      <c r="K132" s="1560" t="s">
        <v>7911</v>
      </c>
      <c r="L132" s="1561"/>
      <c r="M132" s="1562"/>
    </row>
    <row r="133" spans="1:13" ht="39.950000000000003" customHeight="1">
      <c r="A133" s="1556"/>
      <c r="B133" s="1543" t="s">
        <v>7990</v>
      </c>
      <c r="C133" s="1558"/>
      <c r="D133" s="1558"/>
      <c r="E133" s="1558"/>
      <c r="F133" s="1558"/>
      <c r="G133" s="1559"/>
      <c r="H133" s="1558"/>
      <c r="I133" s="1558"/>
      <c r="J133" s="1558"/>
      <c r="K133" s="1560"/>
      <c r="L133" s="1561"/>
      <c r="M133" s="1562"/>
    </row>
    <row r="134" spans="1:13" ht="54" customHeight="1">
      <c r="A134" s="1567">
        <v>7</v>
      </c>
      <c r="B134" s="1557" t="s">
        <v>7922</v>
      </c>
      <c r="C134" s="1558">
        <v>1</v>
      </c>
      <c r="D134" s="1558"/>
      <c r="E134" s="1558"/>
      <c r="F134" s="1558"/>
      <c r="G134" s="1551"/>
      <c r="H134" s="1558"/>
      <c r="I134" s="1558"/>
      <c r="J134" s="1558" t="s">
        <v>7914</v>
      </c>
      <c r="K134" s="1560" t="s">
        <v>7911</v>
      </c>
      <c r="L134" s="1561"/>
      <c r="M134" s="1562"/>
    </row>
    <row r="135" spans="1:13" ht="85.35" customHeight="1">
      <c r="A135" s="1548">
        <v>8</v>
      </c>
      <c r="B135" s="1549" t="s">
        <v>7991</v>
      </c>
      <c r="C135" s="1550">
        <v>1</v>
      </c>
      <c r="D135" s="1550"/>
      <c r="E135" s="1550"/>
      <c r="F135" s="1550"/>
      <c r="G135" s="1551"/>
      <c r="H135" s="1550"/>
      <c r="I135" s="1550"/>
      <c r="J135" s="1550"/>
      <c r="K135" s="1553" t="s">
        <v>7918</v>
      </c>
      <c r="L135" s="1554"/>
      <c r="M135" s="1555">
        <f>C135*L135</f>
        <v>0</v>
      </c>
    </row>
    <row r="136" spans="1:13" ht="40.700000000000003" customHeight="1">
      <c r="A136" s="1542"/>
      <c r="B136" s="1543" t="s">
        <v>7915</v>
      </c>
      <c r="C136" s="1544"/>
      <c r="D136" s="1544"/>
      <c r="E136" s="1544"/>
      <c r="F136" s="1544"/>
      <c r="G136" s="1544"/>
      <c r="H136" s="1544"/>
      <c r="I136" s="1544"/>
      <c r="J136" s="1544"/>
      <c r="K136" s="1545"/>
      <c r="L136" s="1561"/>
      <c r="M136" s="1562"/>
    </row>
    <row r="137" spans="1:13" ht="46.5" customHeight="1">
      <c r="A137" s="1548">
        <v>9</v>
      </c>
      <c r="B137" s="1564" t="s">
        <v>7992</v>
      </c>
      <c r="C137" s="1550"/>
      <c r="D137" s="1550"/>
      <c r="E137" s="1550"/>
      <c r="F137" s="1550"/>
      <c r="G137" s="1550"/>
      <c r="H137" s="1550"/>
      <c r="I137" s="1550"/>
      <c r="J137" s="1551"/>
      <c r="K137" s="1553"/>
      <c r="L137" s="1561"/>
      <c r="M137" s="1555"/>
    </row>
    <row r="138" spans="1:13" ht="46.5" customHeight="1">
      <c r="A138" s="1548">
        <v>10</v>
      </c>
      <c r="B138" s="1564" t="s">
        <v>7992</v>
      </c>
      <c r="C138" s="1550"/>
      <c r="D138" s="1550"/>
      <c r="E138" s="1550"/>
      <c r="F138" s="1550"/>
      <c r="G138" s="1550"/>
      <c r="H138" s="1550"/>
      <c r="I138" s="1550"/>
      <c r="J138" s="1551"/>
      <c r="K138" s="1553"/>
      <c r="L138" s="1561"/>
      <c r="M138" s="1555"/>
    </row>
    <row r="139" spans="1:13" ht="46.5" customHeight="1">
      <c r="A139" s="1548">
        <v>11</v>
      </c>
      <c r="B139" s="1564" t="s">
        <v>7992</v>
      </c>
      <c r="C139" s="1550"/>
      <c r="D139" s="1550"/>
      <c r="E139" s="1550"/>
      <c r="F139" s="1550"/>
      <c r="G139" s="1550"/>
      <c r="H139" s="1550"/>
      <c r="I139" s="1550"/>
      <c r="J139" s="1551"/>
      <c r="K139" s="1553"/>
      <c r="L139" s="1561"/>
      <c r="M139" s="1555"/>
    </row>
    <row r="140" spans="1:13" ht="40.700000000000003" customHeight="1">
      <c r="A140" s="1542"/>
      <c r="B140" s="1543" t="s">
        <v>7993</v>
      </c>
      <c r="C140" s="1544"/>
      <c r="D140" s="1544"/>
      <c r="E140" s="1544"/>
      <c r="F140" s="1544"/>
      <c r="G140" s="1544"/>
      <c r="H140" s="1544"/>
      <c r="I140" s="1544"/>
      <c r="J140" s="1544"/>
      <c r="K140" s="1545"/>
      <c r="L140" s="1561"/>
      <c r="M140" s="1562"/>
    </row>
    <row r="141" spans="1:13" ht="54" customHeight="1">
      <c r="A141" s="1556">
        <v>12</v>
      </c>
      <c r="B141" s="1574" t="s">
        <v>7933</v>
      </c>
      <c r="C141" s="1575">
        <v>2</v>
      </c>
      <c r="D141" s="1575"/>
      <c r="E141" s="1575"/>
      <c r="F141" s="1575"/>
      <c r="G141" s="1575"/>
      <c r="H141" s="1575"/>
      <c r="I141" s="1575"/>
      <c r="J141" s="1551"/>
      <c r="K141" s="1576" t="s">
        <v>7934</v>
      </c>
      <c r="L141" s="1561"/>
      <c r="M141" s="1562"/>
    </row>
    <row r="142" spans="1:13" ht="71.45" customHeight="1">
      <c r="A142" s="1556" t="s">
        <v>6527</v>
      </c>
      <c r="B142" s="1574" t="s">
        <v>7935</v>
      </c>
      <c r="C142" s="1558">
        <v>1</v>
      </c>
      <c r="D142" s="1558">
        <v>0.5</v>
      </c>
      <c r="E142" s="1558" t="s">
        <v>7936</v>
      </c>
      <c r="F142" s="1558">
        <v>0.5</v>
      </c>
      <c r="G142" s="1559"/>
      <c r="H142" s="1550"/>
      <c r="I142" s="1558"/>
      <c r="J142" s="1558"/>
      <c r="K142" s="1576" t="s">
        <v>7937</v>
      </c>
      <c r="L142" s="1561"/>
      <c r="M142" s="1562"/>
    </row>
    <row r="143" spans="1:13" ht="88.7" customHeight="1">
      <c r="A143" s="1565">
        <v>13</v>
      </c>
      <c r="B143" s="1573" t="s">
        <v>7994</v>
      </c>
      <c r="C143" s="1569">
        <v>1</v>
      </c>
      <c r="D143" s="1570"/>
      <c r="E143" s="1570"/>
      <c r="F143" s="1570"/>
      <c r="G143" s="1570"/>
      <c r="H143" s="1570"/>
      <c r="I143" s="1570"/>
      <c r="J143" s="1570"/>
      <c r="K143" s="1553" t="s">
        <v>7907</v>
      </c>
      <c r="L143" s="1554"/>
      <c r="M143" s="1555">
        <f>C143*L143</f>
        <v>0</v>
      </c>
    </row>
    <row r="144" spans="1:13" ht="92.25" customHeight="1">
      <c r="A144" s="1548">
        <v>14</v>
      </c>
      <c r="B144" s="1573" t="s">
        <v>7995</v>
      </c>
      <c r="C144" s="1569">
        <v>1</v>
      </c>
      <c r="D144" s="1570"/>
      <c r="E144" s="1570"/>
      <c r="F144" s="1570"/>
      <c r="G144" s="1570"/>
      <c r="H144" s="1570"/>
      <c r="I144" s="1570"/>
      <c r="J144" s="1570"/>
      <c r="K144" s="1553" t="s">
        <v>7907</v>
      </c>
      <c r="L144" s="1554"/>
      <c r="M144" s="1555">
        <f>C144*L144</f>
        <v>0</v>
      </c>
    </row>
    <row r="145" spans="1:13" ht="40.700000000000003" customHeight="1">
      <c r="A145" s="1542"/>
      <c r="B145" s="1543" t="s">
        <v>7943</v>
      </c>
      <c r="C145" s="1544"/>
      <c r="D145" s="1544"/>
      <c r="E145" s="1544"/>
      <c r="F145" s="1544"/>
      <c r="G145" s="1544"/>
      <c r="H145" s="1544"/>
      <c r="I145" s="1544"/>
      <c r="J145" s="1544"/>
      <c r="K145" s="1545"/>
      <c r="L145" s="1561"/>
      <c r="M145" s="1562"/>
    </row>
    <row r="146" spans="1:13" ht="83.45" customHeight="1">
      <c r="A146" s="1556">
        <v>21</v>
      </c>
      <c r="B146" s="1557" t="s">
        <v>7908</v>
      </c>
      <c r="C146" s="1558">
        <v>1</v>
      </c>
      <c r="D146" s="1558"/>
      <c r="E146" s="1558"/>
      <c r="F146" s="1558"/>
      <c r="G146" s="1559"/>
      <c r="H146" s="1558" t="s">
        <v>7909</v>
      </c>
      <c r="I146" s="1558" t="s">
        <v>7909</v>
      </c>
      <c r="J146" s="1558" t="s">
        <v>7910</v>
      </c>
      <c r="K146" s="1560" t="s">
        <v>7911</v>
      </c>
      <c r="L146" s="1561"/>
      <c r="M146" s="1562"/>
    </row>
    <row r="147" spans="1:13" ht="100.7" customHeight="1">
      <c r="A147" s="1566">
        <v>22</v>
      </c>
      <c r="B147" s="1564" t="s">
        <v>7996</v>
      </c>
      <c r="C147" s="1550">
        <v>1</v>
      </c>
      <c r="D147" s="1550"/>
      <c r="E147" s="1550"/>
      <c r="F147" s="1550"/>
      <c r="G147" s="1550"/>
      <c r="H147" s="1550"/>
      <c r="I147" s="1550"/>
      <c r="J147" s="1550"/>
      <c r="K147" s="1553" t="s">
        <v>7918</v>
      </c>
      <c r="L147" s="1554"/>
      <c r="M147" s="1555">
        <f>C147*L147</f>
        <v>0</v>
      </c>
    </row>
    <row r="148" spans="1:13" ht="132" customHeight="1">
      <c r="A148" s="1565">
        <v>23</v>
      </c>
      <c r="B148" s="1564" t="s">
        <v>7997</v>
      </c>
      <c r="C148" s="1550">
        <v>1</v>
      </c>
      <c r="D148" s="1550">
        <v>0.3</v>
      </c>
      <c r="E148" s="1550" t="s">
        <v>7936</v>
      </c>
      <c r="F148" s="1550">
        <f>C148*D148</f>
        <v>0.3</v>
      </c>
      <c r="G148" s="1552"/>
      <c r="H148" s="1550" t="s">
        <v>7909</v>
      </c>
      <c r="I148" s="1550" t="s">
        <v>7909</v>
      </c>
      <c r="J148" s="1550" t="s">
        <v>7926</v>
      </c>
      <c r="K148" s="1553" t="s">
        <v>7907</v>
      </c>
      <c r="L148" s="1554"/>
      <c r="M148" s="1555">
        <f>C148*L148</f>
        <v>0</v>
      </c>
    </row>
    <row r="149" spans="1:13" ht="88.7" customHeight="1">
      <c r="A149" s="1566" t="s">
        <v>6956</v>
      </c>
      <c r="B149" s="1549" t="s">
        <v>7927</v>
      </c>
      <c r="C149" s="1550">
        <v>1</v>
      </c>
      <c r="D149" s="1550"/>
      <c r="E149" s="1550"/>
      <c r="F149" s="1550"/>
      <c r="G149" s="1550"/>
      <c r="H149" s="1550"/>
      <c r="I149" s="1550"/>
      <c r="J149" s="1550"/>
      <c r="K149" s="1553" t="s">
        <v>7907</v>
      </c>
      <c r="L149" s="1554"/>
      <c r="M149" s="1555">
        <f>C149*L149</f>
        <v>0</v>
      </c>
    </row>
    <row r="150" spans="1:13" ht="40.700000000000003" customHeight="1">
      <c r="A150" s="1542"/>
      <c r="B150" s="1543" t="s">
        <v>7998</v>
      </c>
      <c r="C150" s="1544"/>
      <c r="D150" s="1544"/>
      <c r="E150" s="1544"/>
      <c r="F150" s="1544"/>
      <c r="G150" s="1544"/>
      <c r="H150" s="1544"/>
      <c r="I150" s="1544"/>
      <c r="J150" s="1544"/>
      <c r="K150" s="1545"/>
      <c r="L150" s="1561"/>
      <c r="M150" s="1562"/>
    </row>
    <row r="151" spans="1:13" ht="144" customHeight="1">
      <c r="A151" s="1566">
        <v>24</v>
      </c>
      <c r="B151" s="1549" t="s">
        <v>7999</v>
      </c>
      <c r="C151" s="1550">
        <v>1</v>
      </c>
      <c r="D151" s="1550">
        <v>0.2</v>
      </c>
      <c r="E151" s="1550" t="s">
        <v>7936</v>
      </c>
      <c r="F151" s="1550">
        <v>0.2</v>
      </c>
      <c r="G151" s="1550"/>
      <c r="H151" s="1550"/>
      <c r="I151" s="1550"/>
      <c r="J151" s="1550"/>
      <c r="K151" s="1553" t="s">
        <v>7907</v>
      </c>
      <c r="L151" s="1554"/>
      <c r="M151" s="1555">
        <f>C151*L151</f>
        <v>0</v>
      </c>
    </row>
    <row r="152" spans="1:13" ht="120.75" customHeight="1">
      <c r="A152" s="1566" t="s">
        <v>6974</v>
      </c>
      <c r="B152" s="1564" t="s">
        <v>8000</v>
      </c>
      <c r="C152" s="1550">
        <v>1</v>
      </c>
      <c r="D152" s="1550">
        <v>0.16</v>
      </c>
      <c r="E152" s="1550" t="s">
        <v>7936</v>
      </c>
      <c r="F152" s="1550">
        <v>0.16</v>
      </c>
      <c r="G152" s="1550"/>
      <c r="H152" s="1550"/>
      <c r="I152" s="1550"/>
      <c r="J152" s="1550"/>
      <c r="K152" s="1553" t="s">
        <v>8001</v>
      </c>
      <c r="L152" s="1554"/>
      <c r="M152" s="1555">
        <f>C152*L152</f>
        <v>0</v>
      </c>
    </row>
    <row r="153" spans="1:13" ht="103.5" customHeight="1">
      <c r="A153" s="1565" t="s">
        <v>6977</v>
      </c>
      <c r="B153" s="1549" t="s">
        <v>7964</v>
      </c>
      <c r="C153" s="1550">
        <v>1</v>
      </c>
      <c r="D153" s="1550">
        <v>0.15</v>
      </c>
      <c r="E153" s="1550" t="s">
        <v>7936</v>
      </c>
      <c r="F153" s="1550">
        <v>0.15</v>
      </c>
      <c r="G153" s="1550"/>
      <c r="H153" s="1550"/>
      <c r="I153" s="1550"/>
      <c r="J153" s="1550"/>
      <c r="K153" s="1553" t="s">
        <v>7907</v>
      </c>
      <c r="L153" s="1554"/>
      <c r="M153" s="1555">
        <f>C153*L153</f>
        <v>0</v>
      </c>
    </row>
    <row r="154" spans="1:13" ht="153.75" customHeight="1">
      <c r="A154" s="1566">
        <v>25</v>
      </c>
      <c r="B154" s="1549" t="s">
        <v>8002</v>
      </c>
      <c r="C154" s="1550">
        <v>1</v>
      </c>
      <c r="D154" s="1550">
        <v>0.5</v>
      </c>
      <c r="E154" s="1550" t="s">
        <v>7936</v>
      </c>
      <c r="F154" s="1550">
        <v>0.5</v>
      </c>
      <c r="G154" s="1550"/>
      <c r="H154" s="1550"/>
      <c r="I154" s="1550"/>
      <c r="J154" s="1550"/>
      <c r="K154" s="1553" t="s">
        <v>7907</v>
      </c>
      <c r="L154" s="1554"/>
      <c r="M154" s="1555">
        <f>C154*L154</f>
        <v>0</v>
      </c>
    </row>
    <row r="155" spans="1:13" ht="71.45" customHeight="1">
      <c r="A155" s="1556">
        <v>26</v>
      </c>
      <c r="B155" s="1574" t="s">
        <v>8003</v>
      </c>
      <c r="C155" s="1558">
        <v>1</v>
      </c>
      <c r="D155" s="1558"/>
      <c r="E155" s="1558"/>
      <c r="F155" s="1558"/>
      <c r="G155" s="1559"/>
      <c r="H155" s="1550"/>
      <c r="I155" s="1558"/>
      <c r="J155" s="1558"/>
      <c r="K155" s="1576" t="s">
        <v>8004</v>
      </c>
      <c r="L155" s="1561"/>
      <c r="M155" s="1555"/>
    </row>
    <row r="156" spans="1:13" ht="151.35" customHeight="1">
      <c r="A156" s="1566" t="s">
        <v>7022</v>
      </c>
      <c r="B156" s="1564" t="s">
        <v>8005</v>
      </c>
      <c r="C156" s="1550">
        <v>1</v>
      </c>
      <c r="D156" s="1550"/>
      <c r="E156" s="1550"/>
      <c r="F156" s="1550"/>
      <c r="G156" s="1550"/>
      <c r="H156" s="1550"/>
      <c r="I156" s="1550"/>
      <c r="J156" s="1550"/>
      <c r="K156" s="1553" t="s">
        <v>8006</v>
      </c>
      <c r="L156" s="1554"/>
      <c r="M156" s="1555">
        <f>C156*L156</f>
        <v>0</v>
      </c>
    </row>
    <row r="157" spans="1:13" ht="168" customHeight="1">
      <c r="A157" s="1566">
        <v>27</v>
      </c>
      <c r="B157" s="1564" t="s">
        <v>8007</v>
      </c>
      <c r="C157" s="1550">
        <v>1</v>
      </c>
      <c r="D157" s="1550"/>
      <c r="E157" s="1550"/>
      <c r="F157" s="1550"/>
      <c r="G157" s="1550"/>
      <c r="H157" s="1550" t="s">
        <v>7909</v>
      </c>
      <c r="I157" s="1550" t="s">
        <v>7909</v>
      </c>
      <c r="J157" s="1550" t="s">
        <v>7926</v>
      </c>
      <c r="K157" s="1553" t="s">
        <v>8006</v>
      </c>
      <c r="L157" s="1554"/>
      <c r="M157" s="1555">
        <f>C157*L157</f>
        <v>0</v>
      </c>
    </row>
    <row r="158" spans="1:13" ht="63" customHeight="1">
      <c r="A158" s="1565" t="s">
        <v>7037</v>
      </c>
      <c r="B158" s="1549" t="s">
        <v>7927</v>
      </c>
      <c r="C158" s="1550">
        <v>1</v>
      </c>
      <c r="D158" s="1550"/>
      <c r="E158" s="1550"/>
      <c r="F158" s="1550"/>
      <c r="G158" s="1550"/>
      <c r="H158" s="1550"/>
      <c r="I158" s="1550"/>
      <c r="J158" s="1550"/>
      <c r="K158" s="1553" t="s">
        <v>7918</v>
      </c>
      <c r="L158" s="1554"/>
      <c r="M158" s="1555">
        <f>C158*L158</f>
        <v>0</v>
      </c>
    </row>
    <row r="159" spans="1:13" ht="109.5" customHeight="1">
      <c r="A159" s="1548">
        <v>28</v>
      </c>
      <c r="B159" s="1549" t="s">
        <v>7965</v>
      </c>
      <c r="C159" s="1550">
        <v>1</v>
      </c>
      <c r="D159" s="1550">
        <v>0.15</v>
      </c>
      <c r="E159" s="1550" t="s">
        <v>7936</v>
      </c>
      <c r="F159" s="1550">
        <v>0.15</v>
      </c>
      <c r="G159" s="1550"/>
      <c r="H159" s="1550"/>
      <c r="I159" s="1550"/>
      <c r="J159" s="1550"/>
      <c r="K159" s="1553" t="s">
        <v>7907</v>
      </c>
      <c r="L159" s="1554"/>
      <c r="M159" s="1555">
        <f>C159*L159</f>
        <v>0</v>
      </c>
    </row>
    <row r="160" spans="1:13" ht="71.45" customHeight="1">
      <c r="A160" s="1556">
        <v>29</v>
      </c>
      <c r="B160" s="1574" t="s">
        <v>8008</v>
      </c>
      <c r="C160" s="1558">
        <v>1</v>
      </c>
      <c r="D160" s="1558"/>
      <c r="E160" s="1558"/>
      <c r="F160" s="1558"/>
      <c r="G160" s="1559"/>
      <c r="H160" s="1550"/>
      <c r="I160" s="1558"/>
      <c r="J160" s="1558"/>
      <c r="K160" s="1576" t="s">
        <v>8009</v>
      </c>
      <c r="L160" s="1561"/>
      <c r="M160" s="1562"/>
    </row>
    <row r="161" spans="1:13" ht="141.75" customHeight="1">
      <c r="A161" s="1565">
        <v>30</v>
      </c>
      <c r="B161" s="1573" t="s">
        <v>8010</v>
      </c>
      <c r="C161" s="1569">
        <v>1</v>
      </c>
      <c r="D161" s="1570"/>
      <c r="E161" s="1570"/>
      <c r="F161" s="1570"/>
      <c r="G161" s="1570"/>
      <c r="H161" s="1550"/>
      <c r="I161" s="1550"/>
      <c r="J161" s="1550"/>
      <c r="K161" s="1553" t="s">
        <v>7918</v>
      </c>
      <c r="L161" s="1554"/>
      <c r="M161" s="1555">
        <f>C161*L161</f>
        <v>0</v>
      </c>
    </row>
    <row r="162" spans="1:13" ht="127.5" customHeight="1">
      <c r="A162" s="1548">
        <v>31</v>
      </c>
      <c r="B162" s="1564" t="s">
        <v>8000</v>
      </c>
      <c r="C162" s="1550">
        <v>1</v>
      </c>
      <c r="D162" s="1550">
        <v>0.16</v>
      </c>
      <c r="E162" s="1550" t="s">
        <v>7936</v>
      </c>
      <c r="F162" s="1550">
        <v>0.16</v>
      </c>
      <c r="G162" s="1550"/>
      <c r="H162" s="1550"/>
      <c r="I162" s="1550"/>
      <c r="J162" s="1550"/>
      <c r="K162" s="1553" t="s">
        <v>8001</v>
      </c>
      <c r="L162" s="1554"/>
      <c r="M162" s="1555">
        <f>C162*L162</f>
        <v>0</v>
      </c>
    </row>
    <row r="163" spans="1:13" ht="126" customHeight="1">
      <c r="A163" s="1565">
        <v>32</v>
      </c>
      <c r="B163" s="1573" t="s">
        <v>8011</v>
      </c>
      <c r="C163" s="1569">
        <v>1</v>
      </c>
      <c r="D163" s="1570"/>
      <c r="E163" s="1570"/>
      <c r="F163" s="1570"/>
      <c r="G163" s="1570"/>
      <c r="H163" s="1550"/>
      <c r="I163" s="1550"/>
      <c r="J163" s="1550"/>
      <c r="K163" s="1553" t="s">
        <v>7918</v>
      </c>
      <c r="L163" s="1554"/>
      <c r="M163" s="1555">
        <f>C163*L163</f>
        <v>0</v>
      </c>
    </row>
    <row r="164" spans="1:13" ht="90.75" customHeight="1">
      <c r="A164" s="1556">
        <v>33</v>
      </c>
      <c r="B164" s="1574" t="s">
        <v>8012</v>
      </c>
      <c r="C164" s="1575">
        <v>1</v>
      </c>
      <c r="D164" s="1575"/>
      <c r="E164" s="1575"/>
      <c r="F164" s="1575"/>
      <c r="G164" s="1575"/>
      <c r="H164" s="1575"/>
      <c r="I164" s="1575"/>
      <c r="J164" s="1551"/>
      <c r="K164" s="1576" t="s">
        <v>7983</v>
      </c>
      <c r="L164" s="1561"/>
      <c r="M164" s="1555"/>
    </row>
    <row r="165" spans="1:13" ht="57.4" customHeight="1">
      <c r="A165" s="1556">
        <v>34</v>
      </c>
      <c r="B165" s="1574" t="s">
        <v>7982</v>
      </c>
      <c r="C165" s="1575">
        <v>2</v>
      </c>
      <c r="D165" s="1575">
        <v>0.05</v>
      </c>
      <c r="E165" s="1575" t="s">
        <v>7917</v>
      </c>
      <c r="F165" s="1575">
        <f>D165*C165</f>
        <v>0.1</v>
      </c>
      <c r="G165" s="1575"/>
      <c r="H165" s="1575"/>
      <c r="I165" s="1575"/>
      <c r="J165" s="1551"/>
      <c r="K165" s="1576" t="s">
        <v>7983</v>
      </c>
      <c r="L165" s="1561"/>
      <c r="M165" s="1555"/>
    </row>
    <row r="166" spans="1:13" ht="103.5" customHeight="1">
      <c r="A166" s="1565">
        <v>35</v>
      </c>
      <c r="B166" s="1549" t="s">
        <v>7964</v>
      </c>
      <c r="C166" s="1550">
        <v>2</v>
      </c>
      <c r="D166" s="1550">
        <v>0.15</v>
      </c>
      <c r="E166" s="1550" t="s">
        <v>7936</v>
      </c>
      <c r="F166" s="1550">
        <v>0.3</v>
      </c>
      <c r="G166" s="1550"/>
      <c r="H166" s="1550"/>
      <c r="I166" s="1550"/>
      <c r="J166" s="1550"/>
      <c r="K166" s="1553" t="s">
        <v>7907</v>
      </c>
      <c r="L166" s="1554"/>
      <c r="M166" s="1555">
        <f>C166*L166</f>
        <v>0</v>
      </c>
    </row>
    <row r="167" spans="1:13" ht="130.69999999999999" customHeight="1">
      <c r="A167" s="1548">
        <v>36</v>
      </c>
      <c r="B167" s="1564" t="s">
        <v>8013</v>
      </c>
      <c r="C167" s="1550">
        <v>1</v>
      </c>
      <c r="D167" s="1550">
        <v>2</v>
      </c>
      <c r="E167" s="1553" t="s">
        <v>7936</v>
      </c>
      <c r="F167" s="1550">
        <v>2</v>
      </c>
      <c r="G167" s="1550"/>
      <c r="H167" s="1550" t="s">
        <v>7909</v>
      </c>
      <c r="I167" s="1550"/>
      <c r="J167" s="1550" t="s">
        <v>7926</v>
      </c>
      <c r="K167" s="1553" t="s">
        <v>7907</v>
      </c>
      <c r="L167" s="1554"/>
      <c r="M167" s="1555">
        <f>C167*L167</f>
        <v>0</v>
      </c>
    </row>
    <row r="168" spans="1:13" ht="130.69999999999999" customHeight="1">
      <c r="A168" s="1548" t="s">
        <v>8014</v>
      </c>
      <c r="B168" s="1564" t="s">
        <v>7978</v>
      </c>
      <c r="C168" s="1550">
        <v>1</v>
      </c>
      <c r="D168" s="1550"/>
      <c r="E168" s="1553"/>
      <c r="F168" s="1550"/>
      <c r="G168" s="1550"/>
      <c r="H168" s="1550"/>
      <c r="I168" s="1550"/>
      <c r="J168" s="1550"/>
      <c r="K168" s="1553" t="s">
        <v>7907</v>
      </c>
      <c r="L168" s="1554"/>
      <c r="M168" s="1555">
        <f>C168*L168</f>
        <v>0</v>
      </c>
    </row>
    <row r="169" spans="1:13" ht="45" customHeight="1">
      <c r="A169" s="1548">
        <v>37</v>
      </c>
      <c r="B169" s="1564" t="s">
        <v>7992</v>
      </c>
      <c r="C169" s="1550">
        <v>1</v>
      </c>
      <c r="D169" s="1550"/>
      <c r="E169" s="1553"/>
      <c r="F169" s="1550"/>
      <c r="G169" s="1550"/>
      <c r="H169" s="1550"/>
      <c r="I169" s="1550"/>
      <c r="J169" s="1550"/>
      <c r="K169" s="1553"/>
      <c r="L169" s="1561"/>
      <c r="M169" s="1562"/>
    </row>
    <row r="170" spans="1:13" ht="126" customHeight="1">
      <c r="A170" s="1577">
        <v>38</v>
      </c>
      <c r="B170" s="1578" t="s">
        <v>8015</v>
      </c>
      <c r="C170" s="1552">
        <v>1</v>
      </c>
      <c r="D170" s="1552">
        <v>0.1</v>
      </c>
      <c r="E170" s="1552" t="s">
        <v>7952</v>
      </c>
      <c r="F170" s="1552">
        <v>0.1</v>
      </c>
      <c r="G170" s="1552"/>
      <c r="H170" s="1552"/>
      <c r="I170" s="1552"/>
      <c r="J170" s="1552"/>
      <c r="K170" s="1579" t="s">
        <v>7953</v>
      </c>
      <c r="L170" s="1561"/>
      <c r="M170" s="1562"/>
    </row>
    <row r="171" spans="1:13" ht="117.4" customHeight="1">
      <c r="A171" s="1548">
        <v>39</v>
      </c>
      <c r="B171" s="1564" t="s">
        <v>7961</v>
      </c>
      <c r="C171" s="1550">
        <v>1</v>
      </c>
      <c r="D171" s="1550">
        <v>3</v>
      </c>
      <c r="E171" s="1550" t="s">
        <v>7936</v>
      </c>
      <c r="F171" s="1550">
        <f>C171*D171</f>
        <v>3</v>
      </c>
      <c r="G171" s="1552"/>
      <c r="H171" s="1552"/>
      <c r="I171" s="1552"/>
      <c r="J171" s="1552"/>
      <c r="K171" s="1553" t="s">
        <v>7907</v>
      </c>
      <c r="L171" s="1554"/>
      <c r="M171" s="1555">
        <f t="shared" ref="M171:M181" si="3">C171*L171</f>
        <v>0</v>
      </c>
    </row>
    <row r="172" spans="1:13" ht="156.75" customHeight="1">
      <c r="A172" s="1548">
        <v>40</v>
      </c>
      <c r="B172" s="1564" t="s">
        <v>7962</v>
      </c>
      <c r="C172" s="1550">
        <v>1</v>
      </c>
      <c r="D172" s="1550">
        <v>1.1000000000000001</v>
      </c>
      <c r="E172" s="1550" t="s">
        <v>7936</v>
      </c>
      <c r="F172" s="1550">
        <f>C172*D172</f>
        <v>1.1000000000000001</v>
      </c>
      <c r="G172" s="1552"/>
      <c r="H172" s="1552"/>
      <c r="I172" s="1552"/>
      <c r="J172" s="1552"/>
      <c r="K172" s="1553" t="s">
        <v>7907</v>
      </c>
      <c r="L172" s="1554"/>
      <c r="M172" s="1555">
        <f t="shared" si="3"/>
        <v>0</v>
      </c>
    </row>
    <row r="173" spans="1:13" ht="160.5" customHeight="1">
      <c r="A173" s="1565">
        <v>41</v>
      </c>
      <c r="B173" s="1573" t="s">
        <v>8011</v>
      </c>
      <c r="C173" s="1569">
        <v>1</v>
      </c>
      <c r="D173" s="1570"/>
      <c r="E173" s="1570"/>
      <c r="F173" s="1570"/>
      <c r="G173" s="1570"/>
      <c r="H173" s="1550"/>
      <c r="I173" s="1550"/>
      <c r="J173" s="1550"/>
      <c r="K173" s="1553" t="s">
        <v>7918</v>
      </c>
      <c r="L173" s="1554"/>
      <c r="M173" s="1555">
        <f t="shared" si="3"/>
        <v>0</v>
      </c>
    </row>
    <row r="174" spans="1:13" ht="111" customHeight="1">
      <c r="A174" s="1566" t="s">
        <v>8016</v>
      </c>
      <c r="B174" s="1564" t="s">
        <v>8017</v>
      </c>
      <c r="C174" s="1550">
        <v>1</v>
      </c>
      <c r="D174" s="1550"/>
      <c r="E174" s="1550"/>
      <c r="F174" s="1550"/>
      <c r="G174" s="1550"/>
      <c r="H174" s="1550"/>
      <c r="I174" s="1550"/>
      <c r="J174" s="1550"/>
      <c r="K174" s="1553" t="s">
        <v>7918</v>
      </c>
      <c r="L174" s="1554"/>
      <c r="M174" s="1555">
        <f t="shared" si="3"/>
        <v>0</v>
      </c>
    </row>
    <row r="175" spans="1:13" ht="103.5" customHeight="1">
      <c r="A175" s="1565">
        <v>42</v>
      </c>
      <c r="B175" s="1549" t="s">
        <v>7964</v>
      </c>
      <c r="C175" s="1550">
        <v>1</v>
      </c>
      <c r="D175" s="1550">
        <v>0.15</v>
      </c>
      <c r="E175" s="1550" t="s">
        <v>7936</v>
      </c>
      <c r="F175" s="1550">
        <v>0.15</v>
      </c>
      <c r="G175" s="1550"/>
      <c r="H175" s="1550"/>
      <c r="I175" s="1550"/>
      <c r="J175" s="1550"/>
      <c r="K175" s="1553" t="s">
        <v>7907</v>
      </c>
      <c r="L175" s="1554"/>
      <c r="M175" s="1555">
        <f t="shared" si="3"/>
        <v>0</v>
      </c>
    </row>
    <row r="176" spans="1:13" ht="120" customHeight="1">
      <c r="A176" s="1565">
        <v>43</v>
      </c>
      <c r="B176" s="1549" t="s">
        <v>7965</v>
      </c>
      <c r="C176" s="1550">
        <v>1</v>
      </c>
      <c r="D176" s="1550">
        <v>0.15</v>
      </c>
      <c r="E176" s="1550" t="s">
        <v>7936</v>
      </c>
      <c r="F176" s="1550">
        <v>0.15</v>
      </c>
      <c r="G176" s="1550"/>
      <c r="H176" s="1550"/>
      <c r="I176" s="1550"/>
      <c r="J176" s="1550"/>
      <c r="K176" s="1553" t="s">
        <v>7907</v>
      </c>
      <c r="L176" s="1554"/>
      <c r="M176" s="1555">
        <f t="shared" si="3"/>
        <v>0</v>
      </c>
    </row>
    <row r="177" spans="1:13" ht="180.75" customHeight="1">
      <c r="A177" s="1548">
        <v>44</v>
      </c>
      <c r="B177" s="1549" t="s">
        <v>7954</v>
      </c>
      <c r="C177" s="1550">
        <v>1</v>
      </c>
      <c r="D177" s="1550">
        <v>12</v>
      </c>
      <c r="E177" s="1569" t="s">
        <v>7955</v>
      </c>
      <c r="F177" s="1550">
        <f>C177*D177</f>
        <v>12</v>
      </c>
      <c r="G177" s="1550"/>
      <c r="H177" s="1550"/>
      <c r="I177" s="1580"/>
      <c r="J177" s="1552"/>
      <c r="K177" s="1553" t="s">
        <v>7907</v>
      </c>
      <c r="L177" s="1554"/>
      <c r="M177" s="1555">
        <f t="shared" si="3"/>
        <v>0</v>
      </c>
    </row>
    <row r="178" spans="1:13" ht="140.1" customHeight="1">
      <c r="A178" s="1548">
        <v>45</v>
      </c>
      <c r="B178" s="1564" t="s">
        <v>7956</v>
      </c>
      <c r="C178" s="1550">
        <v>1</v>
      </c>
      <c r="D178" s="1550">
        <v>4.5</v>
      </c>
      <c r="E178" s="1550" t="s">
        <v>7955</v>
      </c>
      <c r="F178" s="1550">
        <f>C178*D178</f>
        <v>4.5</v>
      </c>
      <c r="G178" s="1552"/>
      <c r="H178" s="1552"/>
      <c r="I178" s="1552"/>
      <c r="J178" s="1552"/>
      <c r="K178" s="1553" t="s">
        <v>7907</v>
      </c>
      <c r="L178" s="1554"/>
      <c r="M178" s="1555">
        <f t="shared" si="3"/>
        <v>0</v>
      </c>
    </row>
    <row r="179" spans="1:13" ht="114" customHeight="1">
      <c r="A179" s="1548">
        <v>46</v>
      </c>
      <c r="B179" s="1564" t="s">
        <v>7957</v>
      </c>
      <c r="C179" s="1550">
        <v>1</v>
      </c>
      <c r="D179" s="1550">
        <v>1.47</v>
      </c>
      <c r="E179" s="1550" t="s">
        <v>7917</v>
      </c>
      <c r="F179" s="1550">
        <f>C179*D179</f>
        <v>1.47</v>
      </c>
      <c r="G179" s="1552"/>
      <c r="H179" s="1552"/>
      <c r="I179" s="1552"/>
      <c r="J179" s="1552"/>
      <c r="K179" s="1553" t="s">
        <v>7907</v>
      </c>
      <c r="L179" s="1554"/>
      <c r="M179" s="1555">
        <f t="shared" si="3"/>
        <v>0</v>
      </c>
    </row>
    <row r="180" spans="1:13" ht="117.4" customHeight="1">
      <c r="A180" s="1548" t="s">
        <v>8018</v>
      </c>
      <c r="B180" s="1564" t="s">
        <v>7959</v>
      </c>
      <c r="C180" s="1550">
        <v>1</v>
      </c>
      <c r="D180" s="1550">
        <v>0.6</v>
      </c>
      <c r="E180" s="1550" t="s">
        <v>7936</v>
      </c>
      <c r="F180" s="1550">
        <f>C180*D180</f>
        <v>0.6</v>
      </c>
      <c r="G180" s="1552"/>
      <c r="H180" s="1552"/>
      <c r="I180" s="1552"/>
      <c r="J180" s="1552"/>
      <c r="K180" s="1553" t="s">
        <v>7907</v>
      </c>
      <c r="L180" s="1554"/>
      <c r="M180" s="1555">
        <f t="shared" si="3"/>
        <v>0</v>
      </c>
    </row>
    <row r="181" spans="1:13" ht="117.4" customHeight="1">
      <c r="A181" s="1548">
        <v>47</v>
      </c>
      <c r="B181" s="1564" t="s">
        <v>7960</v>
      </c>
      <c r="C181" s="1550">
        <v>1</v>
      </c>
      <c r="D181" s="1550">
        <v>5.2</v>
      </c>
      <c r="E181" s="1550" t="s">
        <v>7917</v>
      </c>
      <c r="F181" s="1550">
        <f>C181*D181</f>
        <v>5.2</v>
      </c>
      <c r="G181" s="1552"/>
      <c r="H181" s="1552"/>
      <c r="I181" s="1552"/>
      <c r="J181" s="1552"/>
      <c r="K181" s="1553" t="s">
        <v>7907</v>
      </c>
      <c r="L181" s="1554"/>
      <c r="M181" s="1555">
        <f t="shared" si="3"/>
        <v>0</v>
      </c>
    </row>
    <row r="182" spans="1:13" ht="83.45" customHeight="1">
      <c r="A182" s="1556">
        <v>48</v>
      </c>
      <c r="B182" s="1557" t="s">
        <v>7908</v>
      </c>
      <c r="C182" s="1558">
        <v>1</v>
      </c>
      <c r="D182" s="1558"/>
      <c r="E182" s="1558"/>
      <c r="F182" s="1558"/>
      <c r="G182" s="1559"/>
      <c r="H182" s="1558" t="s">
        <v>7909</v>
      </c>
      <c r="I182" s="1558" t="s">
        <v>7909</v>
      </c>
      <c r="J182" s="1558" t="s">
        <v>7910</v>
      </c>
      <c r="K182" s="1560" t="s">
        <v>7911</v>
      </c>
      <c r="L182" s="1561"/>
      <c r="M182" s="1562"/>
    </row>
    <row r="183" spans="1:13" ht="103.5" customHeight="1">
      <c r="A183" s="1548">
        <v>49</v>
      </c>
      <c r="B183" s="1549" t="s">
        <v>8019</v>
      </c>
      <c r="C183" s="1550">
        <v>1</v>
      </c>
      <c r="D183" s="1550"/>
      <c r="E183" s="1550"/>
      <c r="F183" s="1550"/>
      <c r="G183" s="1551"/>
      <c r="H183" s="1550"/>
      <c r="I183" s="1550"/>
      <c r="J183" s="1550"/>
      <c r="K183" s="1553" t="s">
        <v>7918</v>
      </c>
      <c r="L183" s="1554"/>
      <c r="M183" s="1555">
        <f t="shared" ref="M183:M190" si="4">C183*L183</f>
        <v>0</v>
      </c>
    </row>
    <row r="184" spans="1:13" ht="165.75" customHeight="1">
      <c r="A184" s="1565">
        <v>50</v>
      </c>
      <c r="B184" s="1573" t="s">
        <v>8020</v>
      </c>
      <c r="C184" s="1569">
        <v>1</v>
      </c>
      <c r="D184" s="1570"/>
      <c r="E184" s="1570"/>
      <c r="F184" s="1570"/>
      <c r="G184" s="1570"/>
      <c r="H184" s="1550" t="s">
        <v>7909</v>
      </c>
      <c r="I184" s="1550" t="s">
        <v>7909</v>
      </c>
      <c r="J184" s="1550" t="s">
        <v>7926</v>
      </c>
      <c r="K184" s="1553" t="s">
        <v>7918</v>
      </c>
      <c r="L184" s="1554"/>
      <c r="M184" s="1555">
        <f t="shared" si="4"/>
        <v>0</v>
      </c>
    </row>
    <row r="185" spans="1:13" ht="129" customHeight="1">
      <c r="A185" s="1565" t="s">
        <v>8021</v>
      </c>
      <c r="B185" s="1549" t="s">
        <v>7969</v>
      </c>
      <c r="C185" s="1550">
        <v>1</v>
      </c>
      <c r="D185" s="1550"/>
      <c r="E185" s="1550"/>
      <c r="F185" s="1550"/>
      <c r="G185" s="1550"/>
      <c r="H185" s="1550"/>
      <c r="I185" s="1550"/>
      <c r="J185" s="1550"/>
      <c r="K185" s="1553" t="s">
        <v>7918</v>
      </c>
      <c r="L185" s="1554"/>
      <c r="M185" s="1555">
        <f t="shared" si="4"/>
        <v>0</v>
      </c>
    </row>
    <row r="186" spans="1:13" ht="146.25" customHeight="1">
      <c r="A186" s="1565">
        <v>51</v>
      </c>
      <c r="B186" s="1568" t="s">
        <v>8022</v>
      </c>
      <c r="C186" s="1569">
        <v>1</v>
      </c>
      <c r="D186" s="1570"/>
      <c r="E186" s="1570"/>
      <c r="F186" s="1570"/>
      <c r="G186" s="1570"/>
      <c r="H186" s="1550" t="s">
        <v>7909</v>
      </c>
      <c r="I186" s="1550" t="s">
        <v>7909</v>
      </c>
      <c r="J186" s="1550" t="s">
        <v>7926</v>
      </c>
      <c r="K186" s="1553" t="s">
        <v>7918</v>
      </c>
      <c r="L186" s="1554"/>
      <c r="M186" s="1555">
        <f t="shared" si="4"/>
        <v>0</v>
      </c>
    </row>
    <row r="187" spans="1:13" ht="88.7" customHeight="1">
      <c r="A187" s="1566" t="s">
        <v>8023</v>
      </c>
      <c r="B187" s="1549" t="s">
        <v>7927</v>
      </c>
      <c r="C187" s="1550">
        <v>1</v>
      </c>
      <c r="D187" s="1550"/>
      <c r="E187" s="1550"/>
      <c r="F187" s="1550"/>
      <c r="G187" s="1550"/>
      <c r="H187" s="1550"/>
      <c r="I187" s="1550"/>
      <c r="J187" s="1550"/>
      <c r="K187" s="1553" t="s">
        <v>7918</v>
      </c>
      <c r="L187" s="1554"/>
      <c r="M187" s="1555">
        <f t="shared" si="4"/>
        <v>0</v>
      </c>
    </row>
    <row r="188" spans="1:13" ht="130.69999999999999" customHeight="1">
      <c r="A188" s="1548">
        <v>52</v>
      </c>
      <c r="B188" s="1564" t="s">
        <v>8013</v>
      </c>
      <c r="C188" s="1550">
        <v>1</v>
      </c>
      <c r="D188" s="1550">
        <v>2</v>
      </c>
      <c r="E188" s="1553" t="s">
        <v>7936</v>
      </c>
      <c r="F188" s="1550">
        <v>2</v>
      </c>
      <c r="G188" s="1550"/>
      <c r="H188" s="1550" t="s">
        <v>7909</v>
      </c>
      <c r="I188" s="1550"/>
      <c r="J188" s="1550" t="s">
        <v>7926</v>
      </c>
      <c r="K188" s="1553" t="s">
        <v>7907</v>
      </c>
      <c r="L188" s="1554"/>
      <c r="M188" s="1555">
        <f t="shared" si="4"/>
        <v>0</v>
      </c>
    </row>
    <row r="189" spans="1:13" ht="130.69999999999999" customHeight="1">
      <c r="A189" s="1548" t="s">
        <v>8024</v>
      </c>
      <c r="B189" s="1564" t="s">
        <v>7978</v>
      </c>
      <c r="C189" s="1550">
        <v>1</v>
      </c>
      <c r="D189" s="1550"/>
      <c r="E189" s="1553"/>
      <c r="F189" s="1550"/>
      <c r="G189" s="1550"/>
      <c r="H189" s="1550"/>
      <c r="I189" s="1550"/>
      <c r="J189" s="1550"/>
      <c r="K189" s="1553" t="s">
        <v>7907</v>
      </c>
      <c r="L189" s="1554"/>
      <c r="M189" s="1555">
        <f t="shared" si="4"/>
        <v>0</v>
      </c>
    </row>
    <row r="190" spans="1:13" ht="141.75" customHeight="1">
      <c r="A190" s="1565">
        <v>53</v>
      </c>
      <c r="B190" s="1573" t="s">
        <v>8025</v>
      </c>
      <c r="C190" s="1569">
        <v>1</v>
      </c>
      <c r="D190" s="1570"/>
      <c r="E190" s="1570"/>
      <c r="F190" s="1570"/>
      <c r="G190" s="1570"/>
      <c r="H190" s="1550"/>
      <c r="I190" s="1550"/>
      <c r="J190" s="1550" t="s">
        <v>7974</v>
      </c>
      <c r="K190" s="1553" t="s">
        <v>7918</v>
      </c>
      <c r="L190" s="1554"/>
      <c r="M190" s="1555">
        <f t="shared" si="4"/>
        <v>0</v>
      </c>
    </row>
    <row r="191" spans="1:13" ht="62.1" customHeight="1">
      <c r="A191" s="1581">
        <v>54</v>
      </c>
      <c r="B191" s="1574" t="s">
        <v>7979</v>
      </c>
      <c r="C191" s="1575">
        <v>1</v>
      </c>
      <c r="D191" s="1575"/>
      <c r="E191" s="1575"/>
      <c r="F191" s="1575"/>
      <c r="G191" s="1575"/>
      <c r="H191" s="1575"/>
      <c r="I191" s="1575"/>
      <c r="J191" s="1551"/>
      <c r="K191" s="1576" t="s">
        <v>7934</v>
      </c>
      <c r="L191" s="1561"/>
      <c r="M191" s="1562"/>
    </row>
    <row r="192" spans="1:13" ht="71.45" customHeight="1">
      <c r="A192" s="1556">
        <v>55</v>
      </c>
      <c r="B192" s="1574" t="s">
        <v>7980</v>
      </c>
      <c r="C192" s="1558">
        <v>2</v>
      </c>
      <c r="D192" s="1558">
        <v>0.7</v>
      </c>
      <c r="E192" s="1558" t="s">
        <v>7936</v>
      </c>
      <c r="F192" s="1558">
        <v>1.4</v>
      </c>
      <c r="G192" s="1559"/>
      <c r="H192" s="1550"/>
      <c r="I192" s="1558" t="s">
        <v>7909</v>
      </c>
      <c r="J192" s="1558" t="s">
        <v>7910</v>
      </c>
      <c r="K192" s="1576" t="s">
        <v>7934</v>
      </c>
      <c r="L192" s="1561"/>
      <c r="M192" s="1562"/>
    </row>
    <row r="193" spans="1:13" ht="71.45" customHeight="1">
      <c r="A193" s="1556" t="s">
        <v>8026</v>
      </c>
      <c r="B193" s="1574" t="s">
        <v>7935</v>
      </c>
      <c r="C193" s="1558">
        <v>1</v>
      </c>
      <c r="D193" s="1558">
        <v>0.5</v>
      </c>
      <c r="E193" s="1558" t="s">
        <v>7936</v>
      </c>
      <c r="F193" s="1558">
        <v>0.5</v>
      </c>
      <c r="G193" s="1559"/>
      <c r="H193" s="1550"/>
      <c r="I193" s="1558"/>
      <c r="J193" s="1558"/>
      <c r="K193" s="1576" t="s">
        <v>7937</v>
      </c>
      <c r="L193" s="1561"/>
      <c r="M193" s="1562"/>
    </row>
    <row r="194" spans="1:13" ht="57.4" customHeight="1">
      <c r="A194" s="1556">
        <v>56</v>
      </c>
      <c r="B194" s="1574" t="s">
        <v>7982</v>
      </c>
      <c r="C194" s="1575">
        <v>1</v>
      </c>
      <c r="D194" s="1575">
        <v>0.05</v>
      </c>
      <c r="E194" s="1575" t="s">
        <v>7917</v>
      </c>
      <c r="F194" s="1575">
        <f>D194*C194</f>
        <v>0.05</v>
      </c>
      <c r="G194" s="1575"/>
      <c r="H194" s="1575"/>
      <c r="I194" s="1575"/>
      <c r="J194" s="1551"/>
      <c r="K194" s="1576" t="s">
        <v>7983</v>
      </c>
      <c r="L194" s="1561"/>
      <c r="M194" s="1562"/>
    </row>
    <row r="195" spans="1:13" ht="124.5" customHeight="1">
      <c r="A195" s="1548">
        <v>57</v>
      </c>
      <c r="B195" s="1564" t="s">
        <v>8027</v>
      </c>
      <c r="C195" s="1584">
        <v>2</v>
      </c>
      <c r="D195" s="1575"/>
      <c r="E195" s="1575"/>
      <c r="F195" s="1575"/>
      <c r="G195" s="1575"/>
      <c r="H195" s="1575"/>
      <c r="I195" s="1575"/>
      <c r="J195" s="1551"/>
      <c r="K195" s="1553" t="s">
        <v>7918</v>
      </c>
      <c r="L195" s="1554"/>
      <c r="M195" s="1555">
        <f>C195*L195</f>
        <v>0</v>
      </c>
    </row>
    <row r="196" spans="1:13" ht="40.700000000000003" customHeight="1">
      <c r="A196" s="1585"/>
      <c r="B196" s="1586" t="s">
        <v>8028</v>
      </c>
      <c r="C196" s="1587"/>
      <c r="D196" s="1587"/>
      <c r="E196" s="1587"/>
      <c r="F196" s="1587"/>
      <c r="G196" s="1587"/>
      <c r="H196" s="1587"/>
      <c r="I196" s="1587"/>
      <c r="J196" s="1587"/>
      <c r="K196" s="1588"/>
      <c r="L196" s="1589"/>
      <c r="M196" s="1590"/>
    </row>
    <row r="197" spans="1:13" ht="40.700000000000003" customHeight="1">
      <c r="A197" s="1542"/>
      <c r="B197" s="1543" t="s">
        <v>8029</v>
      </c>
      <c r="C197" s="1544"/>
      <c r="D197" s="1544"/>
      <c r="E197" s="1544"/>
      <c r="F197" s="1544"/>
      <c r="G197" s="1544"/>
      <c r="H197" s="1544"/>
      <c r="I197" s="1544"/>
      <c r="J197" s="1544"/>
      <c r="K197" s="1545"/>
      <c r="L197" s="1561"/>
      <c r="M197" s="1562"/>
    </row>
    <row r="198" spans="1:13" ht="63.75" customHeight="1">
      <c r="A198" s="1556">
        <v>1</v>
      </c>
      <c r="B198" s="1574" t="s">
        <v>8030</v>
      </c>
      <c r="C198" s="1575">
        <v>2</v>
      </c>
      <c r="D198" s="1575"/>
      <c r="E198" s="1575"/>
      <c r="F198" s="1575"/>
      <c r="G198" s="1575"/>
      <c r="H198" s="1575"/>
      <c r="I198" s="1575"/>
      <c r="J198" s="1551"/>
      <c r="K198" s="1576" t="s">
        <v>8031</v>
      </c>
      <c r="L198" s="1561"/>
      <c r="M198" s="1562"/>
    </row>
    <row r="199" spans="1:13" ht="63.75" customHeight="1">
      <c r="A199" s="1556">
        <v>2</v>
      </c>
      <c r="B199" s="1574" t="s">
        <v>8032</v>
      </c>
      <c r="C199" s="1575">
        <v>2</v>
      </c>
      <c r="D199" s="1575"/>
      <c r="E199" s="1575"/>
      <c r="F199" s="1575"/>
      <c r="G199" s="1575"/>
      <c r="H199" s="1575"/>
      <c r="I199" s="1575"/>
      <c r="J199" s="1551"/>
      <c r="K199" s="1576" t="s">
        <v>8031</v>
      </c>
      <c r="L199" s="1561"/>
      <c r="M199" s="1562"/>
    </row>
    <row r="200" spans="1:13" ht="99.95" customHeight="1">
      <c r="A200" s="1566">
        <v>3</v>
      </c>
      <c r="B200" s="1549" t="s">
        <v>8033</v>
      </c>
      <c r="C200" s="1550">
        <v>2</v>
      </c>
      <c r="D200" s="1550">
        <v>0.15</v>
      </c>
      <c r="E200" s="1550" t="s">
        <v>7936</v>
      </c>
      <c r="F200" s="1550">
        <f>C200*D200</f>
        <v>0.3</v>
      </c>
      <c r="G200" s="1550"/>
      <c r="H200" s="1550"/>
      <c r="I200" s="1550"/>
      <c r="J200" s="1550"/>
      <c r="K200" s="1553" t="s">
        <v>7907</v>
      </c>
      <c r="L200" s="1554"/>
      <c r="M200" s="1555">
        <f t="shared" ref="M200:M209" si="5">C200*L200</f>
        <v>0</v>
      </c>
    </row>
    <row r="201" spans="1:13" ht="132.75" customHeight="1">
      <c r="A201" s="1548">
        <v>4</v>
      </c>
      <c r="B201" s="1564" t="s">
        <v>7975</v>
      </c>
      <c r="C201" s="1550">
        <v>1</v>
      </c>
      <c r="D201" s="1550">
        <v>3.8</v>
      </c>
      <c r="E201" s="1553" t="s">
        <v>7976</v>
      </c>
      <c r="F201" s="1550">
        <v>3.8</v>
      </c>
      <c r="G201" s="1550"/>
      <c r="H201" s="1550" t="s">
        <v>7909</v>
      </c>
      <c r="I201" s="1550"/>
      <c r="J201" s="1550" t="s">
        <v>7926</v>
      </c>
      <c r="K201" s="1553" t="s">
        <v>7907</v>
      </c>
      <c r="L201" s="1554"/>
      <c r="M201" s="1555">
        <f t="shared" si="5"/>
        <v>0</v>
      </c>
    </row>
    <row r="202" spans="1:13" ht="132" customHeight="1">
      <c r="A202" s="1548" t="s">
        <v>5331</v>
      </c>
      <c r="B202" s="1564" t="s">
        <v>7978</v>
      </c>
      <c r="C202" s="1550">
        <v>1</v>
      </c>
      <c r="D202" s="1550"/>
      <c r="E202" s="1553"/>
      <c r="F202" s="1550"/>
      <c r="G202" s="1550"/>
      <c r="H202" s="1550"/>
      <c r="I202" s="1550"/>
      <c r="J202" s="1550"/>
      <c r="K202" s="1553" t="s">
        <v>7907</v>
      </c>
      <c r="L202" s="1554"/>
      <c r="M202" s="1555">
        <f t="shared" si="5"/>
        <v>0</v>
      </c>
    </row>
    <row r="203" spans="1:13" ht="103.5" customHeight="1">
      <c r="A203" s="1565">
        <v>5</v>
      </c>
      <c r="B203" s="1549" t="s">
        <v>7964</v>
      </c>
      <c r="C203" s="1550">
        <v>1</v>
      </c>
      <c r="D203" s="1550">
        <v>0.15</v>
      </c>
      <c r="E203" s="1550" t="s">
        <v>7936</v>
      </c>
      <c r="F203" s="1550">
        <v>0.15</v>
      </c>
      <c r="G203" s="1550"/>
      <c r="H203" s="1550"/>
      <c r="I203" s="1550"/>
      <c r="J203" s="1550"/>
      <c r="K203" s="1553" t="s">
        <v>7907</v>
      </c>
      <c r="L203" s="1554"/>
      <c r="M203" s="1555">
        <f t="shared" si="5"/>
        <v>0</v>
      </c>
    </row>
    <row r="204" spans="1:13" ht="120" customHeight="1">
      <c r="A204" s="1565">
        <v>6</v>
      </c>
      <c r="B204" s="1549" t="s">
        <v>7965</v>
      </c>
      <c r="C204" s="1550">
        <v>1</v>
      </c>
      <c r="D204" s="1550">
        <v>0.15</v>
      </c>
      <c r="E204" s="1550" t="s">
        <v>7936</v>
      </c>
      <c r="F204" s="1550">
        <v>0.15</v>
      </c>
      <c r="G204" s="1550"/>
      <c r="H204" s="1550"/>
      <c r="I204" s="1550"/>
      <c r="J204" s="1550"/>
      <c r="K204" s="1553" t="s">
        <v>7907</v>
      </c>
      <c r="L204" s="1554"/>
      <c r="M204" s="1555">
        <f t="shared" si="5"/>
        <v>0</v>
      </c>
    </row>
    <row r="205" spans="1:13" ht="146.25" customHeight="1">
      <c r="A205" s="1565">
        <v>7</v>
      </c>
      <c r="B205" s="1568" t="s">
        <v>8034</v>
      </c>
      <c r="C205" s="1569">
        <v>1</v>
      </c>
      <c r="D205" s="1570"/>
      <c r="E205" s="1570"/>
      <c r="F205" s="1570"/>
      <c r="G205" s="1570"/>
      <c r="H205" s="1550" t="s">
        <v>7909</v>
      </c>
      <c r="I205" s="1550" t="s">
        <v>7909</v>
      </c>
      <c r="J205" s="1550" t="s">
        <v>7926</v>
      </c>
      <c r="K205" s="1553" t="s">
        <v>7918</v>
      </c>
      <c r="L205" s="1554"/>
      <c r="M205" s="1555">
        <f t="shared" si="5"/>
        <v>0</v>
      </c>
    </row>
    <row r="206" spans="1:13" ht="88.7" customHeight="1">
      <c r="A206" s="1566" t="s">
        <v>6378</v>
      </c>
      <c r="B206" s="1549" t="s">
        <v>7927</v>
      </c>
      <c r="C206" s="1550">
        <v>1</v>
      </c>
      <c r="D206" s="1550"/>
      <c r="E206" s="1550"/>
      <c r="F206" s="1550"/>
      <c r="G206" s="1550"/>
      <c r="H206" s="1550"/>
      <c r="I206" s="1550"/>
      <c r="J206" s="1550"/>
      <c r="K206" s="1553" t="s">
        <v>7918</v>
      </c>
      <c r="L206" s="1554"/>
      <c r="M206" s="1555">
        <f t="shared" si="5"/>
        <v>0</v>
      </c>
    </row>
    <row r="207" spans="1:13" ht="146.25" customHeight="1">
      <c r="A207" s="1565">
        <v>8</v>
      </c>
      <c r="B207" s="1573" t="s">
        <v>8035</v>
      </c>
      <c r="C207" s="1569">
        <v>1</v>
      </c>
      <c r="D207" s="1570"/>
      <c r="E207" s="1570"/>
      <c r="F207" s="1570"/>
      <c r="G207" s="1570"/>
      <c r="H207" s="1550" t="s">
        <v>7909</v>
      </c>
      <c r="I207" s="1550" t="s">
        <v>7909</v>
      </c>
      <c r="J207" s="1550" t="s">
        <v>7926</v>
      </c>
      <c r="K207" s="1553" t="s">
        <v>7907</v>
      </c>
      <c r="L207" s="1554"/>
      <c r="M207" s="1555">
        <f t="shared" si="5"/>
        <v>0</v>
      </c>
    </row>
    <row r="208" spans="1:13" ht="88.7" customHeight="1">
      <c r="A208" s="1566" t="s">
        <v>6404</v>
      </c>
      <c r="B208" s="1549" t="s">
        <v>7927</v>
      </c>
      <c r="C208" s="1550">
        <v>1</v>
      </c>
      <c r="D208" s="1550"/>
      <c r="E208" s="1550"/>
      <c r="F208" s="1550"/>
      <c r="G208" s="1550"/>
      <c r="H208" s="1550"/>
      <c r="I208" s="1550"/>
      <c r="J208" s="1550"/>
      <c r="K208" s="1553" t="s">
        <v>7918</v>
      </c>
      <c r="L208" s="1554"/>
      <c r="M208" s="1555">
        <f t="shared" si="5"/>
        <v>0</v>
      </c>
    </row>
    <row r="209" spans="1:13" ht="111" customHeight="1">
      <c r="A209" s="1566">
        <v>9</v>
      </c>
      <c r="B209" s="1564" t="s">
        <v>8036</v>
      </c>
      <c r="C209" s="1550">
        <v>3</v>
      </c>
      <c r="D209" s="1550"/>
      <c r="E209" s="1550"/>
      <c r="F209" s="1550"/>
      <c r="G209" s="1550"/>
      <c r="H209" s="1550"/>
      <c r="I209" s="1550"/>
      <c r="J209" s="1550"/>
      <c r="K209" s="1553" t="s">
        <v>7918</v>
      </c>
      <c r="L209" s="1554"/>
      <c r="M209" s="1555">
        <f t="shared" si="5"/>
        <v>0</v>
      </c>
    </row>
    <row r="210" spans="1:13" ht="92.25" customHeight="1">
      <c r="A210" s="1556">
        <v>10</v>
      </c>
      <c r="B210" s="1574" t="s">
        <v>8037</v>
      </c>
      <c r="C210" s="1575">
        <v>1</v>
      </c>
      <c r="D210" s="1575"/>
      <c r="E210" s="1575"/>
      <c r="F210" s="1575"/>
      <c r="G210" s="1575"/>
      <c r="H210" s="1575"/>
      <c r="I210" s="1575"/>
      <c r="J210" s="1551"/>
      <c r="K210" s="1576" t="s">
        <v>8031</v>
      </c>
      <c r="L210" s="1561"/>
      <c r="M210" s="1591"/>
    </row>
    <row r="211" spans="1:13" ht="92.25" customHeight="1">
      <c r="A211" s="1556">
        <v>11</v>
      </c>
      <c r="B211" s="1574" t="s">
        <v>8038</v>
      </c>
      <c r="C211" s="1575">
        <v>1</v>
      </c>
      <c r="D211" s="1575"/>
      <c r="E211" s="1575"/>
      <c r="F211" s="1575"/>
      <c r="G211" s="1575"/>
      <c r="H211" s="1575"/>
      <c r="I211" s="1575"/>
      <c r="J211" s="1551"/>
      <c r="K211" s="1576" t="s">
        <v>8031</v>
      </c>
      <c r="L211" s="1561"/>
      <c r="M211" s="1591"/>
    </row>
    <row r="212" spans="1:13" ht="70.5" customHeight="1" thickBot="1">
      <c r="A212" s="1556">
        <v>12</v>
      </c>
      <c r="B212" s="1574" t="s">
        <v>8039</v>
      </c>
      <c r="C212" s="1575">
        <v>2</v>
      </c>
      <c r="D212" s="1575"/>
      <c r="E212" s="1575"/>
      <c r="F212" s="1575"/>
      <c r="G212" s="1575"/>
      <c r="H212" s="1575"/>
      <c r="I212" s="1575"/>
      <c r="J212" s="1551"/>
      <c r="K212" s="1576" t="s">
        <v>8031</v>
      </c>
      <c r="L212" s="1561"/>
      <c r="M212" s="1591"/>
    </row>
    <row r="213" spans="1:13" s="1595" customFormat="1" ht="44.65" customHeight="1">
      <c r="A213" s="2697" t="s">
        <v>8040</v>
      </c>
      <c r="B213" s="2698"/>
      <c r="C213" s="2703" t="s">
        <v>8041</v>
      </c>
      <c r="D213" s="2703"/>
      <c r="E213" s="2703"/>
      <c r="F213" s="1592">
        <f>SUM(F53:F209)</f>
        <v>78.809999999999988</v>
      </c>
      <c r="G213" s="1592" t="s">
        <v>8042</v>
      </c>
      <c r="H213" s="2703"/>
      <c r="I213" s="2703"/>
      <c r="J213" s="2703"/>
      <c r="K213" s="2703"/>
      <c r="L213" s="1593"/>
      <c r="M213" s="1594"/>
    </row>
    <row r="214" spans="1:13" s="1595" customFormat="1" ht="43.35" customHeight="1">
      <c r="A214" s="2699"/>
      <c r="B214" s="2700"/>
      <c r="C214" s="2704" t="s">
        <v>8043</v>
      </c>
      <c r="D214" s="2704"/>
      <c r="E214" s="2704"/>
      <c r="F214" s="1596">
        <f>PRODUCT(0.8,F213)</f>
        <v>63.047999999999995</v>
      </c>
      <c r="G214" s="1597" t="s">
        <v>8042</v>
      </c>
      <c r="H214" s="2704"/>
      <c r="I214" s="2704"/>
      <c r="J214" s="2704"/>
      <c r="K214" s="2704"/>
      <c r="L214" s="1598"/>
      <c r="M214" s="1599"/>
    </row>
    <row r="215" spans="1:13" s="1595" customFormat="1" ht="44.65" customHeight="1">
      <c r="A215" s="2699"/>
      <c r="B215" s="2700"/>
      <c r="C215" s="2705" t="s">
        <v>8044</v>
      </c>
      <c r="D215" s="2705"/>
      <c r="E215" s="2705"/>
      <c r="F215" s="2705"/>
      <c r="G215" s="2705"/>
      <c r="H215" s="2705"/>
      <c r="I215" s="2705"/>
      <c r="J215" s="2705"/>
      <c r="K215" s="2705"/>
      <c r="L215" s="2691">
        <f>SUM(M54:M214)</f>
        <v>0</v>
      </c>
      <c r="M215" s="2692"/>
    </row>
    <row r="216" spans="1:13" s="1595" customFormat="1" ht="82.7" customHeight="1">
      <c r="A216" s="2699"/>
      <c r="B216" s="2700"/>
      <c r="C216" s="2693" t="s">
        <v>8045</v>
      </c>
      <c r="D216" s="2693"/>
      <c r="E216" s="2693"/>
      <c r="F216" s="2693"/>
      <c r="G216" s="2693"/>
      <c r="H216" s="2693"/>
      <c r="I216" s="2693"/>
      <c r="J216" s="2693"/>
      <c r="K216" s="2693"/>
      <c r="L216" s="2694"/>
      <c r="M216" s="2695"/>
    </row>
    <row r="217" spans="1:13" s="1595" customFormat="1" ht="88.7" customHeight="1">
      <c r="A217" s="2699"/>
      <c r="B217" s="2700"/>
      <c r="C217" s="2693" t="s">
        <v>8046</v>
      </c>
      <c r="D217" s="2693"/>
      <c r="E217" s="2693"/>
      <c r="F217" s="2693"/>
      <c r="G217" s="2693"/>
      <c r="H217" s="2693"/>
      <c r="I217" s="2693"/>
      <c r="J217" s="2693"/>
      <c r="K217" s="2693"/>
      <c r="L217" s="2694"/>
      <c r="M217" s="2695"/>
    </row>
    <row r="218" spans="1:13" s="1595" customFormat="1" ht="48.75" customHeight="1" thickBot="1">
      <c r="A218" s="2701"/>
      <c r="B218" s="2702"/>
      <c r="C218" s="2696" t="s">
        <v>8047</v>
      </c>
      <c r="D218" s="2696"/>
      <c r="E218" s="2696"/>
      <c r="F218" s="2696"/>
      <c r="G218" s="2696"/>
      <c r="H218" s="2696"/>
      <c r="I218" s="2696"/>
      <c r="J218" s="2696"/>
      <c r="K218" s="2696"/>
      <c r="L218" s="1600"/>
      <c r="M218" s="1601">
        <f>L215+L216+L217</f>
        <v>0</v>
      </c>
    </row>
    <row r="219" spans="1:13" s="1595" customFormat="1" ht="12.75" customHeight="1">
      <c r="A219" s="1602"/>
      <c r="B219" s="1603"/>
      <c r="C219" s="2689"/>
      <c r="D219" s="2689"/>
      <c r="E219" s="2689"/>
      <c r="F219" s="2689"/>
      <c r="G219" s="1509"/>
      <c r="H219" s="1509"/>
      <c r="I219" s="1509"/>
      <c r="J219" s="1509"/>
      <c r="K219" s="1509"/>
      <c r="L219" s="1605"/>
      <c r="M219" s="1605"/>
    </row>
    <row r="220" spans="1:13" s="1595" customFormat="1" ht="34.700000000000003" customHeight="1">
      <c r="A220" s="2690"/>
      <c r="B220" s="2690"/>
      <c r="C220" s="2689"/>
      <c r="D220" s="2689"/>
      <c r="E220" s="2689"/>
      <c r="F220" s="2689"/>
      <c r="G220" s="1509"/>
      <c r="H220" s="1509"/>
      <c r="I220" s="1509"/>
      <c r="J220" s="1509"/>
      <c r="K220" s="1509"/>
      <c r="L220" s="1509"/>
      <c r="M220" s="1509"/>
    </row>
    <row r="221" spans="1:13" s="1595" customFormat="1" ht="34.700000000000003" customHeight="1">
      <c r="A221" s="1602"/>
      <c r="B221" s="1603"/>
      <c r="C221" s="2689"/>
      <c r="D221" s="2689"/>
      <c r="E221" s="2689"/>
      <c r="F221" s="2689"/>
      <c r="G221" s="1509"/>
      <c r="H221" s="1509"/>
      <c r="I221" s="1509"/>
      <c r="J221" s="1509"/>
      <c r="K221" s="1509"/>
      <c r="L221" s="1509"/>
      <c r="M221" s="1509"/>
    </row>
    <row r="222" spans="1:13" s="1595" customFormat="1" ht="33.4" customHeight="1">
      <c r="A222" s="1602"/>
      <c r="B222" s="1524"/>
      <c r="C222" s="2689"/>
      <c r="D222" s="2689"/>
      <c r="E222" s="2689"/>
      <c r="F222" s="2689"/>
      <c r="G222" s="1509"/>
      <c r="H222" s="1509"/>
      <c r="I222" s="1509"/>
      <c r="J222" s="1509"/>
      <c r="K222" s="1509"/>
      <c r="L222" s="1509"/>
      <c r="M222" s="1509"/>
    </row>
    <row r="223" spans="1:13" s="1595" customFormat="1" ht="30" customHeight="1">
      <c r="A223" s="1602"/>
      <c r="B223" s="1524"/>
      <c r="C223" s="2689"/>
      <c r="D223" s="2689"/>
      <c r="E223" s="2689"/>
      <c r="F223" s="2689"/>
      <c r="G223" s="1509"/>
      <c r="H223" s="1509"/>
      <c r="I223" s="1509"/>
      <c r="J223" s="1509"/>
      <c r="K223" s="1509"/>
      <c r="L223" s="1509"/>
      <c r="M223" s="1509"/>
    </row>
    <row r="224" spans="1:13" s="1595" customFormat="1" ht="33.950000000000003" customHeight="1">
      <c r="A224" s="1602"/>
      <c r="B224" s="1524"/>
      <c r="C224" s="2689"/>
      <c r="D224" s="2689"/>
      <c r="E224" s="2689"/>
      <c r="F224" s="2689"/>
      <c r="G224" s="1509"/>
      <c r="H224" s="1509"/>
      <c r="I224" s="1509"/>
      <c r="J224" s="1509"/>
      <c r="K224" s="1509"/>
      <c r="L224" s="1509"/>
      <c r="M224" s="1509"/>
    </row>
    <row r="225" spans="1:13" s="1595" customFormat="1" ht="36" customHeight="1">
      <c r="A225" s="1602"/>
      <c r="B225" s="1524"/>
      <c r="C225" s="2689"/>
      <c r="D225" s="2689"/>
      <c r="E225" s="2689"/>
      <c r="F225" s="2689"/>
      <c r="G225" s="1509"/>
      <c r="H225" s="1509"/>
      <c r="I225" s="1509"/>
      <c r="J225" s="1509"/>
      <c r="K225" s="1509"/>
      <c r="L225" s="1509"/>
      <c r="M225" s="1509"/>
    </row>
    <row r="226" spans="1:13" s="1595" customFormat="1" ht="32.65" customHeight="1">
      <c r="A226" s="1602"/>
      <c r="B226" s="1524"/>
      <c r="C226" s="2689"/>
      <c r="D226" s="2689"/>
      <c r="E226" s="2689"/>
      <c r="F226" s="2689"/>
      <c r="G226" s="1509"/>
      <c r="H226" s="1509"/>
      <c r="I226" s="1509"/>
      <c r="J226" s="1509"/>
      <c r="K226" s="1509"/>
      <c r="L226" s="1509"/>
      <c r="M226" s="1509"/>
    </row>
    <row r="227" spans="1:13" s="1595" customFormat="1" ht="36.75" customHeight="1">
      <c r="A227" s="1602"/>
      <c r="B227" s="1606"/>
      <c r="C227" s="2689"/>
      <c r="D227" s="2689"/>
      <c r="E227" s="2689"/>
      <c r="F227" s="2689"/>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Hj93jQiYCeVJItB6hJWvmd2odgUA58Ylu/dyDXodwqOu6f+1h3lJ4KNKZRHpJfOi9qLVY+iOBVc/kBQ6M0i4pw==" saltValue="QaNfD2AA/yrjzqLfwU5B/A=="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8048</v>
      </c>
      <c r="B1" s="1622" t="s">
        <v>8049</v>
      </c>
      <c r="C1" s="1623" t="s">
        <v>8050</v>
      </c>
      <c r="D1" s="1624" t="s">
        <v>8051</v>
      </c>
      <c r="E1" s="1625" t="s">
        <v>153</v>
      </c>
      <c r="F1" s="1624" t="s">
        <v>8052</v>
      </c>
      <c r="G1" s="1626" t="s">
        <v>4317</v>
      </c>
      <c r="H1" s="1624" t="s">
        <v>8053</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8054</v>
      </c>
      <c r="D5" s="1636"/>
      <c r="F5" s="1287"/>
      <c r="H5" s="1287"/>
      <c r="I5" s="1633"/>
    </row>
    <row r="6" spans="1:10">
      <c r="A6" s="1635"/>
      <c r="B6" s="1629"/>
      <c r="C6" s="916" t="s">
        <v>8055</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8056</v>
      </c>
      <c r="D10" s="1288"/>
      <c r="F10" s="1287"/>
      <c r="H10" s="1287"/>
      <c r="I10" s="1633"/>
    </row>
    <row r="11" spans="1:10">
      <c r="A11" s="1635"/>
      <c r="B11" s="1629"/>
      <c r="C11" s="916" t="s">
        <v>8057</v>
      </c>
      <c r="D11" s="1288"/>
      <c r="F11" s="1287"/>
      <c r="H11" s="1287"/>
      <c r="I11" s="1633"/>
    </row>
    <row r="12" spans="1:10">
      <c r="A12" s="1635"/>
      <c r="B12" s="1629"/>
      <c r="C12" s="916" t="s">
        <v>8058</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8059</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8060</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8061</v>
      </c>
      <c r="D23" s="1288"/>
      <c r="F23" s="1287"/>
      <c r="H23" s="1287"/>
      <c r="I23" s="1633"/>
    </row>
    <row r="24" spans="1:9">
      <c r="A24" s="1635"/>
      <c r="B24" s="1629"/>
      <c r="C24" s="916" t="s">
        <v>8062</v>
      </c>
      <c r="D24" s="1288"/>
      <c r="F24" s="1287"/>
      <c r="H24" s="1287"/>
      <c r="I24" s="1633"/>
    </row>
    <row r="25" spans="1:9">
      <c r="A25" s="1635"/>
      <c r="B25" s="1629"/>
      <c r="C25" s="916" t="s">
        <v>8063</v>
      </c>
      <c r="D25" s="1288"/>
      <c r="F25" s="1287"/>
      <c r="H25" s="1287"/>
      <c r="I25" s="1633"/>
    </row>
    <row r="26" spans="1:9">
      <c r="A26" s="1635"/>
      <c r="B26" s="1629"/>
      <c r="C26" s="916" t="s">
        <v>8064</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8065</v>
      </c>
      <c r="D29" s="1288"/>
      <c r="F29" s="1287"/>
      <c r="H29" s="1287"/>
      <c r="I29" s="1633"/>
    </row>
    <row r="30" spans="1:9">
      <c r="A30" s="1635"/>
      <c r="B30" s="1629"/>
      <c r="C30" s="916" t="s">
        <v>8066</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8067</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8068</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8069</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8070</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8071</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5390</v>
      </c>
      <c r="D50" s="1288"/>
      <c r="F50" s="1287"/>
      <c r="G50" s="1665">
        <f>SUM(G43:G48)</f>
        <v>0</v>
      </c>
      <c r="H50" s="1665"/>
      <c r="I50" s="1633"/>
    </row>
    <row r="51" spans="1:10">
      <c r="A51" s="1635"/>
      <c r="B51" s="1629"/>
      <c r="D51" s="1288"/>
      <c r="F51" s="1287"/>
      <c r="G51" s="1666"/>
      <c r="H51" s="1666"/>
      <c r="I51" s="1633"/>
    </row>
    <row r="52" spans="1:10">
      <c r="A52" s="1635" t="s">
        <v>4310</v>
      </c>
      <c r="B52" s="1629"/>
      <c r="C52" s="850" t="s">
        <v>8072</v>
      </c>
      <c r="D52" s="1288" t="s">
        <v>5397</v>
      </c>
      <c r="E52" s="1637" t="s">
        <v>8073</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5410</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8048</v>
      </c>
      <c r="B1" s="1624" t="s">
        <v>5439</v>
      </c>
      <c r="C1" s="1623" t="s">
        <v>8050</v>
      </c>
      <c r="D1" s="1624" t="s">
        <v>8051</v>
      </c>
      <c r="E1" s="1625" t="s">
        <v>153</v>
      </c>
      <c r="F1" s="1626" t="s">
        <v>8052</v>
      </c>
      <c r="G1" s="1691" t="s">
        <v>5390</v>
      </c>
      <c r="H1" s="1692" t="s">
        <v>8074</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8054</v>
      </c>
      <c r="D5" s="1636"/>
      <c r="F5" s="1666"/>
      <c r="I5" s="1633"/>
      <c r="J5" s="1253"/>
    </row>
    <row r="6" spans="1:10">
      <c r="A6" s="1635"/>
      <c r="B6" s="1629"/>
      <c r="C6" s="916" t="s">
        <v>8055</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8056</v>
      </c>
      <c r="D10" s="1288"/>
      <c r="F10" s="1666"/>
      <c r="I10" s="1633"/>
      <c r="J10" s="1253"/>
    </row>
    <row r="11" spans="1:10">
      <c r="A11" s="1635"/>
      <c r="B11" s="1629"/>
      <c r="C11" s="916" t="s">
        <v>8057</v>
      </c>
      <c r="D11" s="1288"/>
      <c r="F11" s="1666"/>
      <c r="I11" s="1633"/>
      <c r="J11" s="1253"/>
    </row>
    <row r="12" spans="1:10">
      <c r="A12" s="1635"/>
      <c r="B12" s="1629"/>
      <c r="C12" s="916" t="s">
        <v>8058</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8075</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8060</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8076</v>
      </c>
      <c r="D23" s="1288"/>
      <c r="F23" s="1666"/>
      <c r="I23" s="1633"/>
    </row>
    <row r="24" spans="1:11">
      <c r="A24" s="1288"/>
      <c r="B24" s="1288"/>
      <c r="C24" s="916" t="s">
        <v>8077</v>
      </c>
      <c r="D24" s="1288"/>
      <c r="F24" s="1666"/>
      <c r="I24" s="1633"/>
    </row>
    <row r="25" spans="1:11">
      <c r="A25" s="1288"/>
      <c r="B25" s="1288"/>
      <c r="C25" s="916" t="s">
        <v>8078</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8079</v>
      </c>
      <c r="D29" s="1288"/>
      <c r="F29" s="1666"/>
      <c r="I29" s="1633"/>
    </row>
    <row r="30" spans="1:11">
      <c r="A30" s="1288"/>
      <c r="B30" s="1288"/>
      <c r="C30" s="916" t="s">
        <v>8066</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8067</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8080</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SUM(G78)</f>
        <v>0</v>
      </c>
      <c r="I42" s="1633"/>
    </row>
    <row r="43" spans="1:9">
      <c r="A43" s="1288"/>
      <c r="B43" s="1288"/>
      <c r="D43" s="1288"/>
      <c r="F43" s="1666"/>
      <c r="I43" s="1633"/>
    </row>
    <row r="44" spans="1:9">
      <c r="A44" s="1288" t="s">
        <v>4312</v>
      </c>
      <c r="B44" s="1288"/>
      <c r="C44" s="850" t="s">
        <v>8081</v>
      </c>
      <c r="D44" s="1288" t="s">
        <v>5397</v>
      </c>
      <c r="E44" s="1637" t="s">
        <v>8073</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8082</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8083</v>
      </c>
      <c r="C55" s="1688" t="s">
        <v>8084</v>
      </c>
      <c r="D55" s="1288" t="s">
        <v>2462</v>
      </c>
      <c r="E55" s="1310">
        <v>1</v>
      </c>
      <c r="F55" s="1710"/>
      <c r="G55" s="435">
        <f>E55*F55</f>
        <v>0</v>
      </c>
    </row>
    <row r="56" spans="1:9">
      <c r="A56" s="1709">
        <v>2</v>
      </c>
      <c r="B56" s="1288" t="s">
        <v>8085</v>
      </c>
      <c r="C56" s="1688" t="s">
        <v>8086</v>
      </c>
      <c r="D56" s="1288" t="s">
        <v>2462</v>
      </c>
      <c r="E56" s="1310">
        <v>1</v>
      </c>
      <c r="F56" s="1710"/>
      <c r="G56" s="435">
        <f t="shared" ref="G56:G76" si="0">E56*F56</f>
        <v>0</v>
      </c>
    </row>
    <row r="57" spans="1:9">
      <c r="A57" s="1709">
        <v>3</v>
      </c>
      <c r="B57" s="1288" t="s">
        <v>8087</v>
      </c>
      <c r="C57" s="1688" t="s">
        <v>8088</v>
      </c>
      <c r="D57" s="1288" t="s">
        <v>2462</v>
      </c>
      <c r="E57" s="1310">
        <v>1</v>
      </c>
      <c r="F57" s="1710"/>
      <c r="G57" s="435">
        <f t="shared" si="0"/>
        <v>0</v>
      </c>
    </row>
    <row r="58" spans="1:9">
      <c r="A58" s="1709">
        <v>4</v>
      </c>
      <c r="B58" s="1288" t="s">
        <v>8089</v>
      </c>
      <c r="C58" s="1688" t="s">
        <v>8090</v>
      </c>
      <c r="D58" s="1288" t="s">
        <v>2462</v>
      </c>
      <c r="E58" s="1310">
        <v>1</v>
      </c>
      <c r="F58" s="1710"/>
      <c r="G58" s="435">
        <f t="shared" si="0"/>
        <v>0</v>
      </c>
    </row>
    <row r="59" spans="1:9">
      <c r="A59" s="1709">
        <v>5</v>
      </c>
      <c r="B59" s="1288" t="s">
        <v>8091</v>
      </c>
      <c r="C59" s="1688" t="s">
        <v>8092</v>
      </c>
      <c r="D59" s="1288" t="s">
        <v>2462</v>
      </c>
      <c r="E59" s="1310">
        <v>7</v>
      </c>
      <c r="F59" s="1710"/>
      <c r="G59" s="435">
        <f t="shared" si="0"/>
        <v>0</v>
      </c>
    </row>
    <row r="60" spans="1:9">
      <c r="A60" s="1709">
        <v>6</v>
      </c>
      <c r="B60" s="1288" t="s">
        <v>8093</v>
      </c>
      <c r="C60" s="1688" t="s">
        <v>8094</v>
      </c>
      <c r="D60" s="1288" t="s">
        <v>2462</v>
      </c>
      <c r="E60" s="1310">
        <v>4</v>
      </c>
      <c r="F60" s="1710"/>
      <c r="G60" s="435">
        <f t="shared" si="0"/>
        <v>0</v>
      </c>
    </row>
    <row r="61" spans="1:9">
      <c r="A61" s="1709">
        <v>7</v>
      </c>
      <c r="B61" s="1288" t="s">
        <v>8095</v>
      </c>
      <c r="C61" s="1688" t="s">
        <v>8096</v>
      </c>
      <c r="D61" s="1288" t="s">
        <v>2462</v>
      </c>
      <c r="E61" s="1310">
        <v>1</v>
      </c>
      <c r="F61" s="1710"/>
      <c r="G61" s="435">
        <f t="shared" si="0"/>
        <v>0</v>
      </c>
    </row>
    <row r="62" spans="1:9">
      <c r="A62" s="1709">
        <v>8</v>
      </c>
      <c r="B62" s="1288" t="s">
        <v>8097</v>
      </c>
      <c r="C62" s="1688" t="s">
        <v>8098</v>
      </c>
      <c r="D62" s="1288" t="s">
        <v>2462</v>
      </c>
      <c r="E62" s="1310">
        <v>1</v>
      </c>
      <c r="F62" s="1710"/>
      <c r="G62" s="435">
        <f t="shared" si="0"/>
        <v>0</v>
      </c>
    </row>
    <row r="63" spans="1:9">
      <c r="A63" s="1709">
        <v>9</v>
      </c>
      <c r="B63" s="1288" t="s">
        <v>8099</v>
      </c>
      <c r="C63" s="1688" t="s">
        <v>8100</v>
      </c>
      <c r="D63" s="1288" t="s">
        <v>2462</v>
      </c>
      <c r="E63" s="1310">
        <v>1</v>
      </c>
      <c r="F63" s="1710"/>
      <c r="G63" s="435">
        <f t="shared" si="0"/>
        <v>0</v>
      </c>
    </row>
    <row r="64" spans="1:9">
      <c r="A64" s="1709">
        <v>10</v>
      </c>
      <c r="B64" s="1288" t="s">
        <v>8101</v>
      </c>
      <c r="C64" s="1688" t="s">
        <v>8102</v>
      </c>
      <c r="D64" s="1288" t="s">
        <v>2462</v>
      </c>
      <c r="E64" s="1310">
        <v>1</v>
      </c>
      <c r="F64" s="1710"/>
      <c r="G64" s="435">
        <f t="shared" si="0"/>
        <v>0</v>
      </c>
    </row>
    <row r="65" spans="1:7">
      <c r="A65" s="1709">
        <v>11</v>
      </c>
      <c r="B65" s="1288" t="s">
        <v>8103</v>
      </c>
      <c r="C65" s="1688" t="s">
        <v>8104</v>
      </c>
      <c r="D65" s="1288" t="s">
        <v>2462</v>
      </c>
      <c r="E65" s="1310">
        <v>1</v>
      </c>
      <c r="F65" s="1710"/>
      <c r="G65" s="435">
        <f t="shared" si="0"/>
        <v>0</v>
      </c>
    </row>
    <row r="66" spans="1:7">
      <c r="A66" s="1709">
        <v>12</v>
      </c>
      <c r="B66" s="1288" t="s">
        <v>8105</v>
      </c>
      <c r="C66" s="1688" t="s">
        <v>8106</v>
      </c>
      <c r="D66" s="1288" t="s">
        <v>2462</v>
      </c>
      <c r="E66" s="1310">
        <v>1</v>
      </c>
      <c r="F66" s="1710"/>
      <c r="G66" s="435">
        <f t="shared" si="0"/>
        <v>0</v>
      </c>
    </row>
    <row r="67" spans="1:7">
      <c r="A67" s="1709">
        <v>13</v>
      </c>
      <c r="B67" s="1288" t="s">
        <v>8107</v>
      </c>
      <c r="C67" s="1688" t="s">
        <v>8108</v>
      </c>
      <c r="D67" s="1288" t="s">
        <v>2462</v>
      </c>
      <c r="E67" s="1310">
        <v>1</v>
      </c>
      <c r="F67" s="1710"/>
      <c r="G67" s="435">
        <f t="shared" si="0"/>
        <v>0</v>
      </c>
    </row>
    <row r="68" spans="1:7">
      <c r="A68" s="1709">
        <v>14</v>
      </c>
      <c r="B68" s="1288" t="s">
        <v>8109</v>
      </c>
      <c r="C68" s="1688" t="s">
        <v>8110</v>
      </c>
      <c r="D68" s="1288" t="s">
        <v>2462</v>
      </c>
      <c r="E68" s="1310">
        <v>1</v>
      </c>
      <c r="F68" s="1710"/>
      <c r="G68" s="435">
        <f t="shared" si="0"/>
        <v>0</v>
      </c>
    </row>
    <row r="69" spans="1:7">
      <c r="A69" s="1709">
        <v>15</v>
      </c>
      <c r="B69" s="1288" t="s">
        <v>8111</v>
      </c>
      <c r="C69" s="1688" t="s">
        <v>8112</v>
      </c>
      <c r="D69" s="1288" t="s">
        <v>2462</v>
      </c>
      <c r="E69" s="1310">
        <v>2</v>
      </c>
      <c r="F69" s="1710"/>
      <c r="G69" s="435">
        <f t="shared" si="0"/>
        <v>0</v>
      </c>
    </row>
    <row r="70" spans="1:7" ht="25.5">
      <c r="A70" s="1709">
        <v>16</v>
      </c>
      <c r="B70" s="1288" t="s">
        <v>8113</v>
      </c>
      <c r="C70" s="1688" t="s">
        <v>8114</v>
      </c>
      <c r="D70" s="1288" t="s">
        <v>2462</v>
      </c>
      <c r="E70" s="1310">
        <v>1</v>
      </c>
      <c r="F70" s="1710"/>
      <c r="G70" s="435">
        <f t="shared" si="0"/>
        <v>0</v>
      </c>
    </row>
    <row r="71" spans="1:7">
      <c r="A71" s="1709">
        <v>17</v>
      </c>
      <c r="B71" s="1288" t="s">
        <v>8115</v>
      </c>
      <c r="C71" s="1688" t="s">
        <v>8116</v>
      </c>
      <c r="D71" s="1288" t="s">
        <v>2462</v>
      </c>
      <c r="E71" s="1310">
        <v>2</v>
      </c>
      <c r="F71" s="1710"/>
      <c r="G71" s="435">
        <f t="shared" si="0"/>
        <v>0</v>
      </c>
    </row>
    <row r="72" spans="1:7" ht="25.5">
      <c r="A72" s="1709">
        <v>18</v>
      </c>
      <c r="B72" s="1288" t="s">
        <v>8117</v>
      </c>
      <c r="C72" s="1688" t="s">
        <v>8114</v>
      </c>
      <c r="D72" s="1288" t="s">
        <v>2462</v>
      </c>
      <c r="E72" s="1310">
        <v>1</v>
      </c>
      <c r="F72" s="1710"/>
      <c r="G72" s="435">
        <f t="shared" si="0"/>
        <v>0</v>
      </c>
    </row>
    <row r="73" spans="1:7">
      <c r="A73" s="1709">
        <v>19</v>
      </c>
      <c r="B73" s="1288" t="s">
        <v>8118</v>
      </c>
      <c r="C73" s="1688" t="s">
        <v>8119</v>
      </c>
      <c r="D73" s="1288" t="s">
        <v>2462</v>
      </c>
      <c r="E73" s="1310">
        <v>1</v>
      </c>
      <c r="F73" s="1710"/>
      <c r="G73" s="435">
        <f t="shared" si="0"/>
        <v>0</v>
      </c>
    </row>
    <row r="74" spans="1:7">
      <c r="A74" s="1709">
        <v>20</v>
      </c>
      <c r="B74" s="1288" t="s">
        <v>8120</v>
      </c>
      <c r="C74" s="1688" t="s">
        <v>8121</v>
      </c>
      <c r="D74" s="1288" t="s">
        <v>2462</v>
      </c>
      <c r="E74" s="1310">
        <v>1</v>
      </c>
      <c r="F74" s="1710"/>
      <c r="G74" s="435">
        <f t="shared" si="0"/>
        <v>0</v>
      </c>
    </row>
    <row r="75" spans="1:7">
      <c r="A75" s="1709">
        <v>21</v>
      </c>
      <c r="B75" s="1288" t="s">
        <v>8122</v>
      </c>
      <c r="C75" s="1688" t="s">
        <v>8123</v>
      </c>
      <c r="D75" s="1288" t="s">
        <v>2462</v>
      </c>
      <c r="E75" s="1310">
        <v>1</v>
      </c>
      <c r="F75" s="1710"/>
      <c r="G75" s="435">
        <f t="shared" si="0"/>
        <v>0</v>
      </c>
    </row>
    <row r="76" spans="1:7">
      <c r="A76" s="1711">
        <v>22</v>
      </c>
      <c r="B76" s="1712" t="s">
        <v>8124</v>
      </c>
      <c r="C76" s="1713" t="s">
        <v>8125</v>
      </c>
      <c r="D76" s="1712" t="s">
        <v>2462</v>
      </c>
      <c r="E76" s="1714">
        <v>1</v>
      </c>
      <c r="F76" s="1715"/>
      <c r="G76" s="1716">
        <f t="shared" si="0"/>
        <v>0</v>
      </c>
    </row>
    <row r="77" spans="1:7">
      <c r="B77" s="436"/>
      <c r="G77" s="1699"/>
    </row>
    <row r="78" spans="1:7" ht="25.5">
      <c r="B78" s="436"/>
      <c r="C78" s="850" t="s">
        <v>8126</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8048</v>
      </c>
      <c r="B1" s="1624" t="s">
        <v>5439</v>
      </c>
      <c r="C1" s="1623" t="s">
        <v>8050</v>
      </c>
      <c r="D1" s="1624" t="s">
        <v>8051</v>
      </c>
      <c r="E1" s="1625" t="s">
        <v>153</v>
      </c>
      <c r="F1" s="1626" t="s">
        <v>8052</v>
      </c>
      <c r="G1" s="1626" t="s">
        <v>5390</v>
      </c>
      <c r="H1" s="1624" t="s">
        <v>8074</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8054</v>
      </c>
      <c r="D5" s="1636"/>
      <c r="F5" s="1666"/>
      <c r="H5" s="1287"/>
      <c r="I5" s="1633"/>
      <c r="J5" s="1253"/>
    </row>
    <row r="6" spans="1:10">
      <c r="A6" s="1635"/>
      <c r="B6" s="1629"/>
      <c r="C6" s="916" t="s">
        <v>8055</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8056</v>
      </c>
      <c r="D10" s="1288"/>
      <c r="F10" s="1666"/>
      <c r="H10" s="1287"/>
      <c r="I10" s="1633"/>
      <c r="J10" s="1253"/>
    </row>
    <row r="11" spans="1:10">
      <c r="A11" s="1635"/>
      <c r="B11" s="1629"/>
      <c r="C11" s="916" t="s">
        <v>8057</v>
      </c>
      <c r="D11" s="1288"/>
      <c r="F11" s="1666"/>
      <c r="H11" s="1287"/>
      <c r="I11" s="1633"/>
      <c r="J11" s="1253"/>
    </row>
    <row r="12" spans="1:10">
      <c r="A12" s="1635"/>
      <c r="B12" s="1629"/>
      <c r="C12" s="916" t="s">
        <v>8058</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8127</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8060</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8076</v>
      </c>
      <c r="D23" s="1288"/>
      <c r="F23" s="1666"/>
      <c r="H23" s="1287"/>
      <c r="I23" s="1633"/>
    </row>
    <row r="24" spans="1:11">
      <c r="A24" s="1288"/>
      <c r="B24" s="1288"/>
      <c r="C24" s="916" t="s">
        <v>8077</v>
      </c>
      <c r="D24" s="1288"/>
      <c r="F24" s="1666"/>
      <c r="H24" s="1287"/>
      <c r="I24" s="1633"/>
    </row>
    <row r="25" spans="1:11">
      <c r="A25" s="1288"/>
      <c r="B25" s="1288"/>
      <c r="C25" s="916" t="s">
        <v>8078</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8065</v>
      </c>
      <c r="D29" s="1288"/>
      <c r="F29" s="1666"/>
      <c r="H29" s="1287"/>
      <c r="I29" s="1633"/>
    </row>
    <row r="30" spans="1:11">
      <c r="A30" s="1288"/>
      <c r="B30" s="1288"/>
      <c r="C30" s="916" t="s">
        <v>8066</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8067</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8080</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SUM(G83)</f>
        <v>0</v>
      </c>
      <c r="H42" s="1287"/>
      <c r="I42" s="1633"/>
    </row>
    <row r="43" spans="1:9">
      <c r="A43" s="1288"/>
      <c r="B43" s="1288"/>
      <c r="D43" s="1288"/>
      <c r="F43" s="1666"/>
      <c r="H43" s="1287"/>
      <c r="I43" s="1633"/>
    </row>
    <row r="44" spans="1:9">
      <c r="A44" s="1288" t="s">
        <v>4312</v>
      </c>
      <c r="B44" s="1288"/>
      <c r="C44" s="850" t="s">
        <v>8081</v>
      </c>
      <c r="D44" s="1288" t="s">
        <v>5397</v>
      </c>
      <c r="E44" s="1637" t="s">
        <v>8073</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8082</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8128</v>
      </c>
      <c r="C55" s="1688" t="s">
        <v>8129</v>
      </c>
      <c r="D55" s="1635" t="s">
        <v>2462</v>
      </c>
      <c r="E55" s="1287">
        <v>26</v>
      </c>
      <c r="F55" s="1721"/>
      <c r="G55" s="1722">
        <f>E55*F55</f>
        <v>0</v>
      </c>
      <c r="H55" s="1287"/>
    </row>
    <row r="56" spans="1:9" ht="114.75">
      <c r="A56" s="1709">
        <v>2</v>
      </c>
      <c r="B56" s="1288" t="s">
        <v>8130</v>
      </c>
      <c r="C56" s="1688" t="s">
        <v>8131</v>
      </c>
      <c r="D56" s="1635" t="s">
        <v>2462</v>
      </c>
      <c r="E56" s="1287">
        <v>32</v>
      </c>
      <c r="F56" s="1721"/>
      <c r="G56" s="1722">
        <f t="shared" ref="G56:G77" si="0">E56*F56</f>
        <v>0</v>
      </c>
      <c r="H56" s="1287"/>
    </row>
    <row r="57" spans="1:9" ht="114.75">
      <c r="A57" s="1709">
        <v>3</v>
      </c>
      <c r="B57" s="1288" t="s">
        <v>8132</v>
      </c>
      <c r="C57" s="1688" t="s">
        <v>8133</v>
      </c>
      <c r="D57" s="1635" t="s">
        <v>2462</v>
      </c>
      <c r="E57" s="1287">
        <v>23</v>
      </c>
      <c r="F57" s="1721"/>
      <c r="G57" s="1722">
        <f t="shared" si="0"/>
        <v>0</v>
      </c>
      <c r="H57" s="1287"/>
    </row>
    <row r="58" spans="1:9" ht="89.25">
      <c r="A58" s="1709">
        <v>4</v>
      </c>
      <c r="B58" s="1288" t="s">
        <v>8134</v>
      </c>
      <c r="C58" s="1688" t="s">
        <v>8135</v>
      </c>
      <c r="D58" s="1635" t="s">
        <v>2462</v>
      </c>
      <c r="E58" s="1287">
        <v>23</v>
      </c>
      <c r="F58" s="1721"/>
      <c r="G58" s="1722">
        <f t="shared" si="0"/>
        <v>0</v>
      </c>
      <c r="H58" s="1287"/>
    </row>
    <row r="59" spans="1:9" ht="89.25">
      <c r="A59" s="1709">
        <v>5</v>
      </c>
      <c r="B59" s="1288" t="s">
        <v>8136</v>
      </c>
      <c r="C59" s="1688" t="s">
        <v>8137</v>
      </c>
      <c r="D59" s="1635" t="s">
        <v>2462</v>
      </c>
      <c r="E59" s="1287">
        <v>28</v>
      </c>
      <c r="F59" s="1721"/>
      <c r="G59" s="1722">
        <f t="shared" si="0"/>
        <v>0</v>
      </c>
      <c r="H59" s="1287"/>
    </row>
    <row r="60" spans="1:9" ht="63.75">
      <c r="A60" s="1709">
        <v>6</v>
      </c>
      <c r="B60" s="1288" t="s">
        <v>8138</v>
      </c>
      <c r="C60" s="1688" t="s">
        <v>8139</v>
      </c>
      <c r="D60" s="1635" t="s">
        <v>2462</v>
      </c>
      <c r="E60" s="1287">
        <v>33</v>
      </c>
      <c r="F60" s="1721"/>
      <c r="G60" s="1722">
        <f t="shared" si="0"/>
        <v>0</v>
      </c>
      <c r="H60" s="1287"/>
    </row>
    <row r="61" spans="1:9" ht="51">
      <c r="A61" s="1709">
        <v>7</v>
      </c>
      <c r="B61" s="1288" t="s">
        <v>8140</v>
      </c>
      <c r="C61" s="1688" t="s">
        <v>8141</v>
      </c>
      <c r="D61" s="1635" t="s">
        <v>2462</v>
      </c>
      <c r="E61" s="1287">
        <v>25</v>
      </c>
      <c r="F61" s="1721"/>
      <c r="G61" s="1722">
        <f t="shared" si="0"/>
        <v>0</v>
      </c>
      <c r="H61" s="1287"/>
    </row>
    <row r="62" spans="1:9" ht="63.75">
      <c r="A62" s="1709">
        <v>8</v>
      </c>
      <c r="B62" s="1288" t="s">
        <v>8142</v>
      </c>
      <c r="C62" s="1688" t="s">
        <v>8143</v>
      </c>
      <c r="D62" s="1635" t="s">
        <v>2462</v>
      </c>
      <c r="E62" s="1287">
        <v>42</v>
      </c>
      <c r="F62" s="1721"/>
      <c r="G62" s="1722">
        <f t="shared" si="0"/>
        <v>0</v>
      </c>
      <c r="H62" s="1287"/>
    </row>
    <row r="63" spans="1:9" ht="51">
      <c r="A63" s="1709">
        <v>9</v>
      </c>
      <c r="B63" s="1288" t="s">
        <v>8144</v>
      </c>
      <c r="C63" s="1688" t="s">
        <v>8145</v>
      </c>
      <c r="D63" s="1635" t="s">
        <v>2462</v>
      </c>
      <c r="E63" s="1287">
        <v>184</v>
      </c>
      <c r="F63" s="1721"/>
      <c r="G63" s="1722">
        <f t="shared" si="0"/>
        <v>0</v>
      </c>
      <c r="H63" s="1287"/>
    </row>
    <row r="64" spans="1:9" ht="76.5">
      <c r="A64" s="1709">
        <v>10</v>
      </c>
      <c r="B64" s="1288" t="s">
        <v>8146</v>
      </c>
      <c r="C64" s="1688" t="s">
        <v>8147</v>
      </c>
      <c r="D64" s="1635" t="s">
        <v>2462</v>
      </c>
      <c r="E64" s="1287">
        <v>24</v>
      </c>
      <c r="F64" s="1721"/>
      <c r="G64" s="1722">
        <f t="shared" si="0"/>
        <v>0</v>
      </c>
      <c r="H64" s="1287"/>
    </row>
    <row r="65" spans="1:256" ht="63.75">
      <c r="A65" s="1709">
        <v>11</v>
      </c>
      <c r="B65" s="1288" t="s">
        <v>8148</v>
      </c>
      <c r="C65" s="1688" t="s">
        <v>8149</v>
      </c>
      <c r="D65" s="1635" t="s">
        <v>2462</v>
      </c>
      <c r="E65" s="1287">
        <v>6</v>
      </c>
      <c r="F65" s="1721"/>
      <c r="G65" s="1722">
        <f t="shared" si="0"/>
        <v>0</v>
      </c>
      <c r="H65" s="1287"/>
    </row>
    <row r="66" spans="1:256" ht="51">
      <c r="A66" s="1709">
        <v>12</v>
      </c>
      <c r="B66" s="1288" t="s">
        <v>8150</v>
      </c>
      <c r="C66" s="1688" t="s">
        <v>8151</v>
      </c>
      <c r="D66" s="1635" t="s">
        <v>2462</v>
      </c>
      <c r="E66" s="1287">
        <v>12</v>
      </c>
      <c r="F66" s="1721"/>
      <c r="G66" s="1722">
        <f t="shared" si="0"/>
        <v>0</v>
      </c>
      <c r="H66" s="1287"/>
    </row>
    <row r="67" spans="1:256" ht="102">
      <c r="A67" s="1709">
        <v>13</v>
      </c>
      <c r="B67" s="1288" t="s">
        <v>8152</v>
      </c>
      <c r="C67" s="1688" t="s">
        <v>8153</v>
      </c>
      <c r="D67" s="1635" t="s">
        <v>2462</v>
      </c>
      <c r="E67" s="1287">
        <v>9</v>
      </c>
      <c r="F67" s="1721"/>
      <c r="G67" s="1722">
        <f t="shared" si="0"/>
        <v>0</v>
      </c>
      <c r="H67" s="1287"/>
    </row>
    <row r="68" spans="1:256" ht="178.5">
      <c r="A68" s="1709">
        <v>14</v>
      </c>
      <c r="B68" s="1288" t="s">
        <v>8154</v>
      </c>
      <c r="C68" s="1688" t="s">
        <v>8155</v>
      </c>
      <c r="D68" s="1635" t="s">
        <v>2462</v>
      </c>
      <c r="E68" s="1287">
        <v>2</v>
      </c>
      <c r="F68" s="1721"/>
      <c r="G68" s="1722">
        <f t="shared" si="0"/>
        <v>0</v>
      </c>
      <c r="H68" s="1287"/>
    </row>
    <row r="69" spans="1:256" ht="76.5">
      <c r="A69" s="1709">
        <v>15</v>
      </c>
      <c r="B69" s="1288" t="s">
        <v>8156</v>
      </c>
      <c r="C69" s="1688" t="s">
        <v>8157</v>
      </c>
      <c r="D69" s="1635" t="s">
        <v>2462</v>
      </c>
      <c r="E69" s="1287">
        <v>4</v>
      </c>
      <c r="F69" s="1721"/>
      <c r="G69" s="1722">
        <f t="shared" si="0"/>
        <v>0</v>
      </c>
      <c r="H69" s="1287"/>
    </row>
    <row r="70" spans="1:256" ht="191.25">
      <c r="A70" s="1709">
        <v>16</v>
      </c>
      <c r="B70" s="1288" t="s">
        <v>8158</v>
      </c>
      <c r="C70" s="1688" t="s">
        <v>8159</v>
      </c>
      <c r="D70" s="1635" t="s">
        <v>2462</v>
      </c>
      <c r="E70" s="1287">
        <v>19</v>
      </c>
      <c r="F70" s="1721"/>
      <c r="G70" s="1722">
        <f t="shared" si="0"/>
        <v>0</v>
      </c>
      <c r="H70" s="1287"/>
    </row>
    <row r="71" spans="1:256" ht="89.25">
      <c r="A71" s="1709">
        <v>17</v>
      </c>
      <c r="B71" s="1288" t="s">
        <v>8160</v>
      </c>
      <c r="C71" s="1688" t="s">
        <v>8161</v>
      </c>
      <c r="D71" s="1635" t="s">
        <v>2462</v>
      </c>
      <c r="E71" s="1287">
        <v>5</v>
      </c>
      <c r="F71" s="1721"/>
      <c r="G71" s="1722">
        <f t="shared" si="0"/>
        <v>0</v>
      </c>
      <c r="H71" s="1287"/>
    </row>
    <row r="72" spans="1:256" ht="51">
      <c r="A72" s="1709">
        <v>18</v>
      </c>
      <c r="B72" s="1288" t="s">
        <v>8162</v>
      </c>
      <c r="C72" s="1688" t="s">
        <v>8163</v>
      </c>
      <c r="D72" s="1635" t="s">
        <v>2462</v>
      </c>
      <c r="E72" s="1287">
        <v>1</v>
      </c>
      <c r="F72" s="1721"/>
      <c r="G72" s="1722">
        <f t="shared" si="0"/>
        <v>0</v>
      </c>
      <c r="H72" s="1287"/>
    </row>
    <row r="73" spans="1:256" ht="51">
      <c r="A73" s="1709">
        <v>19</v>
      </c>
      <c r="B73" s="1288" t="s">
        <v>8164</v>
      </c>
      <c r="C73" s="1688" t="s">
        <v>8165</v>
      </c>
      <c r="D73" s="1635" t="s">
        <v>2462</v>
      </c>
      <c r="E73" s="1287">
        <v>12</v>
      </c>
      <c r="F73" s="1721"/>
      <c r="G73" s="1722">
        <f t="shared" si="0"/>
        <v>0</v>
      </c>
      <c r="H73" s="1287"/>
    </row>
    <row r="74" spans="1:256" ht="51">
      <c r="A74" s="1709">
        <v>20</v>
      </c>
      <c r="B74" s="1288" t="s">
        <v>8166</v>
      </c>
      <c r="C74" s="1688" t="s">
        <v>8167</v>
      </c>
      <c r="D74" s="1635" t="s">
        <v>2462</v>
      </c>
      <c r="E74" s="1287">
        <v>18</v>
      </c>
      <c r="F74" s="1721"/>
      <c r="G74" s="1722">
        <f t="shared" si="0"/>
        <v>0</v>
      </c>
      <c r="H74" s="1287"/>
    </row>
    <row r="75" spans="1:256" ht="89.25">
      <c r="A75" s="1709">
        <v>21</v>
      </c>
      <c r="B75" s="1288" t="s">
        <v>8168</v>
      </c>
      <c r="C75" s="1688" t="s">
        <v>8169</v>
      </c>
      <c r="D75" s="1635" t="s">
        <v>2462</v>
      </c>
      <c r="E75" s="1287">
        <v>1</v>
      </c>
      <c r="F75" s="1721"/>
      <c r="G75" s="1722">
        <f t="shared" si="0"/>
        <v>0</v>
      </c>
      <c r="H75" s="1287"/>
    </row>
    <row r="76" spans="1:256" ht="51">
      <c r="A76" s="1709">
        <v>22</v>
      </c>
      <c r="B76" s="2384" t="s">
        <v>8170</v>
      </c>
      <c r="C76" s="2385" t="s">
        <v>9795</v>
      </c>
      <c r="D76" s="2386" t="s">
        <v>2462</v>
      </c>
      <c r="E76" s="2387">
        <v>6</v>
      </c>
      <c r="F76" s="2388"/>
      <c r="G76" s="2389">
        <f>E76*F76</f>
        <v>0</v>
      </c>
      <c r="H76" s="2387"/>
    </row>
    <row r="77" spans="1:256" ht="63.75">
      <c r="A77" s="1709">
        <v>23</v>
      </c>
      <c r="B77" s="1288" t="s">
        <v>8171</v>
      </c>
      <c r="C77" s="1688" t="s">
        <v>8172</v>
      </c>
      <c r="D77" s="1635" t="s">
        <v>2462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8173</v>
      </c>
      <c r="C80" s="2396"/>
      <c r="D80" s="2397" t="s">
        <v>2575</v>
      </c>
      <c r="E80" s="2398" t="s">
        <v>80</v>
      </c>
      <c r="F80" s="2400"/>
      <c r="G80" s="2399">
        <f>E80*F80</f>
        <v>0</v>
      </c>
      <c r="H80" s="1253"/>
      <c r="IV80" s="434">
        <f>SUM(A80:IU80)</f>
        <v>0</v>
      </c>
    </row>
    <row r="81" spans="1:11">
      <c r="A81" s="1635"/>
      <c r="B81" s="2395" t="s">
        <v>8174</v>
      </c>
      <c r="C81" s="2396"/>
      <c r="D81" s="2397" t="s">
        <v>2575</v>
      </c>
      <c r="E81" s="2398" t="s">
        <v>80</v>
      </c>
      <c r="F81" s="2400"/>
      <c r="G81" s="2399">
        <f>E81*F81</f>
        <v>0</v>
      </c>
      <c r="H81" s="1253"/>
    </row>
    <row r="82" spans="1:11">
      <c r="A82" s="1635"/>
      <c r="B82" s="436"/>
      <c r="H82" s="1253"/>
    </row>
    <row r="83" spans="1:11">
      <c r="A83" s="1635"/>
      <c r="B83" s="436"/>
      <c r="C83" s="2401" t="s">
        <v>7469</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8048</v>
      </c>
      <c r="B1" s="1624" t="s">
        <v>5439</v>
      </c>
      <c r="C1" s="1623" t="s">
        <v>8050</v>
      </c>
      <c r="D1" s="1624" t="s">
        <v>8051</v>
      </c>
      <c r="E1" s="1625" t="s">
        <v>153</v>
      </c>
      <c r="F1" s="1626" t="s">
        <v>8052</v>
      </c>
      <c r="G1" s="1626" t="s">
        <v>5390</v>
      </c>
      <c r="H1" s="1624" t="s">
        <v>8074</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8054</v>
      </c>
      <c r="D5" s="1636"/>
      <c r="F5" s="1666"/>
      <c r="H5" s="1287"/>
      <c r="I5" s="1633"/>
      <c r="J5" s="1253"/>
    </row>
    <row r="6" spans="1:10">
      <c r="A6" s="1635"/>
      <c r="B6" s="1629"/>
      <c r="C6" s="916" t="s">
        <v>8055</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8056</v>
      </c>
      <c r="D10" s="1288"/>
      <c r="F10" s="1666"/>
      <c r="H10" s="1287"/>
      <c r="I10" s="1633"/>
      <c r="J10" s="1253"/>
    </row>
    <row r="11" spans="1:10">
      <c r="A11" s="1635"/>
      <c r="B11" s="1629"/>
      <c r="C11" s="916" t="s">
        <v>8057</v>
      </c>
      <c r="D11" s="1288"/>
      <c r="F11" s="1666"/>
      <c r="H11" s="1287"/>
      <c r="I11" s="1633"/>
      <c r="J11" s="1253"/>
    </row>
    <row r="12" spans="1:10">
      <c r="A12" s="1635"/>
      <c r="B12" s="1629"/>
      <c r="C12" s="916" t="s">
        <v>8058</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8175</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8060</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8076</v>
      </c>
      <c r="D23" s="1288"/>
      <c r="F23" s="1666"/>
      <c r="H23" s="1287"/>
      <c r="I23" s="1633"/>
    </row>
    <row r="24" spans="1:11">
      <c r="A24" s="1288"/>
      <c r="B24" s="1288"/>
      <c r="C24" s="916" t="s">
        <v>8077</v>
      </c>
      <c r="D24" s="1288"/>
      <c r="F24" s="1666"/>
      <c r="H24" s="1287"/>
      <c r="I24" s="1633"/>
    </row>
    <row r="25" spans="1:11">
      <c r="A25" s="1288"/>
      <c r="B25" s="1288"/>
      <c r="C25" s="916" t="s">
        <v>8078</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8065</v>
      </c>
      <c r="D29" s="1288"/>
      <c r="F29" s="1666"/>
      <c r="H29" s="1287"/>
      <c r="I29" s="1633"/>
    </row>
    <row r="30" spans="1:11">
      <c r="A30" s="1288"/>
      <c r="B30" s="1288"/>
      <c r="C30" s="916" t="s">
        <v>8066</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8067</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8080</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SUM(G72)</f>
        <v>0</v>
      </c>
      <c r="H42" s="1287"/>
      <c r="I42" s="1633"/>
    </row>
    <row r="43" spans="1:9">
      <c r="A43" s="1288"/>
      <c r="B43" s="1288"/>
      <c r="D43" s="1288"/>
      <c r="F43" s="1666"/>
      <c r="H43" s="1287"/>
      <c r="I43" s="1633"/>
    </row>
    <row r="44" spans="1:9">
      <c r="A44" s="1288" t="s">
        <v>4312</v>
      </c>
      <c r="B44" s="1288"/>
      <c r="C44" s="850" t="s">
        <v>8081</v>
      </c>
      <c r="D44" s="1288" t="s">
        <v>5397</v>
      </c>
      <c r="E44" s="1637" t="s">
        <v>8073</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8082</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8176</v>
      </c>
      <c r="C55" s="1728" t="s">
        <v>8177</v>
      </c>
      <c r="D55" s="1635" t="s">
        <v>2462</v>
      </c>
      <c r="E55" s="1287">
        <v>12</v>
      </c>
      <c r="F55" s="1710"/>
      <c r="G55" s="1666">
        <f>E55*F55</f>
        <v>0</v>
      </c>
      <c r="H55" s="1686"/>
    </row>
    <row r="56" spans="1:9">
      <c r="A56" s="1709">
        <v>2</v>
      </c>
      <c r="B56" s="1288" t="s">
        <v>8178</v>
      </c>
      <c r="C56" s="1728" t="s">
        <v>8179</v>
      </c>
      <c r="D56" s="1635" t="s">
        <v>2462</v>
      </c>
      <c r="E56" s="1287">
        <v>7</v>
      </c>
      <c r="F56" s="1710"/>
      <c r="G56" s="1666">
        <f t="shared" ref="G56:G63" si="0">E56*F56</f>
        <v>0</v>
      </c>
      <c r="H56" s="1686"/>
    </row>
    <row r="57" spans="1:9" ht="25.5">
      <c r="A57" s="1709">
        <v>3</v>
      </c>
      <c r="B57" s="1288" t="s">
        <v>8180</v>
      </c>
      <c r="C57" s="1728" t="s">
        <v>8181</v>
      </c>
      <c r="D57" s="1635" t="s">
        <v>2462</v>
      </c>
      <c r="E57" s="1287">
        <v>11</v>
      </c>
      <c r="F57" s="1710"/>
      <c r="G57" s="1666">
        <f t="shared" si="0"/>
        <v>0</v>
      </c>
      <c r="H57" s="1686"/>
    </row>
    <row r="58" spans="1:9" ht="25.5">
      <c r="A58" s="1709">
        <v>4</v>
      </c>
      <c r="B58" s="1288" t="s">
        <v>8182</v>
      </c>
      <c r="C58" s="1728" t="s">
        <v>8183</v>
      </c>
      <c r="D58" s="1635" t="s">
        <v>2462</v>
      </c>
      <c r="E58" s="1287">
        <v>75</v>
      </c>
      <c r="F58" s="1710"/>
      <c r="G58" s="1666">
        <f t="shared" si="0"/>
        <v>0</v>
      </c>
      <c r="H58" s="1686"/>
    </row>
    <row r="59" spans="1:9">
      <c r="A59" s="1709">
        <v>5</v>
      </c>
      <c r="B59" s="1288" t="s">
        <v>8184</v>
      </c>
      <c r="C59" s="1728" t="s">
        <v>8185</v>
      </c>
      <c r="D59" s="1635" t="s">
        <v>2462</v>
      </c>
      <c r="E59" s="1287">
        <v>6</v>
      </c>
      <c r="F59" s="1710"/>
      <c r="G59" s="1666">
        <f t="shared" si="0"/>
        <v>0</v>
      </c>
      <c r="H59" s="1686"/>
    </row>
    <row r="60" spans="1:9">
      <c r="A60" s="1709">
        <v>6</v>
      </c>
      <c r="B60" s="1288" t="s">
        <v>8186</v>
      </c>
      <c r="C60" s="1728" t="s">
        <v>8187</v>
      </c>
      <c r="D60" s="1635" t="s">
        <v>2462</v>
      </c>
      <c r="E60" s="1287">
        <v>3</v>
      </c>
      <c r="F60" s="1710"/>
      <c r="G60" s="1666">
        <f t="shared" si="0"/>
        <v>0</v>
      </c>
      <c r="H60" s="1686"/>
    </row>
    <row r="61" spans="1:9">
      <c r="A61" s="1709">
        <v>7</v>
      </c>
      <c r="B61" s="1288" t="s">
        <v>8188</v>
      </c>
      <c r="C61" s="1728" t="s">
        <v>8189</v>
      </c>
      <c r="D61" s="1635" t="s">
        <v>2462</v>
      </c>
      <c r="E61" s="1287">
        <v>8</v>
      </c>
      <c r="F61" s="1710"/>
      <c r="G61" s="1666">
        <f t="shared" si="0"/>
        <v>0</v>
      </c>
      <c r="H61" s="1686"/>
    </row>
    <row r="62" spans="1:9">
      <c r="A62" s="1709">
        <v>8</v>
      </c>
      <c r="B62" s="1288" t="s">
        <v>8190</v>
      </c>
      <c r="C62" s="1728" t="s">
        <v>8191</v>
      </c>
      <c r="D62" s="1635" t="s">
        <v>2462</v>
      </c>
      <c r="E62" s="1287">
        <v>16</v>
      </c>
      <c r="F62" s="1710"/>
      <c r="G62" s="1666">
        <f t="shared" si="0"/>
        <v>0</v>
      </c>
      <c r="H62" s="1686"/>
    </row>
    <row r="63" spans="1:9">
      <c r="A63" s="1709">
        <v>9</v>
      </c>
      <c r="B63" s="1288" t="s">
        <v>8192</v>
      </c>
      <c r="C63" s="1728" t="s">
        <v>8193</v>
      </c>
      <c r="D63" s="1635" t="s">
        <v>2462</v>
      </c>
      <c r="E63" s="1287">
        <v>4</v>
      </c>
      <c r="F63" s="1710"/>
      <c r="G63" s="1666">
        <f t="shared" si="0"/>
        <v>0</v>
      </c>
      <c r="H63" s="1686"/>
    </row>
    <row r="64" spans="1:9">
      <c r="A64" s="1709">
        <v>10</v>
      </c>
      <c r="B64" s="1288" t="s">
        <v>8194</v>
      </c>
      <c r="C64" s="1728" t="s">
        <v>8195</v>
      </c>
      <c r="D64" s="1635" t="s">
        <v>2462</v>
      </c>
      <c r="E64" s="1289">
        <v>8</v>
      </c>
      <c r="F64" s="1710"/>
      <c r="G64" s="1666">
        <f>E64*F64</f>
        <v>0</v>
      </c>
      <c r="H64" s="1686" t="s">
        <v>8196</v>
      </c>
    </row>
    <row r="65" spans="1:11">
      <c r="A65" s="1709">
        <v>11</v>
      </c>
      <c r="B65" s="1288" t="s">
        <v>8197</v>
      </c>
      <c r="C65" s="1728" t="s">
        <v>8198</v>
      </c>
      <c r="D65" s="1635" t="s">
        <v>2462</v>
      </c>
      <c r="E65" s="1289">
        <v>0</v>
      </c>
      <c r="F65" s="1710"/>
      <c r="G65" s="1666">
        <f>E65*F65</f>
        <v>0</v>
      </c>
      <c r="H65" s="1686" t="s">
        <v>8199</v>
      </c>
    </row>
    <row r="66" spans="1:11">
      <c r="A66" s="1709">
        <v>12</v>
      </c>
      <c r="C66" s="850" t="s">
        <v>8200</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8173</v>
      </c>
      <c r="C69" s="2396"/>
      <c r="D69" s="2397" t="s">
        <v>2575</v>
      </c>
      <c r="E69" s="2398" t="s">
        <v>80</v>
      </c>
      <c r="F69" s="2400"/>
      <c r="G69" s="2399">
        <f>E69*F69</f>
        <v>0</v>
      </c>
      <c r="H69" s="1253"/>
    </row>
    <row r="70" spans="1:11">
      <c r="A70" s="1635"/>
      <c r="B70" s="2395" t="s">
        <v>8174</v>
      </c>
      <c r="C70" s="2396"/>
      <c r="D70" s="2397" t="s">
        <v>2575</v>
      </c>
      <c r="E70" s="2398" t="s">
        <v>80</v>
      </c>
      <c r="F70" s="2400"/>
      <c r="G70" s="2399">
        <f>E70*F70</f>
        <v>0</v>
      </c>
      <c r="H70" s="1253"/>
    </row>
    <row r="71" spans="1:11">
      <c r="A71" s="1635"/>
      <c r="B71" s="436"/>
      <c r="H71" s="1253"/>
    </row>
    <row r="72" spans="1:11">
      <c r="A72" s="1635"/>
      <c r="B72" s="436"/>
      <c r="C72" s="2401" t="s">
        <v>7469</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zoomScaleNormal="100" zoomScaleSheetLayoutView="100" workbookViewId="0">
      <selection activeCell="C1" sqref="C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8219</v>
      </c>
    </row>
    <row r="2" spans="1:10" ht="15.75">
      <c r="C2" s="1736" t="s">
        <v>8220</v>
      </c>
    </row>
    <row r="3" spans="1:10" ht="21" customHeight="1">
      <c r="A3" s="1737" t="s">
        <v>8221</v>
      </c>
      <c r="B3" s="1737" t="s">
        <v>8222</v>
      </c>
      <c r="C3" s="1738" t="s">
        <v>5149</v>
      </c>
      <c r="D3" s="1739" t="s">
        <v>8223</v>
      </c>
      <c r="E3" s="1740" t="s">
        <v>8224</v>
      </c>
      <c r="F3" s="1740" t="s">
        <v>8225</v>
      </c>
      <c r="G3" s="1740" t="s">
        <v>8226</v>
      </c>
      <c r="H3" s="1740" t="s">
        <v>4316</v>
      </c>
      <c r="I3" s="1740" t="s">
        <v>8227</v>
      </c>
      <c r="J3" s="1740" t="s">
        <v>8074</v>
      </c>
    </row>
    <row r="4" spans="1:10">
      <c r="A4" s="1741"/>
      <c r="B4" s="1741"/>
      <c r="C4" s="1742" t="s">
        <v>8228</v>
      </c>
      <c r="D4" s="1743" t="s">
        <v>1</v>
      </c>
      <c r="E4" s="1744"/>
      <c r="F4" s="1745" t="s">
        <v>45</v>
      </c>
      <c r="G4" s="1745" t="s">
        <v>45</v>
      </c>
      <c r="H4" s="1745" t="s">
        <v>45</v>
      </c>
      <c r="I4" s="1745" t="s">
        <v>45</v>
      </c>
      <c r="J4" s="1745" t="s">
        <v>45</v>
      </c>
    </row>
    <row r="5" spans="1:10">
      <c r="A5" s="1741"/>
      <c r="B5" s="1741"/>
      <c r="C5" s="1742" t="s">
        <v>8229</v>
      </c>
      <c r="D5" s="1743"/>
      <c r="E5" s="1744"/>
      <c r="F5" s="1745"/>
      <c r="G5" s="1745"/>
      <c r="H5" s="1745"/>
      <c r="I5" s="1745"/>
      <c r="J5" s="1745"/>
    </row>
    <row r="6" spans="1:10">
      <c r="A6" s="1746"/>
      <c r="B6" s="1746" t="s">
        <v>8230</v>
      </c>
      <c r="C6" s="1747" t="s">
        <v>8231</v>
      </c>
      <c r="D6" s="1748" t="s">
        <v>1</v>
      </c>
      <c r="E6" s="1749"/>
      <c r="F6" s="1749"/>
      <c r="G6" s="1749"/>
      <c r="H6" s="1749"/>
      <c r="I6" s="1749"/>
      <c r="J6" s="1749"/>
    </row>
    <row r="7" spans="1:10">
      <c r="A7" s="1750">
        <v>1</v>
      </c>
      <c r="B7" s="1731"/>
      <c r="C7" s="1751" t="s">
        <v>8232</v>
      </c>
      <c r="D7" s="1752" t="s">
        <v>2462</v>
      </c>
      <c r="E7" s="1753">
        <v>1</v>
      </c>
      <c r="F7" s="1754"/>
      <c r="G7" s="1753">
        <f>F7*E7</f>
        <v>0</v>
      </c>
      <c r="H7" s="1754"/>
      <c r="I7" s="1753">
        <f>H7*E7</f>
        <v>0</v>
      </c>
    </row>
    <row r="8" spans="1:10">
      <c r="A8" s="1750">
        <v>2</v>
      </c>
      <c r="B8" s="1731"/>
      <c r="C8" s="1755" t="s">
        <v>8233</v>
      </c>
      <c r="D8" s="1752" t="s">
        <v>2462</v>
      </c>
      <c r="E8" s="1753">
        <v>1</v>
      </c>
      <c r="F8" s="1754"/>
      <c r="G8" s="1753">
        <f t="shared" ref="G8:G71" si="0">F8*E8</f>
        <v>0</v>
      </c>
      <c r="H8" s="1754"/>
      <c r="I8" s="1753">
        <f t="shared" ref="I8:I71" si="1">H8*E8</f>
        <v>0</v>
      </c>
    </row>
    <row r="9" spans="1:10">
      <c r="A9" s="1750">
        <v>3</v>
      </c>
      <c r="B9" s="1731"/>
      <c r="C9" s="1751" t="s">
        <v>8234</v>
      </c>
      <c r="D9" s="1752" t="s">
        <v>2462</v>
      </c>
      <c r="E9" s="1753">
        <v>0</v>
      </c>
      <c r="F9" s="1754"/>
      <c r="G9" s="1753">
        <f t="shared" si="0"/>
        <v>0</v>
      </c>
      <c r="H9" s="1754"/>
      <c r="I9" s="1753">
        <f t="shared" si="1"/>
        <v>0</v>
      </c>
      <c r="J9" s="1756" t="s">
        <v>8235</v>
      </c>
    </row>
    <row r="10" spans="1:10">
      <c r="A10" s="1746"/>
      <c r="B10" s="1746" t="s">
        <v>8236</v>
      </c>
      <c r="C10" s="1757" t="s">
        <v>8237</v>
      </c>
      <c r="D10" s="1758" t="s">
        <v>1</v>
      </c>
      <c r="E10" s="1759"/>
      <c r="F10" s="1759"/>
      <c r="G10" s="1759"/>
      <c r="H10" s="1759"/>
      <c r="I10" s="1759"/>
      <c r="J10" s="1759"/>
    </row>
    <row r="11" spans="1:10">
      <c r="A11" s="1750">
        <v>4</v>
      </c>
      <c r="B11" s="1760"/>
      <c r="C11" s="1761" t="s">
        <v>8238</v>
      </c>
      <c r="D11" s="1762" t="s">
        <v>2462</v>
      </c>
      <c r="E11" s="1763">
        <v>1</v>
      </c>
      <c r="F11" s="1754"/>
      <c r="G11" s="1753">
        <f t="shared" si="0"/>
        <v>0</v>
      </c>
      <c r="H11" s="1754"/>
      <c r="I11" s="1753">
        <f t="shared" si="1"/>
        <v>0</v>
      </c>
    </row>
    <row r="12" spans="1:10">
      <c r="A12" s="1750">
        <v>5</v>
      </c>
      <c r="B12" s="1764" t="s">
        <v>8239</v>
      </c>
      <c r="C12" s="1761" t="s">
        <v>8240</v>
      </c>
      <c r="D12" s="1762" t="s">
        <v>2462</v>
      </c>
      <c r="E12" s="1763">
        <v>1</v>
      </c>
      <c r="F12" s="1754"/>
      <c r="G12" s="1753">
        <f t="shared" si="0"/>
        <v>0</v>
      </c>
      <c r="H12" s="1754"/>
      <c r="I12" s="1753">
        <f t="shared" si="1"/>
        <v>0</v>
      </c>
    </row>
    <row r="13" spans="1:10">
      <c r="A13" s="1750">
        <v>6</v>
      </c>
      <c r="B13" s="1760"/>
      <c r="C13" s="1765" t="s">
        <v>8241</v>
      </c>
      <c r="D13" s="1766" t="s">
        <v>2462</v>
      </c>
      <c r="E13" s="1767">
        <v>3</v>
      </c>
      <c r="F13" s="1754"/>
      <c r="G13" s="1753">
        <f t="shared" si="0"/>
        <v>0</v>
      </c>
      <c r="H13" s="1754"/>
      <c r="I13" s="1753">
        <f t="shared" si="1"/>
        <v>0</v>
      </c>
    </row>
    <row r="14" spans="1:10">
      <c r="A14" s="1750">
        <v>7</v>
      </c>
      <c r="B14" s="1760"/>
      <c r="C14" s="1761" t="s">
        <v>8242</v>
      </c>
      <c r="D14" s="1762" t="s">
        <v>2462</v>
      </c>
      <c r="E14" s="1763">
        <v>3</v>
      </c>
      <c r="F14" s="1754"/>
      <c r="G14" s="1753">
        <f t="shared" si="0"/>
        <v>0</v>
      </c>
      <c r="H14" s="1754"/>
      <c r="I14" s="1753">
        <f t="shared" si="1"/>
        <v>0</v>
      </c>
    </row>
    <row r="15" spans="1:10">
      <c r="A15" s="1750">
        <v>8</v>
      </c>
      <c r="B15" s="1760"/>
      <c r="C15" s="1761" t="s">
        <v>8243</v>
      </c>
      <c r="D15" s="1762" t="s">
        <v>2462</v>
      </c>
      <c r="E15" s="1763">
        <v>4</v>
      </c>
      <c r="F15" s="1754"/>
      <c r="G15" s="1753">
        <f t="shared" si="0"/>
        <v>0</v>
      </c>
      <c r="H15" s="1754"/>
      <c r="I15" s="1753">
        <f t="shared" si="1"/>
        <v>0</v>
      </c>
    </row>
    <row r="16" spans="1:10">
      <c r="A16" s="1750">
        <v>9</v>
      </c>
      <c r="B16" s="1760"/>
      <c r="C16" s="1761" t="s">
        <v>8244</v>
      </c>
      <c r="D16" s="1762" t="s">
        <v>2462</v>
      </c>
      <c r="E16" s="1763">
        <v>1</v>
      </c>
      <c r="F16" s="1754"/>
      <c r="G16" s="1753">
        <f t="shared" si="0"/>
        <v>0</v>
      </c>
      <c r="H16" s="1754"/>
      <c r="I16" s="1753">
        <f t="shared" si="1"/>
        <v>0</v>
      </c>
    </row>
    <row r="17" spans="1:10">
      <c r="A17" s="1750">
        <v>10</v>
      </c>
      <c r="B17" s="1760"/>
      <c r="C17" s="1768" t="s">
        <v>8245</v>
      </c>
      <c r="D17" s="1769" t="s">
        <v>2462</v>
      </c>
      <c r="E17" s="1767">
        <v>1</v>
      </c>
      <c r="F17" s="1754"/>
      <c r="G17" s="1753">
        <f t="shared" si="0"/>
        <v>0</v>
      </c>
      <c r="H17" s="1754"/>
      <c r="I17" s="1753">
        <f t="shared" si="1"/>
        <v>0</v>
      </c>
    </row>
    <row r="18" spans="1:10">
      <c r="A18" s="1770"/>
      <c r="B18" s="1771" t="s">
        <v>168</v>
      </c>
      <c r="C18" s="1747" t="s">
        <v>8246</v>
      </c>
      <c r="D18" s="1748" t="s">
        <v>1</v>
      </c>
      <c r="E18" s="1749"/>
      <c r="F18" s="1749"/>
      <c r="G18" s="1749"/>
      <c r="H18" s="1749"/>
      <c r="I18" s="1749"/>
      <c r="J18" s="1749"/>
    </row>
    <row r="19" spans="1:10">
      <c r="A19" s="1750">
        <v>11</v>
      </c>
      <c r="B19" s="1772"/>
      <c r="C19" s="1773" t="s">
        <v>8247</v>
      </c>
      <c r="D19" s="1766" t="s">
        <v>2462</v>
      </c>
      <c r="E19" s="1767">
        <v>2</v>
      </c>
      <c r="F19" s="1754"/>
      <c r="G19" s="1753">
        <f t="shared" si="0"/>
        <v>0</v>
      </c>
      <c r="H19" s="1754"/>
      <c r="I19" s="1753">
        <f t="shared" si="1"/>
        <v>0</v>
      </c>
    </row>
    <row r="20" spans="1:10">
      <c r="A20" s="1750">
        <v>12</v>
      </c>
      <c r="B20" s="1772"/>
      <c r="C20" s="1773" t="s">
        <v>8248</v>
      </c>
      <c r="D20" s="1766" t="s">
        <v>2462</v>
      </c>
      <c r="E20" s="1767">
        <v>2</v>
      </c>
      <c r="F20" s="1754"/>
      <c r="G20" s="1753">
        <f t="shared" si="0"/>
        <v>0</v>
      </c>
      <c r="H20" s="1754"/>
      <c r="I20" s="1753">
        <f t="shared" si="1"/>
        <v>0</v>
      </c>
    </row>
    <row r="21" spans="1:10">
      <c r="A21" s="1750">
        <v>13</v>
      </c>
      <c r="B21" s="1772"/>
      <c r="C21" s="1773" t="s">
        <v>8249</v>
      </c>
      <c r="D21" s="1766" t="s">
        <v>2462</v>
      </c>
      <c r="E21" s="1767">
        <v>2</v>
      </c>
      <c r="F21" s="1754"/>
      <c r="G21" s="1753">
        <f t="shared" si="0"/>
        <v>0</v>
      </c>
      <c r="H21" s="1754"/>
      <c r="I21" s="1753">
        <f t="shared" si="1"/>
        <v>0</v>
      </c>
    </row>
    <row r="22" spans="1:10" ht="21">
      <c r="A22" s="1750">
        <v>14</v>
      </c>
      <c r="B22" s="1772"/>
      <c r="C22" s="1755" t="s">
        <v>8250</v>
      </c>
      <c r="D22" s="1752" t="s">
        <v>2462</v>
      </c>
      <c r="E22" s="1753">
        <v>2</v>
      </c>
      <c r="F22" s="1754"/>
      <c r="G22" s="1753">
        <f t="shared" si="0"/>
        <v>0</v>
      </c>
      <c r="H22" s="1754"/>
      <c r="I22" s="1753">
        <f t="shared" si="1"/>
        <v>0</v>
      </c>
    </row>
    <row r="23" spans="1:10">
      <c r="A23" s="1750">
        <v>15</v>
      </c>
      <c r="B23" s="1772"/>
      <c r="C23" s="1773" t="s">
        <v>8251</v>
      </c>
      <c r="D23" s="1766" t="s">
        <v>2462</v>
      </c>
      <c r="E23" s="1767">
        <v>2</v>
      </c>
      <c r="F23" s="1754"/>
      <c r="G23" s="1753">
        <f t="shared" si="0"/>
        <v>0</v>
      </c>
      <c r="H23" s="1754"/>
      <c r="I23" s="1753">
        <f t="shared" si="1"/>
        <v>0</v>
      </c>
    </row>
    <row r="24" spans="1:10">
      <c r="A24" s="1750">
        <v>16</v>
      </c>
      <c r="B24" s="1772"/>
      <c r="C24" s="1773" t="s">
        <v>8252</v>
      </c>
      <c r="D24" s="1766" t="s">
        <v>2462</v>
      </c>
      <c r="E24" s="1767">
        <v>2</v>
      </c>
      <c r="F24" s="1754"/>
      <c r="G24" s="1753">
        <f t="shared" si="0"/>
        <v>0</v>
      </c>
      <c r="H24" s="1754"/>
      <c r="I24" s="1753">
        <f t="shared" si="1"/>
        <v>0</v>
      </c>
    </row>
    <row r="25" spans="1:10">
      <c r="A25" s="1750">
        <v>17</v>
      </c>
      <c r="B25" s="1772"/>
      <c r="C25" s="1773" t="s">
        <v>8253</v>
      </c>
      <c r="D25" s="1766" t="s">
        <v>2462</v>
      </c>
      <c r="E25" s="1767">
        <v>0</v>
      </c>
      <c r="F25" s="1763"/>
      <c r="G25" s="1753">
        <f t="shared" si="0"/>
        <v>0</v>
      </c>
      <c r="H25" s="1763"/>
      <c r="I25" s="1753">
        <f t="shared" si="1"/>
        <v>0</v>
      </c>
    </row>
    <row r="26" spans="1:10">
      <c r="A26" s="1750">
        <v>18</v>
      </c>
      <c r="B26" s="1772"/>
      <c r="C26" s="1774" t="s">
        <v>8254</v>
      </c>
      <c r="D26" s="1766" t="s">
        <v>2462</v>
      </c>
      <c r="E26" s="1767">
        <v>1</v>
      </c>
      <c r="F26" s="1754"/>
      <c r="G26" s="1753">
        <f t="shared" si="0"/>
        <v>0</v>
      </c>
      <c r="H26" s="1754"/>
      <c r="I26" s="1753">
        <f t="shared" si="1"/>
        <v>0</v>
      </c>
    </row>
    <row r="27" spans="1:10">
      <c r="A27" s="1741"/>
      <c r="B27" s="1741"/>
      <c r="C27" s="1742" t="s">
        <v>8255</v>
      </c>
      <c r="D27" s="1743"/>
      <c r="E27" s="1744"/>
      <c r="F27" s="1744"/>
      <c r="G27" s="1744"/>
      <c r="H27" s="1744"/>
      <c r="I27" s="1744"/>
      <c r="J27" s="1744"/>
    </row>
    <row r="28" spans="1:10" ht="52.5">
      <c r="A28" s="1750">
        <v>19</v>
      </c>
      <c r="B28" s="1764" t="s">
        <v>8256</v>
      </c>
      <c r="C28" s="1775" t="s">
        <v>8257</v>
      </c>
      <c r="D28" s="1766" t="s">
        <v>2462</v>
      </c>
      <c r="E28" s="1753">
        <v>1</v>
      </c>
      <c r="F28" s="1754"/>
      <c r="G28" s="1753">
        <f t="shared" si="0"/>
        <v>0</v>
      </c>
      <c r="H28" s="1754"/>
      <c r="I28" s="1753">
        <f t="shared" si="1"/>
        <v>0</v>
      </c>
    </row>
    <row r="29" spans="1:10" ht="68.25" customHeight="1">
      <c r="A29" s="1750">
        <v>20</v>
      </c>
      <c r="B29" s="1772"/>
      <c r="C29" s="1776" t="s">
        <v>8258</v>
      </c>
      <c r="D29" s="1766" t="s">
        <v>2462</v>
      </c>
      <c r="E29" s="1753">
        <v>1</v>
      </c>
      <c r="F29" s="1754"/>
      <c r="G29" s="1753">
        <f t="shared" si="0"/>
        <v>0</v>
      </c>
      <c r="H29" s="1754"/>
      <c r="I29" s="1753">
        <f t="shared" si="1"/>
        <v>0</v>
      </c>
    </row>
    <row r="30" spans="1:10" ht="15" customHeight="1">
      <c r="A30" s="1750">
        <v>21</v>
      </c>
      <c r="B30" s="1772"/>
      <c r="C30" s="1773" t="s">
        <v>8259</v>
      </c>
      <c r="D30" s="1766" t="s">
        <v>2462</v>
      </c>
      <c r="E30" s="1753">
        <v>1</v>
      </c>
      <c r="F30" s="1777"/>
      <c r="G30" s="1753">
        <f t="shared" si="0"/>
        <v>0</v>
      </c>
      <c r="H30" s="1777"/>
      <c r="I30" s="1753">
        <f t="shared" si="1"/>
        <v>0</v>
      </c>
    </row>
    <row r="31" spans="1:10">
      <c r="A31" s="1750">
        <v>22</v>
      </c>
      <c r="B31" s="1772"/>
      <c r="C31" s="1773" t="s">
        <v>8260</v>
      </c>
      <c r="D31" s="1766" t="s">
        <v>2462</v>
      </c>
      <c r="E31" s="1767">
        <v>1</v>
      </c>
      <c r="F31" s="1754"/>
      <c r="G31" s="1753">
        <f t="shared" si="0"/>
        <v>0</v>
      </c>
      <c r="H31" s="1754"/>
      <c r="I31" s="1753">
        <f t="shared" si="1"/>
        <v>0</v>
      </c>
    </row>
    <row r="32" spans="1:10">
      <c r="A32" s="1749"/>
      <c r="B32" s="1771" t="s">
        <v>168</v>
      </c>
      <c r="C32" s="1747" t="s">
        <v>8261</v>
      </c>
      <c r="D32" s="1748" t="s">
        <v>1</v>
      </c>
      <c r="E32" s="1749"/>
      <c r="F32" s="1749"/>
      <c r="G32" s="1749"/>
      <c r="H32" s="1749"/>
      <c r="I32" s="1749"/>
      <c r="J32" s="1749"/>
    </row>
    <row r="33" spans="1:10">
      <c r="A33" s="1750">
        <v>23</v>
      </c>
      <c r="B33" s="1772"/>
      <c r="C33" s="1773" t="s">
        <v>8247</v>
      </c>
      <c r="D33" s="1766" t="s">
        <v>2462</v>
      </c>
      <c r="E33" s="1767">
        <v>2</v>
      </c>
      <c r="F33" s="1754"/>
      <c r="G33" s="1753">
        <f t="shared" si="0"/>
        <v>0</v>
      </c>
      <c r="H33" s="1754"/>
      <c r="I33" s="1753">
        <f t="shared" si="1"/>
        <v>0</v>
      </c>
    </row>
    <row r="34" spans="1:10">
      <c r="A34" s="1750">
        <v>24</v>
      </c>
      <c r="B34" s="1772"/>
      <c r="C34" s="1773" t="s">
        <v>8248</v>
      </c>
      <c r="D34" s="1766" t="s">
        <v>2462</v>
      </c>
      <c r="E34" s="1767">
        <v>2</v>
      </c>
      <c r="F34" s="1754"/>
      <c r="G34" s="1753">
        <f t="shared" si="0"/>
        <v>0</v>
      </c>
      <c r="H34" s="1754"/>
      <c r="I34" s="1753">
        <f t="shared" si="1"/>
        <v>0</v>
      </c>
    </row>
    <row r="35" spans="1:10">
      <c r="A35" s="1750">
        <v>25</v>
      </c>
      <c r="B35" s="1772"/>
      <c r="C35" s="1773" t="s">
        <v>8249</v>
      </c>
      <c r="D35" s="1766" t="s">
        <v>2462</v>
      </c>
      <c r="E35" s="1767">
        <v>2</v>
      </c>
      <c r="F35" s="1754"/>
      <c r="G35" s="1753">
        <f t="shared" si="0"/>
        <v>0</v>
      </c>
      <c r="H35" s="1754"/>
      <c r="I35" s="1753">
        <f t="shared" si="1"/>
        <v>0</v>
      </c>
    </row>
    <row r="36" spans="1:10" ht="21">
      <c r="A36" s="1750">
        <v>26</v>
      </c>
      <c r="B36" s="1772"/>
      <c r="C36" s="1755" t="s">
        <v>8250</v>
      </c>
      <c r="D36" s="1752" t="s">
        <v>2462</v>
      </c>
      <c r="E36" s="1753">
        <v>2</v>
      </c>
      <c r="F36" s="1754"/>
      <c r="G36" s="1753">
        <f t="shared" si="0"/>
        <v>0</v>
      </c>
      <c r="H36" s="1754"/>
      <c r="I36" s="1753">
        <f t="shared" si="1"/>
        <v>0</v>
      </c>
    </row>
    <row r="37" spans="1:10">
      <c r="A37" s="1750">
        <v>27</v>
      </c>
      <c r="B37" s="1772"/>
      <c r="C37" s="1773" t="s">
        <v>8251</v>
      </c>
      <c r="D37" s="1766" t="s">
        <v>2462</v>
      </c>
      <c r="E37" s="1767">
        <v>2</v>
      </c>
      <c r="F37" s="1754"/>
      <c r="G37" s="1753">
        <f t="shared" si="0"/>
        <v>0</v>
      </c>
      <c r="H37" s="1754"/>
      <c r="I37" s="1753">
        <f t="shared" si="1"/>
        <v>0</v>
      </c>
    </row>
    <row r="38" spans="1:10">
      <c r="A38" s="1750">
        <v>28</v>
      </c>
      <c r="B38" s="1772"/>
      <c r="C38" s="1773" t="s">
        <v>8252</v>
      </c>
      <c r="D38" s="1766" t="s">
        <v>2462</v>
      </c>
      <c r="E38" s="1767">
        <v>2</v>
      </c>
      <c r="F38" s="1754"/>
      <c r="G38" s="1753">
        <f t="shared" si="0"/>
        <v>0</v>
      </c>
      <c r="H38" s="1754"/>
      <c r="I38" s="1753">
        <f t="shared" si="1"/>
        <v>0</v>
      </c>
    </row>
    <row r="39" spans="1:10">
      <c r="A39" s="1750">
        <v>29</v>
      </c>
      <c r="B39" s="1772"/>
      <c r="C39" s="1773" t="s">
        <v>8253</v>
      </c>
      <c r="D39" s="1766" t="s">
        <v>2462</v>
      </c>
      <c r="E39" s="1767">
        <v>1</v>
      </c>
      <c r="F39" s="1754"/>
      <c r="G39" s="1753">
        <f t="shared" si="0"/>
        <v>0</v>
      </c>
      <c r="H39" s="1754"/>
      <c r="I39" s="1753">
        <f t="shared" si="1"/>
        <v>0</v>
      </c>
    </row>
    <row r="40" spans="1:10">
      <c r="A40" s="1750">
        <v>30</v>
      </c>
      <c r="B40" s="1772"/>
      <c r="C40" s="1774" t="s">
        <v>8254</v>
      </c>
      <c r="D40" s="1766" t="s">
        <v>2462</v>
      </c>
      <c r="E40" s="1767">
        <v>2</v>
      </c>
      <c r="F40" s="1754"/>
      <c r="G40" s="1753">
        <f t="shared" si="0"/>
        <v>0</v>
      </c>
      <c r="H40" s="1754"/>
      <c r="I40" s="1753">
        <f t="shared" si="1"/>
        <v>0</v>
      </c>
    </row>
    <row r="41" spans="1:10" ht="21">
      <c r="A41" s="1750">
        <v>31</v>
      </c>
      <c r="B41" s="1778" t="s">
        <v>8262</v>
      </c>
      <c r="C41" s="1773" t="s">
        <v>8263</v>
      </c>
      <c r="D41" s="1766" t="s">
        <v>2462</v>
      </c>
      <c r="E41" s="1753">
        <v>1</v>
      </c>
      <c r="F41" s="1754"/>
      <c r="G41" s="1753">
        <f t="shared" si="0"/>
        <v>0</v>
      </c>
      <c r="H41" s="1754"/>
      <c r="I41" s="1753">
        <f t="shared" si="1"/>
        <v>0</v>
      </c>
    </row>
    <row r="42" spans="1:10">
      <c r="A42" s="1749"/>
      <c r="B42" s="1771" t="s">
        <v>8264</v>
      </c>
      <c r="C42" s="1748" t="s">
        <v>8265</v>
      </c>
      <c r="D42" s="1748" t="s">
        <v>1</v>
      </c>
      <c r="E42" s="1749"/>
      <c r="F42" s="1749"/>
      <c r="G42" s="1749"/>
      <c r="H42" s="1749"/>
      <c r="I42" s="1749"/>
      <c r="J42" s="1749"/>
    </row>
    <row r="43" spans="1:10">
      <c r="A43" s="1750">
        <v>32</v>
      </c>
      <c r="B43" s="1772"/>
      <c r="C43" s="1766" t="s">
        <v>8266</v>
      </c>
      <c r="D43" s="1766" t="s">
        <v>2462</v>
      </c>
      <c r="E43" s="1767">
        <v>1</v>
      </c>
      <c r="F43" s="1754"/>
      <c r="G43" s="1753">
        <f t="shared" si="0"/>
        <v>0</v>
      </c>
      <c r="H43" s="1754"/>
      <c r="I43" s="1753">
        <f t="shared" si="1"/>
        <v>0</v>
      </c>
    </row>
    <row r="44" spans="1:10">
      <c r="A44" s="1750">
        <v>33</v>
      </c>
      <c r="B44" s="1772"/>
      <c r="C44" s="1766" t="s">
        <v>8267</v>
      </c>
      <c r="D44" s="1766" t="s">
        <v>2462</v>
      </c>
      <c r="E44" s="1767">
        <v>1</v>
      </c>
      <c r="F44" s="1754"/>
      <c r="G44" s="1753">
        <f t="shared" si="0"/>
        <v>0</v>
      </c>
      <c r="H44" s="1754"/>
      <c r="I44" s="1753">
        <f t="shared" si="1"/>
        <v>0</v>
      </c>
    </row>
    <row r="45" spans="1:10">
      <c r="A45" s="1750">
        <v>34</v>
      </c>
      <c r="B45" s="1772"/>
      <c r="C45" s="1773" t="s">
        <v>8268</v>
      </c>
      <c r="D45" s="1766" t="s">
        <v>2462</v>
      </c>
      <c r="E45" s="1753">
        <v>1</v>
      </c>
      <c r="F45" s="1754"/>
      <c r="G45" s="1753">
        <f t="shared" si="0"/>
        <v>0</v>
      </c>
      <c r="H45" s="1754"/>
      <c r="I45" s="1753">
        <f t="shared" si="1"/>
        <v>0</v>
      </c>
    </row>
    <row r="46" spans="1:10">
      <c r="A46" s="1750">
        <v>35</v>
      </c>
      <c r="B46" s="1772"/>
      <c r="C46" s="1773" t="s">
        <v>8269</v>
      </c>
      <c r="D46" s="1766" t="s">
        <v>2575</v>
      </c>
      <c r="E46" s="1753">
        <v>1</v>
      </c>
      <c r="F46" s="1754"/>
      <c r="G46" s="1753">
        <f t="shared" si="0"/>
        <v>0</v>
      </c>
      <c r="H46" s="1754"/>
      <c r="I46" s="1753">
        <f t="shared" si="1"/>
        <v>0</v>
      </c>
    </row>
    <row r="47" spans="1:10">
      <c r="A47" s="1749"/>
      <c r="B47" s="1746" t="s">
        <v>8270</v>
      </c>
      <c r="C47" s="1747" t="s">
        <v>8271</v>
      </c>
      <c r="D47" s="1748" t="s">
        <v>1</v>
      </c>
      <c r="E47" s="1749"/>
      <c r="F47" s="1749"/>
      <c r="G47" s="1749"/>
      <c r="H47" s="1749"/>
      <c r="I47" s="1749"/>
      <c r="J47" s="1749"/>
    </row>
    <row r="48" spans="1:10" ht="21">
      <c r="A48" s="1750">
        <v>36</v>
      </c>
      <c r="B48" s="1760"/>
      <c r="C48" s="1779" t="s">
        <v>8272</v>
      </c>
      <c r="D48" s="1780" t="s">
        <v>2462</v>
      </c>
      <c r="E48" s="1781">
        <v>2</v>
      </c>
      <c r="F48" s="1782"/>
      <c r="G48" s="1753">
        <f t="shared" si="0"/>
        <v>0</v>
      </c>
      <c r="H48" s="1782"/>
      <c r="I48" s="1753">
        <f t="shared" si="1"/>
        <v>0</v>
      </c>
      <c r="J48" s="1783"/>
    </row>
    <row r="49" spans="1:10">
      <c r="A49" s="1750">
        <v>37</v>
      </c>
      <c r="B49" s="1760"/>
      <c r="C49" s="1773" t="s">
        <v>8233</v>
      </c>
      <c r="D49" s="1766" t="s">
        <v>2462</v>
      </c>
      <c r="E49" s="1767">
        <v>2</v>
      </c>
      <c r="F49" s="1754"/>
      <c r="G49" s="1753">
        <f t="shared" si="0"/>
        <v>0</v>
      </c>
      <c r="H49" s="1754"/>
      <c r="I49" s="1753">
        <f t="shared" si="1"/>
        <v>0</v>
      </c>
      <c r="J49" s="1783"/>
    </row>
    <row r="50" spans="1:10" s="1783" customFormat="1" ht="15" customHeight="1">
      <c r="A50" s="1749"/>
      <c r="B50" s="1771" t="s">
        <v>168</v>
      </c>
      <c r="C50" s="1747" t="s">
        <v>8273</v>
      </c>
      <c r="D50" s="1748" t="s">
        <v>1</v>
      </c>
      <c r="E50" s="1749"/>
      <c r="F50" s="1749"/>
      <c r="G50" s="1749"/>
      <c r="H50" s="1749"/>
      <c r="I50" s="1749"/>
      <c r="J50" s="1749"/>
    </row>
    <row r="51" spans="1:10" s="1783" customFormat="1">
      <c r="A51" s="1750">
        <v>38</v>
      </c>
      <c r="B51" s="1760"/>
      <c r="C51" s="1773" t="s">
        <v>8247</v>
      </c>
      <c r="D51" s="1766" t="s">
        <v>2462</v>
      </c>
      <c r="E51" s="1767">
        <v>2</v>
      </c>
      <c r="F51" s="1754"/>
      <c r="G51" s="1753">
        <f t="shared" si="0"/>
        <v>0</v>
      </c>
      <c r="H51" s="1754"/>
      <c r="I51" s="1753">
        <f t="shared" si="1"/>
        <v>0</v>
      </c>
    </row>
    <row r="52" spans="1:10" s="1783" customFormat="1">
      <c r="A52" s="1750">
        <v>39</v>
      </c>
      <c r="B52" s="1760"/>
      <c r="C52" s="1773" t="s">
        <v>8248</v>
      </c>
      <c r="D52" s="1766" t="s">
        <v>2462</v>
      </c>
      <c r="E52" s="1767">
        <v>2</v>
      </c>
      <c r="F52" s="1754"/>
      <c r="G52" s="1753">
        <f t="shared" si="0"/>
        <v>0</v>
      </c>
      <c r="H52" s="1754"/>
      <c r="I52" s="1753">
        <f t="shared" si="1"/>
        <v>0</v>
      </c>
    </row>
    <row r="53" spans="1:10" s="1783" customFormat="1">
      <c r="A53" s="1750">
        <v>40</v>
      </c>
      <c r="B53" s="1760"/>
      <c r="C53" s="1773" t="s">
        <v>8249</v>
      </c>
      <c r="D53" s="1766" t="s">
        <v>2462</v>
      </c>
      <c r="E53" s="1767">
        <v>2</v>
      </c>
      <c r="F53" s="1754"/>
      <c r="G53" s="1753">
        <f t="shared" si="0"/>
        <v>0</v>
      </c>
      <c r="H53" s="1754"/>
      <c r="I53" s="1753">
        <f t="shared" si="1"/>
        <v>0</v>
      </c>
    </row>
    <row r="54" spans="1:10" s="1783" customFormat="1" ht="21">
      <c r="A54" s="1750">
        <v>41</v>
      </c>
      <c r="B54" s="1760"/>
      <c r="C54" s="1755" t="s">
        <v>8250</v>
      </c>
      <c r="D54" s="1752" t="s">
        <v>2462</v>
      </c>
      <c r="E54" s="1753">
        <v>1</v>
      </c>
      <c r="F54" s="1754"/>
      <c r="G54" s="1753">
        <f t="shared" si="0"/>
        <v>0</v>
      </c>
      <c r="H54" s="1754"/>
      <c r="I54" s="1753">
        <f t="shared" si="1"/>
        <v>0</v>
      </c>
    </row>
    <row r="55" spans="1:10" s="1783" customFormat="1">
      <c r="A55" s="1750">
        <v>42</v>
      </c>
      <c r="B55" s="1760"/>
      <c r="C55" s="1773" t="s">
        <v>8251</v>
      </c>
      <c r="D55" s="1766" t="s">
        <v>2462</v>
      </c>
      <c r="E55" s="1767">
        <v>2</v>
      </c>
      <c r="F55" s="1754"/>
      <c r="G55" s="1753">
        <f t="shared" si="0"/>
        <v>0</v>
      </c>
      <c r="H55" s="1754"/>
      <c r="I55" s="1753">
        <f t="shared" si="1"/>
        <v>0</v>
      </c>
    </row>
    <row r="56" spans="1:10" s="1783" customFormat="1">
      <c r="A56" s="1750">
        <v>43</v>
      </c>
      <c r="B56" s="1760"/>
      <c r="C56" s="1773" t="s">
        <v>8252</v>
      </c>
      <c r="D56" s="1766" t="s">
        <v>2462</v>
      </c>
      <c r="E56" s="1767">
        <v>2</v>
      </c>
      <c r="F56" s="1754"/>
      <c r="G56" s="1753">
        <f t="shared" si="0"/>
        <v>0</v>
      </c>
      <c r="H56" s="1754"/>
      <c r="I56" s="1753">
        <f t="shared" si="1"/>
        <v>0</v>
      </c>
    </row>
    <row r="57" spans="1:10" s="1783" customFormat="1">
      <c r="A57" s="1750">
        <v>44</v>
      </c>
      <c r="B57" s="1760"/>
      <c r="C57" s="1773" t="s">
        <v>8253</v>
      </c>
      <c r="D57" s="1766" t="s">
        <v>2462</v>
      </c>
      <c r="E57" s="1767">
        <v>0</v>
      </c>
      <c r="F57" s="1763"/>
      <c r="G57" s="1753">
        <f t="shared" si="0"/>
        <v>0</v>
      </c>
      <c r="H57" s="1763"/>
      <c r="I57" s="1753">
        <f t="shared" si="1"/>
        <v>0</v>
      </c>
    </row>
    <row r="58" spans="1:10" s="1783" customFormat="1">
      <c r="A58" s="1750">
        <v>45</v>
      </c>
      <c r="B58" s="1760"/>
      <c r="C58" s="1774" t="s">
        <v>8254</v>
      </c>
      <c r="D58" s="1766" t="s">
        <v>2462</v>
      </c>
      <c r="E58" s="1767">
        <v>2</v>
      </c>
      <c r="F58" s="1754"/>
      <c r="G58" s="1753">
        <f t="shared" si="0"/>
        <v>0</v>
      </c>
      <c r="H58" s="1754"/>
      <c r="I58" s="1753">
        <f t="shared" si="1"/>
        <v>0</v>
      </c>
    </row>
    <row r="59" spans="1:10" s="1783" customFormat="1">
      <c r="A59" s="1749"/>
      <c r="B59" s="1771" t="s">
        <v>8274</v>
      </c>
      <c r="C59" s="1747" t="s">
        <v>8275</v>
      </c>
      <c r="D59" s="1748" t="s">
        <v>1</v>
      </c>
      <c r="E59" s="1749"/>
      <c r="F59" s="1749"/>
      <c r="G59" s="1749"/>
      <c r="H59" s="1749"/>
      <c r="I59" s="1749"/>
      <c r="J59" s="1749"/>
    </row>
    <row r="60" spans="1:10" s="1783" customFormat="1" ht="26.25" customHeight="1">
      <c r="A60" s="1750">
        <v>46</v>
      </c>
      <c r="C60" s="1784" t="s">
        <v>8276</v>
      </c>
      <c r="D60" s="1785" t="s">
        <v>2462</v>
      </c>
      <c r="E60" s="1767">
        <v>2</v>
      </c>
      <c r="F60" s="1754"/>
      <c r="G60" s="1753">
        <f t="shared" si="0"/>
        <v>0</v>
      </c>
      <c r="H60" s="1754"/>
      <c r="I60" s="1753">
        <f t="shared" si="1"/>
        <v>0</v>
      </c>
    </row>
    <row r="61" spans="1:10" s="1783" customFormat="1">
      <c r="A61" s="1750">
        <v>47</v>
      </c>
      <c r="C61" s="1773" t="s">
        <v>8260</v>
      </c>
      <c r="D61" s="1766" t="s">
        <v>2462</v>
      </c>
      <c r="E61" s="1767">
        <v>1</v>
      </c>
      <c r="F61" s="1754"/>
      <c r="G61" s="1753">
        <f t="shared" si="0"/>
        <v>0</v>
      </c>
      <c r="H61" s="1754"/>
      <c r="I61" s="1753">
        <f t="shared" si="1"/>
        <v>0</v>
      </c>
    </row>
    <row r="62" spans="1:10" s="1783" customFormat="1" ht="17.25" customHeight="1">
      <c r="A62" s="1750">
        <v>48</v>
      </c>
      <c r="C62" s="1786" t="s">
        <v>8277</v>
      </c>
      <c r="D62" s="1766" t="s">
        <v>2462</v>
      </c>
      <c r="E62" s="1767">
        <v>2</v>
      </c>
      <c r="F62" s="1754"/>
      <c r="G62" s="1753">
        <f t="shared" si="0"/>
        <v>0</v>
      </c>
      <c r="H62" s="1754"/>
      <c r="I62" s="1753">
        <f t="shared" si="1"/>
        <v>0</v>
      </c>
    </row>
    <row r="63" spans="1:10" s="1783" customFormat="1" ht="14.25" customHeight="1">
      <c r="A63" s="1750">
        <v>49</v>
      </c>
      <c r="B63" s="1787"/>
      <c r="C63" s="1788" t="s">
        <v>8278</v>
      </c>
      <c r="D63" s="1766" t="s">
        <v>2462</v>
      </c>
      <c r="E63" s="1767">
        <v>2</v>
      </c>
      <c r="F63" s="1754"/>
      <c r="G63" s="1753">
        <f t="shared" si="0"/>
        <v>0</v>
      </c>
      <c r="H63" s="1754"/>
      <c r="I63" s="1753">
        <f t="shared" si="1"/>
        <v>0</v>
      </c>
    </row>
    <row r="64" spans="1:10" s="1783" customFormat="1" ht="15" customHeight="1">
      <c r="A64" s="1750">
        <v>50</v>
      </c>
      <c r="B64" s="1787"/>
      <c r="C64" s="1789" t="s">
        <v>8279</v>
      </c>
      <c r="D64" s="1790" t="s">
        <v>2462</v>
      </c>
      <c r="E64" s="1791">
        <v>1</v>
      </c>
      <c r="F64" s="1754"/>
      <c r="G64" s="1753">
        <f t="shared" si="0"/>
        <v>0</v>
      </c>
      <c r="H64" s="1754"/>
      <c r="I64" s="1753">
        <f t="shared" si="1"/>
        <v>0</v>
      </c>
    </row>
    <row r="65" spans="1:10" s="1783" customFormat="1" ht="15" customHeight="1">
      <c r="A65" s="1750">
        <v>51</v>
      </c>
      <c r="B65" s="1787"/>
      <c r="C65" s="1792" t="s">
        <v>8280</v>
      </c>
      <c r="D65" s="1790" t="s">
        <v>2462</v>
      </c>
      <c r="E65" s="1791">
        <v>1</v>
      </c>
      <c r="F65" s="1754"/>
      <c r="G65" s="1753">
        <f t="shared" si="0"/>
        <v>0</v>
      </c>
      <c r="H65" s="1754"/>
      <c r="I65" s="1753">
        <f t="shared" si="1"/>
        <v>0</v>
      </c>
    </row>
    <row r="66" spans="1:10" s="1783" customFormat="1" ht="15" customHeight="1">
      <c r="A66" s="1749"/>
      <c r="B66" s="1771" t="s">
        <v>168</v>
      </c>
      <c r="C66" s="1747" t="s">
        <v>8281</v>
      </c>
      <c r="D66" s="1748" t="s">
        <v>1</v>
      </c>
      <c r="E66" s="1749"/>
      <c r="F66" s="1749"/>
      <c r="G66" s="1749"/>
      <c r="H66" s="1749"/>
      <c r="I66" s="1749"/>
      <c r="J66" s="1749"/>
    </row>
    <row r="67" spans="1:10" s="1783" customFormat="1" ht="15" customHeight="1">
      <c r="A67" s="1750">
        <v>52</v>
      </c>
      <c r="B67" s="1760"/>
      <c r="C67" s="1773" t="s">
        <v>8247</v>
      </c>
      <c r="D67" s="1766" t="s">
        <v>2462</v>
      </c>
      <c r="E67" s="1767">
        <v>1</v>
      </c>
      <c r="F67" s="1754"/>
      <c r="G67" s="1753">
        <f t="shared" si="0"/>
        <v>0</v>
      </c>
      <c r="H67" s="1754"/>
      <c r="I67" s="1753">
        <f t="shared" si="1"/>
        <v>0</v>
      </c>
    </row>
    <row r="68" spans="1:10" s="1783" customFormat="1">
      <c r="A68" s="1750">
        <v>53</v>
      </c>
      <c r="B68" s="1760"/>
      <c r="C68" s="1773" t="s">
        <v>8248</v>
      </c>
      <c r="D68" s="1766" t="s">
        <v>2462</v>
      </c>
      <c r="E68" s="1767">
        <v>1</v>
      </c>
      <c r="F68" s="1754"/>
      <c r="G68" s="1753">
        <f t="shared" si="0"/>
        <v>0</v>
      </c>
      <c r="H68" s="1754"/>
      <c r="I68" s="1753">
        <f t="shared" si="1"/>
        <v>0</v>
      </c>
    </row>
    <row r="69" spans="1:10" s="1783" customFormat="1">
      <c r="A69" s="1750">
        <v>54</v>
      </c>
      <c r="B69" s="1760"/>
      <c r="C69" s="1773" t="s">
        <v>8249</v>
      </c>
      <c r="D69" s="1766" t="s">
        <v>2462</v>
      </c>
      <c r="E69" s="1767">
        <v>1</v>
      </c>
      <c r="F69" s="1754"/>
      <c r="G69" s="1753">
        <f t="shared" si="0"/>
        <v>0</v>
      </c>
      <c r="H69" s="1754"/>
      <c r="I69" s="1753">
        <f t="shared" si="1"/>
        <v>0</v>
      </c>
    </row>
    <row r="70" spans="1:10" s="1783" customFormat="1" ht="21">
      <c r="A70" s="1750">
        <v>55</v>
      </c>
      <c r="B70" s="1760"/>
      <c r="C70" s="1755" t="s">
        <v>8250</v>
      </c>
      <c r="D70" s="1752" t="s">
        <v>2462</v>
      </c>
      <c r="E70" s="1753">
        <v>2</v>
      </c>
      <c r="F70" s="1754"/>
      <c r="G70" s="1753">
        <f t="shared" si="0"/>
        <v>0</v>
      </c>
      <c r="H70" s="1754"/>
      <c r="I70" s="1753">
        <f t="shared" si="1"/>
        <v>0</v>
      </c>
      <c r="J70" s="1756" t="s">
        <v>8282</v>
      </c>
    </row>
    <row r="71" spans="1:10" s="1783" customFormat="1">
      <c r="A71" s="1750">
        <v>56</v>
      </c>
      <c r="B71" s="1760"/>
      <c r="C71" s="1773" t="s">
        <v>8251</v>
      </c>
      <c r="D71" s="1766" t="s">
        <v>2462</v>
      </c>
      <c r="E71" s="1767">
        <v>1</v>
      </c>
      <c r="F71" s="1754"/>
      <c r="G71" s="1753">
        <f t="shared" si="0"/>
        <v>0</v>
      </c>
      <c r="H71" s="1754"/>
      <c r="I71" s="1753">
        <f t="shared" si="1"/>
        <v>0</v>
      </c>
    </row>
    <row r="72" spans="1:10" s="1783" customFormat="1">
      <c r="A72" s="1750">
        <v>57</v>
      </c>
      <c r="B72" s="1760"/>
      <c r="C72" s="1780" t="s">
        <v>8283</v>
      </c>
      <c r="D72" s="1766" t="s">
        <v>2462</v>
      </c>
      <c r="E72" s="1767">
        <v>1</v>
      </c>
      <c r="F72" s="1754"/>
      <c r="G72" s="1753">
        <f t="shared" ref="G72:G136" si="2">F72*E72</f>
        <v>0</v>
      </c>
      <c r="H72" s="1754"/>
      <c r="I72" s="1753">
        <f t="shared" ref="I72:I136" si="3">H72*E72</f>
        <v>0</v>
      </c>
    </row>
    <row r="73" spans="1:10" s="1783" customFormat="1">
      <c r="A73" s="1750">
        <v>58</v>
      </c>
      <c r="B73" s="1760"/>
      <c r="C73" s="1773" t="s">
        <v>8252</v>
      </c>
      <c r="D73" s="1766" t="s">
        <v>2462</v>
      </c>
      <c r="E73" s="1767">
        <v>1</v>
      </c>
      <c r="F73" s="1754"/>
      <c r="G73" s="1753">
        <f t="shared" si="2"/>
        <v>0</v>
      </c>
      <c r="H73" s="1754"/>
      <c r="I73" s="1753">
        <f t="shared" si="3"/>
        <v>0</v>
      </c>
      <c r="J73" s="1731"/>
    </row>
    <row r="74" spans="1:10" s="1783" customFormat="1">
      <c r="A74" s="1750">
        <v>59</v>
      </c>
      <c r="B74" s="1760"/>
      <c r="C74" s="1773" t="s">
        <v>8253</v>
      </c>
      <c r="D74" s="1766" t="s">
        <v>2462</v>
      </c>
      <c r="E74" s="1767">
        <v>0</v>
      </c>
      <c r="F74" s="1763"/>
      <c r="G74" s="1753">
        <f t="shared" si="2"/>
        <v>0</v>
      </c>
      <c r="H74" s="1763"/>
      <c r="I74" s="1753">
        <f t="shared" si="3"/>
        <v>0</v>
      </c>
      <c r="J74" s="1731"/>
    </row>
    <row r="75" spans="1:10">
      <c r="A75" s="1750">
        <v>60</v>
      </c>
      <c r="B75" s="1760"/>
      <c r="C75" s="1774" t="s">
        <v>8254</v>
      </c>
      <c r="D75" s="1766" t="s">
        <v>2462</v>
      </c>
      <c r="E75" s="1767">
        <v>1</v>
      </c>
      <c r="F75" s="1754"/>
      <c r="G75" s="1753">
        <f t="shared" si="2"/>
        <v>0</v>
      </c>
      <c r="H75" s="1754"/>
      <c r="I75" s="1753">
        <f t="shared" si="3"/>
        <v>0</v>
      </c>
    </row>
    <row r="76" spans="1:10" ht="21">
      <c r="A76" s="1750">
        <v>61</v>
      </c>
      <c r="B76" s="1764" t="s">
        <v>8284</v>
      </c>
      <c r="C76" s="1773" t="s">
        <v>8263</v>
      </c>
      <c r="D76" s="1766" t="s">
        <v>2462</v>
      </c>
      <c r="E76" s="1753">
        <v>1</v>
      </c>
      <c r="F76" s="1754"/>
      <c r="G76" s="1753">
        <f t="shared" si="2"/>
        <v>0</v>
      </c>
      <c r="H76" s="1754"/>
      <c r="I76" s="1753">
        <f t="shared" si="3"/>
        <v>0</v>
      </c>
    </row>
    <row r="77" spans="1:10">
      <c r="A77" s="1749"/>
      <c r="B77" s="1770"/>
      <c r="C77" s="1747" t="s">
        <v>8285</v>
      </c>
      <c r="D77" s="1748" t="s">
        <v>1</v>
      </c>
      <c r="E77" s="1749"/>
      <c r="F77" s="1749"/>
      <c r="G77" s="1749"/>
      <c r="H77" s="1749"/>
      <c r="I77" s="1749"/>
      <c r="J77" s="1749"/>
    </row>
    <row r="78" spans="1:10" ht="56.25" customHeight="1">
      <c r="A78" s="1750">
        <v>62</v>
      </c>
      <c r="B78" s="1764" t="s">
        <v>8286</v>
      </c>
      <c r="C78" s="1793" t="s">
        <v>8287</v>
      </c>
      <c r="D78" s="1762" t="s">
        <v>2462</v>
      </c>
      <c r="E78" s="1763">
        <v>1</v>
      </c>
      <c r="F78" s="1754"/>
      <c r="G78" s="1753">
        <f t="shared" si="2"/>
        <v>0</v>
      </c>
      <c r="H78" s="1754"/>
      <c r="I78" s="1753">
        <f t="shared" si="3"/>
        <v>0</v>
      </c>
    </row>
    <row r="79" spans="1:10">
      <c r="A79" s="1750">
        <v>63</v>
      </c>
      <c r="B79" s="1760"/>
      <c r="C79" s="1773" t="s">
        <v>8260</v>
      </c>
      <c r="D79" s="1766" t="s">
        <v>2462</v>
      </c>
      <c r="E79" s="1767">
        <v>1</v>
      </c>
      <c r="F79" s="1754"/>
      <c r="G79" s="1753">
        <f t="shared" si="2"/>
        <v>0</v>
      </c>
      <c r="H79" s="1754"/>
      <c r="I79" s="1753">
        <f t="shared" si="3"/>
        <v>0</v>
      </c>
    </row>
    <row r="80" spans="1:10" ht="36" customHeight="1">
      <c r="A80" s="1750">
        <v>64</v>
      </c>
      <c r="B80" s="1760"/>
      <c r="C80" s="1773" t="s">
        <v>8288</v>
      </c>
      <c r="D80" s="1766" t="s">
        <v>2462</v>
      </c>
      <c r="E80" s="1753">
        <v>1</v>
      </c>
      <c r="F80" s="1777"/>
      <c r="G80" s="1753">
        <f t="shared" si="2"/>
        <v>0</v>
      </c>
      <c r="H80" s="1777"/>
      <c r="I80" s="1753">
        <f t="shared" si="3"/>
        <v>0</v>
      </c>
    </row>
    <row r="81" spans="1:10" ht="38.25" customHeight="1">
      <c r="A81" s="1750">
        <v>65</v>
      </c>
      <c r="B81" s="1760"/>
      <c r="C81" s="1765" t="s">
        <v>8289</v>
      </c>
      <c r="D81" s="1766" t="s">
        <v>2462</v>
      </c>
      <c r="E81" s="1767">
        <v>1</v>
      </c>
      <c r="F81" s="1754"/>
      <c r="G81" s="1753">
        <f t="shared" si="2"/>
        <v>0</v>
      </c>
      <c r="H81" s="1754"/>
      <c r="I81" s="1753">
        <f t="shared" si="3"/>
        <v>0</v>
      </c>
    </row>
    <row r="82" spans="1:10" ht="15" customHeight="1">
      <c r="A82" s="1741"/>
      <c r="B82" s="1741"/>
      <c r="C82" s="1742" t="s">
        <v>8290</v>
      </c>
      <c r="D82" s="1743"/>
      <c r="E82" s="1744"/>
      <c r="F82" s="1744"/>
      <c r="G82" s="1744"/>
      <c r="H82" s="1744"/>
      <c r="I82" s="1744"/>
      <c r="J82" s="1744"/>
    </row>
    <row r="83" spans="1:10" ht="15" customHeight="1">
      <c r="A83" s="1750"/>
      <c r="B83" s="1760"/>
      <c r="C83" s="1794" t="s">
        <v>8291</v>
      </c>
      <c r="D83" s="1794" t="s">
        <v>1</v>
      </c>
      <c r="E83" s="1795"/>
      <c r="F83" s="1795"/>
      <c r="G83" s="1795"/>
      <c r="H83" s="1795"/>
      <c r="I83" s="1795"/>
      <c r="J83" s="1795"/>
    </row>
    <row r="84" spans="1:10" ht="142.5" customHeight="1">
      <c r="A84" s="1750">
        <v>66</v>
      </c>
      <c r="B84" s="1764" t="s">
        <v>8292</v>
      </c>
      <c r="C84" s="1796" t="s">
        <v>8293</v>
      </c>
      <c r="D84" s="1797"/>
      <c r="E84" s="1798">
        <v>1</v>
      </c>
      <c r="F84" s="1799"/>
      <c r="G84" s="1753">
        <f t="shared" si="2"/>
        <v>0</v>
      </c>
      <c r="H84" s="1799"/>
      <c r="I84" s="1753">
        <f t="shared" si="3"/>
        <v>0</v>
      </c>
    </row>
    <row r="85" spans="1:10" ht="15" customHeight="1">
      <c r="A85" s="1750"/>
      <c r="B85" s="1760"/>
      <c r="C85" s="1794" t="s">
        <v>8294</v>
      </c>
      <c r="D85" s="1794" t="s">
        <v>1</v>
      </c>
      <c r="E85" s="1795"/>
      <c r="F85" s="1795"/>
      <c r="G85" s="1795"/>
      <c r="H85" s="1795"/>
      <c r="I85" s="1795"/>
      <c r="J85" s="1795"/>
    </row>
    <row r="86" spans="1:10" ht="120.75" customHeight="1">
      <c r="A86" s="1750">
        <v>67</v>
      </c>
      <c r="B86" s="1764" t="s">
        <v>8295</v>
      </c>
      <c r="C86" s="1800" t="s">
        <v>8296</v>
      </c>
      <c r="D86" s="1797"/>
      <c r="E86" s="1798">
        <v>1</v>
      </c>
      <c r="F86" s="1799"/>
      <c r="G86" s="1753">
        <f t="shared" si="2"/>
        <v>0</v>
      </c>
      <c r="H86" s="1799"/>
      <c r="I86" s="1753">
        <f t="shared" si="3"/>
        <v>0</v>
      </c>
    </row>
    <row r="87" spans="1:10">
      <c r="A87" s="1750"/>
      <c r="B87" s="1760"/>
      <c r="C87" s="1794" t="s">
        <v>8297</v>
      </c>
      <c r="D87" s="1794" t="s">
        <v>1</v>
      </c>
      <c r="E87" s="1795"/>
      <c r="F87" s="1795"/>
      <c r="G87" s="1795"/>
      <c r="H87" s="1795"/>
      <c r="I87" s="1795"/>
      <c r="J87" s="1795"/>
    </row>
    <row r="88" spans="1:10" ht="24.75" customHeight="1">
      <c r="A88" s="1750">
        <v>68</v>
      </c>
      <c r="B88" s="1760"/>
      <c r="C88" s="1801" t="s">
        <v>8298</v>
      </c>
      <c r="D88" s="1801" t="s">
        <v>2462</v>
      </c>
      <c r="E88" s="1798">
        <v>2</v>
      </c>
      <c r="F88" s="1799"/>
      <c r="G88" s="1753">
        <f t="shared" si="2"/>
        <v>0</v>
      </c>
      <c r="H88" s="1799"/>
      <c r="I88" s="1753">
        <f t="shared" si="3"/>
        <v>0</v>
      </c>
    </row>
    <row r="89" spans="1:10">
      <c r="A89" s="1750"/>
      <c r="B89" s="1760"/>
      <c r="C89" s="1748" t="s">
        <v>8299</v>
      </c>
      <c r="D89" s="1748" t="s">
        <v>1</v>
      </c>
      <c r="E89" s="1749"/>
      <c r="F89" s="1749"/>
      <c r="G89" s="1749"/>
      <c r="H89" s="1749"/>
      <c r="I89" s="1749"/>
      <c r="J89" s="1749"/>
    </row>
    <row r="90" spans="1:10" ht="47.25" customHeight="1">
      <c r="A90" s="1750">
        <v>69</v>
      </c>
      <c r="B90" s="1764" t="s">
        <v>8300</v>
      </c>
      <c r="C90" s="1765" t="s">
        <v>8301</v>
      </c>
      <c r="D90" s="1766" t="s">
        <v>2462</v>
      </c>
      <c r="E90" s="1767">
        <v>1</v>
      </c>
      <c r="F90" s="1754"/>
      <c r="G90" s="1753">
        <f t="shared" si="2"/>
        <v>0</v>
      </c>
      <c r="H90" s="1754"/>
      <c r="I90" s="1753">
        <f t="shared" si="3"/>
        <v>0</v>
      </c>
    </row>
    <row r="91" spans="1:10">
      <c r="A91" s="1750"/>
      <c r="B91" s="1764" t="s">
        <v>8302</v>
      </c>
      <c r="C91" s="1748" t="s">
        <v>8303</v>
      </c>
      <c r="D91" s="1748" t="s">
        <v>1</v>
      </c>
      <c r="E91" s="1749"/>
      <c r="F91" s="1749"/>
      <c r="G91" s="1749"/>
      <c r="H91" s="1749"/>
      <c r="I91" s="1749"/>
      <c r="J91" s="1749"/>
    </row>
    <row r="92" spans="1:10" ht="15" customHeight="1">
      <c r="A92" s="1750">
        <v>70</v>
      </c>
      <c r="B92" s="1760"/>
      <c r="C92" s="1766" t="s">
        <v>8304</v>
      </c>
      <c r="D92" s="1766" t="s">
        <v>2462</v>
      </c>
      <c r="E92" s="1767">
        <v>1</v>
      </c>
      <c r="F92" s="1754"/>
      <c r="G92" s="1753">
        <f t="shared" si="2"/>
        <v>0</v>
      </c>
      <c r="H92" s="1754"/>
      <c r="I92" s="1753">
        <f t="shared" si="3"/>
        <v>0</v>
      </c>
    </row>
    <row r="93" spans="1:10" ht="15.75" customHeight="1">
      <c r="A93" s="1750">
        <v>71</v>
      </c>
      <c r="B93" s="1760"/>
      <c r="C93" s="1802" t="s">
        <v>8305</v>
      </c>
      <c r="D93" s="1803"/>
      <c r="E93" s="1767">
        <v>1</v>
      </c>
      <c r="F93" s="1754"/>
      <c r="G93" s="1753">
        <f t="shared" si="2"/>
        <v>0</v>
      </c>
      <c r="H93" s="1754"/>
      <c r="I93" s="1753">
        <f t="shared" si="3"/>
        <v>0</v>
      </c>
    </row>
    <row r="94" spans="1:10" ht="15.75" customHeight="1">
      <c r="A94" s="1741"/>
      <c r="B94" s="1741"/>
      <c r="C94" s="1742" t="s">
        <v>8306</v>
      </c>
      <c r="D94" s="1743"/>
      <c r="E94" s="1744"/>
      <c r="F94" s="1744"/>
      <c r="G94" s="1744"/>
      <c r="H94" s="1744"/>
      <c r="I94" s="1744"/>
      <c r="J94" s="1745"/>
    </row>
    <row r="95" spans="1:10" ht="58.5" customHeight="1">
      <c r="A95" s="1750">
        <v>72</v>
      </c>
      <c r="B95" s="1764" t="s">
        <v>8307</v>
      </c>
      <c r="C95" s="1775" t="s">
        <v>8257</v>
      </c>
      <c r="D95" s="1766" t="s">
        <v>2462</v>
      </c>
      <c r="E95" s="1753">
        <v>1</v>
      </c>
      <c r="F95" s="1754"/>
      <c r="G95" s="1753">
        <f t="shared" si="2"/>
        <v>0</v>
      </c>
      <c r="H95" s="1754"/>
      <c r="I95" s="1753">
        <f t="shared" si="3"/>
        <v>0</v>
      </c>
    </row>
    <row r="96" spans="1:10" ht="68.25" customHeight="1">
      <c r="A96" s="1750">
        <v>73</v>
      </c>
      <c r="B96" s="1760"/>
      <c r="C96" s="1776" t="s">
        <v>8258</v>
      </c>
      <c r="D96" s="1766" t="s">
        <v>2462</v>
      </c>
      <c r="E96" s="1753">
        <v>1</v>
      </c>
      <c r="F96" s="1754"/>
      <c r="G96" s="1753">
        <f t="shared" si="2"/>
        <v>0</v>
      </c>
      <c r="H96" s="1754"/>
      <c r="I96" s="1753">
        <f t="shared" si="3"/>
        <v>0</v>
      </c>
    </row>
    <row r="97" spans="1:10" ht="15" customHeight="1">
      <c r="A97" s="1750">
        <v>74</v>
      </c>
      <c r="B97" s="1760"/>
      <c r="C97" s="1773" t="s">
        <v>8259</v>
      </c>
      <c r="D97" s="1766" t="s">
        <v>2462</v>
      </c>
      <c r="E97" s="1753">
        <v>1</v>
      </c>
      <c r="F97" s="1777"/>
      <c r="G97" s="1753">
        <f t="shared" si="2"/>
        <v>0</v>
      </c>
      <c r="H97" s="1777"/>
      <c r="I97" s="1753">
        <f t="shared" si="3"/>
        <v>0</v>
      </c>
    </row>
    <row r="98" spans="1:10">
      <c r="A98" s="1750">
        <v>75</v>
      </c>
      <c r="B98" s="1760"/>
      <c r="C98" s="1773" t="s">
        <v>8260</v>
      </c>
      <c r="D98" s="1766" t="s">
        <v>2462</v>
      </c>
      <c r="E98" s="1767">
        <v>1</v>
      </c>
      <c r="F98" s="1754"/>
      <c r="G98" s="1753">
        <f t="shared" si="2"/>
        <v>0</v>
      </c>
      <c r="H98" s="1754"/>
      <c r="I98" s="1753">
        <f t="shared" si="3"/>
        <v>0</v>
      </c>
    </row>
    <row r="99" spans="1:10" ht="15" customHeight="1">
      <c r="A99" s="1804"/>
      <c r="B99" s="1746" t="s">
        <v>168</v>
      </c>
      <c r="C99" s="1747" t="s">
        <v>8308</v>
      </c>
      <c r="D99" s="1748" t="s">
        <v>1</v>
      </c>
      <c r="E99" s="1749"/>
      <c r="F99" s="1749"/>
      <c r="G99" s="1749"/>
      <c r="H99" s="1749"/>
      <c r="I99" s="1749"/>
      <c r="J99" s="1749"/>
    </row>
    <row r="100" spans="1:10">
      <c r="A100" s="1750">
        <v>76</v>
      </c>
      <c r="B100" s="1805"/>
      <c r="C100" s="1773" t="s">
        <v>8247</v>
      </c>
      <c r="D100" s="1766" t="s">
        <v>2462</v>
      </c>
      <c r="E100" s="1767">
        <v>2</v>
      </c>
      <c r="F100" s="1754"/>
      <c r="G100" s="1753">
        <f t="shared" si="2"/>
        <v>0</v>
      </c>
      <c r="H100" s="1754"/>
      <c r="I100" s="1753">
        <f t="shared" si="3"/>
        <v>0</v>
      </c>
    </row>
    <row r="101" spans="1:10">
      <c r="A101" s="1750">
        <v>77</v>
      </c>
      <c r="B101" s="1805"/>
      <c r="C101" s="1773" t="s">
        <v>8248</v>
      </c>
      <c r="D101" s="1766" t="s">
        <v>2462</v>
      </c>
      <c r="E101" s="1767">
        <v>2</v>
      </c>
      <c r="F101" s="1754"/>
      <c r="G101" s="1753">
        <f t="shared" si="2"/>
        <v>0</v>
      </c>
      <c r="H101" s="1754"/>
      <c r="I101" s="1753">
        <f t="shared" si="3"/>
        <v>0</v>
      </c>
    </row>
    <row r="102" spans="1:10">
      <c r="A102" s="1750">
        <v>78</v>
      </c>
      <c r="B102" s="1805"/>
      <c r="C102" s="1773" t="s">
        <v>8249</v>
      </c>
      <c r="D102" s="1766" t="s">
        <v>2462</v>
      </c>
      <c r="E102" s="1767">
        <v>2</v>
      </c>
      <c r="F102" s="1754"/>
      <c r="G102" s="1753">
        <f t="shared" si="2"/>
        <v>0</v>
      </c>
      <c r="H102" s="1754"/>
      <c r="I102" s="1753">
        <f t="shared" si="3"/>
        <v>0</v>
      </c>
    </row>
    <row r="103" spans="1:10" ht="21">
      <c r="A103" s="1750">
        <v>79</v>
      </c>
      <c r="B103" s="1805"/>
      <c r="C103" s="1755" t="s">
        <v>8250</v>
      </c>
      <c r="D103" s="1752" t="s">
        <v>2462</v>
      </c>
      <c r="E103" s="1753">
        <v>1</v>
      </c>
      <c r="F103" s="1754"/>
      <c r="G103" s="1753">
        <f t="shared" si="2"/>
        <v>0</v>
      </c>
      <c r="H103" s="1754"/>
      <c r="I103" s="1753">
        <f t="shared" si="3"/>
        <v>0</v>
      </c>
    </row>
    <row r="104" spans="1:10">
      <c r="A104" s="1750">
        <v>80</v>
      </c>
      <c r="B104" s="1805"/>
      <c r="C104" s="1773" t="s">
        <v>8251</v>
      </c>
      <c r="D104" s="1766" t="s">
        <v>2462</v>
      </c>
      <c r="E104" s="1767">
        <v>2</v>
      </c>
      <c r="F104" s="1754"/>
      <c r="G104" s="1753">
        <f t="shared" si="2"/>
        <v>0</v>
      </c>
      <c r="H104" s="1754"/>
      <c r="I104" s="1753">
        <f t="shared" si="3"/>
        <v>0</v>
      </c>
    </row>
    <row r="105" spans="1:10">
      <c r="A105" s="1750">
        <v>81</v>
      </c>
      <c r="B105" s="1805"/>
      <c r="C105" s="1773" t="s">
        <v>8252</v>
      </c>
      <c r="D105" s="1766" t="s">
        <v>2462</v>
      </c>
      <c r="E105" s="1767">
        <v>2</v>
      </c>
      <c r="F105" s="1754"/>
      <c r="G105" s="1753">
        <f t="shared" si="2"/>
        <v>0</v>
      </c>
      <c r="H105" s="1754"/>
      <c r="I105" s="1753">
        <f t="shared" si="3"/>
        <v>0</v>
      </c>
    </row>
    <row r="106" spans="1:10">
      <c r="A106" s="1750">
        <v>82</v>
      </c>
      <c r="B106" s="1805"/>
      <c r="C106" s="1773" t="s">
        <v>8253</v>
      </c>
      <c r="D106" s="1766" t="s">
        <v>2462</v>
      </c>
      <c r="E106" s="1767">
        <v>0</v>
      </c>
      <c r="F106" s="1763"/>
      <c r="G106" s="1753">
        <f t="shared" si="2"/>
        <v>0</v>
      </c>
      <c r="H106" s="1763"/>
      <c r="I106" s="1753">
        <f t="shared" si="3"/>
        <v>0</v>
      </c>
    </row>
    <row r="107" spans="1:10">
      <c r="A107" s="1750">
        <v>83</v>
      </c>
      <c r="B107" s="1805"/>
      <c r="C107" s="1774" t="s">
        <v>8254</v>
      </c>
      <c r="D107" s="1766" t="s">
        <v>2462</v>
      </c>
      <c r="E107" s="1767">
        <v>1</v>
      </c>
      <c r="F107" s="1754"/>
      <c r="G107" s="1753">
        <f t="shared" si="2"/>
        <v>0</v>
      </c>
      <c r="H107" s="1754"/>
      <c r="I107" s="1753">
        <f t="shared" si="3"/>
        <v>0</v>
      </c>
    </row>
    <row r="108" spans="1:10" ht="21">
      <c r="A108" s="1750">
        <v>84</v>
      </c>
      <c r="B108" s="1806" t="s">
        <v>8309</v>
      </c>
      <c r="C108" s="1773" t="s">
        <v>8263</v>
      </c>
      <c r="D108" s="1766" t="s">
        <v>2462</v>
      </c>
      <c r="E108" s="1753">
        <v>1</v>
      </c>
      <c r="F108" s="1754"/>
      <c r="G108" s="1753">
        <f t="shared" si="2"/>
        <v>0</v>
      </c>
      <c r="H108" s="1754"/>
      <c r="I108" s="1753">
        <f t="shared" si="3"/>
        <v>0</v>
      </c>
    </row>
    <row r="109" spans="1:10">
      <c r="A109" s="1804"/>
      <c r="B109" s="1804"/>
      <c r="C109" s="1807" t="s">
        <v>8310</v>
      </c>
      <c r="D109" s="1807"/>
      <c r="E109" s="1808"/>
      <c r="F109" s="1808"/>
      <c r="G109" s="1808"/>
      <c r="H109" s="1808"/>
      <c r="I109" s="1808"/>
      <c r="J109" s="1808"/>
    </row>
    <row r="110" spans="1:10">
      <c r="A110" s="1750">
        <v>85</v>
      </c>
      <c r="B110" s="1809"/>
      <c r="C110" s="1810" t="s">
        <v>8311</v>
      </c>
      <c r="D110" s="1811" t="s">
        <v>2462</v>
      </c>
      <c r="E110" s="1812">
        <v>6</v>
      </c>
      <c r="F110" s="1782"/>
      <c r="G110" s="1753">
        <f t="shared" si="2"/>
        <v>0</v>
      </c>
      <c r="H110" s="1782"/>
      <c r="I110" s="1753">
        <f t="shared" si="3"/>
        <v>0</v>
      </c>
    </row>
    <row r="111" spans="1:10">
      <c r="A111" s="1750">
        <v>86</v>
      </c>
      <c r="B111" s="1809"/>
      <c r="C111" s="1810" t="s">
        <v>8279</v>
      </c>
      <c r="D111" s="1811" t="s">
        <v>2462</v>
      </c>
      <c r="E111" s="1812">
        <v>4</v>
      </c>
      <c r="F111" s="1782"/>
      <c r="G111" s="1753">
        <f t="shared" si="2"/>
        <v>0</v>
      </c>
      <c r="H111" s="1782"/>
      <c r="I111" s="1753">
        <f t="shared" si="3"/>
        <v>0</v>
      </c>
    </row>
    <row r="112" spans="1:10" ht="21">
      <c r="A112" s="1750">
        <v>87</v>
      </c>
      <c r="B112" s="1809"/>
      <c r="C112" s="1813" t="s">
        <v>8312</v>
      </c>
      <c r="D112" s="1811" t="s">
        <v>2462</v>
      </c>
      <c r="E112" s="1812">
        <v>4</v>
      </c>
      <c r="F112" s="1782"/>
      <c r="G112" s="1753">
        <f t="shared" si="2"/>
        <v>0</v>
      </c>
      <c r="H112" s="1782"/>
      <c r="I112" s="1753">
        <f t="shared" si="3"/>
        <v>0</v>
      </c>
    </row>
    <row r="113" spans="1:10">
      <c r="A113" s="1750">
        <v>88</v>
      </c>
      <c r="B113" s="1809"/>
      <c r="C113" s="1811" t="s">
        <v>8280</v>
      </c>
      <c r="D113" s="1811" t="s">
        <v>2462</v>
      </c>
      <c r="E113" s="1812">
        <v>4</v>
      </c>
      <c r="F113" s="1782"/>
      <c r="G113" s="1753">
        <f t="shared" si="2"/>
        <v>0</v>
      </c>
      <c r="H113" s="1782"/>
      <c r="I113" s="1753">
        <f t="shared" si="3"/>
        <v>0</v>
      </c>
    </row>
    <row r="114" spans="1:10">
      <c r="A114" s="1750">
        <v>89</v>
      </c>
      <c r="B114" s="1809"/>
      <c r="C114" s="1755" t="s">
        <v>8313</v>
      </c>
      <c r="D114" s="1752" t="s">
        <v>2462</v>
      </c>
      <c r="E114" s="1814">
        <v>4</v>
      </c>
      <c r="F114" s="1782"/>
      <c r="G114" s="1753">
        <f t="shared" si="2"/>
        <v>0</v>
      </c>
      <c r="H114" s="1782"/>
      <c r="I114" s="1753">
        <f t="shared" si="3"/>
        <v>0</v>
      </c>
    </row>
    <row r="115" spans="1:10">
      <c r="A115" s="1804"/>
      <c r="B115" s="1746" t="s">
        <v>8270</v>
      </c>
      <c r="C115" s="1747" t="s">
        <v>8314</v>
      </c>
      <c r="D115" s="1748" t="s">
        <v>1</v>
      </c>
      <c r="E115" s="1749"/>
      <c r="F115" s="1749"/>
      <c r="G115" s="1749"/>
      <c r="H115" s="1749"/>
      <c r="I115" s="1749"/>
      <c r="J115" s="1749"/>
    </row>
    <row r="116" spans="1:10" ht="21">
      <c r="A116" s="1750">
        <v>90</v>
      </c>
      <c r="B116" s="1760"/>
      <c r="C116" s="1779" t="s">
        <v>8272</v>
      </c>
      <c r="D116" s="1780" t="s">
        <v>2462</v>
      </c>
      <c r="E116" s="1781">
        <v>1</v>
      </c>
      <c r="F116" s="1782"/>
      <c r="G116" s="1753">
        <f t="shared" si="2"/>
        <v>0</v>
      </c>
      <c r="H116" s="1782"/>
      <c r="I116" s="1753">
        <f t="shared" si="3"/>
        <v>0</v>
      </c>
    </row>
    <row r="117" spans="1:10">
      <c r="A117" s="1750">
        <v>91</v>
      </c>
      <c r="B117" s="1760"/>
      <c r="C117" s="1773" t="s">
        <v>8233</v>
      </c>
      <c r="D117" s="1766" t="s">
        <v>2462</v>
      </c>
      <c r="E117" s="1767">
        <v>1</v>
      </c>
      <c r="F117" s="1754"/>
      <c r="G117" s="1753">
        <f t="shared" si="2"/>
        <v>0</v>
      </c>
      <c r="H117" s="1754"/>
      <c r="I117" s="1753">
        <f t="shared" si="3"/>
        <v>0</v>
      </c>
    </row>
    <row r="118" spans="1:10">
      <c r="A118" s="1815"/>
      <c r="B118" s="1815"/>
      <c r="C118" s="1816" t="s">
        <v>8315</v>
      </c>
      <c r="D118" s="1817"/>
      <c r="E118" s="1818"/>
      <c r="F118" s="1818"/>
      <c r="G118" s="1818"/>
      <c r="H118" s="1818"/>
      <c r="I118" s="1818"/>
      <c r="J118" s="1819"/>
    </row>
    <row r="119" spans="1:10">
      <c r="A119" s="1820"/>
      <c r="B119" s="1820"/>
      <c r="C119" s="1821" t="s">
        <v>8316</v>
      </c>
      <c r="D119" s="1822" t="s">
        <v>1</v>
      </c>
      <c r="E119" s="1823"/>
      <c r="F119" s="1823"/>
      <c r="G119" s="1823"/>
      <c r="H119" s="1823"/>
      <c r="I119" s="1823"/>
      <c r="J119" s="1823"/>
    </row>
    <row r="120" spans="1:10">
      <c r="A120" s="1750">
        <v>92</v>
      </c>
      <c r="B120" s="1824"/>
      <c r="C120" s="1825" t="s">
        <v>8317</v>
      </c>
      <c r="D120" s="1826" t="s">
        <v>2462</v>
      </c>
      <c r="E120" s="1827">
        <v>0</v>
      </c>
      <c r="F120" s="1828"/>
      <c r="G120" s="1753">
        <f t="shared" si="2"/>
        <v>0</v>
      </c>
      <c r="H120" s="1828"/>
      <c r="I120" s="1753">
        <f t="shared" si="3"/>
        <v>0</v>
      </c>
      <c r="J120" s="1756" t="s">
        <v>8235</v>
      </c>
    </row>
    <row r="121" spans="1:10">
      <c r="A121" s="1750">
        <v>93</v>
      </c>
      <c r="B121" s="1824"/>
      <c r="C121" s="1751" t="s">
        <v>8318</v>
      </c>
      <c r="D121" s="1752" t="s">
        <v>2462</v>
      </c>
      <c r="E121" s="1753">
        <v>0</v>
      </c>
      <c r="F121" s="1754"/>
      <c r="G121" s="1753">
        <f t="shared" si="2"/>
        <v>0</v>
      </c>
      <c r="H121" s="1754"/>
      <c r="I121" s="1753">
        <f t="shared" si="3"/>
        <v>0</v>
      </c>
      <c r="J121" s="1756" t="s">
        <v>8235</v>
      </c>
    </row>
    <row r="122" spans="1:10">
      <c r="A122" s="1815"/>
      <c r="B122" s="1815"/>
      <c r="C122" s="1816" t="s">
        <v>8319</v>
      </c>
      <c r="D122" s="1817"/>
      <c r="E122" s="1818"/>
      <c r="F122" s="1818"/>
      <c r="G122" s="1818"/>
      <c r="H122" s="1818"/>
      <c r="I122" s="1818"/>
      <c r="J122" s="1829"/>
    </row>
    <row r="123" spans="1:10">
      <c r="A123" s="1820"/>
      <c r="B123" s="1820"/>
      <c r="C123" s="1821" t="s">
        <v>8320</v>
      </c>
      <c r="D123" s="1822" t="s">
        <v>1</v>
      </c>
      <c r="E123" s="1823"/>
      <c r="F123" s="1823"/>
      <c r="G123" s="1823"/>
      <c r="H123" s="1823"/>
      <c r="I123" s="1823"/>
      <c r="J123" s="1830"/>
    </row>
    <row r="124" spans="1:10" ht="15" customHeight="1">
      <c r="A124" s="1750">
        <v>94</v>
      </c>
      <c r="B124" s="1824"/>
      <c r="C124" s="1831" t="s">
        <v>8321</v>
      </c>
      <c r="D124" s="1832" t="s">
        <v>2462</v>
      </c>
      <c r="E124" s="1833">
        <v>1</v>
      </c>
      <c r="F124" s="1834"/>
      <c r="G124" s="1753">
        <f t="shared" si="2"/>
        <v>0</v>
      </c>
      <c r="H124" s="1834"/>
      <c r="I124" s="1753">
        <f t="shared" si="3"/>
        <v>0</v>
      </c>
    </row>
    <row r="125" spans="1:10" ht="15.75" customHeight="1">
      <c r="A125" s="1750">
        <v>95</v>
      </c>
      <c r="B125" s="1824"/>
      <c r="C125" s="1831" t="s">
        <v>8322</v>
      </c>
      <c r="D125" s="1832" t="s">
        <v>2462</v>
      </c>
      <c r="E125" s="1833">
        <v>1</v>
      </c>
      <c r="F125" s="1834"/>
      <c r="G125" s="1753">
        <f t="shared" si="2"/>
        <v>0</v>
      </c>
      <c r="H125" s="1834"/>
      <c r="I125" s="1753">
        <f t="shared" si="3"/>
        <v>0</v>
      </c>
    </row>
    <row r="126" spans="1:10">
      <c r="A126" s="1750">
        <v>96</v>
      </c>
      <c r="B126" s="1824"/>
      <c r="C126" s="1831" t="s">
        <v>8323</v>
      </c>
      <c r="D126" s="1832" t="s">
        <v>2462</v>
      </c>
      <c r="E126" s="1833">
        <v>11</v>
      </c>
      <c r="F126" s="1834"/>
      <c r="G126" s="1753">
        <f t="shared" si="2"/>
        <v>0</v>
      </c>
      <c r="H126" s="1834"/>
      <c r="I126" s="1753">
        <f t="shared" si="3"/>
        <v>0</v>
      </c>
    </row>
    <row r="127" spans="1:10">
      <c r="A127" s="1750">
        <v>97</v>
      </c>
      <c r="B127" s="1824"/>
      <c r="C127" s="1831" t="s">
        <v>8324</v>
      </c>
      <c r="D127" s="1832" t="s">
        <v>2462</v>
      </c>
      <c r="E127" s="1833">
        <v>1</v>
      </c>
      <c r="F127" s="1834"/>
      <c r="G127" s="1753">
        <f t="shared" si="2"/>
        <v>0</v>
      </c>
      <c r="H127" s="1834"/>
      <c r="I127" s="1753">
        <f t="shared" si="3"/>
        <v>0</v>
      </c>
    </row>
    <row r="128" spans="1:10" ht="21">
      <c r="A128" s="1750">
        <v>98</v>
      </c>
      <c r="B128" s="1824"/>
      <c r="C128" s="1831" t="s">
        <v>8325</v>
      </c>
      <c r="D128" s="1832" t="s">
        <v>2462</v>
      </c>
      <c r="E128" s="1833">
        <v>1</v>
      </c>
      <c r="F128" s="1834"/>
      <c r="G128" s="1753">
        <f t="shared" si="2"/>
        <v>0</v>
      </c>
      <c r="H128" s="1834"/>
      <c r="I128" s="1753">
        <f t="shared" si="3"/>
        <v>0</v>
      </c>
    </row>
    <row r="129" spans="1:10">
      <c r="A129" s="1750">
        <v>99</v>
      </c>
      <c r="B129" s="1824"/>
      <c r="C129" s="1831" t="s">
        <v>8326</v>
      </c>
      <c r="D129" s="1832" t="s">
        <v>2462</v>
      </c>
      <c r="E129" s="1833">
        <v>1</v>
      </c>
      <c r="F129" s="1834"/>
      <c r="G129" s="1753">
        <f t="shared" si="2"/>
        <v>0</v>
      </c>
      <c r="H129" s="1834"/>
      <c r="I129" s="1753">
        <f t="shared" si="3"/>
        <v>0</v>
      </c>
    </row>
    <row r="130" spans="1:10">
      <c r="A130" s="1750">
        <v>100</v>
      </c>
      <c r="B130" s="1824"/>
      <c r="C130" s="1831" t="s">
        <v>8327</v>
      </c>
      <c r="D130" s="1832" t="s">
        <v>2462</v>
      </c>
      <c r="E130" s="1833">
        <v>1</v>
      </c>
      <c r="F130" s="1834"/>
      <c r="G130" s="1753">
        <f t="shared" si="2"/>
        <v>0</v>
      </c>
      <c r="H130" s="1834"/>
      <c r="I130" s="1753">
        <f t="shared" si="3"/>
        <v>0</v>
      </c>
    </row>
    <row r="131" spans="1:10">
      <c r="A131" s="1750">
        <v>101</v>
      </c>
      <c r="B131" s="1824"/>
      <c r="C131" s="1831" t="s">
        <v>8328</v>
      </c>
      <c r="D131" s="1832" t="s">
        <v>2462</v>
      </c>
      <c r="E131" s="1833">
        <v>1</v>
      </c>
      <c r="F131" s="1834"/>
      <c r="G131" s="1753">
        <f t="shared" si="2"/>
        <v>0</v>
      </c>
      <c r="H131" s="1834"/>
      <c r="I131" s="1753">
        <f t="shared" si="3"/>
        <v>0</v>
      </c>
    </row>
    <row r="132" spans="1:10">
      <c r="A132" s="1750">
        <v>102</v>
      </c>
      <c r="B132" s="1824"/>
      <c r="C132" s="1832" t="s">
        <v>8329</v>
      </c>
      <c r="D132" s="1832" t="s">
        <v>2462</v>
      </c>
      <c r="E132" s="1833">
        <v>1</v>
      </c>
      <c r="F132" s="1834"/>
      <c r="G132" s="1833">
        <f>F132*E132</f>
        <v>0</v>
      </c>
      <c r="H132" s="1834"/>
      <c r="I132" s="1833">
        <f>H132*E132</f>
        <v>0</v>
      </c>
    </row>
    <row r="133" spans="1:10">
      <c r="A133" s="1750">
        <v>103</v>
      </c>
      <c r="B133" s="1824"/>
      <c r="C133" s="1831" t="s">
        <v>8330</v>
      </c>
      <c r="D133" s="1832" t="s">
        <v>2462</v>
      </c>
      <c r="E133" s="1833">
        <v>1</v>
      </c>
      <c r="F133" s="1834"/>
      <c r="G133" s="1753">
        <f t="shared" si="2"/>
        <v>0</v>
      </c>
      <c r="H133" s="1834"/>
      <c r="I133" s="1753">
        <f t="shared" si="3"/>
        <v>0</v>
      </c>
    </row>
    <row r="134" spans="1:10">
      <c r="A134" s="1750">
        <v>104</v>
      </c>
      <c r="B134" s="1824"/>
      <c r="C134" s="1835" t="s">
        <v>8331</v>
      </c>
      <c r="D134" s="1832" t="s">
        <v>2462</v>
      </c>
      <c r="E134" s="1833">
        <v>9</v>
      </c>
      <c r="F134" s="1834"/>
      <c r="G134" s="1753">
        <f t="shared" si="2"/>
        <v>0</v>
      </c>
      <c r="H134" s="1834"/>
      <c r="I134" s="1753">
        <f t="shared" si="3"/>
        <v>0</v>
      </c>
    </row>
    <row r="135" spans="1:10">
      <c r="A135" s="1750">
        <v>105</v>
      </c>
      <c r="B135" s="1824"/>
      <c r="C135" s="1835" t="s">
        <v>8332</v>
      </c>
      <c r="D135" s="1832" t="s">
        <v>2462</v>
      </c>
      <c r="E135" s="1833">
        <v>1</v>
      </c>
      <c r="F135" s="1834"/>
      <c r="G135" s="1753">
        <f t="shared" si="2"/>
        <v>0</v>
      </c>
      <c r="H135" s="1834"/>
      <c r="I135" s="1753">
        <f t="shared" si="3"/>
        <v>0</v>
      </c>
    </row>
    <row r="136" spans="1:10">
      <c r="A136" s="1750">
        <v>106</v>
      </c>
      <c r="B136" s="1824"/>
      <c r="C136" s="1751" t="s">
        <v>8333</v>
      </c>
      <c r="D136" s="1752" t="s">
        <v>2462</v>
      </c>
      <c r="E136" s="1753">
        <v>1</v>
      </c>
      <c r="F136" s="1754"/>
      <c r="G136" s="1753">
        <f t="shared" si="2"/>
        <v>0</v>
      </c>
      <c r="H136" s="1754"/>
      <c r="I136" s="1753">
        <f t="shared" si="3"/>
        <v>0</v>
      </c>
    </row>
    <row r="137" spans="1:10" ht="21">
      <c r="A137" s="1750">
        <v>107</v>
      </c>
      <c r="B137" s="1824"/>
      <c r="C137" s="1773" t="s">
        <v>8334</v>
      </c>
      <c r="D137" s="1766" t="s">
        <v>2462</v>
      </c>
      <c r="E137" s="1753">
        <v>1</v>
      </c>
      <c r="F137" s="1754"/>
      <c r="G137" s="1753">
        <f t="shared" ref="G137:G186" si="4">F137*E137</f>
        <v>0</v>
      </c>
      <c r="H137" s="1754"/>
      <c r="I137" s="1753">
        <f t="shared" ref="I137:I186" si="5">H137*E137</f>
        <v>0</v>
      </c>
    </row>
    <row r="138" spans="1:10">
      <c r="A138" s="1750">
        <v>108</v>
      </c>
      <c r="B138" s="1824"/>
      <c r="C138" s="1801" t="s">
        <v>8335</v>
      </c>
      <c r="D138" s="1801"/>
      <c r="E138" s="1798">
        <v>1</v>
      </c>
      <c r="F138" s="1799"/>
      <c r="G138" s="1753">
        <f t="shared" si="4"/>
        <v>0</v>
      </c>
      <c r="H138" s="1799"/>
      <c r="I138" s="1753">
        <f t="shared" si="5"/>
        <v>0</v>
      </c>
    </row>
    <row r="139" spans="1:10" ht="15" customHeight="1">
      <c r="A139" s="1750">
        <v>109</v>
      </c>
      <c r="B139" s="1824"/>
      <c r="C139" s="1801" t="s">
        <v>8336</v>
      </c>
      <c r="D139" s="1801"/>
      <c r="E139" s="1798">
        <v>1</v>
      </c>
      <c r="F139" s="1799"/>
      <c r="G139" s="1753">
        <f t="shared" si="4"/>
        <v>0</v>
      </c>
      <c r="H139" s="1799"/>
      <c r="I139" s="1753">
        <f t="shared" si="5"/>
        <v>0</v>
      </c>
    </row>
    <row r="140" spans="1:10">
      <c r="A140" s="1820"/>
      <c r="B140" s="1820"/>
      <c r="C140" s="1821" t="s">
        <v>8337</v>
      </c>
      <c r="D140" s="1822" t="s">
        <v>1</v>
      </c>
      <c r="E140" s="1823"/>
      <c r="F140" s="1823"/>
      <c r="G140" s="1823"/>
      <c r="H140" s="1823"/>
      <c r="I140" s="1823"/>
      <c r="J140" s="1830"/>
    </row>
    <row r="141" spans="1:10">
      <c r="A141" s="1750">
        <v>110</v>
      </c>
      <c r="B141" s="1824"/>
      <c r="C141" s="1825" t="s">
        <v>8338</v>
      </c>
      <c r="D141" s="1832" t="s">
        <v>2462</v>
      </c>
      <c r="E141" s="1833">
        <v>1</v>
      </c>
      <c r="F141" s="1834"/>
      <c r="G141" s="1753">
        <f t="shared" si="4"/>
        <v>0</v>
      </c>
      <c r="H141" s="1834"/>
      <c r="I141" s="1753">
        <f t="shared" si="5"/>
        <v>0</v>
      </c>
    </row>
    <row r="142" spans="1:10">
      <c r="A142" s="1750">
        <v>111</v>
      </c>
      <c r="B142" s="1824"/>
      <c r="C142" s="1831" t="s">
        <v>8339</v>
      </c>
      <c r="D142" s="1832" t="s">
        <v>2462</v>
      </c>
      <c r="E142" s="1833">
        <v>1</v>
      </c>
      <c r="F142" s="1834"/>
      <c r="G142" s="1753">
        <f t="shared" si="4"/>
        <v>0</v>
      </c>
      <c r="H142" s="1834"/>
      <c r="I142" s="1753">
        <f t="shared" si="5"/>
        <v>0</v>
      </c>
    </row>
    <row r="143" spans="1:10">
      <c r="A143" s="1750">
        <v>112</v>
      </c>
      <c r="B143" s="1824"/>
      <c r="C143" s="1831" t="s">
        <v>8340</v>
      </c>
      <c r="D143" s="1832" t="s">
        <v>2462</v>
      </c>
      <c r="E143" s="1833">
        <v>1</v>
      </c>
      <c r="F143" s="1834"/>
      <c r="G143" s="1753">
        <f t="shared" si="4"/>
        <v>0</v>
      </c>
      <c r="H143" s="1834"/>
      <c r="I143" s="1753">
        <f t="shared" si="5"/>
        <v>0</v>
      </c>
    </row>
    <row r="144" spans="1:10">
      <c r="A144" s="1750">
        <v>113</v>
      </c>
      <c r="B144" s="1824"/>
      <c r="C144" s="1831" t="s">
        <v>8341</v>
      </c>
      <c r="D144" s="1832" t="s">
        <v>2462</v>
      </c>
      <c r="E144" s="1833">
        <v>1</v>
      </c>
      <c r="F144" s="1834"/>
      <c r="G144" s="1753">
        <f t="shared" si="4"/>
        <v>0</v>
      </c>
      <c r="H144" s="1834"/>
      <c r="I144" s="1753">
        <f t="shared" si="5"/>
        <v>0</v>
      </c>
    </row>
    <row r="145" spans="1:10">
      <c r="A145" s="1750">
        <v>114</v>
      </c>
      <c r="B145" s="1824"/>
      <c r="C145" s="1831" t="s">
        <v>8342</v>
      </c>
      <c r="D145" s="1832" t="s">
        <v>2462</v>
      </c>
      <c r="E145" s="1833">
        <v>1</v>
      </c>
      <c r="F145" s="1834"/>
      <c r="G145" s="1753">
        <f t="shared" si="4"/>
        <v>0</v>
      </c>
      <c r="H145" s="1834"/>
      <c r="I145" s="1753">
        <f t="shared" si="5"/>
        <v>0</v>
      </c>
    </row>
    <row r="146" spans="1:10">
      <c r="A146" s="1750">
        <v>115</v>
      </c>
      <c r="B146" s="1824"/>
      <c r="C146" s="1831" t="s">
        <v>4142</v>
      </c>
      <c r="D146" s="1832" t="s">
        <v>2462</v>
      </c>
      <c r="E146" s="1833">
        <v>1</v>
      </c>
      <c r="F146" s="1834"/>
      <c r="G146" s="1753">
        <f t="shared" si="4"/>
        <v>0</v>
      </c>
      <c r="H146" s="1834"/>
      <c r="I146" s="1753">
        <f t="shared" si="5"/>
        <v>0</v>
      </c>
    </row>
    <row r="147" spans="1:10">
      <c r="A147" s="1750">
        <v>116</v>
      </c>
      <c r="B147" s="1824"/>
      <c r="C147" s="1831" t="s">
        <v>8343</v>
      </c>
      <c r="D147" s="1832" t="s">
        <v>2462</v>
      </c>
      <c r="E147" s="1833">
        <v>3</v>
      </c>
      <c r="F147" s="1834"/>
      <c r="G147" s="1753">
        <f t="shared" si="4"/>
        <v>0</v>
      </c>
      <c r="H147" s="1834"/>
      <c r="I147" s="1753">
        <f t="shared" si="5"/>
        <v>0</v>
      </c>
    </row>
    <row r="148" spans="1:10">
      <c r="A148" s="1750">
        <v>117</v>
      </c>
      <c r="B148" s="1824"/>
      <c r="C148" s="1831" t="s">
        <v>8344</v>
      </c>
      <c r="D148" s="1832" t="s">
        <v>2462</v>
      </c>
      <c r="E148" s="1833">
        <v>1</v>
      </c>
      <c r="F148" s="1834"/>
      <c r="G148" s="1753">
        <f t="shared" si="4"/>
        <v>0</v>
      </c>
      <c r="H148" s="1834"/>
      <c r="I148" s="1753">
        <f t="shared" si="5"/>
        <v>0</v>
      </c>
    </row>
    <row r="149" spans="1:10">
      <c r="A149" s="1750">
        <v>118</v>
      </c>
      <c r="B149" s="1824"/>
      <c r="C149" s="1832" t="s">
        <v>8345</v>
      </c>
      <c r="D149" s="1832" t="s">
        <v>2462</v>
      </c>
      <c r="E149" s="1833">
        <v>1</v>
      </c>
      <c r="F149" s="1834"/>
      <c r="G149" s="1753">
        <f t="shared" si="4"/>
        <v>0</v>
      </c>
      <c r="H149" s="1834"/>
      <c r="I149" s="1753">
        <f t="shared" si="5"/>
        <v>0</v>
      </c>
    </row>
    <row r="150" spans="1:10">
      <c r="A150" s="1815"/>
      <c r="B150" s="1815"/>
      <c r="C150" s="1816" t="s">
        <v>8346</v>
      </c>
      <c r="D150" s="1817"/>
      <c r="E150" s="1818"/>
      <c r="F150" s="1818"/>
      <c r="G150" s="1818"/>
      <c r="H150" s="1818"/>
      <c r="I150" s="1818"/>
      <c r="J150" s="1819"/>
    </row>
    <row r="151" spans="1:10">
      <c r="A151" s="1750"/>
      <c r="B151" s="1836"/>
      <c r="C151" s="1837" t="s">
        <v>8347</v>
      </c>
      <c r="D151" s="1822" t="s">
        <v>1</v>
      </c>
      <c r="E151" s="1823"/>
      <c r="F151" s="1823"/>
      <c r="G151" s="1823"/>
      <c r="H151" s="1823"/>
      <c r="I151" s="1823"/>
      <c r="J151" s="1823"/>
    </row>
    <row r="152" spans="1:10">
      <c r="A152" s="1750">
        <v>119</v>
      </c>
      <c r="B152" s="1836"/>
      <c r="C152" s="1838" t="s">
        <v>8348</v>
      </c>
      <c r="D152" s="1832" t="s">
        <v>254</v>
      </c>
      <c r="E152" s="1833">
        <v>2207</v>
      </c>
      <c r="F152" s="1834"/>
      <c r="G152" s="1753">
        <f t="shared" si="4"/>
        <v>0</v>
      </c>
      <c r="H152" s="1834"/>
      <c r="I152" s="1753">
        <f t="shared" si="5"/>
        <v>0</v>
      </c>
    </row>
    <row r="153" spans="1:10">
      <c r="A153" s="1750">
        <v>120</v>
      </c>
      <c r="B153" s="1836"/>
      <c r="C153" s="1838" t="s">
        <v>8349</v>
      </c>
      <c r="D153" s="1832" t="s">
        <v>2462</v>
      </c>
      <c r="E153" s="1833">
        <v>49</v>
      </c>
      <c r="F153" s="1834"/>
      <c r="G153" s="1753">
        <f t="shared" si="4"/>
        <v>0</v>
      </c>
      <c r="H153" s="1834"/>
      <c r="I153" s="1753">
        <f t="shared" si="5"/>
        <v>0</v>
      </c>
    </row>
    <row r="154" spans="1:10">
      <c r="A154" s="1750">
        <v>121</v>
      </c>
      <c r="B154" s="1836"/>
      <c r="C154" s="1838" t="s">
        <v>8350</v>
      </c>
      <c r="D154" s="1832" t="s">
        <v>2462</v>
      </c>
      <c r="E154" s="1833">
        <v>49</v>
      </c>
      <c r="F154" s="1834"/>
      <c r="G154" s="1753">
        <f t="shared" si="4"/>
        <v>0</v>
      </c>
      <c r="H154" s="1834"/>
      <c r="I154" s="1753">
        <f t="shared" si="5"/>
        <v>0</v>
      </c>
    </row>
    <row r="155" spans="1:10">
      <c r="A155" s="1750">
        <v>122</v>
      </c>
      <c r="B155" s="1836"/>
      <c r="C155" s="1838" t="s">
        <v>8351</v>
      </c>
      <c r="D155" s="1832" t="s">
        <v>2462</v>
      </c>
      <c r="E155" s="1833">
        <v>49</v>
      </c>
      <c r="F155" s="1834"/>
      <c r="G155" s="1753">
        <f t="shared" si="4"/>
        <v>0</v>
      </c>
      <c r="H155" s="1834"/>
      <c r="I155" s="1753">
        <f t="shared" si="5"/>
        <v>0</v>
      </c>
    </row>
    <row r="156" spans="1:10">
      <c r="A156" s="1750">
        <v>123</v>
      </c>
      <c r="B156" s="1836"/>
      <c r="C156" s="1838" t="s">
        <v>8352</v>
      </c>
      <c r="D156" s="1832" t="s">
        <v>2462</v>
      </c>
      <c r="E156" s="1833">
        <v>51</v>
      </c>
      <c r="F156" s="1834"/>
      <c r="G156" s="1753">
        <f t="shared" si="4"/>
        <v>0</v>
      </c>
      <c r="H156" s="1834"/>
      <c r="I156" s="1753">
        <f t="shared" si="5"/>
        <v>0</v>
      </c>
    </row>
    <row r="157" spans="1:10">
      <c r="A157" s="1750">
        <v>124</v>
      </c>
      <c r="B157" s="1836"/>
      <c r="C157" s="1838" t="s">
        <v>8353</v>
      </c>
      <c r="D157" s="1832" t="s">
        <v>2462</v>
      </c>
      <c r="E157" s="1833">
        <v>18</v>
      </c>
      <c r="F157" s="1834"/>
      <c r="G157" s="1753">
        <f t="shared" si="4"/>
        <v>0</v>
      </c>
      <c r="H157" s="1834"/>
      <c r="I157" s="1753">
        <f t="shared" si="5"/>
        <v>0</v>
      </c>
    </row>
    <row r="158" spans="1:10">
      <c r="A158" s="1750">
        <v>125</v>
      </c>
      <c r="B158" s="1836"/>
      <c r="C158" s="1838" t="s">
        <v>8354</v>
      </c>
      <c r="D158" s="1832" t="s">
        <v>2462</v>
      </c>
      <c r="E158" s="1833">
        <v>4</v>
      </c>
      <c r="F158" s="1834"/>
      <c r="G158" s="1753">
        <f t="shared" si="4"/>
        <v>0</v>
      </c>
      <c r="H158" s="1834"/>
      <c r="I158" s="1753">
        <f t="shared" si="5"/>
        <v>0</v>
      </c>
    </row>
    <row r="159" spans="1:10">
      <c r="A159" s="1750">
        <v>126</v>
      </c>
      <c r="B159" s="1836"/>
      <c r="C159" s="1838" t="s">
        <v>8355</v>
      </c>
      <c r="D159" s="1832" t="s">
        <v>2462</v>
      </c>
      <c r="E159" s="1833">
        <v>2</v>
      </c>
      <c r="F159" s="1834"/>
      <c r="G159" s="1753">
        <f t="shared" si="4"/>
        <v>0</v>
      </c>
      <c r="H159" s="1834"/>
      <c r="I159" s="1753">
        <f t="shared" si="5"/>
        <v>0</v>
      </c>
    </row>
    <row r="160" spans="1:10">
      <c r="A160" s="1750">
        <v>127</v>
      </c>
      <c r="B160" s="1836"/>
      <c r="C160" s="1838" t="s">
        <v>8356</v>
      </c>
      <c r="D160" s="1832" t="s">
        <v>2462</v>
      </c>
      <c r="E160" s="1833">
        <v>14</v>
      </c>
      <c r="F160" s="1834"/>
      <c r="G160" s="1753">
        <f t="shared" si="4"/>
        <v>0</v>
      </c>
      <c r="H160" s="1834"/>
      <c r="I160" s="1753">
        <f t="shared" si="5"/>
        <v>0</v>
      </c>
    </row>
    <row r="161" spans="1:10">
      <c r="A161" s="1750"/>
      <c r="B161" s="1836"/>
      <c r="C161" s="1837" t="s">
        <v>8357</v>
      </c>
      <c r="D161" s="1822" t="s">
        <v>1</v>
      </c>
      <c r="E161" s="1823"/>
      <c r="F161" s="1823"/>
      <c r="G161" s="1823"/>
      <c r="H161" s="1823"/>
      <c r="I161" s="1823"/>
      <c r="J161" s="1823"/>
    </row>
    <row r="162" spans="1:10">
      <c r="A162" s="1750">
        <v>128</v>
      </c>
      <c r="B162" s="1836"/>
      <c r="C162" s="1838" t="s">
        <v>8358</v>
      </c>
      <c r="D162" s="1832" t="s">
        <v>254</v>
      </c>
      <c r="E162" s="1833">
        <v>1733</v>
      </c>
      <c r="F162" s="1834"/>
      <c r="G162" s="1753">
        <f>F162*E162</f>
        <v>0</v>
      </c>
      <c r="H162" s="1834"/>
      <c r="I162" s="1753">
        <f t="shared" si="5"/>
        <v>0</v>
      </c>
    </row>
    <row r="163" spans="1:10">
      <c r="A163" s="1750">
        <v>129</v>
      </c>
      <c r="B163" s="1836"/>
      <c r="C163" s="1838" t="s">
        <v>8358</v>
      </c>
      <c r="D163" s="1832" t="s">
        <v>254</v>
      </c>
      <c r="E163" s="1833">
        <v>42</v>
      </c>
      <c r="F163" s="1834"/>
      <c r="G163" s="1753">
        <f>F163*E163</f>
        <v>0</v>
      </c>
      <c r="H163" s="1834"/>
      <c r="I163" s="1753">
        <f>H163*E163</f>
        <v>0</v>
      </c>
    </row>
    <row r="164" spans="1:10">
      <c r="A164" s="1750">
        <v>130</v>
      </c>
      <c r="B164" s="1836"/>
      <c r="C164" s="1838" t="s">
        <v>8359</v>
      </c>
      <c r="D164" s="1832" t="s">
        <v>254</v>
      </c>
      <c r="E164" s="1833">
        <v>181</v>
      </c>
      <c r="F164" s="1834"/>
      <c r="G164" s="1753">
        <f>F164*E164</f>
        <v>0</v>
      </c>
      <c r="H164" s="1834"/>
      <c r="I164" s="1753">
        <f>H164*E164</f>
        <v>0</v>
      </c>
    </row>
    <row r="165" spans="1:10">
      <c r="A165" s="1750">
        <v>131</v>
      </c>
      <c r="B165" s="1836"/>
      <c r="C165" s="1838" t="s">
        <v>8360</v>
      </c>
      <c r="D165" s="1832" t="s">
        <v>254</v>
      </c>
      <c r="E165" s="1833">
        <v>248</v>
      </c>
      <c r="F165" s="1834"/>
      <c r="G165" s="1753">
        <f>F165*E165</f>
        <v>0</v>
      </c>
      <c r="H165" s="1834"/>
      <c r="I165" s="1753">
        <f>H165*E165</f>
        <v>0</v>
      </c>
    </row>
    <row r="166" spans="1:10">
      <c r="A166" s="1750"/>
      <c r="B166" s="1836"/>
      <c r="C166" s="1839" t="s">
        <v>8361</v>
      </c>
      <c r="D166" s="1840" t="s">
        <v>1</v>
      </c>
      <c r="E166" s="1841"/>
      <c r="F166" s="1841"/>
      <c r="G166" s="1841"/>
      <c r="H166" s="1841"/>
      <c r="I166" s="1841"/>
      <c r="J166" s="1841"/>
    </row>
    <row r="167" spans="1:10">
      <c r="A167" s="1750"/>
      <c r="B167" s="1836"/>
      <c r="C167" s="1842" t="s">
        <v>8362</v>
      </c>
      <c r="D167" s="1843" t="s">
        <v>1</v>
      </c>
      <c r="E167" s="1844"/>
      <c r="F167" s="1844"/>
      <c r="G167" s="1844"/>
      <c r="H167" s="1844"/>
      <c r="I167" s="1844"/>
      <c r="J167" s="1844"/>
    </row>
    <row r="168" spans="1:10">
      <c r="A168" s="1750">
        <v>132</v>
      </c>
      <c r="B168" s="1836"/>
      <c r="C168" s="1845" t="s">
        <v>8363</v>
      </c>
      <c r="D168" s="1846" t="s">
        <v>254</v>
      </c>
      <c r="E168" s="1847">
        <v>192</v>
      </c>
      <c r="F168" s="1848"/>
      <c r="G168" s="1753">
        <f t="shared" si="4"/>
        <v>0</v>
      </c>
      <c r="H168" s="1834"/>
      <c r="I168" s="1753">
        <f t="shared" si="5"/>
        <v>0</v>
      </c>
    </row>
    <row r="169" spans="1:10" ht="18" customHeight="1">
      <c r="A169" s="1750">
        <v>133</v>
      </c>
      <c r="B169" s="1836"/>
      <c r="C169" s="1845" t="s">
        <v>8364</v>
      </c>
      <c r="D169" s="1846" t="s">
        <v>254</v>
      </c>
      <c r="E169" s="1847">
        <v>80</v>
      </c>
      <c r="F169" s="1848"/>
      <c r="G169" s="1753">
        <f t="shared" si="4"/>
        <v>0</v>
      </c>
      <c r="H169" s="1834"/>
      <c r="I169" s="1753">
        <f t="shared" si="5"/>
        <v>0</v>
      </c>
    </row>
    <row r="170" spans="1:10">
      <c r="A170" s="1750"/>
      <c r="B170" s="1836"/>
      <c r="C170" s="1842" t="s">
        <v>8365</v>
      </c>
      <c r="D170" s="1843" t="s">
        <v>1</v>
      </c>
      <c r="E170" s="1844"/>
      <c r="F170" s="1844"/>
      <c r="G170" s="1844"/>
      <c r="H170" s="1844"/>
      <c r="I170" s="1844"/>
      <c r="J170" s="1844"/>
    </row>
    <row r="171" spans="1:10">
      <c r="A171" s="1750">
        <v>134</v>
      </c>
      <c r="B171" s="1836"/>
      <c r="C171" s="1845" t="s">
        <v>8366</v>
      </c>
      <c r="D171" s="1846" t="s">
        <v>254</v>
      </c>
      <c r="E171" s="1847">
        <v>285</v>
      </c>
      <c r="F171" s="1848"/>
      <c r="G171" s="1753">
        <f t="shared" si="4"/>
        <v>0</v>
      </c>
      <c r="H171" s="1834"/>
      <c r="I171" s="1753">
        <f t="shared" si="5"/>
        <v>0</v>
      </c>
    </row>
    <row r="172" spans="1:10">
      <c r="A172" s="1750">
        <v>135</v>
      </c>
      <c r="B172" s="1836"/>
      <c r="C172" s="1845" t="s">
        <v>8367</v>
      </c>
      <c r="D172" s="1846" t="s">
        <v>254</v>
      </c>
      <c r="E172" s="1847">
        <v>30</v>
      </c>
      <c r="F172" s="1848"/>
      <c r="G172" s="1753">
        <f t="shared" si="4"/>
        <v>0</v>
      </c>
      <c r="H172" s="1834"/>
      <c r="I172" s="1753">
        <f t="shared" si="5"/>
        <v>0</v>
      </c>
    </row>
    <row r="173" spans="1:10">
      <c r="A173" s="1750"/>
      <c r="B173" s="1836"/>
      <c r="C173" s="1842" t="s">
        <v>8368</v>
      </c>
      <c r="D173" s="1843" t="s">
        <v>1</v>
      </c>
      <c r="E173" s="1844"/>
      <c r="F173" s="1844"/>
      <c r="G173" s="1844"/>
      <c r="H173" s="1844"/>
      <c r="I173" s="1844"/>
      <c r="J173" s="1844"/>
    </row>
    <row r="174" spans="1:10">
      <c r="A174" s="1750">
        <v>136</v>
      </c>
      <c r="B174" s="1836"/>
      <c r="C174" s="1845" t="s">
        <v>8369</v>
      </c>
      <c r="D174" s="1846" t="s">
        <v>254</v>
      </c>
      <c r="E174" s="1847">
        <v>70</v>
      </c>
      <c r="F174" s="1834"/>
      <c r="G174" s="1833">
        <f>F174*E174</f>
        <v>0</v>
      </c>
      <c r="H174" s="1834"/>
      <c r="I174" s="1833">
        <f>H174*E174</f>
        <v>0</v>
      </c>
    </row>
    <row r="175" spans="1:10">
      <c r="A175" s="1750">
        <v>137</v>
      </c>
      <c r="B175" s="1836"/>
      <c r="C175" s="1845" t="s">
        <v>8370</v>
      </c>
      <c r="D175" s="1846" t="s">
        <v>254</v>
      </c>
      <c r="E175" s="1847">
        <v>91</v>
      </c>
      <c r="F175" s="1834"/>
      <c r="G175" s="1833">
        <f>F175*E175</f>
        <v>0</v>
      </c>
      <c r="H175" s="1834"/>
      <c r="I175" s="1833">
        <f>H175*E175</f>
        <v>0</v>
      </c>
    </row>
    <row r="176" spans="1:10">
      <c r="A176" s="1750"/>
      <c r="B176" s="1836"/>
      <c r="C176" s="1842" t="s">
        <v>8371</v>
      </c>
      <c r="D176" s="1843" t="s">
        <v>1</v>
      </c>
      <c r="E176" s="1844"/>
      <c r="F176" s="1844"/>
      <c r="G176" s="1844"/>
      <c r="H176" s="1844"/>
      <c r="I176" s="1844"/>
      <c r="J176" s="1844"/>
    </row>
    <row r="177" spans="1:225">
      <c r="A177" s="1750">
        <v>138</v>
      </c>
      <c r="B177" s="1836"/>
      <c r="C177" s="1845" t="s">
        <v>8372</v>
      </c>
      <c r="D177" s="1846" t="s">
        <v>202</v>
      </c>
      <c r="E177" s="1847">
        <v>0.8</v>
      </c>
      <c r="F177" s="1848"/>
      <c r="G177" s="1753">
        <f t="shared" si="4"/>
        <v>0</v>
      </c>
      <c r="H177" s="1834"/>
      <c r="I177" s="1753">
        <f t="shared" si="5"/>
        <v>0</v>
      </c>
    </row>
    <row r="178" spans="1:225">
      <c r="A178" s="1750"/>
      <c r="B178" s="1836"/>
      <c r="C178" s="1842" t="s">
        <v>8373</v>
      </c>
      <c r="D178" s="1843" t="s">
        <v>1</v>
      </c>
      <c r="E178" s="1844"/>
      <c r="F178" s="1844"/>
      <c r="G178" s="1844"/>
      <c r="H178" s="1844"/>
      <c r="I178" s="1844"/>
      <c r="J178" s="1844"/>
      <c r="HK178" s="1849"/>
    </row>
    <row r="179" spans="1:225">
      <c r="A179" s="1750">
        <v>139</v>
      </c>
      <c r="B179" s="1836"/>
      <c r="C179" s="1845" t="s">
        <v>8374</v>
      </c>
      <c r="D179" s="1846" t="s">
        <v>2462</v>
      </c>
      <c r="E179" s="1847">
        <v>29</v>
      </c>
      <c r="F179" s="1848"/>
      <c r="G179" s="1753">
        <f t="shared" si="4"/>
        <v>0</v>
      </c>
      <c r="H179" s="1834"/>
      <c r="I179" s="1753">
        <f t="shared" si="5"/>
        <v>0</v>
      </c>
      <c r="HK179" s="1849"/>
    </row>
    <row r="180" spans="1:225">
      <c r="A180" s="1750"/>
      <c r="B180" s="1836"/>
      <c r="C180" s="1842" t="s">
        <v>8375</v>
      </c>
      <c r="D180" s="1843" t="s">
        <v>1</v>
      </c>
      <c r="E180" s="1844"/>
      <c r="F180" s="1844"/>
      <c r="G180" s="1844"/>
      <c r="H180" s="1844"/>
      <c r="I180" s="1844"/>
      <c r="J180" s="1844"/>
    </row>
    <row r="181" spans="1:225">
      <c r="A181" s="1750">
        <v>140</v>
      </c>
      <c r="B181" s="1836"/>
      <c r="C181" s="1845" t="s">
        <v>8376</v>
      </c>
      <c r="D181" s="1846" t="s">
        <v>4993</v>
      </c>
      <c r="E181" s="1847">
        <v>8</v>
      </c>
      <c r="F181" s="1848"/>
      <c r="G181" s="1753">
        <f t="shared" si="4"/>
        <v>0</v>
      </c>
      <c r="H181" s="1834"/>
      <c r="I181" s="1753">
        <f t="shared" si="5"/>
        <v>0</v>
      </c>
      <c r="HK181" s="1849"/>
    </row>
    <row r="182" spans="1:225">
      <c r="A182" s="1750"/>
      <c r="B182" s="1836"/>
      <c r="C182" s="1842" t="s">
        <v>8377</v>
      </c>
      <c r="D182" s="1843" t="s">
        <v>1</v>
      </c>
      <c r="E182" s="1844"/>
      <c r="F182" s="1844"/>
      <c r="G182" s="1844"/>
      <c r="H182" s="1844"/>
      <c r="I182" s="1844"/>
      <c r="J182" s="1844"/>
    </row>
    <row r="183" spans="1:225">
      <c r="A183" s="1750">
        <v>141</v>
      </c>
      <c r="B183" s="1836"/>
      <c r="C183" s="1845" t="s">
        <v>8378</v>
      </c>
      <c r="D183" s="1846" t="s">
        <v>4993</v>
      </c>
      <c r="E183" s="1847">
        <v>4</v>
      </c>
      <c r="F183" s="1848"/>
      <c r="G183" s="1753">
        <f t="shared" si="4"/>
        <v>0</v>
      </c>
      <c r="H183" s="1834"/>
      <c r="I183" s="1753">
        <f t="shared" si="5"/>
        <v>0</v>
      </c>
      <c r="HQ183" s="1849"/>
    </row>
    <row r="184" spans="1:225">
      <c r="A184" s="1750"/>
      <c r="B184" s="1836"/>
      <c r="C184" s="1842" t="s">
        <v>8379</v>
      </c>
      <c r="D184" s="1843" t="s">
        <v>1</v>
      </c>
      <c r="E184" s="1844"/>
      <c r="F184" s="1844"/>
      <c r="G184" s="1844"/>
      <c r="H184" s="1844"/>
      <c r="I184" s="1844"/>
      <c r="J184" s="1844"/>
    </row>
    <row r="185" spans="1:225">
      <c r="A185" s="1750">
        <v>142</v>
      </c>
      <c r="B185" s="1836"/>
      <c r="C185" s="1845" t="s">
        <v>8380</v>
      </c>
      <c r="D185" s="1846" t="s">
        <v>4993</v>
      </c>
      <c r="E185" s="1847">
        <v>16</v>
      </c>
      <c r="F185" s="1848"/>
      <c r="G185" s="1753">
        <f t="shared" si="4"/>
        <v>0</v>
      </c>
      <c r="H185" s="1834"/>
      <c r="I185" s="1753">
        <f t="shared" si="5"/>
        <v>0</v>
      </c>
    </row>
    <row r="186" spans="1:225">
      <c r="A186" s="1750">
        <v>143</v>
      </c>
      <c r="B186" s="1836"/>
      <c r="C186" s="1845" t="s">
        <v>7599</v>
      </c>
      <c r="D186" s="1846" t="s">
        <v>4993</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8381</v>
      </c>
      <c r="D188" s="1817" t="s">
        <v>1</v>
      </c>
      <c r="E188" s="1818"/>
      <c r="F188" s="1818"/>
      <c r="G188" s="1818">
        <f>SUM(G7:G186)</f>
        <v>0</v>
      </c>
      <c r="H188" s="1818"/>
      <c r="I188" s="1852">
        <f>SUM(I7:I186)</f>
        <v>0</v>
      </c>
      <c r="J188" s="1852"/>
    </row>
    <row r="189" spans="1:225">
      <c r="J189" s="1735"/>
    </row>
    <row r="190" spans="1:225">
      <c r="B190" s="1851"/>
      <c r="C190" s="1816" t="s">
        <v>8382</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algorithmName="SHA-512" hashValue="tQbK1xjnNI9WkgZB4Eqp0s2R8HxWPOKXn4RrQFWbDXjRLbnKtyO+oZkYjCguN9B1MhTea+j/L05LCaHMpt/MFg==" saltValue="wyL19FFvheG0V+ksZvgokA==" spinCount="100000"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election activeCell="G7" sqref="G7"/>
    </sheetView>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706" t="s">
        <v>8384</v>
      </c>
      <c r="D4" s="2706"/>
      <c r="E4" s="2706"/>
      <c r="F4" s="2706"/>
      <c r="G4" s="2706"/>
    </row>
    <row r="7" spans="3:7" s="1520" customFormat="1" ht="15.75" customHeight="1">
      <c r="C7" s="1520" t="s">
        <v>8385</v>
      </c>
      <c r="G7" s="1854">
        <f>'20-DK - přípojky'!P5</f>
        <v>0</v>
      </c>
    </row>
    <row r="8" spans="3:7" s="1520" customFormat="1" ht="15.75" customHeight="1">
      <c r="C8" s="1520" t="s">
        <v>8386</v>
      </c>
      <c r="G8" s="1854">
        <f>'20-DK - stoky'!P5</f>
        <v>0</v>
      </c>
    </row>
    <row r="9" spans="3:7" s="1520" customFormat="1" ht="15.75" customHeight="1">
      <c r="C9" s="1520" t="s">
        <v>8387</v>
      </c>
      <c r="G9" s="1854">
        <f>'20-SK'!P5</f>
        <v>0</v>
      </c>
    </row>
    <row r="10" spans="3:7" s="1520" customFormat="1" ht="15.75" customHeight="1">
      <c r="C10" s="1520" t="s">
        <v>8388</v>
      </c>
      <c r="G10" s="1854">
        <f>'20-VP'!P5</f>
        <v>0</v>
      </c>
    </row>
    <row r="11" spans="3:7" s="1520" customFormat="1" ht="15.75" customHeight="1">
      <c r="C11" s="1855"/>
      <c r="D11" s="1855"/>
      <c r="E11" s="1855"/>
      <c r="F11" s="1855"/>
      <c r="G11" s="1856"/>
    </row>
    <row r="12" spans="3:7" s="1520" customFormat="1" ht="15.75" customHeight="1">
      <c r="C12" s="1857" t="s">
        <v>8389</v>
      </c>
      <c r="D12" s="1857"/>
      <c r="E12" s="1857"/>
      <c r="F12" s="1857"/>
      <c r="G12" s="1858">
        <f>SUM(G7:G11)</f>
        <v>0</v>
      </c>
    </row>
    <row r="13" spans="3:7" s="1520" customFormat="1" ht="15.75" customHeight="1">
      <c r="C13" s="1855" t="s">
        <v>4887</v>
      </c>
      <c r="D13" s="1855"/>
      <c r="E13" s="1855"/>
      <c r="F13" s="1855"/>
      <c r="G13" s="1856">
        <f>0.21*G12</f>
        <v>0</v>
      </c>
    </row>
    <row r="14" spans="3:7" s="1520" customFormat="1" ht="15.75" customHeight="1">
      <c r="C14" s="1857" t="s">
        <v>8390</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R70" sqref="R70"/>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8391</v>
      </c>
      <c r="G3" s="1867" t="s">
        <v>58</v>
      </c>
      <c r="H3" s="1867" t="s">
        <v>54</v>
      </c>
      <c r="I3" s="1867" t="s">
        <v>8392</v>
      </c>
      <c r="J3" s="1868" t="s">
        <v>55</v>
      </c>
      <c r="K3" s="1867" t="s">
        <v>152</v>
      </c>
      <c r="L3" s="1867" t="s">
        <v>8393</v>
      </c>
      <c r="M3" s="1867" t="s">
        <v>8394</v>
      </c>
      <c r="N3" s="1867" t="s">
        <v>8395</v>
      </c>
      <c r="O3" s="1867" t="s">
        <v>8396</v>
      </c>
      <c r="P3" s="1867" t="s">
        <v>4274</v>
      </c>
      <c r="Q3" s="1867" t="s">
        <v>8397</v>
      </c>
      <c r="R3" s="1867" t="s">
        <v>8398</v>
      </c>
      <c r="S3" s="1867" t="s">
        <v>8399</v>
      </c>
      <c r="T3" s="1867" t="s">
        <v>8400</v>
      </c>
      <c r="U3" s="1867" t="s">
        <v>8401</v>
      </c>
      <c r="V3" s="1867" t="s">
        <v>37</v>
      </c>
      <c r="W3" s="1867" t="s">
        <v>43</v>
      </c>
      <c r="X3" s="1868" t="s">
        <v>8402</v>
      </c>
      <c r="Y3" s="1867" t="s">
        <v>8403</v>
      </c>
      <c r="Z3" s="1867" t="s">
        <v>8404</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8405</v>
      </c>
      <c r="K5" s="1876"/>
      <c r="L5" s="1878"/>
      <c r="M5" s="1879"/>
      <c r="N5" s="1878"/>
      <c r="O5" s="1879"/>
      <c r="P5" s="1880">
        <f>SUBTOTAL(9,P6:P71)</f>
        <v>0</v>
      </c>
      <c r="Q5" s="1881"/>
      <c r="R5" s="1882"/>
      <c r="S5" s="1879"/>
      <c r="T5" s="1882">
        <f>SUBTOTAL(9,T6:T71)</f>
        <v>0</v>
      </c>
      <c r="U5" s="1883" t="s">
        <v>8406</v>
      </c>
      <c r="V5" s="1884">
        <f>SUBTOTAL(9,V6:V71)</f>
        <v>0</v>
      </c>
      <c r="W5" s="1884">
        <f>SUBTOTAL(9,W6:W71)</f>
        <v>0</v>
      </c>
      <c r="Y5" s="1886"/>
      <c r="Z5" s="1886"/>
    </row>
    <row r="6" spans="6:26" s="1896" customFormat="1" ht="16.5" customHeight="1" outlineLevel="1">
      <c r="F6" s="1887"/>
      <c r="G6" s="1871"/>
      <c r="H6" s="1888"/>
      <c r="I6" s="1888"/>
      <c r="J6" s="1888" t="s">
        <v>8407</v>
      </c>
      <c r="K6" s="1871"/>
      <c r="L6" s="1889"/>
      <c r="M6" s="1890"/>
      <c r="N6" s="1889"/>
      <c r="O6" s="1890"/>
      <c r="P6" s="1891">
        <f>SUBTOTAL(9,P7:P20)</f>
        <v>0</v>
      </c>
      <c r="Q6" s="1892"/>
      <c r="R6" s="1893"/>
      <c r="S6" s="1890"/>
      <c r="T6" s="1893">
        <f>SUBTOTAL(9,T7:T21)</f>
        <v>0</v>
      </c>
      <c r="U6" s="1894" t="s">
        <v>8406</v>
      </c>
      <c r="V6" s="1895">
        <f>SUBTOTAL(9,V7:V21)</f>
        <v>0</v>
      </c>
      <c r="W6" s="1895">
        <f>SUBTOTAL(9,W7:W21)</f>
        <v>0</v>
      </c>
      <c r="Y6" s="1872"/>
      <c r="Z6" s="1872"/>
    </row>
    <row r="7" spans="6:26" s="1907" customFormat="1" ht="12" outlineLevel="2">
      <c r="F7" s="1897">
        <v>6</v>
      </c>
      <c r="G7" s="1898" t="s">
        <v>8408</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8409</v>
      </c>
      <c r="Z7" s="1899" t="s">
        <v>8410</v>
      </c>
    </row>
    <row r="8" spans="6:26" s="1907" customFormat="1" ht="12" outlineLevel="2">
      <c r="F8" s="1897">
        <v>7</v>
      </c>
      <c r="G8" s="1898" t="s">
        <v>8408</v>
      </c>
      <c r="H8" s="1899" t="s">
        <v>8411</v>
      </c>
      <c r="I8" s="1899"/>
      <c r="J8" s="1900" t="s">
        <v>8412</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8409</v>
      </c>
      <c r="Z8" s="1899" t="s">
        <v>8410</v>
      </c>
    </row>
    <row r="9" spans="6:26" s="1907" customFormat="1" ht="12" outlineLevel="2">
      <c r="F9" s="1897">
        <v>8</v>
      </c>
      <c r="G9" s="1898" t="s">
        <v>8408</v>
      </c>
      <c r="H9" s="1899" t="s">
        <v>8413</v>
      </c>
      <c r="I9" s="1899"/>
      <c r="J9" s="1900" t="s">
        <v>8414</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8409</v>
      </c>
      <c r="Z9" s="1899" t="s">
        <v>8410</v>
      </c>
    </row>
    <row r="10" spans="6:26" s="1907" customFormat="1" ht="12" outlineLevel="2">
      <c r="F10" s="1897">
        <v>9</v>
      </c>
      <c r="G10" s="1898" t="s">
        <v>8408</v>
      </c>
      <c r="H10" s="1899" t="s">
        <v>8415</v>
      </c>
      <c r="I10" s="1899"/>
      <c r="J10" s="1900" t="s">
        <v>8416</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8409</v>
      </c>
      <c r="Z10" s="1899" t="s">
        <v>8410</v>
      </c>
    </row>
    <row r="11" spans="6:26" s="1907" customFormat="1" ht="12" outlineLevel="2">
      <c r="F11" s="1897">
        <v>10</v>
      </c>
      <c r="G11" s="1898" t="s">
        <v>8408</v>
      </c>
      <c r="H11" s="1899" t="s">
        <v>8417</v>
      </c>
      <c r="I11" s="1899"/>
      <c r="J11" s="1900" t="s">
        <v>8418</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8409</v>
      </c>
      <c r="Z11" s="1899" t="s">
        <v>8410</v>
      </c>
    </row>
    <row r="12" spans="6:26" s="1907" customFormat="1" ht="12" outlineLevel="2">
      <c r="F12" s="1897">
        <v>11</v>
      </c>
      <c r="G12" s="1898" t="s">
        <v>8408</v>
      </c>
      <c r="H12" s="1899" t="s">
        <v>8419</v>
      </c>
      <c r="I12" s="1899"/>
      <c r="J12" s="1900" t="s">
        <v>8420</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8409</v>
      </c>
      <c r="Z12" s="1899" t="s">
        <v>8410</v>
      </c>
    </row>
    <row r="13" spans="6:26" s="1907" customFormat="1" ht="12" outlineLevel="2">
      <c r="F13" s="1897">
        <v>12</v>
      </c>
      <c r="G13" s="1898" t="s">
        <v>8408</v>
      </c>
      <c r="H13" s="1899" t="s">
        <v>8421</v>
      </c>
      <c r="I13" s="1899"/>
      <c r="J13" s="1900" t="s">
        <v>8422</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8409</v>
      </c>
      <c r="Z13" s="1899" t="s">
        <v>8410</v>
      </c>
    </row>
    <row r="14" spans="6:26" s="1907" customFormat="1" ht="12" outlineLevel="2">
      <c r="F14" s="1897">
        <v>13</v>
      </c>
      <c r="G14" s="1898" t="s">
        <v>8408</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8409</v>
      </c>
      <c r="Z14" s="1899" t="s">
        <v>8410</v>
      </c>
    </row>
    <row r="15" spans="6:26" s="1907" customFormat="1" ht="12" outlineLevel="2">
      <c r="F15" s="1897">
        <v>14</v>
      </c>
      <c r="G15" s="1898" t="s">
        <v>8408</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8409</v>
      </c>
      <c r="Z15" s="1899" t="s">
        <v>8410</v>
      </c>
    </row>
    <row r="16" spans="6:26" s="1907" customFormat="1" ht="23.25" customHeight="1" outlineLevel="2">
      <c r="F16" s="1897">
        <v>15</v>
      </c>
      <c r="G16" s="1898" t="s">
        <v>8408</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8409</v>
      </c>
      <c r="Z16" s="1899" t="s">
        <v>8410</v>
      </c>
    </row>
    <row r="17" spans="6:26" s="1907" customFormat="1" ht="12" outlineLevel="2">
      <c r="F17" s="1897">
        <v>16</v>
      </c>
      <c r="G17" s="1898" t="s">
        <v>8408</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8409</v>
      </c>
      <c r="Z17" s="1899" t="s">
        <v>8410</v>
      </c>
    </row>
    <row r="18" spans="6:26" s="1907" customFormat="1" ht="24" outlineLevel="2">
      <c r="F18" s="1897">
        <v>17</v>
      </c>
      <c r="G18" s="1898" t="s">
        <v>8408</v>
      </c>
      <c r="H18" s="1899" t="s">
        <v>8423</v>
      </c>
      <c r="I18" s="1899"/>
      <c r="J18" s="1900" t="s">
        <v>8424</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8409</v>
      </c>
      <c r="Z18" s="1899" t="s">
        <v>8410</v>
      </c>
    </row>
    <row r="19" spans="6:26" s="1907" customFormat="1" ht="12" outlineLevel="2">
      <c r="F19" s="1897">
        <v>18</v>
      </c>
      <c r="G19" s="1898" t="s">
        <v>8408</v>
      </c>
      <c r="H19" s="1899" t="s">
        <v>8425</v>
      </c>
      <c r="I19" s="1899"/>
      <c r="J19" s="1900" t="s">
        <v>8426</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8409</v>
      </c>
      <c r="Z19" s="1899" t="s">
        <v>8410</v>
      </c>
    </row>
    <row r="20" spans="6:26" s="1907" customFormat="1" ht="12" outlineLevel="2">
      <c r="F20" s="1897">
        <v>21</v>
      </c>
      <c r="G20" s="1898" t="s">
        <v>8427</v>
      </c>
      <c r="H20" s="1899" t="s">
        <v>8428</v>
      </c>
      <c r="I20" s="1899"/>
      <c r="J20" s="1900" t="s">
        <v>8429</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8409</v>
      </c>
      <c r="Z20" s="1899" t="s">
        <v>8410</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8406</v>
      </c>
      <c r="V21" s="1912"/>
      <c r="W21" s="1912"/>
      <c r="X21" s="1912"/>
      <c r="Y21" s="1909"/>
      <c r="Z21" s="1909"/>
    </row>
    <row r="22" spans="6:26" s="1896" customFormat="1" ht="16.5" customHeight="1" outlineLevel="1">
      <c r="F22" s="1887"/>
      <c r="G22" s="1871"/>
      <c r="H22" s="1888"/>
      <c r="I22" s="1888"/>
      <c r="J22" s="1888" t="s">
        <v>8430</v>
      </c>
      <c r="K22" s="1871"/>
      <c r="L22" s="1889"/>
      <c r="M22" s="1890"/>
      <c r="N22" s="1889"/>
      <c r="O22" s="1917"/>
      <c r="P22" s="1917">
        <f>SUBTOTAL(9,P23:P27)</f>
        <v>0</v>
      </c>
      <c r="Q22" s="1892"/>
      <c r="R22" s="1893"/>
      <c r="S22" s="1890"/>
      <c r="T22" s="1893">
        <f>SUBTOTAL(9,T23:T28)</f>
        <v>0</v>
      </c>
      <c r="U22" s="1894" t="s">
        <v>8406</v>
      </c>
      <c r="V22" s="1895">
        <f>SUBTOTAL(9,V23:V28)</f>
        <v>0</v>
      </c>
      <c r="W22" s="1895">
        <f>SUBTOTAL(9,W23:W28)</f>
        <v>0</v>
      </c>
      <c r="Y22" s="1872"/>
      <c r="Z22" s="1872"/>
    </row>
    <row r="23" spans="6:26" s="1907" customFormat="1" ht="12" outlineLevel="2">
      <c r="F23" s="1897">
        <v>22</v>
      </c>
      <c r="G23" s="1898" t="s">
        <v>8408</v>
      </c>
      <c r="H23" s="1899" t="s">
        <v>8421</v>
      </c>
      <c r="I23" s="1899"/>
      <c r="J23" s="1900" t="s">
        <v>8422</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8409</v>
      </c>
      <c r="Z23" s="1899" t="s">
        <v>8431</v>
      </c>
    </row>
    <row r="24" spans="6:26" s="1907" customFormat="1" ht="12" outlineLevel="2">
      <c r="F24" s="1897">
        <v>23</v>
      </c>
      <c r="G24" s="1898" t="s">
        <v>8408</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8409</v>
      </c>
      <c r="Z24" s="1899" t="s">
        <v>8431</v>
      </c>
    </row>
    <row r="25" spans="6:26" s="1907" customFormat="1" ht="12" outlineLevel="2">
      <c r="F25" s="1897">
        <v>24</v>
      </c>
      <c r="G25" s="1898" t="s">
        <v>8408</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8409</v>
      </c>
      <c r="Z25" s="1899" t="s">
        <v>8431</v>
      </c>
    </row>
    <row r="26" spans="6:26" s="1907" customFormat="1" ht="24" outlineLevel="2">
      <c r="F26" s="1897">
        <v>25</v>
      </c>
      <c r="G26" s="1898" t="s">
        <v>8408</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8409</v>
      </c>
      <c r="Z26" s="1899" t="s">
        <v>8431</v>
      </c>
    </row>
    <row r="27" spans="6:26" s="1907" customFormat="1" ht="12" outlineLevel="2">
      <c r="F27" s="1897">
        <v>26</v>
      </c>
      <c r="G27" s="1898" t="s">
        <v>8427</v>
      </c>
      <c r="H27" s="1899" t="s">
        <v>8432</v>
      </c>
      <c r="I27" s="1899"/>
      <c r="J27" s="1900" t="s">
        <v>8433</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8409</v>
      </c>
      <c r="Z27" s="1899" t="s">
        <v>8431</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8406</v>
      </c>
      <c r="V28" s="1912"/>
      <c r="W28" s="1912"/>
      <c r="X28" s="1912"/>
      <c r="Y28" s="1909"/>
      <c r="Z28" s="1909"/>
    </row>
    <row r="29" spans="6:26" s="1896" customFormat="1" ht="16.5" customHeight="1" outlineLevel="1">
      <c r="F29" s="1887"/>
      <c r="G29" s="1871"/>
      <c r="H29" s="1888"/>
      <c r="I29" s="1888"/>
      <c r="J29" s="1888" t="s">
        <v>8434</v>
      </c>
      <c r="K29" s="1871"/>
      <c r="L29" s="1889"/>
      <c r="M29" s="1890"/>
      <c r="N29" s="1889"/>
      <c r="O29" s="1917"/>
      <c r="P29" s="1917">
        <f>SUBTOTAL(9,P30:P31)</f>
        <v>0</v>
      </c>
      <c r="Q29" s="1892"/>
      <c r="R29" s="1893"/>
      <c r="S29" s="1890"/>
      <c r="T29" s="1893">
        <f>SUBTOTAL(9,T30:T31)</f>
        <v>0</v>
      </c>
      <c r="U29" s="1894" t="s">
        <v>8406</v>
      </c>
      <c r="V29" s="1895">
        <f>SUBTOTAL(9,V30:V31)</f>
        <v>0</v>
      </c>
      <c r="W29" s="1895">
        <f>SUBTOTAL(9,W30:W31)</f>
        <v>0</v>
      </c>
      <c r="Y29" s="1872"/>
      <c r="Z29" s="1872"/>
    </row>
    <row r="30" spans="6:26" s="1907" customFormat="1" ht="24" outlineLevel="2">
      <c r="F30" s="1897">
        <v>27</v>
      </c>
      <c r="G30" s="1898" t="s">
        <v>8408</v>
      </c>
      <c r="H30" s="1899" t="s">
        <v>8435</v>
      </c>
      <c r="I30" s="1899"/>
      <c r="J30" s="1900" t="s">
        <v>8436</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8409</v>
      </c>
      <c r="Z30" s="1899" t="s">
        <v>8437</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8406</v>
      </c>
      <c r="V31" s="1912"/>
      <c r="W31" s="1912"/>
      <c r="X31" s="1912"/>
      <c r="Y31" s="1909"/>
      <c r="Z31" s="1909"/>
    </row>
    <row r="32" spans="6:26" s="1896" customFormat="1" ht="16.5" customHeight="1" outlineLevel="1">
      <c r="F32" s="1887"/>
      <c r="G32" s="1871"/>
      <c r="H32" s="1888"/>
      <c r="I32" s="1888"/>
      <c r="J32" s="1888" t="s">
        <v>8438</v>
      </c>
      <c r="K32" s="1871"/>
      <c r="L32" s="1889"/>
      <c r="M32" s="1890"/>
      <c r="N32" s="1889"/>
      <c r="O32" s="1917"/>
      <c r="P32" s="1917">
        <f>SUBTOTAL(9,P33:P34)</f>
        <v>0</v>
      </c>
      <c r="Q32" s="1892"/>
      <c r="R32" s="1893"/>
      <c r="S32" s="1890"/>
      <c r="T32" s="1893">
        <f>SUBTOTAL(9,T33:T34)</f>
        <v>0</v>
      </c>
      <c r="U32" s="1894" t="s">
        <v>8406</v>
      </c>
      <c r="V32" s="1895">
        <f>SUBTOTAL(9,V33:V34)</f>
        <v>0</v>
      </c>
      <c r="W32" s="1895">
        <f>SUBTOTAL(9,W33:W34)</f>
        <v>0</v>
      </c>
      <c r="Y32" s="1872"/>
      <c r="Z32" s="1872"/>
    </row>
    <row r="33" spans="6:26" s="1907" customFormat="1" ht="12" outlineLevel="2">
      <c r="F33" s="1897">
        <v>28</v>
      </c>
      <c r="G33" s="1898" t="s">
        <v>8408</v>
      </c>
      <c r="H33" s="1899" t="s">
        <v>8439</v>
      </c>
      <c r="I33" s="1899"/>
      <c r="J33" s="1900" t="s">
        <v>8440</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8409</v>
      </c>
      <c r="Z33" s="1899" t="s">
        <v>8441</v>
      </c>
    </row>
    <row r="34" spans="6:26" s="1907" customFormat="1" ht="12" outlineLevel="2">
      <c r="F34" s="1897">
        <v>29</v>
      </c>
      <c r="G34" s="1898" t="s">
        <v>8408</v>
      </c>
      <c r="H34" s="1899" t="s">
        <v>8442</v>
      </c>
      <c r="I34" s="1899"/>
      <c r="J34" s="1900" t="s">
        <v>8443</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8409</v>
      </c>
      <c r="Z34" s="1899" t="s">
        <v>8441</v>
      </c>
    </row>
    <row r="35" spans="6:26" s="1896" customFormat="1" ht="13.5" customHeight="1" outlineLevel="1">
      <c r="F35" s="1887"/>
      <c r="G35" s="1871"/>
      <c r="H35" s="1888"/>
      <c r="I35" s="1888"/>
      <c r="J35" s="1888" t="s">
        <v>8444</v>
      </c>
      <c r="K35" s="1871"/>
      <c r="L35" s="1889"/>
      <c r="M35" s="1890"/>
      <c r="N35" s="1889"/>
      <c r="O35" s="1917"/>
      <c r="P35" s="1917">
        <f>SUBTOTAL(9,P36:P46)</f>
        <v>0</v>
      </c>
      <c r="Q35" s="1892"/>
      <c r="R35" s="1893"/>
      <c r="S35" s="1890"/>
      <c r="T35" s="1893">
        <f>SUBTOTAL(9,T36:T46)</f>
        <v>0</v>
      </c>
      <c r="U35" s="1894" t="s">
        <v>8406</v>
      </c>
      <c r="V35" s="1895">
        <f>SUBTOTAL(9,V36:V46)</f>
        <v>0</v>
      </c>
      <c r="W35" s="1895">
        <f>SUBTOTAL(9,W36:W46)</f>
        <v>0</v>
      </c>
      <c r="Y35" s="1872"/>
      <c r="Z35" s="1872"/>
    </row>
    <row r="36" spans="6:26" s="1907" customFormat="1" ht="24" outlineLevel="2">
      <c r="F36" s="1897">
        <v>33</v>
      </c>
      <c r="G36" s="1898" t="s">
        <v>8408</v>
      </c>
      <c r="H36" s="1899"/>
      <c r="I36" s="1899"/>
      <c r="J36" s="1900" t="s">
        <v>8445</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8446</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8408</v>
      </c>
      <c r="H38" s="1899"/>
      <c r="I38" s="1899"/>
      <c r="J38" s="1900" t="s">
        <v>8447</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8448</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8449</v>
      </c>
      <c r="I40" s="1899"/>
      <c r="J40" s="1900" t="s">
        <v>8450</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8451</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8408</v>
      </c>
      <c r="H42" s="1899"/>
      <c r="I42" s="1899"/>
      <c r="J42" s="1900" t="s">
        <v>8452</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8453</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8454</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8455</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8408</v>
      </c>
      <c r="H46" s="1899" t="s">
        <v>8456</v>
      </c>
      <c r="I46" s="1899"/>
      <c r="J46" s="1900" t="s">
        <v>8457</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8458</v>
      </c>
      <c r="K47" s="1871"/>
      <c r="L47" s="1889"/>
      <c r="M47" s="1890"/>
      <c r="N47" s="1889"/>
      <c r="O47" s="1917"/>
      <c r="P47" s="1917">
        <f>SUBTOTAL(9,P48:P63)</f>
        <v>0</v>
      </c>
      <c r="Q47" s="1892"/>
      <c r="R47" s="1893"/>
      <c r="S47" s="1890"/>
      <c r="T47" s="1893">
        <f>SUBTOTAL(9,T50:T54)</f>
        <v>0</v>
      </c>
      <c r="U47" s="1894" t="s">
        <v>8406</v>
      </c>
      <c r="V47" s="1895">
        <f>SUBTOTAL(9,V50:V54)</f>
        <v>0</v>
      </c>
      <c r="W47" s="1895">
        <f>SUBTOTAL(9,W50:W54)</f>
        <v>0</v>
      </c>
      <c r="Y47" s="1872"/>
      <c r="Z47" s="1872"/>
    </row>
    <row r="48" spans="6:26" s="1907" customFormat="1" ht="12" outlineLevel="2">
      <c r="F48" s="1897">
        <v>41</v>
      </c>
      <c r="G48" s="1898" t="s">
        <v>8427</v>
      </c>
      <c r="H48" s="1899"/>
      <c r="I48" s="1899"/>
      <c r="J48" s="1900" t="s">
        <v>8459</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8427</v>
      </c>
      <c r="H49" s="1899"/>
      <c r="I49" s="1899"/>
      <c r="J49" s="1900" t="s">
        <v>8460</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8427</v>
      </c>
      <c r="H50" s="1899"/>
      <c r="I50" s="1899"/>
      <c r="J50" s="1900" t="s">
        <v>8461</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8409</v>
      </c>
      <c r="Z50" s="1899" t="s">
        <v>8462</v>
      </c>
    </row>
    <row r="51" spans="6:26" s="1907" customFormat="1" ht="24" outlineLevel="2">
      <c r="F51" s="1897">
        <v>46</v>
      </c>
      <c r="G51" s="1898"/>
      <c r="H51" s="1899"/>
      <c r="I51" s="1899"/>
      <c r="J51" s="1900" t="s">
        <v>8463</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8427</v>
      </c>
      <c r="H52" s="1899"/>
      <c r="I52" s="1899"/>
      <c r="J52" s="1900" t="s">
        <v>8464</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8409</v>
      </c>
      <c r="Z52" s="1899" t="s">
        <v>8462</v>
      </c>
    </row>
    <row r="53" spans="6:26" s="1907" customFormat="1" ht="12" outlineLevel="2">
      <c r="F53" s="1897">
        <v>48</v>
      </c>
      <c r="G53" s="1898"/>
      <c r="H53" s="1899"/>
      <c r="I53" s="1899"/>
      <c r="J53" s="1900" t="s">
        <v>8465</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8466</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8467</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8468</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8469</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8470</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8471</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8472</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8473</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8474</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8474</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8406</v>
      </c>
      <c r="V64" s="1912"/>
      <c r="W64" s="1912"/>
      <c r="X64" s="1912"/>
      <c r="Y64" s="1909"/>
      <c r="Z64" s="1909"/>
    </row>
    <row r="65" spans="6:26" s="1896" customFormat="1" ht="16.5" customHeight="1" outlineLevel="1">
      <c r="F65" s="1887"/>
      <c r="G65" s="1871"/>
      <c r="H65" s="1888"/>
      <c r="I65" s="1888"/>
      <c r="J65" s="1888" t="s">
        <v>8475</v>
      </c>
      <c r="K65" s="1871"/>
      <c r="L65" s="1889"/>
      <c r="M65" s="1890"/>
      <c r="N65" s="1889"/>
      <c r="O65" s="1917"/>
      <c r="P65" s="1917">
        <f>SUBTOTAL(9,P66)</f>
        <v>0</v>
      </c>
      <c r="Q65" s="1892"/>
      <c r="R65" s="1893"/>
      <c r="S65" s="1890"/>
      <c r="T65" s="1893">
        <f>SUBTOTAL(9,T66:T71)</f>
        <v>0</v>
      </c>
      <c r="U65" s="1894" t="s">
        <v>8406</v>
      </c>
      <c r="V65" s="1895">
        <f>SUBTOTAL(9,V66:V71)</f>
        <v>0</v>
      </c>
      <c r="W65" s="1895">
        <f>SUBTOTAL(9,W66:W71)</f>
        <v>0</v>
      </c>
      <c r="Y65" s="1872"/>
      <c r="Z65" s="1872"/>
    </row>
    <row r="66" spans="6:26" s="1907" customFormat="1" ht="12" outlineLevel="2">
      <c r="F66" s="1897">
        <v>54</v>
      </c>
      <c r="G66" s="1898" t="s">
        <v>8408</v>
      </c>
      <c r="H66" s="1899" t="s">
        <v>8476</v>
      </c>
      <c r="I66" s="1899"/>
      <c r="J66" s="1900" t="s">
        <v>8477</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8409</v>
      </c>
      <c r="Z66" s="1899" t="s">
        <v>8478</v>
      </c>
    </row>
    <row r="67" spans="6:26" s="1896" customFormat="1" ht="16.5" customHeight="1" outlineLevel="1">
      <c r="F67" s="1887"/>
      <c r="G67" s="1871"/>
      <c r="H67" s="1888"/>
      <c r="I67" s="1888"/>
      <c r="J67" s="1888" t="s">
        <v>5372</v>
      </c>
      <c r="K67" s="1871"/>
      <c r="L67" s="1889"/>
      <c r="M67" s="1890"/>
      <c r="N67" s="1889"/>
      <c r="O67" s="1917"/>
      <c r="P67" s="1917">
        <f>SUBTOTAL(9,P68:P70)</f>
        <v>0</v>
      </c>
      <c r="Q67" s="1892"/>
      <c r="R67" s="1893"/>
      <c r="S67" s="1890"/>
      <c r="T67" s="1893">
        <f>SUBTOTAL(9,T68:T73)</f>
        <v>0</v>
      </c>
      <c r="U67" s="1894" t="s">
        <v>8406</v>
      </c>
      <c r="V67" s="1895">
        <f>SUBTOTAL(9,V68:V73)</f>
        <v>0</v>
      </c>
      <c r="W67" s="1895">
        <f>SUBTOTAL(9,W68:W73)</f>
        <v>0</v>
      </c>
      <c r="Y67" s="1872"/>
      <c r="Z67" s="1872"/>
    </row>
    <row r="68" spans="6:26" s="1907" customFormat="1" ht="12" outlineLevel="2">
      <c r="F68" s="1897">
        <v>55</v>
      </c>
      <c r="G68" s="1898" t="s">
        <v>8408</v>
      </c>
      <c r="H68" s="1899" t="s">
        <v>8479</v>
      </c>
      <c r="I68" s="1899"/>
      <c r="J68" s="1900" t="s">
        <v>8480</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8409</v>
      </c>
      <c r="Z68" s="1899" t="s">
        <v>8478</v>
      </c>
    </row>
    <row r="69" spans="6:26" s="1907" customFormat="1" ht="12" outlineLevel="2">
      <c r="F69" s="1897">
        <v>56</v>
      </c>
      <c r="G69" s="1898" t="s">
        <v>8408</v>
      </c>
      <c r="H69" s="1899" t="s">
        <v>8481</v>
      </c>
      <c r="I69" s="1899"/>
      <c r="J69" s="1900" t="s">
        <v>8482</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8409</v>
      </c>
      <c r="Z69" s="1899" t="s">
        <v>8478</v>
      </c>
    </row>
    <row r="70" spans="6:26" s="1907" customFormat="1" ht="12" outlineLevel="2">
      <c r="F70" s="1897">
        <v>57</v>
      </c>
      <c r="G70" s="1898" t="s">
        <v>8408</v>
      </c>
      <c r="H70" s="1899" t="s">
        <v>8483</v>
      </c>
      <c r="I70" s="1899"/>
      <c r="J70" s="1900" t="s">
        <v>8484</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8485</v>
      </c>
      <c r="I71" s="2707" t="s">
        <v>8486</v>
      </c>
      <c r="J71" s="2708"/>
      <c r="K71" s="2708"/>
      <c r="L71" s="2708"/>
      <c r="M71" s="2708"/>
      <c r="N71" s="2708"/>
      <c r="O71" s="2708"/>
      <c r="P71" s="2708"/>
      <c r="Q71" s="1914"/>
      <c r="R71" s="1912"/>
      <c r="S71" s="1912"/>
      <c r="T71" s="1912"/>
      <c r="U71" s="1915" t="s">
        <v>8406</v>
      </c>
      <c r="V71" s="1912"/>
      <c r="W71" s="1912"/>
      <c r="X71" s="1912"/>
      <c r="Y71" s="1909"/>
      <c r="Z71" s="1909"/>
    </row>
    <row r="72" spans="6:26" ht="51">
      <c r="J72" s="1921" t="s">
        <v>8487</v>
      </c>
    </row>
  </sheetData>
  <sheetProtection algorithmName="SHA-512" hashValue="BvtU8AIrNnnJSmcfTa14KFHvYNoeUiMohiQatPFkxEgFAmBC2q9Cnchmb/6F+lA4VUzcjdOHIH9zBtVbATHhZA==" saltValue="nD2Up1kvYtN8nG3h44pkeQ=="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R1" sqref="R1"/>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8391</v>
      </c>
      <c r="G3" s="1867" t="s">
        <v>58</v>
      </c>
      <c r="H3" s="1867" t="s">
        <v>54</v>
      </c>
      <c r="I3" s="1867" t="s">
        <v>8392</v>
      </c>
      <c r="J3" s="1868" t="s">
        <v>55</v>
      </c>
      <c r="K3" s="1867" t="s">
        <v>152</v>
      </c>
      <c r="L3" s="1867" t="s">
        <v>8393</v>
      </c>
      <c r="M3" s="1867" t="s">
        <v>8394</v>
      </c>
      <c r="N3" s="1867" t="s">
        <v>8395</v>
      </c>
      <c r="O3" s="1867" t="s">
        <v>8396</v>
      </c>
      <c r="P3" s="1867" t="s">
        <v>4274</v>
      </c>
      <c r="Q3" s="1867" t="s">
        <v>8397</v>
      </c>
      <c r="R3" s="1867" t="s">
        <v>8398</v>
      </c>
      <c r="S3" s="1867" t="s">
        <v>8399</v>
      </c>
      <c r="T3" s="1867" t="s">
        <v>8400</v>
      </c>
      <c r="U3" s="1867" t="s">
        <v>8401</v>
      </c>
      <c r="V3" s="1867" t="s">
        <v>37</v>
      </c>
      <c r="W3" s="1867" t="s">
        <v>43</v>
      </c>
      <c r="X3" s="1868" t="s">
        <v>8402</v>
      </c>
      <c r="Y3" s="1867" t="s">
        <v>8403</v>
      </c>
      <c r="Z3" s="1867" t="s">
        <v>8404</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8488</v>
      </c>
      <c r="K5" s="1876"/>
      <c r="L5" s="1878"/>
      <c r="M5" s="1879"/>
      <c r="N5" s="1878"/>
      <c r="O5" s="1926"/>
      <c r="P5" s="1926">
        <f>SUBTOTAL(9,P6:P76)</f>
        <v>0</v>
      </c>
      <c r="Q5" s="1881"/>
      <c r="R5" s="1882"/>
      <c r="S5" s="1879"/>
      <c r="T5" s="1882">
        <f>SUBTOTAL(9,T6:T76)</f>
        <v>0</v>
      </c>
      <c r="U5" s="1883" t="s">
        <v>8406</v>
      </c>
      <c r="V5" s="1884">
        <f>SUBTOTAL(9,V6:V76)</f>
        <v>0</v>
      </c>
      <c r="W5" s="1884">
        <f>SUBTOTAL(9,W6:W76)</f>
        <v>0</v>
      </c>
      <c r="Y5" s="1886"/>
      <c r="Z5" s="1886"/>
    </row>
    <row r="6" spans="6:26" s="1896" customFormat="1" ht="16.5" customHeight="1" outlineLevel="1">
      <c r="F6" s="1887"/>
      <c r="G6" s="1871"/>
      <c r="H6" s="1888"/>
      <c r="I6" s="1888"/>
      <c r="J6" s="1888" t="s">
        <v>8407</v>
      </c>
      <c r="K6" s="1871"/>
      <c r="L6" s="1889"/>
      <c r="M6" s="1890"/>
      <c r="N6" s="1889"/>
      <c r="O6" s="1917"/>
      <c r="P6" s="1917">
        <f>SUBTOTAL(9,P7:Q27)-1</f>
        <v>8.5000000000001741E-4</v>
      </c>
      <c r="Q6" s="1892"/>
      <c r="R6" s="1893"/>
      <c r="S6" s="1890"/>
      <c r="T6" s="1893">
        <f>SUBTOTAL(9,T9:T28)</f>
        <v>0</v>
      </c>
      <c r="U6" s="1894" t="s">
        <v>8406</v>
      </c>
      <c r="V6" s="1895">
        <f>SUBTOTAL(9,V9:V28)</f>
        <v>0</v>
      </c>
      <c r="W6" s="1895">
        <f>SUBTOTAL(9,W9:W28)</f>
        <v>0</v>
      </c>
      <c r="Y6" s="1872"/>
      <c r="Z6" s="1872"/>
    </row>
    <row r="7" spans="6:26" s="1907" customFormat="1" ht="12" outlineLevel="2">
      <c r="F7" s="1897">
        <v>1</v>
      </c>
      <c r="G7" s="1898" t="s">
        <v>8427</v>
      </c>
      <c r="H7" s="1899" t="s">
        <v>8489</v>
      </c>
      <c r="I7" s="1899"/>
      <c r="J7" s="1900" t="s">
        <v>8490</v>
      </c>
      <c r="K7" s="1898" t="s">
        <v>5123</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8408</v>
      </c>
      <c r="H8" s="1899" t="s">
        <v>8491</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8408</v>
      </c>
      <c r="H9" s="1899" t="s">
        <v>8492</v>
      </c>
      <c r="I9" s="1899"/>
      <c r="J9" s="1900" t="s">
        <v>8493</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8409</v>
      </c>
      <c r="Z9" s="1899" t="s">
        <v>8410</v>
      </c>
    </row>
    <row r="10" spans="6:26" s="1907" customFormat="1" ht="12" outlineLevel="2">
      <c r="F10" s="1897">
        <v>4</v>
      </c>
      <c r="G10" s="1898" t="s">
        <v>8408</v>
      </c>
      <c r="H10" s="1899" t="s">
        <v>8494</v>
      </c>
      <c r="I10" s="1899"/>
      <c r="J10" s="1900" t="s">
        <v>8495</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8409</v>
      </c>
      <c r="Z10" s="1899" t="s">
        <v>8410</v>
      </c>
    </row>
    <row r="11" spans="6:26" s="1907" customFormat="1" ht="12" outlineLevel="2">
      <c r="F11" s="1897">
        <v>5</v>
      </c>
      <c r="G11" s="1898" t="s">
        <v>8408</v>
      </c>
      <c r="H11" s="1899" t="s">
        <v>8496</v>
      </c>
      <c r="I11" s="1899"/>
      <c r="J11" s="1900" t="s">
        <v>8497</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8409</v>
      </c>
      <c r="Z11" s="1899" t="s">
        <v>8410</v>
      </c>
    </row>
    <row r="12" spans="6:26" s="1907" customFormat="1" ht="12" outlineLevel="2">
      <c r="F12" s="1897">
        <v>6</v>
      </c>
      <c r="G12" s="1898" t="s">
        <v>8408</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8409</v>
      </c>
      <c r="Z12" s="1899" t="s">
        <v>8410</v>
      </c>
    </row>
    <row r="13" spans="6:26" s="1907" customFormat="1" ht="12" outlineLevel="2">
      <c r="F13" s="1897">
        <v>7</v>
      </c>
      <c r="G13" s="1898" t="s">
        <v>8408</v>
      </c>
      <c r="H13" s="1899" t="s">
        <v>8411</v>
      </c>
      <c r="I13" s="1899"/>
      <c r="J13" s="1900" t="s">
        <v>8412</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8409</v>
      </c>
      <c r="Z13" s="1899" t="s">
        <v>8410</v>
      </c>
    </row>
    <row r="14" spans="6:26" s="1907" customFormat="1" ht="12" outlineLevel="2">
      <c r="F14" s="1897">
        <v>8</v>
      </c>
      <c r="G14" s="1898" t="s">
        <v>8408</v>
      </c>
      <c r="H14" s="1899" t="s">
        <v>8413</v>
      </c>
      <c r="I14" s="1899"/>
      <c r="J14" s="1900" t="s">
        <v>8414</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8409</v>
      </c>
      <c r="Z14" s="1899" t="s">
        <v>8410</v>
      </c>
    </row>
    <row r="15" spans="6:26" s="1907" customFormat="1" ht="12" outlineLevel="2">
      <c r="F15" s="1897">
        <v>9</v>
      </c>
      <c r="G15" s="1898" t="s">
        <v>8408</v>
      </c>
      <c r="H15" s="1899" t="s">
        <v>8415</v>
      </c>
      <c r="I15" s="1899"/>
      <c r="J15" s="1900" t="s">
        <v>8416</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8409</v>
      </c>
      <c r="Z15" s="1899" t="s">
        <v>8410</v>
      </c>
    </row>
    <row r="16" spans="6:26" s="1907" customFormat="1" ht="12" outlineLevel="2">
      <c r="F16" s="1897">
        <v>10</v>
      </c>
      <c r="G16" s="1898" t="s">
        <v>8408</v>
      </c>
      <c r="H16" s="1899" t="s">
        <v>8417</v>
      </c>
      <c r="I16" s="1899"/>
      <c r="J16" s="1900" t="s">
        <v>8418</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8409</v>
      </c>
      <c r="Z16" s="1899" t="s">
        <v>8410</v>
      </c>
    </row>
    <row r="17" spans="6:26" s="1907" customFormat="1" ht="12" outlineLevel="2">
      <c r="F17" s="1897">
        <v>11</v>
      </c>
      <c r="G17" s="1898" t="s">
        <v>8408</v>
      </c>
      <c r="H17" s="1899" t="s">
        <v>8419</v>
      </c>
      <c r="I17" s="1899"/>
      <c r="J17" s="1900" t="s">
        <v>8420</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8409</v>
      </c>
      <c r="Z17" s="1899" t="s">
        <v>8410</v>
      </c>
    </row>
    <row r="18" spans="6:26" s="1907" customFormat="1" ht="12" outlineLevel="2">
      <c r="F18" s="1897">
        <v>12</v>
      </c>
      <c r="G18" s="1898" t="s">
        <v>8408</v>
      </c>
      <c r="H18" s="1899" t="s">
        <v>8421</v>
      </c>
      <c r="I18" s="1899"/>
      <c r="J18" s="1900" t="s">
        <v>8422</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8409</v>
      </c>
      <c r="Z18" s="1899" t="s">
        <v>8410</v>
      </c>
    </row>
    <row r="19" spans="6:26" s="1907" customFormat="1" ht="12" outlineLevel="2">
      <c r="F19" s="1897">
        <v>13</v>
      </c>
      <c r="G19" s="1898" t="s">
        <v>8408</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8409</v>
      </c>
      <c r="Z19" s="1899" t="s">
        <v>8410</v>
      </c>
    </row>
    <row r="20" spans="6:26" s="1907" customFormat="1" ht="12" outlineLevel="2">
      <c r="F20" s="1897">
        <v>14</v>
      </c>
      <c r="G20" s="1898" t="s">
        <v>8408</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8409</v>
      </c>
      <c r="Z20" s="1899" t="s">
        <v>8410</v>
      </c>
    </row>
    <row r="21" spans="6:26" s="1907" customFormat="1" ht="23.25" customHeight="1" outlineLevel="2">
      <c r="F21" s="1897">
        <v>15</v>
      </c>
      <c r="G21" s="1898" t="s">
        <v>8408</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8409</v>
      </c>
      <c r="Z21" s="1899" t="s">
        <v>8410</v>
      </c>
    </row>
    <row r="22" spans="6:26" s="1907" customFormat="1" ht="12" outlineLevel="2">
      <c r="F22" s="1897">
        <v>16</v>
      </c>
      <c r="G22" s="1898" t="s">
        <v>8408</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8409</v>
      </c>
      <c r="Z22" s="1899" t="s">
        <v>8410</v>
      </c>
    </row>
    <row r="23" spans="6:26" s="1907" customFormat="1" ht="24" outlineLevel="2">
      <c r="F23" s="1897">
        <v>17</v>
      </c>
      <c r="G23" s="1898" t="s">
        <v>8408</v>
      </c>
      <c r="H23" s="1899" t="s">
        <v>8423</v>
      </c>
      <c r="I23" s="1899"/>
      <c r="J23" s="1900" t="s">
        <v>8424</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8409</v>
      </c>
      <c r="Z23" s="1899" t="s">
        <v>8410</v>
      </c>
    </row>
    <row r="24" spans="6:26" s="1907" customFormat="1" ht="12" outlineLevel="2">
      <c r="F24" s="1897">
        <v>18</v>
      </c>
      <c r="G24" s="1898" t="s">
        <v>8408</v>
      </c>
      <c r="H24" s="1899" t="s">
        <v>8425</v>
      </c>
      <c r="I24" s="1899"/>
      <c r="J24" s="1900" t="s">
        <v>8426</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8409</v>
      </c>
      <c r="Z24" s="1899" t="s">
        <v>8410</v>
      </c>
    </row>
    <row r="25" spans="6:26" s="1907" customFormat="1" ht="24" outlineLevel="2">
      <c r="F25" s="1897">
        <v>19</v>
      </c>
      <c r="G25" s="1898" t="s">
        <v>8408</v>
      </c>
      <c r="H25" s="1899" t="s">
        <v>8498</v>
      </c>
      <c r="I25" s="1899"/>
      <c r="J25" s="1900" t="s">
        <v>8499</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8408</v>
      </c>
      <c r="H26" s="1899" t="s">
        <v>8500</v>
      </c>
      <c r="I26" s="1899"/>
      <c r="J26" s="1900" t="s">
        <v>8501</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8427</v>
      </c>
      <c r="H27" s="1899" t="s">
        <v>8428</v>
      </c>
      <c r="I27" s="1899"/>
      <c r="J27" s="1900" t="s">
        <v>8429</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8409</v>
      </c>
      <c r="Z27" s="1899" t="s">
        <v>8410</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8406</v>
      </c>
      <c r="V28" s="1912"/>
      <c r="W28" s="1912"/>
      <c r="X28" s="1912"/>
      <c r="Y28" s="1909"/>
      <c r="Z28" s="1909"/>
    </row>
    <row r="29" spans="6:26" s="1896" customFormat="1" ht="16.5" customHeight="1" outlineLevel="1">
      <c r="F29" s="1887"/>
      <c r="G29" s="1871"/>
      <c r="H29" s="1888"/>
      <c r="I29" s="1888"/>
      <c r="J29" s="1888" t="s">
        <v>8430</v>
      </c>
      <c r="K29" s="1871"/>
      <c r="L29" s="1889"/>
      <c r="M29" s="1890"/>
      <c r="N29" s="1889"/>
      <c r="O29" s="1917"/>
      <c r="P29" s="1917">
        <f>SUBTOTAL(9,P30:P34)</f>
        <v>0</v>
      </c>
      <c r="Q29" s="1892"/>
      <c r="R29" s="1893"/>
      <c r="S29" s="1890"/>
      <c r="T29" s="1893">
        <f>SUBTOTAL(9,T30:T35)</f>
        <v>0</v>
      </c>
      <c r="U29" s="1894" t="s">
        <v>8406</v>
      </c>
      <c r="V29" s="1895">
        <f>SUBTOTAL(9,V30:V35)</f>
        <v>0</v>
      </c>
      <c r="W29" s="1895">
        <f>SUBTOTAL(9,W30:W35)</f>
        <v>0</v>
      </c>
      <c r="Y29" s="1872"/>
      <c r="Z29" s="1872"/>
    </row>
    <row r="30" spans="6:26" s="1907" customFormat="1" ht="12" outlineLevel="2">
      <c r="F30" s="1897">
        <v>22</v>
      </c>
      <c r="G30" s="1898" t="s">
        <v>8408</v>
      </c>
      <c r="H30" s="1899" t="s">
        <v>8421</v>
      </c>
      <c r="I30" s="1899"/>
      <c r="J30" s="1900" t="s">
        <v>8422</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8409</v>
      </c>
      <c r="Z30" s="1899" t="s">
        <v>8431</v>
      </c>
    </row>
    <row r="31" spans="6:26" s="1907" customFormat="1" ht="12" outlineLevel="2">
      <c r="F31" s="1897">
        <v>23</v>
      </c>
      <c r="G31" s="1898" t="s">
        <v>8408</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8409</v>
      </c>
      <c r="Z31" s="1899" t="s">
        <v>8431</v>
      </c>
    </row>
    <row r="32" spans="6:26" s="1907" customFormat="1" ht="12" outlineLevel="2">
      <c r="F32" s="1897">
        <v>24</v>
      </c>
      <c r="G32" s="1898" t="s">
        <v>8408</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8409</v>
      </c>
      <c r="Z32" s="1899" t="s">
        <v>8431</v>
      </c>
    </row>
    <row r="33" spans="6:26" s="1907" customFormat="1" ht="24" outlineLevel="2">
      <c r="F33" s="1897">
        <v>25</v>
      </c>
      <c r="G33" s="1898" t="s">
        <v>8408</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8409</v>
      </c>
      <c r="Z33" s="1899" t="s">
        <v>8431</v>
      </c>
    </row>
    <row r="34" spans="6:26" s="1907" customFormat="1" ht="12" outlineLevel="2">
      <c r="F34" s="1897">
        <v>26</v>
      </c>
      <c r="G34" s="1898" t="s">
        <v>8427</v>
      </c>
      <c r="H34" s="1899" t="s">
        <v>8432</v>
      </c>
      <c r="I34" s="1899"/>
      <c r="J34" s="1900" t="s">
        <v>8433</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8409</v>
      </c>
      <c r="Z34" s="1899" t="s">
        <v>8431</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8406</v>
      </c>
      <c r="V35" s="1912"/>
      <c r="W35" s="1912"/>
      <c r="X35" s="1912"/>
      <c r="Y35" s="1909"/>
      <c r="Z35" s="1909"/>
    </row>
    <row r="36" spans="6:26" s="1896" customFormat="1" ht="16.5" customHeight="1" outlineLevel="1">
      <c r="F36" s="1887"/>
      <c r="G36" s="1871"/>
      <c r="H36" s="1888"/>
      <c r="I36" s="1888"/>
      <c r="J36" s="1888" t="s">
        <v>8434</v>
      </c>
      <c r="K36" s="1871"/>
      <c r="L36" s="1889"/>
      <c r="M36" s="1890"/>
      <c r="N36" s="1889"/>
      <c r="O36" s="1917"/>
      <c r="P36" s="1917">
        <f>SUBTOTAL(9,P37:P38)</f>
        <v>0</v>
      </c>
      <c r="Q36" s="1892"/>
      <c r="R36" s="1893"/>
      <c r="S36" s="1890"/>
      <c r="T36" s="1893">
        <f>SUBTOTAL(9,T37:T38)</f>
        <v>0</v>
      </c>
      <c r="U36" s="1894" t="s">
        <v>8406</v>
      </c>
      <c r="V36" s="1895">
        <f>SUBTOTAL(9,V37:V38)</f>
        <v>0</v>
      </c>
      <c r="W36" s="1895">
        <f>SUBTOTAL(9,W37:W38)</f>
        <v>0</v>
      </c>
      <c r="Y36" s="1872"/>
      <c r="Z36" s="1872"/>
    </row>
    <row r="37" spans="6:26" s="1907" customFormat="1" ht="24" outlineLevel="2">
      <c r="F37" s="1897">
        <v>27</v>
      </c>
      <c r="G37" s="1898" t="s">
        <v>8408</v>
      </c>
      <c r="H37" s="1899" t="s">
        <v>8435</v>
      </c>
      <c r="I37" s="1899"/>
      <c r="J37" s="1900" t="s">
        <v>8436</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8409</v>
      </c>
      <c r="Z37" s="1899" t="s">
        <v>8437</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8406</v>
      </c>
      <c r="V38" s="1912"/>
      <c r="W38" s="1912"/>
      <c r="X38" s="1912"/>
      <c r="Y38" s="1909"/>
      <c r="Z38" s="1909"/>
    </row>
    <row r="39" spans="6:26" s="1896" customFormat="1" ht="16.5" customHeight="1" outlineLevel="1">
      <c r="F39" s="1887"/>
      <c r="G39" s="1871"/>
      <c r="H39" s="1888"/>
      <c r="I39" s="1888"/>
      <c r="J39" s="1888" t="s">
        <v>8438</v>
      </c>
      <c r="K39" s="1871"/>
      <c r="L39" s="1889"/>
      <c r="M39" s="1890"/>
      <c r="N39" s="1889"/>
      <c r="O39" s="1917"/>
      <c r="P39" s="1917">
        <f>SUBTOTAL(9,P40:P41)</f>
        <v>0</v>
      </c>
      <c r="Q39" s="1892"/>
      <c r="R39" s="1893"/>
      <c r="S39" s="1890"/>
      <c r="T39" s="1893">
        <f>SUBTOTAL(9,T40:T41)</f>
        <v>0</v>
      </c>
      <c r="U39" s="1894" t="s">
        <v>8406</v>
      </c>
      <c r="V39" s="1895">
        <f>SUBTOTAL(9,V40:V41)</f>
        <v>0</v>
      </c>
      <c r="W39" s="1895">
        <f>SUBTOTAL(9,W40:W41)</f>
        <v>0</v>
      </c>
      <c r="Y39" s="1872"/>
      <c r="Z39" s="1872"/>
    </row>
    <row r="40" spans="6:26" s="1907" customFormat="1" ht="12" outlineLevel="2">
      <c r="F40" s="1897">
        <v>28</v>
      </c>
      <c r="G40" s="1898" t="s">
        <v>8408</v>
      </c>
      <c r="H40" s="1899" t="s">
        <v>8439</v>
      </c>
      <c r="I40" s="1899"/>
      <c r="J40" s="1900" t="s">
        <v>8440</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8409</v>
      </c>
      <c r="Z40" s="1899" t="s">
        <v>8441</v>
      </c>
    </row>
    <row r="41" spans="6:26" s="1907" customFormat="1" ht="12" outlineLevel="2">
      <c r="F41" s="1897">
        <v>29</v>
      </c>
      <c r="G41" s="1898" t="s">
        <v>8408</v>
      </c>
      <c r="H41" s="1899" t="s">
        <v>8442</v>
      </c>
      <c r="I41" s="1899"/>
      <c r="J41" s="1900" t="s">
        <v>8443</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8409</v>
      </c>
      <c r="Z41" s="1899" t="s">
        <v>8441</v>
      </c>
    </row>
    <row r="42" spans="6:26" s="1896" customFormat="1" ht="13.5" customHeight="1" outlineLevel="1">
      <c r="F42" s="1887"/>
      <c r="G42" s="1871"/>
      <c r="H42" s="1888"/>
      <c r="I42" s="1888"/>
      <c r="J42" s="1888" t="s">
        <v>8444</v>
      </c>
      <c r="K42" s="1871"/>
      <c r="L42" s="1889"/>
      <c r="M42" s="1890"/>
      <c r="N42" s="1889"/>
      <c r="O42" s="1917"/>
      <c r="P42" s="1917">
        <f>SUBTOTAL(9,P43:P54)</f>
        <v>0</v>
      </c>
      <c r="Q42" s="1892"/>
      <c r="R42" s="1893"/>
      <c r="S42" s="1890"/>
      <c r="T42" s="1893">
        <f>SUBTOTAL(9,T43:T53)</f>
        <v>0</v>
      </c>
      <c r="U42" s="1894" t="s">
        <v>8406</v>
      </c>
      <c r="V42" s="1895">
        <f>SUBTOTAL(9,V43:V53)</f>
        <v>0</v>
      </c>
      <c r="W42" s="1895">
        <f>SUBTOTAL(9,W43:W53)</f>
        <v>0</v>
      </c>
      <c r="Y42" s="1872"/>
      <c r="Z42" s="1872"/>
    </row>
    <row r="43" spans="6:26" s="1907" customFormat="1" ht="12" outlineLevel="2">
      <c r="F43" s="1897">
        <v>32</v>
      </c>
      <c r="G43" s="1898" t="s">
        <v>8408</v>
      </c>
      <c r="H43" s="1899"/>
      <c r="I43" s="1899"/>
      <c r="J43" s="1900" t="s">
        <v>8502</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8408</v>
      </c>
      <c r="H44" s="1899"/>
      <c r="I44" s="1899"/>
      <c r="J44" s="1900" t="s">
        <v>8503</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8504</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8449</v>
      </c>
      <c r="I46" s="1899"/>
      <c r="J46" s="1900" t="s">
        <v>8450</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8451</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8505</v>
      </c>
      <c r="G48" s="1898"/>
      <c r="H48" s="1899" t="s">
        <v>8506</v>
      </c>
      <c r="I48" s="1899" t="s">
        <v>8507</v>
      </c>
      <c r="J48" s="1900" t="s">
        <v>8507</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8508</v>
      </c>
      <c r="I49" s="1899" t="s">
        <v>8509</v>
      </c>
      <c r="J49" s="1900" t="s">
        <v>8509</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8510</v>
      </c>
      <c r="I50" s="1899"/>
      <c r="J50" s="1900" t="s">
        <v>8511</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8512</v>
      </c>
      <c r="I51" s="1899"/>
      <c r="J51" s="1900" t="s">
        <v>8513</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8514</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8408</v>
      </c>
      <c r="H53" s="1899" t="s">
        <v>8456</v>
      </c>
      <c r="I53" s="1899"/>
      <c r="J53" s="1900" t="s">
        <v>8515</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8516</v>
      </c>
      <c r="I54" s="1899"/>
      <c r="J54" s="1900" t="s">
        <v>8517</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8458</v>
      </c>
      <c r="K55" s="1871"/>
      <c r="L55" s="1889"/>
      <c r="M55" s="1890"/>
      <c r="N55" s="1889"/>
      <c r="O55" s="1917"/>
      <c r="P55" s="1917">
        <f>SUBTOTAL(9,P56:P68)</f>
        <v>0</v>
      </c>
      <c r="Q55" s="1892"/>
      <c r="R55" s="1893"/>
      <c r="S55" s="1890"/>
      <c r="T55" s="1893">
        <f>SUBTOTAL(9,T58:T64)</f>
        <v>0</v>
      </c>
      <c r="U55" s="1894" t="s">
        <v>8406</v>
      </c>
      <c r="V55" s="1895">
        <f>SUBTOTAL(9,V58:V64)</f>
        <v>0</v>
      </c>
      <c r="W55" s="1895">
        <f>SUBTOTAL(9,W58:W64)</f>
        <v>0</v>
      </c>
      <c r="Y55" s="1872"/>
      <c r="Z55" s="1872"/>
    </row>
    <row r="56" spans="6:26" s="1907" customFormat="1" ht="12" outlineLevel="2">
      <c r="F56" s="1897">
        <v>41</v>
      </c>
      <c r="G56" s="1898" t="s">
        <v>8427</v>
      </c>
      <c r="H56" s="1899"/>
      <c r="I56" s="1899"/>
      <c r="J56" s="1900" t="s">
        <v>8518</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8427</v>
      </c>
      <c r="H57" s="1899"/>
      <c r="I57" s="1899"/>
      <c r="J57" s="1900" t="s">
        <v>8519</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8427</v>
      </c>
      <c r="H58" s="1899" t="s">
        <v>8520</v>
      </c>
      <c r="I58" s="1899"/>
      <c r="J58" s="1900" t="s">
        <v>8521</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8409</v>
      </c>
      <c r="Z58" s="1899" t="s">
        <v>8462</v>
      </c>
    </row>
    <row r="59" spans="6:26" s="1907" customFormat="1" ht="24" outlineLevel="2">
      <c r="F59" s="1897">
        <v>44</v>
      </c>
      <c r="G59" s="1898" t="s">
        <v>8427</v>
      </c>
      <c r="H59" s="1899" t="s">
        <v>8522</v>
      </c>
      <c r="I59" s="1899"/>
      <c r="J59" s="1900" t="s">
        <v>8523</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8409</v>
      </c>
      <c r="Z59" s="1899" t="s">
        <v>8462</v>
      </c>
    </row>
    <row r="60" spans="6:26" s="1907" customFormat="1" ht="12" outlineLevel="2">
      <c r="F60" s="1897">
        <v>45</v>
      </c>
      <c r="G60" s="1898"/>
      <c r="H60" s="1899"/>
      <c r="I60" s="1899"/>
      <c r="J60" s="1900" t="s">
        <v>8524</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8525</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8427</v>
      </c>
      <c r="H62" s="1899"/>
      <c r="I62" s="1899"/>
      <c r="J62" s="1900" t="s">
        <v>8526</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8409</v>
      </c>
      <c r="Z62" s="1899" t="s">
        <v>8462</v>
      </c>
    </row>
    <row r="63" spans="6:26" s="1907" customFormat="1" ht="12" outlineLevel="2">
      <c r="F63" s="1897">
        <v>48</v>
      </c>
      <c r="G63" s="1898"/>
      <c r="H63" s="1899"/>
      <c r="I63" s="1899"/>
      <c r="J63" s="1900" t="s">
        <v>8527</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8528</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8529</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8530</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8531</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8532</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8406</v>
      </c>
      <c r="V69" s="1912"/>
      <c r="W69" s="1912"/>
      <c r="X69" s="1912"/>
      <c r="Y69" s="1909"/>
      <c r="Z69" s="1909"/>
    </row>
    <row r="70" spans="6:26" s="1896" customFormat="1" ht="16.5" customHeight="1" outlineLevel="1">
      <c r="F70" s="1887"/>
      <c r="G70" s="1871"/>
      <c r="H70" s="1888"/>
      <c r="I70" s="1888"/>
      <c r="J70" s="1888" t="s">
        <v>8475</v>
      </c>
      <c r="K70" s="1871"/>
      <c r="L70" s="1889"/>
      <c r="M70" s="1890"/>
      <c r="N70" s="1889"/>
      <c r="O70" s="1917"/>
      <c r="P70" s="1917">
        <f>SUBTOTAL(9,P71)</f>
        <v>0</v>
      </c>
      <c r="Q70" s="1892"/>
      <c r="R70" s="1893"/>
      <c r="S70" s="1890"/>
      <c r="T70" s="1893">
        <f>SUBTOTAL(9,T71:T76)</f>
        <v>0</v>
      </c>
      <c r="U70" s="1894" t="s">
        <v>8406</v>
      </c>
      <c r="V70" s="1895">
        <f>SUBTOTAL(9,V71:V76)</f>
        <v>0</v>
      </c>
      <c r="W70" s="1895">
        <f>SUBTOTAL(9,W71:W76)</f>
        <v>0</v>
      </c>
      <c r="Y70" s="1872"/>
      <c r="Z70" s="1872"/>
    </row>
    <row r="71" spans="6:26" s="1907" customFormat="1" ht="12" outlineLevel="2">
      <c r="F71" s="1897">
        <v>54</v>
      </c>
      <c r="G71" s="1898" t="s">
        <v>8408</v>
      </c>
      <c r="H71" s="1899" t="s">
        <v>8476</v>
      </c>
      <c r="I71" s="1899"/>
      <c r="J71" s="1900" t="s">
        <v>8477</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8409</v>
      </c>
      <c r="Z71" s="1899" t="s">
        <v>8478</v>
      </c>
    </row>
    <row r="72" spans="6:26" s="1896" customFormat="1" ht="16.5" customHeight="1" outlineLevel="1">
      <c r="F72" s="1887"/>
      <c r="G72" s="1871"/>
      <c r="H72" s="1888"/>
      <c r="I72" s="1888"/>
      <c r="J72" s="1888" t="s">
        <v>5372</v>
      </c>
      <c r="K72" s="1871"/>
      <c r="L72" s="1889"/>
      <c r="M72" s="1890"/>
      <c r="N72" s="1889"/>
      <c r="O72" s="1917"/>
      <c r="P72" s="1917">
        <f>SUBTOTAL(9,P73:Q75)</f>
        <v>0</v>
      </c>
      <c r="Q72" s="1892"/>
      <c r="R72" s="1893"/>
      <c r="S72" s="1890"/>
      <c r="T72" s="1893">
        <f>SUBTOTAL(9,T73:T78)</f>
        <v>0</v>
      </c>
      <c r="U72" s="1894" t="s">
        <v>8406</v>
      </c>
      <c r="V72" s="1895">
        <f>SUBTOTAL(9,V73:V78)</f>
        <v>0</v>
      </c>
      <c r="W72" s="1895">
        <f>SUBTOTAL(9,W73:W78)</f>
        <v>0</v>
      </c>
      <c r="Y72" s="1872"/>
      <c r="Z72" s="1872"/>
    </row>
    <row r="73" spans="6:26" s="1907" customFormat="1" ht="24" outlineLevel="2">
      <c r="F73" s="1897">
        <v>55</v>
      </c>
      <c r="G73" s="1898" t="s">
        <v>8408</v>
      </c>
      <c r="H73" s="1899" t="s">
        <v>8479</v>
      </c>
      <c r="I73" s="1899"/>
      <c r="J73" s="1900" t="s">
        <v>8533</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8409</v>
      </c>
      <c r="Z73" s="1899" t="s">
        <v>8478</v>
      </c>
    </row>
    <row r="74" spans="6:26" s="1907" customFormat="1" ht="12" outlineLevel="2">
      <c r="F74" s="1897">
        <v>56</v>
      </c>
      <c r="G74" s="1898" t="s">
        <v>8408</v>
      </c>
      <c r="H74" s="1899" t="s">
        <v>8481</v>
      </c>
      <c r="I74" s="1899"/>
      <c r="J74" s="1900" t="s">
        <v>8482</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8409</v>
      </c>
      <c r="Z74" s="1899" t="s">
        <v>8478</v>
      </c>
    </row>
    <row r="75" spans="6:26" s="1907" customFormat="1" ht="12" outlineLevel="2">
      <c r="F75" s="1897">
        <v>57</v>
      </c>
      <c r="G75" s="1898" t="s">
        <v>8408</v>
      </c>
      <c r="H75" s="1899" t="s">
        <v>8483</v>
      </c>
      <c r="I75" s="1899"/>
      <c r="J75" s="1900" t="s">
        <v>8484</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8406</v>
      </c>
      <c r="V76" s="1912"/>
      <c r="W76" s="1912"/>
      <c r="X76" s="1912"/>
      <c r="Y76" s="1909"/>
      <c r="Z76" s="1909"/>
    </row>
    <row r="77" spans="6:26" ht="26.25" customHeight="1">
      <c r="F77" s="1918" t="s">
        <v>8485</v>
      </c>
      <c r="G77" s="2709" t="s">
        <v>8534</v>
      </c>
      <c r="H77" s="2709"/>
      <c r="I77" s="2709"/>
      <c r="J77" s="2709"/>
      <c r="K77" s="2709"/>
      <c r="L77" s="2709"/>
      <c r="M77" s="2709"/>
      <c r="N77" s="2709"/>
    </row>
    <row r="78" spans="6:26" ht="32.25" customHeight="1">
      <c r="G78" s="2709" t="s">
        <v>8535</v>
      </c>
      <c r="H78" s="2710"/>
      <c r="I78" s="2710"/>
      <c r="J78" s="2710"/>
      <c r="K78" s="2710"/>
      <c r="L78" s="2710"/>
      <c r="M78" s="2710"/>
      <c r="N78" s="2710"/>
    </row>
  </sheetData>
  <sheetProtection algorithmName="SHA-512" hashValue="Ea+hUI47bonMdqSBr527mWl6QMLOMHu1dYWvD10mXVaVRP0HLd1BDqqtEhbH6qrv7piwmsmCvDjjoyJHHZU+aw==" saltValue="2MRFjfe1b3ZNzkTR0G6sZQ=="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8391</v>
      </c>
      <c r="G3" s="1936" t="s">
        <v>58</v>
      </c>
      <c r="H3" s="1936" t="s">
        <v>54</v>
      </c>
      <c r="I3" s="1936" t="s">
        <v>8392</v>
      </c>
      <c r="J3" s="1937" t="s">
        <v>55</v>
      </c>
      <c r="K3" s="1936" t="s">
        <v>152</v>
      </c>
      <c r="L3" s="1936" t="s">
        <v>8393</v>
      </c>
      <c r="M3" s="1936" t="s">
        <v>8394</v>
      </c>
      <c r="N3" s="1936" t="s">
        <v>8395</v>
      </c>
      <c r="O3" s="1936" t="s">
        <v>8396</v>
      </c>
      <c r="P3" s="1936" t="s">
        <v>4274</v>
      </c>
      <c r="Q3" s="1936" t="s">
        <v>8397</v>
      </c>
      <c r="R3" s="1936" t="s">
        <v>8398</v>
      </c>
      <c r="S3" s="1936" t="s">
        <v>8399</v>
      </c>
      <c r="T3" s="1936" t="s">
        <v>8400</v>
      </c>
      <c r="U3" s="1936" t="s">
        <v>8401</v>
      </c>
      <c r="V3" s="1936" t="s">
        <v>37</v>
      </c>
      <c r="W3" s="1936" t="s">
        <v>43</v>
      </c>
      <c r="X3" s="1937" t="s">
        <v>8402</v>
      </c>
      <c r="Y3" s="1936" t="s">
        <v>8403</v>
      </c>
      <c r="Z3" s="1936" t="s">
        <v>8404</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8536</v>
      </c>
      <c r="K5" s="1945"/>
      <c r="L5" s="1947"/>
      <c r="M5" s="1948"/>
      <c r="N5" s="1947"/>
      <c r="O5" s="1949"/>
      <c r="P5" s="1949">
        <f>SUBTOTAL(9,P6:P85)</f>
        <v>0</v>
      </c>
      <c r="Q5" s="1950"/>
      <c r="R5" s="1951"/>
      <c r="S5" s="1948"/>
      <c r="T5" s="1951">
        <f>SUBTOTAL(9,T6:T85)</f>
        <v>0</v>
      </c>
      <c r="U5" s="1952" t="s">
        <v>8406</v>
      </c>
      <c r="V5" s="1953">
        <f>SUBTOTAL(9,V6:V85)</f>
        <v>0</v>
      </c>
      <c r="W5" s="1953">
        <f>SUBTOTAL(9,W6:W85)</f>
        <v>0</v>
      </c>
      <c r="Y5" s="1955"/>
      <c r="Z5" s="1955"/>
    </row>
    <row r="6" spans="6:26" s="1965" customFormat="1" ht="16.5" customHeight="1" outlineLevel="1">
      <c r="F6" s="1956"/>
      <c r="G6" s="1940"/>
      <c r="H6" s="1957"/>
      <c r="I6" s="1957"/>
      <c r="J6" s="1957" t="s">
        <v>8407</v>
      </c>
      <c r="K6" s="1940"/>
      <c r="L6" s="1958"/>
      <c r="M6" s="1959"/>
      <c r="N6" s="1958"/>
      <c r="O6" s="1960"/>
      <c r="P6" s="1960">
        <f>SUBTOTAL(9,P7:P27)</f>
        <v>0</v>
      </c>
      <c r="Q6" s="1961"/>
      <c r="R6" s="1962"/>
      <c r="S6" s="1959"/>
      <c r="T6" s="1962">
        <f>SUBTOTAL(9,T9:T28)</f>
        <v>0</v>
      </c>
      <c r="U6" s="1963" t="s">
        <v>8406</v>
      </c>
      <c r="V6" s="1964">
        <f>SUBTOTAL(9,V9:V28)</f>
        <v>0</v>
      </c>
      <c r="W6" s="1964">
        <f>SUBTOTAL(9,W9:W28)</f>
        <v>0</v>
      </c>
      <c r="Y6" s="1941"/>
      <c r="Z6" s="1941"/>
    </row>
    <row r="7" spans="6:26" s="1976" customFormat="1" ht="12" outlineLevel="2">
      <c r="F7" s="1966">
        <v>1</v>
      </c>
      <c r="G7" s="1967" t="s">
        <v>8427</v>
      </c>
      <c r="H7" s="1968" t="s">
        <v>8489</v>
      </c>
      <c r="I7" s="1968"/>
      <c r="J7" s="1969" t="s">
        <v>8490</v>
      </c>
      <c r="K7" s="1967" t="s">
        <v>5123</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8408</v>
      </c>
      <c r="H8" s="1968" t="s">
        <v>8491</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8408</v>
      </c>
      <c r="H9" s="1968" t="s">
        <v>8492</v>
      </c>
      <c r="I9" s="1968"/>
      <c r="J9" s="1969" t="s">
        <v>8493</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8409</v>
      </c>
      <c r="Z9" s="1968" t="s">
        <v>8410</v>
      </c>
    </row>
    <row r="10" spans="6:26" s="1976" customFormat="1" ht="12" outlineLevel="2">
      <c r="F10" s="1966">
        <v>4</v>
      </c>
      <c r="G10" s="1967" t="s">
        <v>8408</v>
      </c>
      <c r="H10" s="1968" t="s">
        <v>8494</v>
      </c>
      <c r="I10" s="1968"/>
      <c r="J10" s="1969" t="s">
        <v>8495</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8409</v>
      </c>
      <c r="Z10" s="1968" t="s">
        <v>8410</v>
      </c>
    </row>
    <row r="11" spans="6:26" s="1976" customFormat="1" ht="12" outlineLevel="2">
      <c r="F11" s="1966">
        <v>5</v>
      </c>
      <c r="G11" s="1967" t="s">
        <v>8408</v>
      </c>
      <c r="H11" s="1968" t="s">
        <v>8496</v>
      </c>
      <c r="I11" s="1968"/>
      <c r="J11" s="1969" t="s">
        <v>8497</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8409</v>
      </c>
      <c r="Z11" s="1968" t="s">
        <v>8410</v>
      </c>
    </row>
    <row r="12" spans="6:26" s="1976" customFormat="1" ht="12" outlineLevel="2">
      <c r="F12" s="1966">
        <v>6</v>
      </c>
      <c r="G12" s="1967" t="s">
        <v>8408</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8409</v>
      </c>
      <c r="Z12" s="1968" t="s">
        <v>8410</v>
      </c>
    </row>
    <row r="13" spans="6:26" s="1976" customFormat="1" ht="12" outlineLevel="2">
      <c r="F13" s="1966">
        <v>7</v>
      </c>
      <c r="G13" s="1967" t="s">
        <v>8408</v>
      </c>
      <c r="H13" s="1968" t="s">
        <v>8411</v>
      </c>
      <c r="I13" s="1968"/>
      <c r="J13" s="1969" t="s">
        <v>8412</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8409</v>
      </c>
      <c r="Z13" s="1968" t="s">
        <v>8410</v>
      </c>
    </row>
    <row r="14" spans="6:26" s="1976" customFormat="1" ht="12" outlineLevel="2">
      <c r="F14" s="1966">
        <v>8</v>
      </c>
      <c r="G14" s="1967" t="s">
        <v>8408</v>
      </c>
      <c r="H14" s="1968" t="s">
        <v>8413</v>
      </c>
      <c r="I14" s="1968"/>
      <c r="J14" s="1969" t="s">
        <v>8414</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8409</v>
      </c>
      <c r="Z14" s="1968" t="s">
        <v>8410</v>
      </c>
    </row>
    <row r="15" spans="6:26" s="1976" customFormat="1" ht="12" outlineLevel="2">
      <c r="F15" s="1966">
        <v>9</v>
      </c>
      <c r="G15" s="1967" t="s">
        <v>8408</v>
      </c>
      <c r="H15" s="1968" t="s">
        <v>8415</v>
      </c>
      <c r="I15" s="1968"/>
      <c r="J15" s="1969" t="s">
        <v>8416</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8409</v>
      </c>
      <c r="Z15" s="1968" t="s">
        <v>8410</v>
      </c>
    </row>
    <row r="16" spans="6:26" s="1976" customFormat="1" ht="12" outlineLevel="2">
      <c r="F16" s="1966">
        <v>10</v>
      </c>
      <c r="G16" s="1967" t="s">
        <v>8408</v>
      </c>
      <c r="H16" s="1968" t="s">
        <v>8417</v>
      </c>
      <c r="I16" s="1968"/>
      <c r="J16" s="1969" t="s">
        <v>8418</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8409</v>
      </c>
      <c r="Z16" s="1968" t="s">
        <v>8410</v>
      </c>
    </row>
    <row r="17" spans="6:26" s="1976" customFormat="1" ht="12" outlineLevel="2">
      <c r="F17" s="1966">
        <v>11</v>
      </c>
      <c r="G17" s="1967" t="s">
        <v>8408</v>
      </c>
      <c r="H17" s="1968" t="s">
        <v>8419</v>
      </c>
      <c r="I17" s="1968"/>
      <c r="J17" s="1969" t="s">
        <v>8420</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8409</v>
      </c>
      <c r="Z17" s="1968" t="s">
        <v>8410</v>
      </c>
    </row>
    <row r="18" spans="6:26" s="1976" customFormat="1" ht="12" outlineLevel="2">
      <c r="F18" s="1966">
        <v>12</v>
      </c>
      <c r="G18" s="1967" t="s">
        <v>8408</v>
      </c>
      <c r="H18" s="1968" t="s">
        <v>8421</v>
      </c>
      <c r="I18" s="1968"/>
      <c r="J18" s="1969" t="s">
        <v>8422</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8409</v>
      </c>
      <c r="Z18" s="1968" t="s">
        <v>8410</v>
      </c>
    </row>
    <row r="19" spans="6:26" s="1976" customFormat="1" ht="12" outlineLevel="2">
      <c r="F19" s="1966">
        <v>13</v>
      </c>
      <c r="G19" s="1967" t="s">
        <v>8408</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8409</v>
      </c>
      <c r="Z19" s="1968" t="s">
        <v>8410</v>
      </c>
    </row>
    <row r="20" spans="6:26" s="1976" customFormat="1" ht="12" outlineLevel="2">
      <c r="F20" s="1966">
        <v>14</v>
      </c>
      <c r="G20" s="1967" t="s">
        <v>8408</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8409</v>
      </c>
      <c r="Z20" s="1968" t="s">
        <v>8410</v>
      </c>
    </row>
    <row r="21" spans="6:26" s="1976" customFormat="1" ht="24" outlineLevel="2">
      <c r="F21" s="1966">
        <v>15</v>
      </c>
      <c r="G21" s="1967" t="s">
        <v>8408</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8409</v>
      </c>
      <c r="Z21" s="1968" t="s">
        <v>8410</v>
      </c>
    </row>
    <row r="22" spans="6:26" s="1976" customFormat="1" ht="12" outlineLevel="2">
      <c r="F22" s="1966">
        <v>16</v>
      </c>
      <c r="G22" s="1967" t="s">
        <v>8408</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8409</v>
      </c>
      <c r="Z22" s="1968" t="s">
        <v>8410</v>
      </c>
    </row>
    <row r="23" spans="6:26" s="1976" customFormat="1" ht="24" outlineLevel="2">
      <c r="F23" s="1966">
        <v>17</v>
      </c>
      <c r="G23" s="1967" t="s">
        <v>8408</v>
      </c>
      <c r="H23" s="1968" t="s">
        <v>8423</v>
      </c>
      <c r="I23" s="1968"/>
      <c r="J23" s="1969" t="s">
        <v>8424</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8409</v>
      </c>
      <c r="Z23" s="1968" t="s">
        <v>8410</v>
      </c>
    </row>
    <row r="24" spans="6:26" s="1976" customFormat="1" ht="12" outlineLevel="2">
      <c r="F24" s="1966">
        <v>18</v>
      </c>
      <c r="G24" s="1967" t="s">
        <v>8408</v>
      </c>
      <c r="H24" s="1968" t="s">
        <v>8425</v>
      </c>
      <c r="I24" s="1968"/>
      <c r="J24" s="1969" t="s">
        <v>8426</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8409</v>
      </c>
      <c r="Z24" s="1968" t="s">
        <v>8410</v>
      </c>
    </row>
    <row r="25" spans="6:26" s="1976" customFormat="1" ht="24" outlineLevel="2">
      <c r="F25" s="1966">
        <v>19</v>
      </c>
      <c r="G25" s="1967" t="s">
        <v>8408</v>
      </c>
      <c r="H25" s="1968" t="s">
        <v>8498</v>
      </c>
      <c r="I25" s="1968"/>
      <c r="J25" s="1969" t="s">
        <v>8499</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8408</v>
      </c>
      <c r="H26" s="1968" t="s">
        <v>8500</v>
      </c>
      <c r="I26" s="1968"/>
      <c r="J26" s="1969" t="s">
        <v>8501</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8427</v>
      </c>
      <c r="H27" s="1968" t="s">
        <v>8428</v>
      </c>
      <c r="I27" s="1968"/>
      <c r="J27" s="1969" t="s">
        <v>8429</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8409</v>
      </c>
      <c r="Z27" s="1968" t="s">
        <v>8410</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8406</v>
      </c>
      <c r="V28" s="1982"/>
      <c r="W28" s="1982"/>
      <c r="X28" s="1982"/>
      <c r="Y28" s="1979"/>
      <c r="Z28" s="1979"/>
    </row>
    <row r="29" spans="6:26" s="1965" customFormat="1" ht="16.5" customHeight="1" outlineLevel="1">
      <c r="F29" s="1956"/>
      <c r="G29" s="1940"/>
      <c r="H29" s="1957"/>
      <c r="I29" s="1957"/>
      <c r="J29" s="1957" t="s">
        <v>8430</v>
      </c>
      <c r="K29" s="1940"/>
      <c r="L29" s="1958"/>
      <c r="M29" s="1959"/>
      <c r="N29" s="1958"/>
      <c r="O29" s="1960"/>
      <c r="P29" s="1960">
        <f>SUBTOTAL(9,P30:P34)</f>
        <v>0</v>
      </c>
      <c r="Q29" s="1961"/>
      <c r="R29" s="1962"/>
      <c r="S29" s="1959"/>
      <c r="T29" s="1962">
        <f>SUBTOTAL(9,T30:T35)</f>
        <v>0</v>
      </c>
      <c r="U29" s="1963" t="s">
        <v>8406</v>
      </c>
      <c r="V29" s="1964">
        <f>SUBTOTAL(9,V30:V35)</f>
        <v>0</v>
      </c>
      <c r="W29" s="1964">
        <f>SUBTOTAL(9,W30:W35)</f>
        <v>0</v>
      </c>
      <c r="Y29" s="1941"/>
      <c r="Z29" s="1941"/>
    </row>
    <row r="30" spans="6:26" s="1976" customFormat="1" ht="12" outlineLevel="2">
      <c r="F30" s="1966">
        <v>22</v>
      </c>
      <c r="G30" s="1967" t="s">
        <v>8408</v>
      </c>
      <c r="H30" s="1968" t="s">
        <v>8421</v>
      </c>
      <c r="I30" s="1968"/>
      <c r="J30" s="1969" t="s">
        <v>8422</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8409</v>
      </c>
      <c r="Z30" s="1968" t="s">
        <v>8431</v>
      </c>
    </row>
    <row r="31" spans="6:26" s="1976" customFormat="1" ht="12" outlineLevel="2">
      <c r="F31" s="1966">
        <v>23</v>
      </c>
      <c r="G31" s="1967" t="s">
        <v>8408</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8409</v>
      </c>
      <c r="Z31" s="1968" t="s">
        <v>8431</v>
      </c>
    </row>
    <row r="32" spans="6:26" s="1976" customFormat="1" ht="12" outlineLevel="2">
      <c r="F32" s="1966">
        <v>24</v>
      </c>
      <c r="G32" s="1967" t="s">
        <v>8408</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8409</v>
      </c>
      <c r="Z32" s="1968" t="s">
        <v>8431</v>
      </c>
    </row>
    <row r="33" spans="6:26" s="1976" customFormat="1" ht="24" outlineLevel="2">
      <c r="F33" s="1966">
        <v>25</v>
      </c>
      <c r="G33" s="1967" t="s">
        <v>8408</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8409</v>
      </c>
      <c r="Z33" s="1968" t="s">
        <v>8431</v>
      </c>
    </row>
    <row r="34" spans="6:26" s="1976" customFormat="1" ht="12" outlineLevel="2">
      <c r="F34" s="1966">
        <v>26</v>
      </c>
      <c r="G34" s="1967" t="s">
        <v>8427</v>
      </c>
      <c r="H34" s="1968" t="s">
        <v>8432</v>
      </c>
      <c r="I34" s="1968"/>
      <c r="J34" s="1969" t="s">
        <v>8433</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8409</v>
      </c>
      <c r="Z34" s="1968" t="s">
        <v>8431</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8406</v>
      </c>
      <c r="V35" s="1982"/>
      <c r="W35" s="1982"/>
      <c r="X35" s="1982"/>
      <c r="Y35" s="1979"/>
      <c r="Z35" s="1979"/>
    </row>
    <row r="36" spans="6:26" s="1965" customFormat="1" ht="16.5" customHeight="1" outlineLevel="1">
      <c r="F36" s="1956"/>
      <c r="G36" s="1940"/>
      <c r="H36" s="1957"/>
      <c r="I36" s="1957"/>
      <c r="J36" s="1957" t="s">
        <v>8434</v>
      </c>
      <c r="K36" s="1940"/>
      <c r="L36" s="1958"/>
      <c r="M36" s="1959"/>
      <c r="N36" s="1958"/>
      <c r="O36" s="1960"/>
      <c r="P36" s="1960">
        <f>SUBTOTAL(9,P37:P38)</f>
        <v>0</v>
      </c>
      <c r="Q36" s="1961"/>
      <c r="R36" s="1962"/>
      <c r="S36" s="1959"/>
      <c r="T36" s="1962">
        <f>SUBTOTAL(9,T37:T38)</f>
        <v>0</v>
      </c>
      <c r="U36" s="1963" t="s">
        <v>8406</v>
      </c>
      <c r="V36" s="1964">
        <f>SUBTOTAL(9,V37:V38)</f>
        <v>0</v>
      </c>
      <c r="W36" s="1964">
        <f>SUBTOTAL(9,W37:W38)</f>
        <v>0</v>
      </c>
      <c r="Y36" s="1941"/>
      <c r="Z36" s="1941"/>
    </row>
    <row r="37" spans="6:26" s="1976" customFormat="1" ht="24" outlineLevel="2">
      <c r="F37" s="1966">
        <v>27</v>
      </c>
      <c r="G37" s="1967" t="s">
        <v>8408</v>
      </c>
      <c r="H37" s="1968" t="s">
        <v>8435</v>
      </c>
      <c r="I37" s="1968"/>
      <c r="J37" s="1969" t="s">
        <v>8436</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8409</v>
      </c>
      <c r="Z37" s="1968" t="s">
        <v>8437</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8406</v>
      </c>
      <c r="V38" s="1982"/>
      <c r="W38" s="1982"/>
      <c r="X38" s="1982"/>
      <c r="Y38" s="1979"/>
      <c r="Z38" s="1979"/>
    </row>
    <row r="39" spans="6:26" s="1965" customFormat="1" ht="16.5" customHeight="1" outlineLevel="1">
      <c r="F39" s="1956"/>
      <c r="G39" s="1940"/>
      <c r="H39" s="1957"/>
      <c r="I39" s="1957"/>
      <c r="J39" s="1957" t="s">
        <v>8438</v>
      </c>
      <c r="K39" s="1940"/>
      <c r="L39" s="1958"/>
      <c r="M39" s="1959"/>
      <c r="N39" s="1958"/>
      <c r="O39" s="1960"/>
      <c r="P39" s="1960">
        <f>SUBTOTAL(9,P40:P42)</f>
        <v>0</v>
      </c>
      <c r="Q39" s="1961"/>
      <c r="R39" s="1962"/>
      <c r="S39" s="1959"/>
      <c r="T39" s="1962">
        <f>SUBTOTAL(9,T40:T41)</f>
        <v>0</v>
      </c>
      <c r="U39" s="1963" t="s">
        <v>8406</v>
      </c>
      <c r="V39" s="1964">
        <f>SUBTOTAL(9,V40:V41)</f>
        <v>0</v>
      </c>
      <c r="W39" s="1964">
        <f>SUBTOTAL(9,W40:W41)</f>
        <v>0</v>
      </c>
      <c r="Y39" s="1941"/>
      <c r="Z39" s="1941"/>
    </row>
    <row r="40" spans="6:26" s="1976" customFormat="1" ht="12" outlineLevel="2">
      <c r="F40" s="1966">
        <v>28</v>
      </c>
      <c r="G40" s="1967" t="s">
        <v>8408</v>
      </c>
      <c r="H40" s="1968" t="s">
        <v>8439</v>
      </c>
      <c r="I40" s="1968"/>
      <c r="J40" s="1969" t="s">
        <v>8440</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8409</v>
      </c>
      <c r="Z40" s="1968" t="s">
        <v>8441</v>
      </c>
    </row>
    <row r="41" spans="6:26" s="1976" customFormat="1" ht="12" outlineLevel="2">
      <c r="F41" s="1966">
        <v>29</v>
      </c>
      <c r="G41" s="1967" t="s">
        <v>8408</v>
      </c>
      <c r="H41" s="1968" t="s">
        <v>8442</v>
      </c>
      <c r="I41" s="1968"/>
      <c r="J41" s="1969" t="s">
        <v>8443</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8409</v>
      </c>
      <c r="Z41" s="1968" t="s">
        <v>8441</v>
      </c>
    </row>
    <row r="42" spans="6:26" s="1976" customFormat="1" ht="12" outlineLevel="2">
      <c r="F42" s="1966"/>
      <c r="G42" s="1967"/>
      <c r="H42" s="1968"/>
      <c r="I42" s="1968"/>
      <c r="J42" s="1969" t="s">
        <v>8537</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8444</v>
      </c>
      <c r="K43" s="1940"/>
      <c r="L43" s="1958"/>
      <c r="M43" s="1959"/>
      <c r="N43" s="1958"/>
      <c r="O43" s="1960"/>
      <c r="P43" s="1960">
        <f>SUBTOTAL(9,P44:P57)</f>
        <v>0</v>
      </c>
      <c r="Q43" s="1961"/>
      <c r="R43" s="1962"/>
      <c r="S43" s="1959"/>
      <c r="T43" s="1962">
        <f>SUBTOTAL(9,T44:T56)</f>
        <v>0</v>
      </c>
      <c r="U43" s="1963" t="s">
        <v>8406</v>
      </c>
      <c r="V43" s="1964">
        <f>SUBTOTAL(9,V44:V56)</f>
        <v>0</v>
      </c>
      <c r="W43" s="1964">
        <f>SUBTOTAL(9,W44:W56)</f>
        <v>0</v>
      </c>
      <c r="Y43" s="1941"/>
      <c r="Z43" s="1941"/>
    </row>
    <row r="44" spans="6:26" s="1976" customFormat="1" ht="12" outlineLevel="2">
      <c r="F44" s="1966">
        <v>30</v>
      </c>
      <c r="G44" s="1967" t="s">
        <v>8408</v>
      </c>
      <c r="H44" s="1968" t="s">
        <v>8538</v>
      </c>
      <c r="I44" s="1968"/>
      <c r="J44" s="1969" t="s">
        <v>8539</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8409</v>
      </c>
      <c r="Z44" s="1968" t="s">
        <v>8540</v>
      </c>
    </row>
    <row r="45" spans="6:26" s="1976" customFormat="1" ht="24" outlineLevel="2">
      <c r="F45" s="1966">
        <v>31</v>
      </c>
      <c r="G45" s="1967" t="s">
        <v>8408</v>
      </c>
      <c r="H45" s="1968" t="s">
        <v>8541</v>
      </c>
      <c r="I45" s="1968"/>
      <c r="J45" s="1969" t="s">
        <v>9725</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8409</v>
      </c>
      <c r="Z45" s="1968" t="s">
        <v>8540</v>
      </c>
    </row>
    <row r="46" spans="6:26" s="1976" customFormat="1" ht="12" outlineLevel="2">
      <c r="F46" s="1966">
        <v>32</v>
      </c>
      <c r="G46" s="1967" t="s">
        <v>8408</v>
      </c>
      <c r="H46" s="1968"/>
      <c r="I46" s="1968"/>
      <c r="J46" s="1969" t="s">
        <v>8542</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8408</v>
      </c>
      <c r="H47" s="1968"/>
      <c r="I47" s="1968"/>
      <c r="J47" s="1969" t="s">
        <v>8543</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8544</v>
      </c>
      <c r="I48" s="1968"/>
      <c r="J48" s="1969" t="s">
        <v>8545</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8449</v>
      </c>
      <c r="I49" s="1968"/>
      <c r="J49" s="1969" t="s">
        <v>8450</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8546</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8506</v>
      </c>
      <c r="I51" s="1968" t="s">
        <v>8507</v>
      </c>
      <c r="J51" s="1969" t="s">
        <v>8507</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8508</v>
      </c>
      <c r="I52" s="1968" t="s">
        <v>8509</v>
      </c>
      <c r="J52" s="1969" t="s">
        <v>8509</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8512</v>
      </c>
      <c r="I53" s="1968"/>
      <c r="J53" s="1969" t="s">
        <v>8513</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8408</v>
      </c>
      <c r="H54" s="1968" t="s">
        <v>8456</v>
      </c>
      <c r="I54" s="1968"/>
      <c r="J54" s="1969" t="s">
        <v>8515</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8547</v>
      </c>
      <c r="I55" s="1968"/>
      <c r="J55" s="1969" t="s">
        <v>8548</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8549</v>
      </c>
      <c r="I56" s="1968"/>
      <c r="J56" s="1969" t="s">
        <v>8550</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8516</v>
      </c>
      <c r="I57" s="1968"/>
      <c r="J57" s="1969" t="s">
        <v>8551</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8458</v>
      </c>
      <c r="K58" s="1940"/>
      <c r="L58" s="1958"/>
      <c r="M58" s="1959"/>
      <c r="N58" s="1958"/>
      <c r="O58" s="1960"/>
      <c r="P58" s="1960">
        <f>SUBTOTAL(9,P59:P70)</f>
        <v>0</v>
      </c>
      <c r="Q58" s="1961"/>
      <c r="R58" s="1962"/>
      <c r="S58" s="1959"/>
      <c r="T58" s="1962">
        <f>SUBTOTAL(9,T61:T69)</f>
        <v>0</v>
      </c>
      <c r="U58" s="1963" t="s">
        <v>8406</v>
      </c>
      <c r="V58" s="1964">
        <f>SUBTOTAL(9,V61:V69)</f>
        <v>0</v>
      </c>
      <c r="W58" s="1964">
        <f>SUBTOTAL(9,W61:W69)</f>
        <v>0</v>
      </c>
      <c r="Y58" s="1941"/>
      <c r="Z58" s="1941"/>
    </row>
    <row r="59" spans="6:26" s="1976" customFormat="1" ht="12" outlineLevel="2">
      <c r="F59" s="1966">
        <v>42</v>
      </c>
      <c r="G59" s="1967" t="s">
        <v>8427</v>
      </c>
      <c r="H59" s="1968"/>
      <c r="I59" s="1968"/>
      <c r="J59" s="1969" t="s">
        <v>8552</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8427</v>
      </c>
      <c r="H60" s="1968"/>
      <c r="I60" s="1968"/>
      <c r="J60" s="1969" t="s">
        <v>8553</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8427</v>
      </c>
      <c r="H61" s="1968" t="s">
        <v>8520</v>
      </c>
      <c r="I61" s="1968"/>
      <c r="J61" s="1969" t="s">
        <v>8554</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8409</v>
      </c>
      <c r="Z61" s="1968" t="s">
        <v>8462</v>
      </c>
    </row>
    <row r="62" spans="6:26" s="1976" customFormat="1" ht="24" outlineLevel="2">
      <c r="F62" s="1966">
        <v>45</v>
      </c>
      <c r="G62" s="1967" t="s">
        <v>8427</v>
      </c>
      <c r="H62" s="1968" t="s">
        <v>8522</v>
      </c>
      <c r="I62" s="1968"/>
      <c r="J62" s="1969" t="s">
        <v>8523</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8409</v>
      </c>
      <c r="Z62" s="1968" t="s">
        <v>8462</v>
      </c>
    </row>
    <row r="63" spans="6:26" s="1976" customFormat="1" ht="24" outlineLevel="2">
      <c r="F63" s="1966">
        <v>46</v>
      </c>
      <c r="G63" s="1967"/>
      <c r="H63" s="1968"/>
      <c r="I63" s="1968"/>
      <c r="J63" s="1969" t="s">
        <v>8555</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8556</v>
      </c>
      <c r="G64" s="1967"/>
      <c r="H64" s="1968"/>
      <c r="I64" s="1968"/>
      <c r="J64" s="1969" t="s">
        <v>8557</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8558</v>
      </c>
      <c r="G65" s="1967"/>
      <c r="H65" s="1968"/>
      <c r="I65" s="1968"/>
      <c r="J65" s="1969" t="s">
        <v>8559</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8560</v>
      </c>
      <c r="G66" s="1967" t="s">
        <v>8427</v>
      </c>
      <c r="H66" s="1968"/>
      <c r="I66" s="1968"/>
      <c r="J66" s="1969" t="s">
        <v>8561</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8409</v>
      </c>
      <c r="Z66" s="1968" t="s">
        <v>8462</v>
      </c>
    </row>
    <row r="67" spans="6:26" s="1976" customFormat="1" ht="24" outlineLevel="2">
      <c r="F67" s="1966"/>
      <c r="G67" s="1967"/>
      <c r="H67" s="1968"/>
      <c r="I67" s="1968"/>
      <c r="J67" s="1969" t="s">
        <v>8562</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8563</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8564</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8531</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8565</v>
      </c>
      <c r="K72" s="1940"/>
      <c r="L72" s="1958"/>
      <c r="M72" s="1959"/>
      <c r="N72" s="1958"/>
      <c r="O72" s="1960"/>
      <c r="P72" s="1960">
        <f>SUBTOTAL(9,P73:P77)</f>
        <v>0</v>
      </c>
      <c r="Q72" s="1961"/>
      <c r="R72" s="1962"/>
      <c r="S72" s="1959"/>
      <c r="T72" s="1962">
        <f>SUBTOTAL(9,T73:T78)</f>
        <v>0</v>
      </c>
      <c r="U72" s="1963" t="s">
        <v>8406</v>
      </c>
      <c r="V72" s="1964">
        <f>SUBTOTAL(9,V73:V78)</f>
        <v>0</v>
      </c>
      <c r="W72" s="1964">
        <f>SUBTOTAL(9,W73:W78)</f>
        <v>0</v>
      </c>
      <c r="Y72" s="1941"/>
      <c r="Z72" s="1941"/>
    </row>
    <row r="73" spans="6:26" s="1976" customFormat="1" ht="24" outlineLevel="2">
      <c r="F73" s="1966">
        <v>52</v>
      </c>
      <c r="G73" s="1967"/>
      <c r="H73" s="1968"/>
      <c r="I73" s="1968"/>
      <c r="J73" s="1969" t="s">
        <v>8566</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8409</v>
      </c>
      <c r="Z73" s="1968" t="s">
        <v>8567</v>
      </c>
    </row>
    <row r="74" spans="6:26" s="1976" customFormat="1" ht="12" outlineLevel="2">
      <c r="F74" s="1966">
        <v>53</v>
      </c>
      <c r="G74" s="1967" t="s">
        <v>8408</v>
      </c>
      <c r="H74" s="1968" t="s">
        <v>8568</v>
      </c>
      <c r="I74" s="1968"/>
      <c r="J74" s="1969" t="s">
        <v>8569</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8409</v>
      </c>
      <c r="Z74" s="1968" t="s">
        <v>8567</v>
      </c>
    </row>
    <row r="75" spans="6:26" s="1976" customFormat="1" ht="24" outlineLevel="2">
      <c r="F75" s="1966">
        <v>54</v>
      </c>
      <c r="G75" s="1967" t="s">
        <v>8408</v>
      </c>
      <c r="H75" s="1968" t="s">
        <v>1818</v>
      </c>
      <c r="I75" s="1968"/>
      <c r="J75" s="1969" t="s">
        <v>1819</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8409</v>
      </c>
      <c r="Z75" s="1968" t="s">
        <v>8567</v>
      </c>
    </row>
    <row r="76" spans="6:26" s="1976" customFormat="1" ht="12" outlineLevel="2">
      <c r="F76" s="1966">
        <v>55</v>
      </c>
      <c r="G76" s="1967" t="s">
        <v>8408</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8409</v>
      </c>
      <c r="Z76" s="1968" t="s">
        <v>8567</v>
      </c>
    </row>
    <row r="77" spans="6:26" s="1976" customFormat="1" ht="12" outlineLevel="2">
      <c r="F77" s="1966">
        <v>56</v>
      </c>
      <c r="G77" s="1967" t="s">
        <v>8408</v>
      </c>
      <c r="H77" s="1968" t="s">
        <v>1814</v>
      </c>
      <c r="I77" s="1968"/>
      <c r="J77" s="1969" t="s">
        <v>1815</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8409</v>
      </c>
      <c r="Z77" s="1968" t="s">
        <v>8567</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8406</v>
      </c>
      <c r="V78" s="1982"/>
      <c r="W78" s="1982"/>
      <c r="X78" s="1982"/>
      <c r="Y78" s="1979"/>
      <c r="Z78" s="1979"/>
    </row>
    <row r="79" spans="6:26" s="1965" customFormat="1" ht="16.5" customHeight="1" outlineLevel="1">
      <c r="F79" s="1956"/>
      <c r="G79" s="1940"/>
      <c r="H79" s="1957"/>
      <c r="I79" s="1957"/>
      <c r="J79" s="1957" t="s">
        <v>8475</v>
      </c>
      <c r="K79" s="1940"/>
      <c r="L79" s="1958"/>
      <c r="M79" s="1959"/>
      <c r="N79" s="1958"/>
      <c r="O79" s="1960"/>
      <c r="P79" s="1960">
        <f>SUBTOTAL(9,P80)</f>
        <v>0</v>
      </c>
      <c r="Q79" s="1961"/>
      <c r="R79" s="1962"/>
      <c r="S79" s="1959"/>
      <c r="T79" s="1962">
        <f>SUBTOTAL(9,T80:T85)</f>
        <v>0</v>
      </c>
      <c r="U79" s="1963" t="s">
        <v>8406</v>
      </c>
      <c r="V79" s="1964">
        <f>SUBTOTAL(9,V80:V85)</f>
        <v>0</v>
      </c>
      <c r="W79" s="1964">
        <f>SUBTOTAL(9,W80:W85)</f>
        <v>0</v>
      </c>
      <c r="Y79" s="1941"/>
      <c r="Z79" s="1941"/>
    </row>
    <row r="80" spans="6:26" s="1976" customFormat="1" ht="12" outlineLevel="2">
      <c r="F80" s="1966">
        <v>57</v>
      </c>
      <c r="G80" s="1967" t="s">
        <v>8408</v>
      </c>
      <c r="H80" s="1968" t="s">
        <v>8476</v>
      </c>
      <c r="I80" s="1968"/>
      <c r="J80" s="1969" t="s">
        <v>8477</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8409</v>
      </c>
      <c r="Z80" s="1968" t="s">
        <v>8478</v>
      </c>
    </row>
    <row r="81" spans="6:26" s="1965" customFormat="1" ht="16.5" customHeight="1" outlineLevel="1">
      <c r="F81" s="1956"/>
      <c r="G81" s="1940"/>
      <c r="H81" s="1957"/>
      <c r="I81" s="1957"/>
      <c r="J81" s="1957" t="s">
        <v>5372</v>
      </c>
      <c r="K81" s="1940"/>
      <c r="L81" s="1958"/>
      <c r="M81" s="1959"/>
      <c r="N81" s="1958"/>
      <c r="O81" s="1960"/>
      <c r="P81" s="1960">
        <f>SUBTOTAL(9,P82:P84)</f>
        <v>0</v>
      </c>
      <c r="Q81" s="1961"/>
      <c r="R81" s="1962"/>
      <c r="S81" s="1959"/>
      <c r="T81" s="1962">
        <f>SUBTOTAL(9,T82:T87)</f>
        <v>0</v>
      </c>
      <c r="U81" s="1963" t="s">
        <v>8406</v>
      </c>
      <c r="V81" s="1964">
        <f>SUBTOTAL(9,V82:V87)</f>
        <v>0</v>
      </c>
      <c r="W81" s="1964">
        <f>SUBTOTAL(9,W82:W87)</f>
        <v>0</v>
      </c>
      <c r="Y81" s="1941"/>
      <c r="Z81" s="1941"/>
    </row>
    <row r="82" spans="6:26" s="1976" customFormat="1" ht="24" outlineLevel="2">
      <c r="F82" s="1966">
        <v>55</v>
      </c>
      <c r="G82" s="1967" t="s">
        <v>8408</v>
      </c>
      <c r="H82" s="1968" t="s">
        <v>8479</v>
      </c>
      <c r="I82" s="1968"/>
      <c r="J82" s="1969" t="s">
        <v>8533</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8409</v>
      </c>
      <c r="Z82" s="1968" t="s">
        <v>8478</v>
      </c>
    </row>
    <row r="83" spans="6:26" s="1976" customFormat="1" ht="12" outlineLevel="2">
      <c r="F83" s="1966">
        <v>56</v>
      </c>
      <c r="G83" s="1967" t="s">
        <v>8408</v>
      </c>
      <c r="H83" s="1968" t="s">
        <v>8481</v>
      </c>
      <c r="I83" s="1968"/>
      <c r="J83" s="1969" t="s">
        <v>8482</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8409</v>
      </c>
      <c r="Z83" s="1968" t="s">
        <v>8478</v>
      </c>
    </row>
    <row r="84" spans="6:26" s="1976" customFormat="1" ht="12" outlineLevel="2">
      <c r="F84" s="1966">
        <v>57</v>
      </c>
      <c r="G84" s="1967" t="s">
        <v>8408</v>
      </c>
      <c r="H84" s="1968" t="s">
        <v>8483</v>
      </c>
      <c r="I84" s="1968"/>
      <c r="J84" s="1969" t="s">
        <v>8484</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8406</v>
      </c>
      <c r="V85" s="1982"/>
      <c r="W85" s="1982"/>
      <c r="X85" s="1982"/>
      <c r="Y85" s="1979"/>
      <c r="Z85" s="1979"/>
    </row>
    <row r="86" spans="6:26">
      <c r="F86" s="1997" t="s">
        <v>8485</v>
      </c>
      <c r="G86" s="2711" t="s">
        <v>8570</v>
      </c>
      <c r="H86" s="2712"/>
      <c r="I86" s="2712"/>
      <c r="J86" s="2712"/>
      <c r="K86" s="2712"/>
      <c r="L86" s="2712"/>
      <c r="M86" s="2712"/>
      <c r="N86" s="2712"/>
    </row>
  </sheetData>
  <sheetProtection algorithmName="SHA-512" hashValue="xsrv4TLdHP675Dw4YDXBUzD5jC06fxrbFOPpsSfsTWuRVlb62qoOcx4MXtGsYA49bFprsvV5O873jylf1k2f3w==" saltValue="tsii7sjKA/qIU/7UgsPE2Q=="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8391</v>
      </c>
      <c r="G3" s="1936" t="s">
        <v>58</v>
      </c>
      <c r="H3" s="1936" t="s">
        <v>54</v>
      </c>
      <c r="I3" s="1936" t="s">
        <v>8392</v>
      </c>
      <c r="J3" s="1937" t="s">
        <v>55</v>
      </c>
      <c r="K3" s="1936" t="s">
        <v>152</v>
      </c>
      <c r="L3" s="1936" t="s">
        <v>8393</v>
      </c>
      <c r="M3" s="1936" t="s">
        <v>8394</v>
      </c>
      <c r="N3" s="1936" t="s">
        <v>8395</v>
      </c>
      <c r="O3" s="1936" t="s">
        <v>8396</v>
      </c>
      <c r="P3" s="1936" t="s">
        <v>4274</v>
      </c>
      <c r="Q3" s="1936" t="s">
        <v>8397</v>
      </c>
      <c r="R3" s="1936" t="s">
        <v>8398</v>
      </c>
      <c r="S3" s="1936" t="s">
        <v>8399</v>
      </c>
      <c r="T3" s="1936" t="s">
        <v>8400</v>
      </c>
      <c r="U3" s="1936" t="s">
        <v>8401</v>
      </c>
      <c r="V3" s="1936" t="s">
        <v>37</v>
      </c>
      <c r="W3" s="1936" t="s">
        <v>43</v>
      </c>
      <c r="X3" s="1937" t="s">
        <v>8402</v>
      </c>
      <c r="Y3" s="1936" t="s">
        <v>8403</v>
      </c>
      <c r="Z3" s="1936" t="s">
        <v>8404</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8571</v>
      </c>
      <c r="K5" s="1945"/>
      <c r="L5" s="1947"/>
      <c r="M5" s="1948"/>
      <c r="N5" s="1947"/>
      <c r="O5" s="1949"/>
      <c r="P5" s="1949">
        <f>SUBTOTAL(9,P6:P97)</f>
        <v>0</v>
      </c>
      <c r="Q5" s="1950"/>
      <c r="R5" s="1951"/>
      <c r="S5" s="1948"/>
      <c r="T5" s="1951">
        <f>SUBTOTAL(9,T6:T97)</f>
        <v>0</v>
      </c>
      <c r="U5" s="1952" t="s">
        <v>8406</v>
      </c>
      <c r="V5" s="1953">
        <f>SUBTOTAL(9,V6:V97)</f>
        <v>0</v>
      </c>
      <c r="W5" s="1953">
        <f>SUBTOTAL(9,W6:W97)</f>
        <v>0</v>
      </c>
      <c r="Y5" s="1955"/>
      <c r="Z5" s="1955"/>
    </row>
    <row r="6" spans="6:26" s="1965" customFormat="1" ht="16.5" customHeight="1" outlineLevel="1">
      <c r="F6" s="1956"/>
      <c r="G6" s="1940"/>
      <c r="H6" s="1957"/>
      <c r="I6" s="1957"/>
      <c r="J6" s="1957" t="s">
        <v>8407</v>
      </c>
      <c r="K6" s="1940"/>
      <c r="L6" s="1958"/>
      <c r="M6" s="1959"/>
      <c r="N6" s="1958"/>
      <c r="O6" s="1960"/>
      <c r="P6" s="1960">
        <f>SUBTOTAL(9,P7:P27)</f>
        <v>0</v>
      </c>
      <c r="Q6" s="1961"/>
      <c r="R6" s="1962"/>
      <c r="S6" s="1959"/>
      <c r="T6" s="1962">
        <f>SUBTOTAL(9,T9:T28)</f>
        <v>0</v>
      </c>
      <c r="U6" s="1963" t="s">
        <v>8406</v>
      </c>
      <c r="V6" s="1964">
        <f>SUBTOTAL(9,V9:V28)</f>
        <v>0</v>
      </c>
      <c r="W6" s="1964">
        <f>SUBTOTAL(9,W9:W28)</f>
        <v>0</v>
      </c>
      <c r="Y6" s="1941"/>
      <c r="Z6" s="1941"/>
    </row>
    <row r="7" spans="6:26" s="1976" customFormat="1" ht="12" outlineLevel="2">
      <c r="F7" s="1966">
        <v>1</v>
      </c>
      <c r="G7" s="1967" t="s">
        <v>8427</v>
      </c>
      <c r="H7" s="1968" t="s">
        <v>8489</v>
      </c>
      <c r="I7" s="1968"/>
      <c r="J7" s="1969" t="s">
        <v>8490</v>
      </c>
      <c r="K7" s="1967" t="s">
        <v>5123</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8408</v>
      </c>
      <c r="H8" s="1968" t="s">
        <v>8491</v>
      </c>
      <c r="I8" s="1968"/>
      <c r="J8" s="1969" t="s">
        <v>8572</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8408</v>
      </c>
      <c r="H9" s="1968" t="s">
        <v>8492</v>
      </c>
      <c r="I9" s="1968"/>
      <c r="J9" s="1969" t="s">
        <v>8493</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8409</v>
      </c>
      <c r="Z9" s="1968" t="s">
        <v>8410</v>
      </c>
    </row>
    <row r="10" spans="6:26" s="1976" customFormat="1" ht="12" outlineLevel="2">
      <c r="F10" s="1966">
        <v>4</v>
      </c>
      <c r="G10" s="1967" t="s">
        <v>8408</v>
      </c>
      <c r="H10" s="1968" t="s">
        <v>8494</v>
      </c>
      <c r="I10" s="1968"/>
      <c r="J10" s="1969" t="s">
        <v>8495</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8409</v>
      </c>
      <c r="Z10" s="1968" t="s">
        <v>8410</v>
      </c>
    </row>
    <row r="11" spans="6:26" s="1976" customFormat="1" ht="12" outlineLevel="2">
      <c r="F11" s="1966">
        <v>5</v>
      </c>
      <c r="G11" s="1967" t="s">
        <v>8408</v>
      </c>
      <c r="H11" s="1968" t="s">
        <v>8496</v>
      </c>
      <c r="I11" s="1968"/>
      <c r="J11" s="1969" t="s">
        <v>8497</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8409</v>
      </c>
      <c r="Z11" s="1968" t="s">
        <v>8410</v>
      </c>
    </row>
    <row r="12" spans="6:26" s="1976" customFormat="1" ht="12" outlineLevel="2">
      <c r="F12" s="1966">
        <v>6</v>
      </c>
      <c r="G12" s="1967" t="s">
        <v>8408</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8409</v>
      </c>
      <c r="Z12" s="1968" t="s">
        <v>8410</v>
      </c>
    </row>
    <row r="13" spans="6:26" s="1976" customFormat="1" ht="12" outlineLevel="2">
      <c r="F13" s="1966">
        <v>7</v>
      </c>
      <c r="G13" s="1967" t="s">
        <v>8408</v>
      </c>
      <c r="H13" s="1968" t="s">
        <v>8411</v>
      </c>
      <c r="I13" s="1968"/>
      <c r="J13" s="1969" t="s">
        <v>8412</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8409</v>
      </c>
      <c r="Z13" s="1968" t="s">
        <v>8410</v>
      </c>
    </row>
    <row r="14" spans="6:26" s="1976" customFormat="1" ht="12" outlineLevel="2">
      <c r="F14" s="1966">
        <v>8</v>
      </c>
      <c r="G14" s="1967" t="s">
        <v>8408</v>
      </c>
      <c r="H14" s="1968" t="s">
        <v>8413</v>
      </c>
      <c r="I14" s="1968"/>
      <c r="J14" s="1969" t="s">
        <v>8414</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8409</v>
      </c>
      <c r="Z14" s="1968" t="s">
        <v>8410</v>
      </c>
    </row>
    <row r="15" spans="6:26" s="1976" customFormat="1" ht="12" outlineLevel="2">
      <c r="F15" s="1966">
        <v>9</v>
      </c>
      <c r="G15" s="1967" t="s">
        <v>8408</v>
      </c>
      <c r="H15" s="1968" t="s">
        <v>8415</v>
      </c>
      <c r="I15" s="1968"/>
      <c r="J15" s="1969" t="s">
        <v>8416</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8409</v>
      </c>
      <c r="Z15" s="1968" t="s">
        <v>8410</v>
      </c>
    </row>
    <row r="16" spans="6:26" s="1976" customFormat="1" ht="12" outlineLevel="2">
      <c r="F16" s="1966">
        <v>10</v>
      </c>
      <c r="G16" s="1967" t="s">
        <v>8408</v>
      </c>
      <c r="H16" s="1968" t="s">
        <v>8417</v>
      </c>
      <c r="I16" s="1968"/>
      <c r="J16" s="1969" t="s">
        <v>8418</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8409</v>
      </c>
      <c r="Z16" s="1968" t="s">
        <v>8410</v>
      </c>
    </row>
    <row r="17" spans="6:26" s="1976" customFormat="1" ht="12" outlineLevel="2">
      <c r="F17" s="1966">
        <v>11</v>
      </c>
      <c r="G17" s="1967" t="s">
        <v>8408</v>
      </c>
      <c r="H17" s="1968" t="s">
        <v>8419</v>
      </c>
      <c r="I17" s="1968"/>
      <c r="J17" s="1969" t="s">
        <v>8420</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8409</v>
      </c>
      <c r="Z17" s="1968" t="s">
        <v>8410</v>
      </c>
    </row>
    <row r="18" spans="6:26" s="1976" customFormat="1" ht="12" outlineLevel="2">
      <c r="F18" s="1966">
        <v>12</v>
      </c>
      <c r="G18" s="1967" t="s">
        <v>8408</v>
      </c>
      <c r="H18" s="1968" t="s">
        <v>8421</v>
      </c>
      <c r="I18" s="1968"/>
      <c r="J18" s="1969" t="s">
        <v>8422</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8409</v>
      </c>
      <c r="Z18" s="1968" t="s">
        <v>8410</v>
      </c>
    </row>
    <row r="19" spans="6:26" s="1976" customFormat="1" ht="12" outlineLevel="2">
      <c r="F19" s="1966">
        <v>13</v>
      </c>
      <c r="G19" s="1967" t="s">
        <v>8408</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8409</v>
      </c>
      <c r="Z19" s="1968" t="s">
        <v>8410</v>
      </c>
    </row>
    <row r="20" spans="6:26" s="1976" customFormat="1" ht="12" outlineLevel="2">
      <c r="F20" s="1966">
        <v>14</v>
      </c>
      <c r="G20" s="1967" t="s">
        <v>8408</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8409</v>
      </c>
      <c r="Z20" s="1968" t="s">
        <v>8410</v>
      </c>
    </row>
    <row r="21" spans="6:26" s="1976" customFormat="1" ht="24" outlineLevel="2">
      <c r="F21" s="1966">
        <v>15</v>
      </c>
      <c r="G21" s="1967" t="s">
        <v>8408</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8409</v>
      </c>
      <c r="Z21" s="1968" t="s">
        <v>8410</v>
      </c>
    </row>
    <row r="22" spans="6:26" s="1976" customFormat="1" ht="12" outlineLevel="2">
      <c r="F22" s="1966">
        <v>16</v>
      </c>
      <c r="G22" s="1967" t="s">
        <v>8408</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8409</v>
      </c>
      <c r="Z22" s="1968" t="s">
        <v>8410</v>
      </c>
    </row>
    <row r="23" spans="6:26" s="1976" customFormat="1" ht="24" outlineLevel="2">
      <c r="F23" s="1966">
        <v>17</v>
      </c>
      <c r="G23" s="1967" t="s">
        <v>8408</v>
      </c>
      <c r="H23" s="1968" t="s">
        <v>8423</v>
      </c>
      <c r="I23" s="1968"/>
      <c r="J23" s="1969" t="s">
        <v>8424</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8409</v>
      </c>
      <c r="Z23" s="1968" t="s">
        <v>8410</v>
      </c>
    </row>
    <row r="24" spans="6:26" s="1976" customFormat="1" ht="12" outlineLevel="2">
      <c r="F24" s="1966">
        <v>18</v>
      </c>
      <c r="G24" s="1967" t="s">
        <v>8408</v>
      </c>
      <c r="H24" s="1968" t="s">
        <v>8425</v>
      </c>
      <c r="I24" s="1968"/>
      <c r="J24" s="1969" t="s">
        <v>8426</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8409</v>
      </c>
      <c r="Z24" s="1968" t="s">
        <v>8410</v>
      </c>
    </row>
    <row r="25" spans="6:26" s="1976" customFormat="1" ht="24" outlineLevel="2">
      <c r="F25" s="1966">
        <v>19</v>
      </c>
      <c r="G25" s="1967" t="s">
        <v>8408</v>
      </c>
      <c r="H25" s="1968" t="s">
        <v>8498</v>
      </c>
      <c r="I25" s="1968"/>
      <c r="J25" s="1969" t="s">
        <v>8499</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8408</v>
      </c>
      <c r="H26" s="1968" t="s">
        <v>8500</v>
      </c>
      <c r="I26" s="1968"/>
      <c r="J26" s="1969" t="s">
        <v>8501</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8427</v>
      </c>
      <c r="H27" s="1968" t="s">
        <v>8428</v>
      </c>
      <c r="I27" s="1968"/>
      <c r="J27" s="1969" t="s">
        <v>8429</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8409</v>
      </c>
      <c r="Z27" s="1968" t="s">
        <v>8410</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8406</v>
      </c>
      <c r="V28" s="1982"/>
      <c r="W28" s="1982"/>
      <c r="X28" s="1982"/>
      <c r="Y28" s="1979"/>
      <c r="Z28" s="1979"/>
    </row>
    <row r="29" spans="6:26" s="1965" customFormat="1" ht="16.5" customHeight="1" outlineLevel="1">
      <c r="F29" s="1956"/>
      <c r="G29" s="1940"/>
      <c r="H29" s="1957"/>
      <c r="I29" s="1957"/>
      <c r="J29" s="1957" t="s">
        <v>8430</v>
      </c>
      <c r="K29" s="1940"/>
      <c r="L29" s="1958"/>
      <c r="M29" s="1959"/>
      <c r="N29" s="1958"/>
      <c r="O29" s="1960"/>
      <c r="P29" s="1960">
        <f>SUBTOTAL(9,P30:P34)</f>
        <v>0</v>
      </c>
      <c r="Q29" s="1961"/>
      <c r="R29" s="1962"/>
      <c r="S29" s="1959"/>
      <c r="T29" s="1962">
        <f>SUBTOTAL(9,T30:T35)</f>
        <v>0</v>
      </c>
      <c r="U29" s="1963" t="s">
        <v>8406</v>
      </c>
      <c r="V29" s="1964">
        <f>SUBTOTAL(9,V30:V35)</f>
        <v>0</v>
      </c>
      <c r="W29" s="1964">
        <f>SUBTOTAL(9,W30:W35)</f>
        <v>0</v>
      </c>
      <c r="Y29" s="1941"/>
      <c r="Z29" s="1941"/>
    </row>
    <row r="30" spans="6:26" s="1976" customFormat="1" ht="12" outlineLevel="2">
      <c r="F30" s="1966">
        <v>22</v>
      </c>
      <c r="G30" s="1967" t="s">
        <v>8408</v>
      </c>
      <c r="H30" s="1968" t="s">
        <v>8421</v>
      </c>
      <c r="I30" s="1968"/>
      <c r="J30" s="1969" t="s">
        <v>8422</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8409</v>
      </c>
      <c r="Z30" s="1968" t="s">
        <v>8431</v>
      </c>
    </row>
    <row r="31" spans="6:26" s="1976" customFormat="1" ht="12" outlineLevel="2">
      <c r="F31" s="1966">
        <v>23</v>
      </c>
      <c r="G31" s="1967" t="s">
        <v>8408</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8409</v>
      </c>
      <c r="Z31" s="1968" t="s">
        <v>8431</v>
      </c>
    </row>
    <row r="32" spans="6:26" s="1976" customFormat="1" ht="12" outlineLevel="2">
      <c r="F32" s="1966">
        <v>24</v>
      </c>
      <c r="G32" s="1967" t="s">
        <v>8408</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8409</v>
      </c>
      <c r="Z32" s="1968" t="s">
        <v>8431</v>
      </c>
    </row>
    <row r="33" spans="6:26" s="1976" customFormat="1" ht="24" outlineLevel="2">
      <c r="F33" s="1966">
        <v>25</v>
      </c>
      <c r="G33" s="1967" t="s">
        <v>8408</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8409</v>
      </c>
      <c r="Z33" s="1968" t="s">
        <v>8431</v>
      </c>
    </row>
    <row r="34" spans="6:26" s="1976" customFormat="1" ht="12" outlineLevel="2">
      <c r="F34" s="1966">
        <v>26</v>
      </c>
      <c r="G34" s="1967" t="s">
        <v>8427</v>
      </c>
      <c r="H34" s="1968" t="s">
        <v>8432</v>
      </c>
      <c r="I34" s="1968"/>
      <c r="J34" s="1969" t="s">
        <v>8433</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8409</v>
      </c>
      <c r="Z34" s="1968" t="s">
        <v>8431</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8406</v>
      </c>
      <c r="V35" s="1982"/>
      <c r="W35" s="1982"/>
      <c r="X35" s="1982"/>
      <c r="Y35" s="1979"/>
      <c r="Z35" s="1979"/>
    </row>
    <row r="36" spans="6:26" s="1965" customFormat="1" ht="16.5" customHeight="1" outlineLevel="1">
      <c r="F36" s="1956"/>
      <c r="G36" s="1940"/>
      <c r="H36" s="1957"/>
      <c r="I36" s="1957"/>
      <c r="J36" s="1957" t="s">
        <v>8434</v>
      </c>
      <c r="K36" s="1940"/>
      <c r="L36" s="1958"/>
      <c r="M36" s="1959"/>
      <c r="N36" s="1958"/>
      <c r="O36" s="1960"/>
      <c r="P36" s="1960">
        <f>SUBTOTAL(9,P37:P38)</f>
        <v>0</v>
      </c>
      <c r="Q36" s="1961"/>
      <c r="R36" s="1962"/>
      <c r="S36" s="1959"/>
      <c r="T36" s="1962">
        <f>SUBTOTAL(9,T37:T38)</f>
        <v>0</v>
      </c>
      <c r="U36" s="1963" t="s">
        <v>8406</v>
      </c>
      <c r="V36" s="1964">
        <f>SUBTOTAL(9,V37:V38)</f>
        <v>0</v>
      </c>
      <c r="W36" s="1964">
        <f>SUBTOTAL(9,W37:W38)</f>
        <v>0</v>
      </c>
      <c r="Y36" s="1941"/>
      <c r="Z36" s="1941"/>
    </row>
    <row r="37" spans="6:26" s="1976" customFormat="1" ht="24" outlineLevel="2">
      <c r="F37" s="1966">
        <v>27</v>
      </c>
      <c r="G37" s="1967" t="s">
        <v>8408</v>
      </c>
      <c r="H37" s="1968" t="s">
        <v>8435</v>
      </c>
      <c r="I37" s="1968"/>
      <c r="J37" s="1969" t="s">
        <v>8436</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8409</v>
      </c>
      <c r="Z37" s="1968" t="s">
        <v>8437</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8406</v>
      </c>
      <c r="V38" s="1982"/>
      <c r="W38" s="1982"/>
      <c r="X38" s="1982"/>
      <c r="Y38" s="1979"/>
      <c r="Z38" s="1979"/>
    </row>
    <row r="39" spans="6:26" s="1965" customFormat="1" ht="16.5" customHeight="1" outlineLevel="1">
      <c r="F39" s="1956"/>
      <c r="G39" s="1940"/>
      <c r="H39" s="1957"/>
      <c r="I39" s="1957"/>
      <c r="J39" s="1957" t="s">
        <v>8438</v>
      </c>
      <c r="K39" s="1940"/>
      <c r="L39" s="1958"/>
      <c r="M39" s="1959"/>
      <c r="N39" s="1958"/>
      <c r="O39" s="1960"/>
      <c r="P39" s="1960">
        <f>SUBTOTAL(9,P40:P42)</f>
        <v>0</v>
      </c>
      <c r="Q39" s="1961"/>
      <c r="R39" s="1962"/>
      <c r="S39" s="1959"/>
      <c r="T39" s="1962">
        <f>SUBTOTAL(9,T40:T42)</f>
        <v>0</v>
      </c>
      <c r="U39" s="1963" t="s">
        <v>8406</v>
      </c>
      <c r="V39" s="1964">
        <f>SUBTOTAL(9,V40:V42)</f>
        <v>0</v>
      </c>
      <c r="W39" s="1964">
        <f>SUBTOTAL(9,W40:W42)</f>
        <v>0</v>
      </c>
      <c r="Y39" s="1941"/>
      <c r="Z39" s="1941"/>
    </row>
    <row r="40" spans="6:26" s="1976" customFormat="1" ht="12" outlineLevel="2">
      <c r="F40" s="1966">
        <v>28</v>
      </c>
      <c r="G40" s="1967" t="s">
        <v>8408</v>
      </c>
      <c r="H40" s="1968" t="s">
        <v>8439</v>
      </c>
      <c r="I40" s="1968"/>
      <c r="J40" s="1969" t="s">
        <v>8440</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8409</v>
      </c>
      <c r="Z40" s="1968" t="s">
        <v>8441</v>
      </c>
    </row>
    <row r="41" spans="6:26" s="1976" customFormat="1" ht="12" outlineLevel="2">
      <c r="F41" s="1966">
        <v>29</v>
      </c>
      <c r="G41" s="1967"/>
      <c r="H41" s="1968"/>
      <c r="I41" s="1968"/>
      <c r="J41" s="1969" t="s">
        <v>8573</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8408</v>
      </c>
      <c r="H42" s="1968" t="s">
        <v>8442</v>
      </c>
      <c r="I42" s="1968"/>
      <c r="J42" s="1969" t="s">
        <v>8574</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8409</v>
      </c>
      <c r="Z42" s="1968" t="s">
        <v>8441</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8406</v>
      </c>
      <c r="V43" s="1982"/>
      <c r="W43" s="1982"/>
      <c r="X43" s="1982"/>
      <c r="Y43" s="1979"/>
      <c r="Z43" s="1979"/>
    </row>
    <row r="44" spans="6:26" s="1965" customFormat="1" ht="16.5" customHeight="1" outlineLevel="1">
      <c r="F44" s="1956"/>
      <c r="G44" s="1940"/>
      <c r="H44" s="1957"/>
      <c r="I44" s="1957"/>
      <c r="J44" s="1957" t="s">
        <v>8444</v>
      </c>
      <c r="K44" s="1940"/>
      <c r="L44" s="1958"/>
      <c r="M44" s="1959"/>
      <c r="N44" s="1958"/>
      <c r="O44" s="1960"/>
      <c r="P44" s="1960">
        <f>SUBTOTAL(9,P45:P62)</f>
        <v>0</v>
      </c>
      <c r="Q44" s="1961"/>
      <c r="R44" s="1962"/>
      <c r="S44" s="1959"/>
      <c r="T44" s="1962">
        <f>SUBTOTAL(9,T45:T55)</f>
        <v>0</v>
      </c>
      <c r="U44" s="1963" t="s">
        <v>8406</v>
      </c>
      <c r="V44" s="1964">
        <f>SUBTOTAL(9,V45:V55)</f>
        <v>0</v>
      </c>
      <c r="W44" s="1964">
        <f>SUBTOTAL(9,W45:W55)</f>
        <v>0</v>
      </c>
      <c r="Y44" s="1941"/>
      <c r="Z44" s="1941"/>
    </row>
    <row r="45" spans="6:26" s="1976" customFormat="1" ht="12" outlineLevel="2">
      <c r="F45" s="1966">
        <v>31</v>
      </c>
      <c r="G45" s="1967" t="s">
        <v>8408</v>
      </c>
      <c r="H45" s="1968" t="s">
        <v>8538</v>
      </c>
      <c r="I45" s="1968"/>
      <c r="J45" s="1969" t="s">
        <v>8575</v>
      </c>
      <c r="K45" s="1967" t="s">
        <v>2462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8409</v>
      </c>
      <c r="Z45" s="1968" t="s">
        <v>8540</v>
      </c>
    </row>
    <row r="46" spans="6:26" s="1976" customFormat="1" ht="24" outlineLevel="2">
      <c r="F46" s="1966">
        <v>32</v>
      </c>
      <c r="G46" s="1967" t="s">
        <v>8408</v>
      </c>
      <c r="H46" s="1968" t="s">
        <v>8541</v>
      </c>
      <c r="I46" s="1968"/>
      <c r="J46" s="1969" t="s">
        <v>8576</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8409</v>
      </c>
      <c r="Z46" s="1968" t="s">
        <v>8540</v>
      </c>
    </row>
    <row r="47" spans="6:26" s="1976" customFormat="1" ht="12" outlineLevel="2">
      <c r="F47" s="1966">
        <v>33</v>
      </c>
      <c r="G47" s="1967" t="s">
        <v>8408</v>
      </c>
      <c r="H47" s="1968" t="s">
        <v>8577</v>
      </c>
      <c r="I47" s="1968"/>
      <c r="J47" s="1969" t="s">
        <v>8578</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8409</v>
      </c>
      <c r="Z47" s="1968" t="s">
        <v>8540</v>
      </c>
    </row>
    <row r="48" spans="6:26" s="1976" customFormat="1" ht="12" outlineLevel="2">
      <c r="F48" s="1966">
        <v>34</v>
      </c>
      <c r="G48" s="1967"/>
      <c r="H48" s="1968"/>
      <c r="I48" s="1968"/>
      <c r="J48" s="1969" t="s">
        <v>8579</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8408</v>
      </c>
      <c r="H49" s="1968" t="s">
        <v>8580</v>
      </c>
      <c r="I49" s="1968"/>
      <c r="J49" s="1969" t="s">
        <v>8581</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8409</v>
      </c>
      <c r="Z49" s="1968" t="s">
        <v>8540</v>
      </c>
    </row>
    <row r="50" spans="6:26" s="1976" customFormat="1" ht="12" outlineLevel="2">
      <c r="F50" s="1966">
        <v>36</v>
      </c>
      <c r="G50" s="1967" t="s">
        <v>8408</v>
      </c>
      <c r="H50" s="1968" t="s">
        <v>8582</v>
      </c>
      <c r="I50" s="1968"/>
      <c r="J50" s="1969" t="s">
        <v>8583</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8409</v>
      </c>
      <c r="Z50" s="1968" t="s">
        <v>8540</v>
      </c>
    </row>
    <row r="51" spans="6:26" s="1976" customFormat="1" ht="24" outlineLevel="2">
      <c r="F51" s="1966">
        <v>37</v>
      </c>
      <c r="G51" s="1967" t="s">
        <v>8408</v>
      </c>
      <c r="H51" s="1968" t="s">
        <v>8584</v>
      </c>
      <c r="I51" s="1968"/>
      <c r="J51" s="1969" t="s">
        <v>8585</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8409</v>
      </c>
      <c r="Z51" s="1968" t="s">
        <v>8540</v>
      </c>
    </row>
    <row r="52" spans="6:26" s="1976" customFormat="1" ht="12" outlineLevel="2">
      <c r="F52" s="1966">
        <v>38</v>
      </c>
      <c r="G52" s="1967"/>
      <c r="H52" s="1968" t="s">
        <v>8544</v>
      </c>
      <c r="I52" s="1968"/>
      <c r="J52" s="1969" t="s">
        <v>8586</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8587</v>
      </c>
      <c r="I53" s="1968"/>
      <c r="J53" s="1969" t="s">
        <v>8588</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8547</v>
      </c>
      <c r="I54" s="1968"/>
      <c r="J54" s="1969" t="s">
        <v>8548</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8589</v>
      </c>
      <c r="I55" s="1968"/>
      <c r="J55" s="1969" t="s">
        <v>8590</v>
      </c>
      <c r="K55" s="1967" t="s">
        <v>259</v>
      </c>
      <c r="L55" s="1970">
        <v>3</v>
      </c>
      <c r="M55" s="1971">
        <v>0</v>
      </c>
      <c r="N55" s="1970">
        <f t="shared" si="5"/>
        <v>3</v>
      </c>
      <c r="O55" s="1972"/>
      <c r="P55" s="1973">
        <f t="shared" si="6"/>
        <v>0</v>
      </c>
      <c r="Q55" s="1974"/>
      <c r="R55" s="1971"/>
      <c r="S55" s="1974"/>
      <c r="T55" s="1971"/>
      <c r="U55" s="1975" t="s">
        <v>8406</v>
      </c>
      <c r="V55" s="1975"/>
      <c r="W55" s="1975"/>
      <c r="X55" s="1969"/>
      <c r="Y55" s="1968"/>
      <c r="Z55" s="1968"/>
    </row>
    <row r="56" spans="6:26" s="1976" customFormat="1" ht="12" outlineLevel="2">
      <c r="F56" s="1966">
        <v>42</v>
      </c>
      <c r="G56" s="1967"/>
      <c r="H56" s="1968"/>
      <c r="I56" s="1968"/>
      <c r="J56" s="1969" t="s">
        <v>8591</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8592</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8593</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8594</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8595</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8596</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8597</v>
      </c>
      <c r="I62" s="1968"/>
      <c r="J62" s="1969" t="s">
        <v>8598</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8406</v>
      </c>
      <c r="V63" s="1982"/>
      <c r="W63" s="1982"/>
      <c r="X63" s="1982"/>
      <c r="Y63" s="1979"/>
      <c r="Z63" s="1979"/>
    </row>
    <row r="64" spans="6:26" s="1965" customFormat="1" ht="16.5" customHeight="1" outlineLevel="1">
      <c r="F64" s="1956"/>
      <c r="G64" s="1940"/>
      <c r="H64" s="1957"/>
      <c r="I64" s="1957"/>
      <c r="J64" s="1957" t="s">
        <v>8458</v>
      </c>
      <c r="K64" s="1940"/>
      <c r="L64" s="1958"/>
      <c r="M64" s="1959"/>
      <c r="N64" s="1958"/>
      <c r="O64" s="1960"/>
      <c r="P64" s="1960">
        <f>SUBTOTAL(9,P65:P82)</f>
        <v>0</v>
      </c>
      <c r="Q64" s="1961"/>
      <c r="R64" s="1962"/>
      <c r="S64" s="1959"/>
      <c r="T64" s="1962">
        <f>SUBTOTAL(9,T65:T81)</f>
        <v>0</v>
      </c>
      <c r="U64" s="1963" t="s">
        <v>8406</v>
      </c>
      <c r="V64" s="1964">
        <f>SUBTOTAL(9,V65:V81)</f>
        <v>0</v>
      </c>
      <c r="W64" s="1964">
        <f>SUBTOTAL(9,W65:W81)</f>
        <v>0</v>
      </c>
      <c r="Y64" s="1941"/>
      <c r="Z64" s="1941"/>
    </row>
    <row r="65" spans="6:26" s="1976" customFormat="1" ht="12" outlineLevel="2">
      <c r="F65" s="1966">
        <v>49</v>
      </c>
      <c r="G65" s="1967" t="s">
        <v>8427</v>
      </c>
      <c r="H65" s="1968" t="s">
        <v>8520</v>
      </c>
      <c r="I65" s="1968"/>
      <c r="J65" s="1969" t="s">
        <v>8599</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8409</v>
      </c>
      <c r="Z65" s="1968" t="s">
        <v>8462</v>
      </c>
    </row>
    <row r="66" spans="6:26" s="1976" customFormat="1" ht="12" outlineLevel="2">
      <c r="F66" s="1966">
        <v>50</v>
      </c>
      <c r="G66" s="1967" t="s">
        <v>8427</v>
      </c>
      <c r="H66" s="1968" t="s">
        <v>8522</v>
      </c>
      <c r="I66" s="1968"/>
      <c r="J66" s="1969" t="s">
        <v>8600</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8409</v>
      </c>
      <c r="Z66" s="1968" t="s">
        <v>8462</v>
      </c>
    </row>
    <row r="67" spans="6:26" s="1976" customFormat="1" ht="12" outlineLevel="2">
      <c r="F67" s="1966">
        <v>51</v>
      </c>
      <c r="G67" s="1967" t="s">
        <v>8427</v>
      </c>
      <c r="H67" s="1968" t="s">
        <v>8601</v>
      </c>
      <c r="I67" s="1968"/>
      <c r="J67" s="1969" t="s">
        <v>8602</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8409</v>
      </c>
      <c r="Z67" s="1968" t="s">
        <v>8462</v>
      </c>
    </row>
    <row r="68" spans="6:26" s="1976" customFormat="1" ht="12" outlineLevel="2">
      <c r="F68" s="1966">
        <v>52</v>
      </c>
      <c r="G68" s="1967"/>
      <c r="H68" s="1968"/>
      <c r="I68" s="1968"/>
      <c r="J68" s="1969" t="s">
        <v>8603</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8427</v>
      </c>
      <c r="H69" s="1968" t="s">
        <v>8604</v>
      </c>
      <c r="I69" s="1968"/>
      <c r="J69" s="1969" t="s">
        <v>8605</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8409</v>
      </c>
      <c r="Z69" s="1968" t="s">
        <v>8462</v>
      </c>
    </row>
    <row r="70" spans="6:26" s="1976" customFormat="1" ht="12" outlineLevel="2">
      <c r="F70" s="1966">
        <v>54</v>
      </c>
      <c r="G70" s="1967" t="s">
        <v>8427</v>
      </c>
      <c r="H70" s="1968" t="s">
        <v>8606</v>
      </c>
      <c r="I70" s="1968"/>
      <c r="J70" s="1969" t="s">
        <v>8607</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8409</v>
      </c>
      <c r="Z70" s="1968" t="s">
        <v>8462</v>
      </c>
    </row>
    <row r="71" spans="6:26" s="1976" customFormat="1" ht="12" outlineLevel="2">
      <c r="F71" s="1966">
        <v>55</v>
      </c>
      <c r="G71" s="1967" t="s">
        <v>8427</v>
      </c>
      <c r="H71" s="1968" t="s">
        <v>8608</v>
      </c>
      <c r="I71" s="1968"/>
      <c r="J71" s="1969" t="s">
        <v>8609</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8409</v>
      </c>
      <c r="Z71" s="1968" t="s">
        <v>8462</v>
      </c>
    </row>
    <row r="72" spans="6:26" s="1976" customFormat="1" ht="12" outlineLevel="2">
      <c r="F72" s="1966">
        <v>56</v>
      </c>
      <c r="G72" s="1967" t="s">
        <v>8427</v>
      </c>
      <c r="H72" s="1968" t="s">
        <v>8610</v>
      </c>
      <c r="I72" s="1968"/>
      <c r="J72" s="1969" t="s">
        <v>8611</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8409</v>
      </c>
      <c r="Z72" s="1968" t="s">
        <v>8462</v>
      </c>
    </row>
    <row r="73" spans="6:26" s="1976" customFormat="1" ht="12" outlineLevel="2">
      <c r="F73" s="1966">
        <v>57</v>
      </c>
      <c r="G73" s="1967" t="s">
        <v>8427</v>
      </c>
      <c r="H73" s="1968" t="s">
        <v>8612</v>
      </c>
      <c r="I73" s="1968"/>
      <c r="J73" s="1969" t="s">
        <v>8613</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8409</v>
      </c>
      <c r="Z73" s="1968" t="s">
        <v>8462</v>
      </c>
    </row>
    <row r="74" spans="6:26" s="1976" customFormat="1" ht="12" outlineLevel="2">
      <c r="F74" s="1966">
        <v>58</v>
      </c>
      <c r="G74" s="1967" t="s">
        <v>8427</v>
      </c>
      <c r="H74" s="1968" t="s">
        <v>8614</v>
      </c>
      <c r="I74" s="1968"/>
      <c r="J74" s="1969" t="s">
        <v>8615</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8409</v>
      </c>
      <c r="Z74" s="1968" t="s">
        <v>8462</v>
      </c>
    </row>
    <row r="75" spans="6:26" s="1976" customFormat="1" ht="12" outlineLevel="2">
      <c r="F75" s="1966">
        <v>59</v>
      </c>
      <c r="G75" s="1967" t="s">
        <v>8427</v>
      </c>
      <c r="H75" s="1968" t="s">
        <v>8616</v>
      </c>
      <c r="I75" s="1968"/>
      <c r="J75" s="1969" t="s">
        <v>8617</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8409</v>
      </c>
      <c r="Z75" s="1968" t="s">
        <v>8462</v>
      </c>
    </row>
    <row r="76" spans="6:26" s="1976" customFormat="1" ht="12" outlineLevel="2">
      <c r="F76" s="1966">
        <v>60</v>
      </c>
      <c r="G76" s="1967"/>
      <c r="H76" s="1968" t="s">
        <v>8618</v>
      </c>
      <c r="I76" s="1968"/>
      <c r="J76" s="1969" t="s">
        <v>8619</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8620</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8621</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8622</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8623</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8624</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8625</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8406</v>
      </c>
      <c r="V83" s="1982"/>
      <c r="W83" s="1982"/>
      <c r="X83" s="1982"/>
      <c r="Y83" s="1979"/>
      <c r="Z83" s="1979"/>
    </row>
    <row r="84" spans="6:26" s="1965" customFormat="1" ht="16.5" customHeight="1" outlineLevel="1">
      <c r="F84" s="1956"/>
      <c r="G84" s="1940"/>
      <c r="H84" s="1957"/>
      <c r="I84" s="1957"/>
      <c r="J84" s="1957" t="s">
        <v>8565</v>
      </c>
      <c r="K84" s="1940"/>
      <c r="L84" s="1958"/>
      <c r="M84" s="1959"/>
      <c r="N84" s="1958"/>
      <c r="O84" s="1960"/>
      <c r="P84" s="1960">
        <f>SUBTOTAL(9,P85:P90)</f>
        <v>0</v>
      </c>
      <c r="Q84" s="1961"/>
      <c r="R84" s="1962"/>
      <c r="S84" s="1959"/>
      <c r="T84" s="1962">
        <f>SUBTOTAL(9,T85:T90)</f>
        <v>0</v>
      </c>
      <c r="U84" s="1963" t="s">
        <v>8406</v>
      </c>
      <c r="V84" s="1964">
        <f>SUBTOTAL(9,V85:V90)</f>
        <v>0</v>
      </c>
      <c r="W84" s="1964">
        <f>SUBTOTAL(9,W85:W90)</f>
        <v>0</v>
      </c>
      <c r="Y84" s="1941"/>
      <c r="Z84" s="1941"/>
    </row>
    <row r="85" spans="6:26" s="1976" customFormat="1" ht="24" outlineLevel="2">
      <c r="F85" s="1966">
        <v>67</v>
      </c>
      <c r="G85" s="1967"/>
      <c r="H85" s="1968"/>
      <c r="I85" s="1968"/>
      <c r="J85" s="1969" t="s">
        <v>8626</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8409</v>
      </c>
      <c r="Z85" s="1968" t="s">
        <v>8567</v>
      </c>
    </row>
    <row r="86" spans="6:26" s="1976" customFormat="1" ht="24" outlineLevel="2">
      <c r="F86" s="1966">
        <v>68</v>
      </c>
      <c r="G86" s="1967" t="s">
        <v>8408</v>
      </c>
      <c r="H86" s="1968" t="s">
        <v>8568</v>
      </c>
      <c r="I86" s="1968"/>
      <c r="J86" s="1969" t="s">
        <v>8627</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8409</v>
      </c>
      <c r="Z86" s="1968" t="s">
        <v>8567</v>
      </c>
    </row>
    <row r="87" spans="6:26" s="1976" customFormat="1" ht="24" outlineLevel="2">
      <c r="F87" s="1966">
        <v>69</v>
      </c>
      <c r="G87" s="1967" t="s">
        <v>8408</v>
      </c>
      <c r="H87" s="1968" t="s">
        <v>1818</v>
      </c>
      <c r="I87" s="1968"/>
      <c r="J87" s="1969" t="s">
        <v>1819</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8409</v>
      </c>
      <c r="Z87" s="1968" t="s">
        <v>8567</v>
      </c>
    </row>
    <row r="88" spans="6:26" s="1976" customFormat="1" ht="12" outlineLevel="2">
      <c r="F88" s="1966">
        <v>70</v>
      </c>
      <c r="G88" s="1967" t="s">
        <v>8408</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8409</v>
      </c>
      <c r="Z88" s="1968" t="s">
        <v>8567</v>
      </c>
    </row>
    <row r="89" spans="6:26" s="1976" customFormat="1" ht="12" outlineLevel="2">
      <c r="F89" s="1966">
        <v>71</v>
      </c>
      <c r="G89" s="1967" t="s">
        <v>8408</v>
      </c>
      <c r="H89" s="1968" t="s">
        <v>1814</v>
      </c>
      <c r="I89" s="1968"/>
      <c r="J89" s="1969" t="s">
        <v>1815</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8409</v>
      </c>
      <c r="Z89" s="1968" t="s">
        <v>8567</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8406</v>
      </c>
      <c r="V90" s="1982"/>
      <c r="W90" s="1982"/>
      <c r="X90" s="1982"/>
      <c r="Y90" s="1979"/>
      <c r="Z90" s="1979"/>
    </row>
    <row r="91" spans="6:26" s="1965" customFormat="1" ht="16.5" customHeight="1" outlineLevel="1">
      <c r="F91" s="1956"/>
      <c r="G91" s="1940"/>
      <c r="H91" s="1957"/>
      <c r="I91" s="1957"/>
      <c r="J91" s="1957" t="s">
        <v>8475</v>
      </c>
      <c r="K91" s="1940"/>
      <c r="L91" s="1958"/>
      <c r="M91" s="1959"/>
      <c r="N91" s="1958"/>
      <c r="O91" s="1960"/>
      <c r="P91" s="1960">
        <f>SUBTOTAL(9,P92)</f>
        <v>0</v>
      </c>
      <c r="Q91" s="1961"/>
      <c r="R91" s="1962"/>
      <c r="S91" s="1959"/>
      <c r="T91" s="1962">
        <f>SUBTOTAL(9,T92:T97)</f>
        <v>0</v>
      </c>
      <c r="U91" s="1963" t="s">
        <v>8406</v>
      </c>
      <c r="V91" s="1964">
        <f>SUBTOTAL(9,V92:V97)</f>
        <v>0</v>
      </c>
      <c r="W91" s="1964">
        <f>SUBTOTAL(9,W92:W97)</f>
        <v>0</v>
      </c>
      <c r="Y91" s="1941"/>
      <c r="Z91" s="1941"/>
    </row>
    <row r="92" spans="6:26" s="1976" customFormat="1" ht="12" outlineLevel="2">
      <c r="F92" s="1966">
        <v>72</v>
      </c>
      <c r="G92" s="1967" t="s">
        <v>8408</v>
      </c>
      <c r="H92" s="1968" t="s">
        <v>8476</v>
      </c>
      <c r="I92" s="1968"/>
      <c r="J92" s="1969" t="s">
        <v>8477</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8409</v>
      </c>
      <c r="Z92" s="1968" t="s">
        <v>8478</v>
      </c>
    </row>
    <row r="93" spans="6:26" s="1965" customFormat="1" ht="16.5" customHeight="1" outlineLevel="1">
      <c r="F93" s="1956"/>
      <c r="G93" s="1940"/>
      <c r="H93" s="1957"/>
      <c r="I93" s="1957"/>
      <c r="J93" s="1957" t="s">
        <v>5372</v>
      </c>
      <c r="K93" s="1940"/>
      <c r="L93" s="1958"/>
      <c r="M93" s="1959"/>
      <c r="N93" s="1958"/>
      <c r="O93" s="1960"/>
      <c r="P93" s="1960">
        <f>SUBTOTAL(9,P94:Q96)</f>
        <v>0</v>
      </c>
      <c r="Q93" s="1961"/>
      <c r="R93" s="1962"/>
      <c r="S93" s="1959"/>
      <c r="T93" s="1962">
        <f>SUBTOTAL(9,T94:T99)</f>
        <v>0</v>
      </c>
      <c r="U93" s="1963" t="s">
        <v>8406</v>
      </c>
      <c r="V93" s="1964">
        <f>SUBTOTAL(9,V94:V99)</f>
        <v>0</v>
      </c>
      <c r="W93" s="1964">
        <f>SUBTOTAL(9,W94:W99)</f>
        <v>0</v>
      </c>
      <c r="Y93" s="1941"/>
      <c r="Z93" s="1941"/>
    </row>
    <row r="94" spans="6:26" s="1976" customFormat="1" ht="12" outlineLevel="2">
      <c r="F94" s="1966">
        <v>55</v>
      </c>
      <c r="G94" s="1967" t="s">
        <v>8408</v>
      </c>
      <c r="H94" s="1968" t="s">
        <v>8479</v>
      </c>
      <c r="I94" s="1968"/>
      <c r="J94" s="1969" t="s">
        <v>8628</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8409</v>
      </c>
      <c r="Z94" s="1968" t="s">
        <v>8478</v>
      </c>
    </row>
    <row r="95" spans="6:26" s="1976" customFormat="1" ht="12" outlineLevel="2">
      <c r="F95" s="1966">
        <v>56</v>
      </c>
      <c r="G95" s="1967" t="s">
        <v>8408</v>
      </c>
      <c r="H95" s="1968" t="s">
        <v>8481</v>
      </c>
      <c r="I95" s="1968"/>
      <c r="J95" s="1969" t="s">
        <v>8482</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8409</v>
      </c>
      <c r="Z95" s="1968" t="s">
        <v>8478</v>
      </c>
    </row>
    <row r="96" spans="6:26" s="1976" customFormat="1" ht="12" outlineLevel="2">
      <c r="F96" s="1966">
        <v>57</v>
      </c>
      <c r="G96" s="1967" t="s">
        <v>8408</v>
      </c>
      <c r="H96" s="1968" t="s">
        <v>8483</v>
      </c>
      <c r="I96" s="1968"/>
      <c r="J96" s="1969" t="s">
        <v>8484</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8406</v>
      </c>
      <c r="V97" s="1982"/>
      <c r="W97" s="1982"/>
      <c r="X97" s="1982"/>
      <c r="Y97" s="1979"/>
      <c r="Z97" s="1979"/>
    </row>
  </sheetData>
  <sheetProtection algorithmName="SHA-512" hashValue="FZXhm5PQxf4fs+iiqMtEBU+l0QCnUDv8Ugbio0gSeWXUflIM7THx/SVeul8ZUkuYZssctMwzZi9StS5evhcHng==" saltValue="7t2bHIA7u5TW3vt9dXYPMg==" spinCount="100000"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13" t="s">
        <v>8630</v>
      </c>
      <c r="C1" s="2714"/>
      <c r="D1" s="2714"/>
      <c r="E1" s="2715"/>
      <c r="F1" s="2007"/>
    </row>
    <row r="2" spans="1:6" ht="12" customHeight="1">
      <c r="A2" s="2009">
        <f t="array" ref="A2">INDEX(_SAZBA_,MATCH(0,COUNTIF($A$1:A1,_SAZBA_),0))</f>
        <v>0</v>
      </c>
      <c r="B2" s="2010" t="s">
        <v>8631</v>
      </c>
      <c r="C2" s="2011" t="s">
        <v>8632</v>
      </c>
      <c r="D2" s="2011"/>
      <c r="E2" s="2012"/>
    </row>
    <row r="3" spans="1:6" ht="18.75">
      <c r="A3" s="2009">
        <f t="array" ref="A3">INDEX(_SAZBA_,MATCH(0,COUNTIF($A$1:A2,_SAZBA_),0))</f>
        <v>21</v>
      </c>
      <c r="B3" s="2013" t="s">
        <v>8633</v>
      </c>
      <c r="C3" s="2716" t="s">
        <v>78</v>
      </c>
      <c r="D3" s="2716"/>
      <c r="E3" s="2717"/>
    </row>
    <row r="4" spans="1:6" ht="24.75" customHeight="1">
      <c r="A4" s="2009" t="str">
        <f t="array" ref="A4">INDEX(_SAZBA_,MATCH(0,COUNTIF($A$1:A3,_SAZBA_),0))</f>
        <v>_</v>
      </c>
      <c r="B4" s="2014" t="s">
        <v>8402</v>
      </c>
      <c r="C4" s="2718"/>
      <c r="D4" s="2719"/>
      <c r="E4" s="2720"/>
    </row>
    <row r="5" spans="1:6">
      <c r="A5" s="2009"/>
      <c r="B5" s="2014" t="s">
        <v>8634</v>
      </c>
      <c r="C5" s="2015" t="s">
        <v>8635</v>
      </c>
      <c r="D5" s="2016"/>
      <c r="E5" s="2017"/>
    </row>
    <row r="6" spans="1:6">
      <c r="A6" s="2009"/>
      <c r="B6" s="2014" t="s">
        <v>8636</v>
      </c>
      <c r="C6" s="2015"/>
      <c r="D6" s="2016"/>
      <c r="E6" s="2017"/>
    </row>
    <row r="7" spans="1:6">
      <c r="A7" s="2009"/>
      <c r="B7" s="2014" t="s">
        <v>8637</v>
      </c>
      <c r="C7" s="2018"/>
      <c r="D7" s="2019" t="s">
        <v>8638</v>
      </c>
      <c r="E7" s="2020"/>
    </row>
    <row r="8" spans="1:6" ht="12.75" customHeight="1" thickBot="1">
      <c r="A8" s="2009"/>
      <c r="B8" s="2021" t="s">
        <v>8639</v>
      </c>
      <c r="C8" s="2022">
        <v>2020</v>
      </c>
      <c r="D8" s="2023" t="s">
        <v>8640</v>
      </c>
      <c r="E8" s="2024"/>
    </row>
    <row r="9" spans="1:6" ht="10.5" customHeight="1">
      <c r="A9" s="2009"/>
      <c r="B9" s="2025" t="s">
        <v>8641</v>
      </c>
      <c r="C9" s="2026" t="s">
        <v>5149</v>
      </c>
      <c r="D9" s="2027" t="s">
        <v>8642</v>
      </c>
      <c r="E9" s="2028" t="s">
        <v>8643</v>
      </c>
    </row>
    <row r="10" spans="1:6" ht="7.5" customHeight="1" thickBot="1">
      <c r="A10" s="2009"/>
      <c r="B10" s="2029"/>
      <c r="C10" s="2030"/>
      <c r="D10" s="2031"/>
      <c r="E10" s="2032"/>
    </row>
    <row r="11" spans="1:6" ht="10.5" customHeight="1">
      <c r="A11" s="2009"/>
      <c r="B11" s="2033" t="s">
        <v>8644</v>
      </c>
      <c r="C11" s="2034" t="s">
        <v>8645</v>
      </c>
      <c r="D11" s="2035"/>
      <c r="E11" s="2036"/>
    </row>
    <row r="12" spans="1:6" ht="12.75" customHeight="1">
      <c r="A12" s="2009"/>
      <c r="B12" s="2037" t="s">
        <v>8646</v>
      </c>
      <c r="C12" s="2038" t="s">
        <v>8647</v>
      </c>
      <c r="D12" s="2039"/>
      <c r="E12" s="2040"/>
    </row>
    <row r="13" spans="1:6" ht="7.5" customHeight="1" thickBot="1">
      <c r="A13" s="2009"/>
      <c r="B13" s="2041"/>
      <c r="C13" s="2042"/>
      <c r="D13" s="2031"/>
      <c r="E13" s="2043"/>
    </row>
    <row r="14" spans="1:6" ht="19.5" thickBot="1">
      <c r="A14" s="2009"/>
      <c r="B14" s="2721" t="s">
        <v>8648</v>
      </c>
      <c r="C14" s="2722"/>
      <c r="D14" s="2722"/>
      <c r="E14" s="2723"/>
    </row>
    <row r="15" spans="1:6">
      <c r="A15" s="2009"/>
      <c r="B15" s="2044" t="s">
        <v>8649</v>
      </c>
      <c r="C15" s="2026" t="s">
        <v>8650</v>
      </c>
      <c r="D15" s="2027" t="s">
        <v>8651</v>
      </c>
      <c r="E15" s="2028" t="s">
        <v>8652</v>
      </c>
    </row>
    <row r="16" spans="1:6">
      <c r="A16" s="2009"/>
      <c r="B16" s="2045" t="s">
        <v>8653</v>
      </c>
      <c r="C16" s="2046" t="s">
        <v>8654</v>
      </c>
      <c r="D16" s="2047" t="s">
        <v>8655</v>
      </c>
      <c r="E16" s="2048" t="s">
        <v>8656</v>
      </c>
    </row>
    <row r="17" spans="1:8" ht="6.75" customHeight="1" thickBot="1">
      <c r="A17" s="2009"/>
      <c r="B17" s="2049"/>
      <c r="C17" s="2050"/>
      <c r="D17" s="2051"/>
      <c r="E17" s="2032"/>
    </row>
    <row r="18" spans="1:8" ht="15">
      <c r="A18" s="2009"/>
      <c r="B18" s="2041"/>
      <c r="C18" s="2052"/>
      <c r="D18" s="2053" t="s">
        <v>8657</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8658</v>
      </c>
      <c r="E22" s="2068">
        <f>SUM(E18:E19)</f>
        <v>0</v>
      </c>
    </row>
    <row r="23" spans="1:8" ht="14.25">
      <c r="A23" s="2009"/>
      <c r="B23" s="2070" t="s">
        <v>5404</v>
      </c>
      <c r="C23" s="2071"/>
      <c r="D23" s="2072" t="s">
        <v>5405</v>
      </c>
      <c r="E23" s="2073"/>
      <c r="H23" s="2060"/>
    </row>
    <row r="24" spans="1:8">
      <c r="A24" s="2009"/>
      <c r="B24" s="2070" t="s">
        <v>8659</v>
      </c>
      <c r="C24" s="2074" t="str">
        <f>IF(ISNA(VLOOKUP("Zhotovitel",B10:E10,3,FALSE)),"",VLOOKUP("Zhotovitel",B10:E10,3,FALSE))</f>
        <v/>
      </c>
      <c r="D24" s="2072" t="s">
        <v>8659</v>
      </c>
      <c r="E24" s="2073" t="str">
        <f>IF(ISNA(VLOOKUP("Objednatel",B10:E10,3,FALSE)),"",VLOOKUP("Objednatel",B10:E10,3,FALSE))</f>
        <v/>
      </c>
    </row>
    <row r="25" spans="1:8">
      <c r="A25" s="2009"/>
      <c r="B25" s="2070" t="s">
        <v>8660</v>
      </c>
      <c r="C25" s="2071"/>
      <c r="D25" s="2072" t="s">
        <v>8660</v>
      </c>
      <c r="E25" s="2073"/>
    </row>
    <row r="26" spans="1:8">
      <c r="A26" s="2009"/>
      <c r="B26" s="2070" t="s">
        <v>8661</v>
      </c>
      <c r="C26" s="2071"/>
      <c r="D26" s="2072" t="s">
        <v>8662</v>
      </c>
      <c r="E26" s="2073"/>
    </row>
    <row r="27" spans="1:8">
      <c r="A27" s="2009"/>
      <c r="B27" s="2075"/>
      <c r="C27" s="2071"/>
      <c r="D27" s="2072"/>
      <c r="E27" s="2073"/>
    </row>
    <row r="28" spans="1:8" ht="103.5" customHeight="1" thickBot="1">
      <c r="A28" s="2009"/>
      <c r="B28" s="2724" t="s">
        <v>8663</v>
      </c>
      <c r="C28" s="2725"/>
      <c r="D28" s="2725"/>
      <c r="E28" s="2726"/>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8664</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4274</v>
      </c>
      <c r="D3" s="2082" t="s">
        <v>8398</v>
      </c>
      <c r="E3" s="2082" t="s">
        <v>37</v>
      </c>
      <c r="F3" s="2082" t="s">
        <v>43</v>
      </c>
      <c r="G3" s="2082" t="s">
        <v>8665</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8657</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8658</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8664</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8391</v>
      </c>
      <c r="G3" s="2082" t="s">
        <v>58</v>
      </c>
      <c r="H3" s="2082" t="s">
        <v>54</v>
      </c>
      <c r="I3" s="2105" t="s">
        <v>55</v>
      </c>
      <c r="J3" s="2082" t="s">
        <v>152</v>
      </c>
      <c r="K3" s="2082" t="s">
        <v>8393</v>
      </c>
      <c r="L3" s="2082" t="s">
        <v>8394</v>
      </c>
      <c r="M3" s="2082" t="s">
        <v>8395</v>
      </c>
      <c r="N3" s="2082" t="s">
        <v>8396</v>
      </c>
      <c r="O3" s="2082" t="s">
        <v>4274</v>
      </c>
      <c r="P3" s="2082" t="s">
        <v>8397</v>
      </c>
      <c r="Q3" s="2082" t="s">
        <v>8398</v>
      </c>
      <c r="R3" s="2082" t="s">
        <v>8399</v>
      </c>
      <c r="S3" s="2082" t="s">
        <v>8400</v>
      </c>
      <c r="T3" s="2082" t="s">
        <v>8401</v>
      </c>
      <c r="U3" s="2082" t="s">
        <v>37</v>
      </c>
      <c r="V3" s="2082" t="s">
        <v>43</v>
      </c>
      <c r="W3" s="2082" t="s">
        <v>8402</v>
      </c>
      <c r="X3" s="2082" t="s">
        <v>8666</v>
      </c>
      <c r="Y3" s="2081" t="s">
        <v>8224</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8667</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8668</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8669</v>
      </c>
      <c r="B7" s="2127" t="s">
        <v>8670</v>
      </c>
      <c r="C7" s="2127" t="s">
        <v>8671</v>
      </c>
      <c r="D7" s="2127" t="s">
        <v>8672</v>
      </c>
      <c r="E7" s="2127" t="s">
        <v>8673</v>
      </c>
      <c r="F7" s="2128">
        <v>1</v>
      </c>
      <c r="G7" s="2129" t="s">
        <v>8408</v>
      </c>
      <c r="H7" s="2130" t="s">
        <v>8674</v>
      </c>
      <c r="I7" s="2131" t="s">
        <v>8675</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8676</v>
      </c>
      <c r="I8" s="2727" t="s">
        <v>8677</v>
      </c>
      <c r="J8" s="2727"/>
      <c r="K8" s="2727"/>
      <c r="L8" s="2727"/>
      <c r="M8" s="2727"/>
      <c r="N8" s="2727"/>
      <c r="O8" s="2727"/>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8678</v>
      </c>
      <c r="J10" s="2152"/>
      <c r="K10" s="2151"/>
      <c r="L10" s="2153"/>
      <c r="M10" s="2154">
        <v>13</v>
      </c>
      <c r="N10" s="2155"/>
      <c r="O10" s="2156"/>
      <c r="P10" s="2157"/>
      <c r="Q10" s="2155"/>
      <c r="R10" s="2155"/>
      <c r="S10" s="2155"/>
      <c r="T10" s="2158" t="s">
        <v>8406</v>
      </c>
      <c r="U10" s="2155"/>
      <c r="V10" s="2155"/>
    </row>
    <row r="11" spans="1:25" s="2137" customFormat="1" ht="12" outlineLevel="2">
      <c r="F11" s="2128">
        <v>2</v>
      </c>
      <c r="G11" s="2129" t="s">
        <v>8408</v>
      </c>
      <c r="H11" s="2130" t="s">
        <v>8679</v>
      </c>
      <c r="I11" s="2131" t="s">
        <v>8680</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8676</v>
      </c>
      <c r="I12" s="2727" t="s">
        <v>8681</v>
      </c>
      <c r="J12" s="2727"/>
      <c r="K12" s="2727"/>
      <c r="L12" s="2727"/>
      <c r="M12" s="2727"/>
      <c r="N12" s="2727"/>
      <c r="O12" s="2727"/>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8682</v>
      </c>
      <c r="J14" s="2152"/>
      <c r="K14" s="2151"/>
      <c r="L14" s="2153"/>
      <c r="M14" s="2154">
        <v>13</v>
      </c>
      <c r="N14" s="2155"/>
      <c r="O14" s="2156"/>
      <c r="P14" s="2157"/>
      <c r="Q14" s="2155"/>
      <c r="R14" s="2155"/>
      <c r="S14" s="2155"/>
      <c r="T14" s="2158" t="s">
        <v>8406</v>
      </c>
      <c r="U14" s="2155"/>
      <c r="V14" s="2155"/>
    </row>
    <row r="15" spans="1:25" s="2137" customFormat="1" ht="12" outlineLevel="2">
      <c r="F15" s="2128">
        <v>3</v>
      </c>
      <c r="G15" s="2129" t="s">
        <v>8408</v>
      </c>
      <c r="H15" s="2130" t="s">
        <v>8683</v>
      </c>
      <c r="I15" s="2131" t="s">
        <v>8684</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8676</v>
      </c>
      <c r="I16" s="2727" t="s">
        <v>8685</v>
      </c>
      <c r="J16" s="2727"/>
      <c r="K16" s="2727"/>
      <c r="L16" s="2727"/>
      <c r="M16" s="2727"/>
      <c r="N16" s="2727"/>
      <c r="O16" s="2727"/>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8686</v>
      </c>
      <c r="J18" s="2152"/>
      <c r="K18" s="2151"/>
      <c r="L18" s="2153"/>
      <c r="M18" s="2154">
        <v>13</v>
      </c>
      <c r="N18" s="2155"/>
      <c r="O18" s="2156"/>
      <c r="P18" s="2157"/>
      <c r="Q18" s="2155"/>
      <c r="R18" s="2155"/>
      <c r="S18" s="2155"/>
      <c r="T18" s="2158" t="s">
        <v>8406</v>
      </c>
      <c r="U18" s="2155"/>
      <c r="V18" s="2155"/>
    </row>
    <row r="19" spans="6:25" s="2137" customFormat="1" ht="12" outlineLevel="2">
      <c r="F19" s="2128">
        <v>4</v>
      </c>
      <c r="G19" s="2129" t="s">
        <v>8408</v>
      </c>
      <c r="H19" s="2130" t="s">
        <v>8687</v>
      </c>
      <c r="I19" s="2131" t="s">
        <v>8688</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8676</v>
      </c>
      <c r="I20" s="2727" t="s">
        <v>8689</v>
      </c>
      <c r="J20" s="2727"/>
      <c r="K20" s="2727"/>
      <c r="L20" s="2727"/>
      <c r="M20" s="2727"/>
      <c r="N20" s="2727"/>
      <c r="O20" s="2727"/>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8690</v>
      </c>
      <c r="J22" s="2152"/>
      <c r="K22" s="2151"/>
      <c r="L22" s="2153"/>
      <c r="M22" s="2154">
        <v>61</v>
      </c>
      <c r="N22" s="2155"/>
      <c r="O22" s="2156"/>
      <c r="P22" s="2157"/>
      <c r="Q22" s="2155"/>
      <c r="R22" s="2155"/>
      <c r="S22" s="2155"/>
      <c r="T22" s="2158" t="s">
        <v>8406</v>
      </c>
      <c r="U22" s="2155"/>
      <c r="V22" s="2155"/>
    </row>
    <row r="23" spans="6:25" s="2137" customFormat="1" ht="12" outlineLevel="2">
      <c r="F23" s="2128">
        <v>5</v>
      </c>
      <c r="G23" s="2129" t="s">
        <v>8408</v>
      </c>
      <c r="H23" s="2130" t="s">
        <v>8691</v>
      </c>
      <c r="I23" s="2131" t="s">
        <v>8692</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8676</v>
      </c>
      <c r="I24" s="2727" t="s">
        <v>8693</v>
      </c>
      <c r="J24" s="2727"/>
      <c r="K24" s="2727"/>
      <c r="L24" s="2727"/>
      <c r="M24" s="2727"/>
      <c r="N24" s="2727"/>
      <c r="O24" s="2727"/>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8694</v>
      </c>
      <c r="J26" s="2152"/>
      <c r="K26" s="2151"/>
      <c r="L26" s="2153"/>
      <c r="M26" s="2154">
        <v>61</v>
      </c>
      <c r="N26" s="2155"/>
      <c r="O26" s="2156"/>
      <c r="P26" s="2157"/>
      <c r="Q26" s="2155"/>
      <c r="R26" s="2155"/>
      <c r="S26" s="2155"/>
      <c r="T26" s="2158" t="s">
        <v>8406</v>
      </c>
      <c r="U26" s="2155"/>
      <c r="V26" s="2155"/>
    </row>
    <row r="27" spans="6:25" s="2137" customFormat="1" ht="12" outlineLevel="2">
      <c r="F27" s="2128">
        <v>6</v>
      </c>
      <c r="G27" s="2129" t="s">
        <v>8408</v>
      </c>
      <c r="H27" s="2130" t="s">
        <v>8695</v>
      </c>
      <c r="I27" s="2131" t="s">
        <v>8696</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8676</v>
      </c>
      <c r="I28" s="2727" t="s">
        <v>8697</v>
      </c>
      <c r="J28" s="2727"/>
      <c r="K28" s="2727"/>
      <c r="L28" s="2727"/>
      <c r="M28" s="2727"/>
      <c r="N28" s="2727"/>
      <c r="O28" s="2727"/>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8698</v>
      </c>
      <c r="J30" s="2152"/>
      <c r="K30" s="2151"/>
      <c r="L30" s="2153"/>
      <c r="M30" s="2154">
        <v>61</v>
      </c>
      <c r="N30" s="2155"/>
      <c r="O30" s="2156"/>
      <c r="P30" s="2157"/>
      <c r="Q30" s="2155"/>
      <c r="R30" s="2155"/>
      <c r="S30" s="2155"/>
      <c r="T30" s="2158" t="s">
        <v>8406</v>
      </c>
      <c r="U30" s="2155"/>
      <c r="V30" s="2155"/>
    </row>
    <row r="31" spans="6:25" s="2137" customFormat="1" ht="12" outlineLevel="2">
      <c r="F31" s="2128">
        <v>7</v>
      </c>
      <c r="G31" s="2129" t="s">
        <v>8408</v>
      </c>
      <c r="H31" s="2130" t="s">
        <v>8699</v>
      </c>
      <c r="I31" s="2131" t="s">
        <v>8700</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8676</v>
      </c>
      <c r="I32" s="2727" t="s">
        <v>8701</v>
      </c>
      <c r="J32" s="2727"/>
      <c r="K32" s="2727"/>
      <c r="L32" s="2727"/>
      <c r="M32" s="2727"/>
      <c r="N32" s="2727"/>
      <c r="O32" s="2727"/>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8702</v>
      </c>
      <c r="J34" s="2152"/>
      <c r="K34" s="2151"/>
      <c r="L34" s="2153"/>
      <c r="M34" s="2154">
        <v>24</v>
      </c>
      <c r="N34" s="2155"/>
      <c r="O34" s="2156"/>
      <c r="P34" s="2157"/>
      <c r="Q34" s="2155"/>
      <c r="R34" s="2155"/>
      <c r="S34" s="2155"/>
      <c r="T34" s="2158" t="s">
        <v>8406</v>
      </c>
      <c r="U34" s="2155"/>
      <c r="V34" s="2155"/>
    </row>
    <row r="35" spans="6:25" s="2137" customFormat="1" ht="12" outlineLevel="2">
      <c r="F35" s="2128">
        <v>8</v>
      </c>
      <c r="G35" s="2129" t="s">
        <v>8408</v>
      </c>
      <c r="H35" s="2130" t="s">
        <v>8703</v>
      </c>
      <c r="I35" s="2131" t="s">
        <v>8704</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8676</v>
      </c>
      <c r="I36" s="2727" t="s">
        <v>8705</v>
      </c>
      <c r="J36" s="2727"/>
      <c r="K36" s="2727"/>
      <c r="L36" s="2727"/>
      <c r="M36" s="2727"/>
      <c r="N36" s="2727"/>
      <c r="O36" s="2727"/>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8706</v>
      </c>
      <c r="J38" s="2152"/>
      <c r="K38" s="2151"/>
      <c r="L38" s="2153"/>
      <c r="M38" s="2154">
        <v>40</v>
      </c>
      <c r="N38" s="2155"/>
      <c r="O38" s="2156"/>
      <c r="P38" s="2157"/>
      <c r="Q38" s="2155"/>
      <c r="R38" s="2155"/>
      <c r="S38" s="2155"/>
      <c r="T38" s="2158" t="s">
        <v>8406</v>
      </c>
      <c r="U38" s="2155"/>
      <c r="V38" s="2155"/>
    </row>
    <row r="39" spans="6:25" s="2137" customFormat="1" ht="12" outlineLevel="2">
      <c r="F39" s="2128">
        <v>9</v>
      </c>
      <c r="G39" s="2129" t="s">
        <v>8408</v>
      </c>
      <c r="H39" s="2130" t="s">
        <v>8707</v>
      </c>
      <c r="I39" s="2131" t="s">
        <v>8708</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8676</v>
      </c>
      <c r="I40" s="2727" t="s">
        <v>8709</v>
      </c>
      <c r="J40" s="2727"/>
      <c r="K40" s="2727"/>
      <c r="L40" s="2727"/>
      <c r="M40" s="2727"/>
      <c r="N40" s="2727"/>
      <c r="O40" s="2727"/>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8710</v>
      </c>
      <c r="J42" s="2152"/>
      <c r="K42" s="2151"/>
      <c r="L42" s="2153"/>
      <c r="M42" s="2154">
        <v>494</v>
      </c>
      <c r="N42" s="2155"/>
      <c r="O42" s="2156"/>
      <c r="P42" s="2157"/>
      <c r="Q42" s="2155"/>
      <c r="R42" s="2155"/>
      <c r="S42" s="2155"/>
      <c r="T42" s="2158" t="s">
        <v>8406</v>
      </c>
      <c r="U42" s="2155"/>
      <c r="V42" s="2155"/>
    </row>
    <row r="43" spans="6:25" s="2137" customFormat="1" ht="12" outlineLevel="2">
      <c r="F43" s="2128">
        <v>10</v>
      </c>
      <c r="G43" s="2129" t="s">
        <v>8427</v>
      </c>
      <c r="H43" s="2130" t="s">
        <v>8711</v>
      </c>
      <c r="I43" s="2131" t="s">
        <v>8712</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8676</v>
      </c>
      <c r="I44" s="2727"/>
      <c r="J44" s="2727"/>
      <c r="K44" s="2727"/>
      <c r="L44" s="2727"/>
      <c r="M44" s="2727"/>
      <c r="N44" s="2727"/>
      <c r="O44" s="2727"/>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8713</v>
      </c>
      <c r="J46" s="2152"/>
      <c r="K46" s="2151"/>
      <c r="L46" s="2153"/>
      <c r="M46" s="2154">
        <v>8.7314499999999988</v>
      </c>
      <c r="N46" s="2155"/>
      <c r="O46" s="2156"/>
      <c r="P46" s="2157"/>
      <c r="Q46" s="2155"/>
      <c r="R46" s="2155"/>
      <c r="S46" s="2155"/>
      <c r="T46" s="2158" t="s">
        <v>8406</v>
      </c>
      <c r="U46" s="2155"/>
      <c r="V46" s="2155"/>
    </row>
    <row r="47" spans="6:25" s="2147" customFormat="1" ht="22.5" outlineLevel="3">
      <c r="F47" s="2148"/>
      <c r="G47" s="2149"/>
      <c r="H47" s="2150" t="str">
        <f>IF(AND(H46&lt;&gt;"Výkaz výměr:",I46=""),"Výkaz výměr:","")</f>
        <v/>
      </c>
      <c r="I47" s="2151" t="s">
        <v>8714</v>
      </c>
      <c r="J47" s="2152"/>
      <c r="K47" s="2151"/>
      <c r="L47" s="2153"/>
      <c r="M47" s="2154">
        <v>0</v>
      </c>
      <c r="N47" s="2155"/>
      <c r="O47" s="2156"/>
      <c r="P47" s="2157"/>
      <c r="Q47" s="2155"/>
      <c r="R47" s="2155"/>
      <c r="S47" s="2155"/>
      <c r="T47" s="2158" t="s">
        <v>8406</v>
      </c>
      <c r="U47" s="2155"/>
      <c r="V47" s="2155"/>
    </row>
    <row r="48" spans="6:25" s="2137" customFormat="1" ht="12" outlineLevel="2">
      <c r="F48" s="2159">
        <v>11</v>
      </c>
      <c r="G48" s="2160" t="s">
        <v>8408</v>
      </c>
      <c r="H48" s="2161" t="s">
        <v>8715</v>
      </c>
      <c r="I48" s="2162" t="s">
        <v>8716</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8676</v>
      </c>
      <c r="I49" s="2727" t="s">
        <v>8717</v>
      </c>
      <c r="J49" s="2727"/>
      <c r="K49" s="2727"/>
      <c r="L49" s="2727"/>
      <c r="M49" s="2727"/>
      <c r="N49" s="2727"/>
      <c r="O49" s="2727"/>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8718</v>
      </c>
      <c r="J51" s="2152"/>
      <c r="K51" s="2151"/>
      <c r="L51" s="2153"/>
      <c r="M51" s="2154">
        <v>5330.0039999999999</v>
      </c>
      <c r="N51" s="2155"/>
      <c r="O51" s="2156"/>
      <c r="P51" s="2157"/>
      <c r="Q51" s="2155"/>
      <c r="R51" s="2155"/>
      <c r="S51" s="2155"/>
      <c r="T51" s="2158" t="s">
        <v>8406</v>
      </c>
      <c r="U51" s="2155"/>
      <c r="V51" s="2155"/>
    </row>
    <row r="52" spans="6:25" s="2137" customFormat="1" ht="12" outlineLevel="2">
      <c r="F52" s="2128">
        <v>12</v>
      </c>
      <c r="G52" s="2129" t="s">
        <v>8408</v>
      </c>
      <c r="H52" s="2130" t="s">
        <v>8719</v>
      </c>
      <c r="I52" s="2131" t="s">
        <v>8720</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8676</v>
      </c>
      <c r="I53" s="2727" t="s">
        <v>8721</v>
      </c>
      <c r="J53" s="2727"/>
      <c r="K53" s="2727"/>
      <c r="L53" s="2727"/>
      <c r="M53" s="2727"/>
      <c r="N53" s="2727"/>
      <c r="O53" s="2727"/>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8722</v>
      </c>
      <c r="J55" s="2152"/>
      <c r="K55" s="2151"/>
      <c r="L55" s="2153"/>
      <c r="M55" s="2154">
        <v>1505</v>
      </c>
      <c r="N55" s="2155"/>
      <c r="O55" s="2156"/>
      <c r="P55" s="2157"/>
      <c r="Q55" s="2155"/>
      <c r="R55" s="2155"/>
      <c r="S55" s="2155"/>
      <c r="T55" s="2158" t="s">
        <v>8406</v>
      </c>
      <c r="U55" s="2155"/>
      <c r="V55" s="2155"/>
    </row>
    <row r="56" spans="6:25" s="2137" customFormat="1" ht="12" outlineLevel="2">
      <c r="F56" s="2128">
        <v>13</v>
      </c>
      <c r="G56" s="2129" t="s">
        <v>8408</v>
      </c>
      <c r="H56" s="2130" t="s">
        <v>8723</v>
      </c>
      <c r="I56" s="2131" t="s">
        <v>8724</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8676</v>
      </c>
      <c r="I57" s="2727" t="s">
        <v>8725</v>
      </c>
      <c r="J57" s="2727"/>
      <c r="K57" s="2727"/>
      <c r="L57" s="2727"/>
      <c r="M57" s="2727"/>
      <c r="N57" s="2727"/>
      <c r="O57" s="2727"/>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8726</v>
      </c>
      <c r="J59" s="2152"/>
      <c r="K59" s="2151"/>
      <c r="L59" s="2153"/>
      <c r="M59" s="2154">
        <v>451.5</v>
      </c>
      <c r="N59" s="2155"/>
      <c r="O59" s="2156"/>
      <c r="P59" s="2157"/>
      <c r="Q59" s="2155"/>
      <c r="R59" s="2155"/>
      <c r="S59" s="2155"/>
      <c r="T59" s="2158" t="s">
        <v>8406</v>
      </c>
      <c r="U59" s="2155"/>
      <c r="V59" s="2155"/>
    </row>
    <row r="60" spans="6:25" s="2137" customFormat="1" ht="12" outlineLevel="2">
      <c r="F60" s="2128">
        <v>14</v>
      </c>
      <c r="G60" s="2129" t="s">
        <v>8408</v>
      </c>
      <c r="H60" s="2130" t="s">
        <v>8727</v>
      </c>
      <c r="I60" s="2131" t="s">
        <v>8728</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8676</v>
      </c>
      <c r="I61" s="2727" t="s">
        <v>8729</v>
      </c>
      <c r="J61" s="2727"/>
      <c r="K61" s="2727"/>
      <c r="L61" s="2727"/>
      <c r="M61" s="2727"/>
      <c r="N61" s="2727"/>
      <c r="O61" s="2727"/>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8730</v>
      </c>
      <c r="J63" s="2152"/>
      <c r="K63" s="2151"/>
      <c r="L63" s="2153"/>
      <c r="M63" s="2154">
        <v>645</v>
      </c>
      <c r="N63" s="2155"/>
      <c r="O63" s="2156"/>
      <c r="P63" s="2157"/>
      <c r="Q63" s="2155"/>
      <c r="R63" s="2155"/>
      <c r="S63" s="2155"/>
      <c r="T63" s="2158" t="s">
        <v>8406</v>
      </c>
      <c r="U63" s="2155"/>
      <c r="V63" s="2155"/>
    </row>
    <row r="64" spans="6:25" s="2137" customFormat="1" ht="12" outlineLevel="2">
      <c r="F64" s="2128">
        <v>15</v>
      </c>
      <c r="G64" s="2129" t="s">
        <v>8408</v>
      </c>
      <c r="H64" s="2130" t="s">
        <v>8731</v>
      </c>
      <c r="I64" s="2131" t="s">
        <v>8732</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8676</v>
      </c>
      <c r="I65" s="2727" t="s">
        <v>8733</v>
      </c>
      <c r="J65" s="2727"/>
      <c r="K65" s="2727"/>
      <c r="L65" s="2727"/>
      <c r="M65" s="2727"/>
      <c r="N65" s="2727"/>
      <c r="O65" s="2727"/>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8734</v>
      </c>
      <c r="J67" s="2152"/>
      <c r="K67" s="2151"/>
      <c r="L67" s="2153"/>
      <c r="M67" s="2154">
        <v>193.5</v>
      </c>
      <c r="N67" s="2155"/>
      <c r="O67" s="2156"/>
      <c r="P67" s="2157"/>
      <c r="Q67" s="2155"/>
      <c r="R67" s="2155"/>
      <c r="S67" s="2155"/>
      <c r="T67" s="2158" t="s">
        <v>8406</v>
      </c>
      <c r="U67" s="2155"/>
      <c r="V67" s="2155"/>
    </row>
    <row r="68" spans="6:25" s="2137" customFormat="1" ht="12" outlineLevel="2">
      <c r="F68" s="2128">
        <v>16</v>
      </c>
      <c r="G68" s="2129" t="s">
        <v>8408</v>
      </c>
      <c r="H68" s="2130" t="s">
        <v>8735</v>
      </c>
      <c r="I68" s="2131" t="s">
        <v>8736</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8676</v>
      </c>
      <c r="I69" s="2727" t="s">
        <v>8737</v>
      </c>
      <c r="J69" s="2727"/>
      <c r="K69" s="2727"/>
      <c r="L69" s="2727"/>
      <c r="M69" s="2727"/>
      <c r="N69" s="2727"/>
      <c r="O69" s="2727"/>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8738</v>
      </c>
      <c r="J71" s="2152"/>
      <c r="K71" s="2151"/>
      <c r="L71" s="2153"/>
      <c r="M71" s="2154">
        <v>5.120000000000001</v>
      </c>
      <c r="N71" s="2155"/>
      <c r="O71" s="2156"/>
      <c r="P71" s="2157"/>
      <c r="Q71" s="2155"/>
      <c r="R71" s="2155"/>
      <c r="S71" s="2155"/>
      <c r="T71" s="2158" t="s">
        <v>8406</v>
      </c>
      <c r="U71" s="2155"/>
      <c r="V71" s="2155"/>
    </row>
    <row r="72" spans="6:25" s="2137" customFormat="1" ht="12" outlineLevel="2">
      <c r="F72" s="2159">
        <v>17</v>
      </c>
      <c r="G72" s="2160" t="s">
        <v>8408</v>
      </c>
      <c r="H72" s="2161" t="s">
        <v>8494</v>
      </c>
      <c r="I72" s="2162" t="s">
        <v>8495</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8676</v>
      </c>
      <c r="I73" s="2727" t="s">
        <v>8739</v>
      </c>
      <c r="J73" s="2727"/>
      <c r="K73" s="2727"/>
      <c r="L73" s="2727"/>
      <c r="M73" s="2727"/>
      <c r="N73" s="2727"/>
      <c r="O73" s="2727"/>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8740</v>
      </c>
      <c r="J75" s="2152"/>
      <c r="K75" s="2151"/>
      <c r="L75" s="2153"/>
      <c r="M75" s="2154">
        <v>8</v>
      </c>
      <c r="N75" s="2155"/>
      <c r="O75" s="2156"/>
      <c r="P75" s="2157"/>
      <c r="Q75" s="2155"/>
      <c r="R75" s="2155"/>
      <c r="S75" s="2155"/>
      <c r="T75" s="2158" t="s">
        <v>8406</v>
      </c>
      <c r="U75" s="2155"/>
      <c r="V75" s="2155"/>
    </row>
    <row r="76" spans="6:25" s="2147" customFormat="1" ht="22.5" outlineLevel="3">
      <c r="F76" s="2148"/>
      <c r="G76" s="2149"/>
      <c r="H76" s="2150" t="str">
        <f>IF(AND(H75&lt;&gt;"Výkaz výměr:",I75=""),"Výkaz výměr:","")</f>
        <v/>
      </c>
      <c r="I76" s="2151" t="s">
        <v>8741</v>
      </c>
      <c r="J76" s="2152"/>
      <c r="K76" s="2151"/>
      <c r="L76" s="2153"/>
      <c r="M76" s="2154">
        <v>2</v>
      </c>
      <c r="N76" s="2155"/>
      <c r="O76" s="2156"/>
      <c r="P76" s="2157"/>
      <c r="Q76" s="2155"/>
      <c r="R76" s="2155"/>
      <c r="S76" s="2155"/>
      <c r="T76" s="2158" t="s">
        <v>8406</v>
      </c>
      <c r="U76" s="2155"/>
      <c r="V76" s="2155"/>
    </row>
    <row r="77" spans="6:25" s="2137" customFormat="1" ht="12" outlineLevel="2">
      <c r="F77" s="2159">
        <v>18</v>
      </c>
      <c r="G77" s="2160" t="s">
        <v>8408</v>
      </c>
      <c r="H77" s="2161" t="s">
        <v>8496</v>
      </c>
      <c r="I77" s="2162" t="s">
        <v>8497</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8676</v>
      </c>
      <c r="I78" s="2727" t="s">
        <v>8742</v>
      </c>
      <c r="J78" s="2727"/>
      <c r="K78" s="2727"/>
      <c r="L78" s="2727"/>
      <c r="M78" s="2727"/>
      <c r="N78" s="2727"/>
      <c r="O78" s="2727"/>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8743</v>
      </c>
      <c r="J80" s="2152"/>
      <c r="K80" s="2151"/>
      <c r="L80" s="2153"/>
      <c r="M80" s="2154">
        <v>3</v>
      </c>
      <c r="N80" s="2155"/>
      <c r="O80" s="2156"/>
      <c r="P80" s="2157"/>
      <c r="Q80" s="2155"/>
      <c r="R80" s="2155"/>
      <c r="S80" s="2155"/>
      <c r="T80" s="2158" t="s">
        <v>8406</v>
      </c>
      <c r="U80" s="2155"/>
      <c r="V80" s="2155"/>
    </row>
    <row r="81" spans="6:25" s="2137" customFormat="1" ht="12" outlineLevel="2">
      <c r="F81" s="2128">
        <v>19</v>
      </c>
      <c r="G81" s="2129" t="s">
        <v>8408</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8676</v>
      </c>
      <c r="I82" s="2727" t="s">
        <v>8744</v>
      </c>
      <c r="J82" s="2727"/>
      <c r="K82" s="2727"/>
      <c r="L82" s="2727"/>
      <c r="M82" s="2727"/>
      <c r="N82" s="2727"/>
      <c r="O82" s="2727"/>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8745</v>
      </c>
      <c r="J84" s="2152"/>
      <c r="K84" s="2151"/>
      <c r="L84" s="2153"/>
      <c r="M84" s="2154">
        <v>44.48</v>
      </c>
      <c r="N84" s="2155"/>
      <c r="O84" s="2156"/>
      <c r="P84" s="2157"/>
      <c r="Q84" s="2155"/>
      <c r="R84" s="2155"/>
      <c r="S84" s="2155"/>
      <c r="T84" s="2158" t="s">
        <v>8406</v>
      </c>
      <c r="U84" s="2155"/>
      <c r="V84" s="2155"/>
    </row>
    <row r="85" spans="6:25" s="2147" customFormat="1" ht="11.25" outlineLevel="3">
      <c r="F85" s="2148"/>
      <c r="G85" s="2149"/>
      <c r="H85" s="2150" t="str">
        <f>IF(AND(H84&lt;&gt;"Výkaz výměr:",I84=""),"Výkaz výměr:","")</f>
        <v/>
      </c>
      <c r="I85" s="2151" t="s">
        <v>8746</v>
      </c>
      <c r="J85" s="2152"/>
      <c r="K85" s="2151"/>
      <c r="L85" s="2153"/>
      <c r="M85" s="2154">
        <v>13.8</v>
      </c>
      <c r="N85" s="2155"/>
      <c r="O85" s="2156"/>
      <c r="P85" s="2157"/>
      <c r="Q85" s="2155"/>
      <c r="R85" s="2155"/>
      <c r="S85" s="2155"/>
      <c r="T85" s="2158" t="s">
        <v>8406</v>
      </c>
      <c r="U85" s="2155"/>
      <c r="V85" s="2155"/>
    </row>
    <row r="86" spans="6:25" s="2147" customFormat="1" ht="11.25" outlineLevel="3">
      <c r="F86" s="2148"/>
      <c r="G86" s="2149"/>
      <c r="H86" s="2150" t="str">
        <f>IF(AND(H85&lt;&gt;"Výkaz výměr:",I85=""),"Výkaz výměr:","")</f>
        <v/>
      </c>
      <c r="I86" s="2151" t="s">
        <v>8747</v>
      </c>
      <c r="J86" s="2152"/>
      <c r="K86" s="2151"/>
      <c r="L86" s="2153"/>
      <c r="M86" s="2154">
        <v>5.85</v>
      </c>
      <c r="N86" s="2155"/>
      <c r="O86" s="2156"/>
      <c r="P86" s="2157"/>
      <c r="Q86" s="2155"/>
      <c r="R86" s="2155"/>
      <c r="S86" s="2155"/>
      <c r="T86" s="2158" t="s">
        <v>8406</v>
      </c>
      <c r="U86" s="2155"/>
      <c r="V86" s="2155"/>
    </row>
    <row r="87" spans="6:25" s="2137" customFormat="1" ht="12" outlineLevel="2">
      <c r="F87" s="2128">
        <v>20</v>
      </c>
      <c r="G87" s="2129" t="s">
        <v>8408</v>
      </c>
      <c r="H87" s="2130" t="s">
        <v>8748</v>
      </c>
      <c r="I87" s="2131" t="s">
        <v>8749</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8676</v>
      </c>
      <c r="I88" s="2727" t="s">
        <v>8750</v>
      </c>
      <c r="J88" s="2727"/>
      <c r="K88" s="2727"/>
      <c r="L88" s="2727"/>
      <c r="M88" s="2727"/>
      <c r="N88" s="2727"/>
      <c r="O88" s="2727"/>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8751</v>
      </c>
      <c r="J90" s="2152"/>
      <c r="K90" s="2151"/>
      <c r="L90" s="2153"/>
      <c r="M90" s="2154">
        <v>19.238999999999997</v>
      </c>
      <c r="N90" s="2155"/>
      <c r="O90" s="2156"/>
      <c r="P90" s="2157"/>
      <c r="Q90" s="2155"/>
      <c r="R90" s="2155"/>
      <c r="S90" s="2155"/>
      <c r="T90" s="2158" t="s">
        <v>8406</v>
      </c>
      <c r="U90" s="2155"/>
      <c r="V90" s="2155"/>
    </row>
    <row r="91" spans="6:25" s="2137" customFormat="1" ht="12" outlineLevel="2">
      <c r="F91" s="2128">
        <v>21</v>
      </c>
      <c r="G91" s="2129" t="s">
        <v>8408</v>
      </c>
      <c r="H91" s="2130" t="s">
        <v>8752</v>
      </c>
      <c r="I91" s="2131" t="s">
        <v>8753</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8676</v>
      </c>
      <c r="I92" s="2727" t="s">
        <v>8754</v>
      </c>
      <c r="J92" s="2727"/>
      <c r="K92" s="2727"/>
      <c r="L92" s="2727"/>
      <c r="M92" s="2727"/>
      <c r="N92" s="2727"/>
      <c r="O92" s="2727"/>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8755</v>
      </c>
      <c r="J94" s="2152"/>
      <c r="K94" s="2151"/>
      <c r="L94" s="2153"/>
      <c r="M94" s="2154">
        <v>3</v>
      </c>
      <c r="N94" s="2155"/>
      <c r="O94" s="2156"/>
      <c r="P94" s="2157"/>
      <c r="Q94" s="2155"/>
      <c r="R94" s="2155"/>
      <c r="S94" s="2155"/>
      <c r="T94" s="2158" t="s">
        <v>8406</v>
      </c>
      <c r="U94" s="2155"/>
      <c r="V94" s="2155"/>
    </row>
    <row r="95" spans="6:25" s="2137" customFormat="1" ht="12" outlineLevel="2">
      <c r="F95" s="2128">
        <v>22</v>
      </c>
      <c r="G95" s="2129" t="s">
        <v>8408</v>
      </c>
      <c r="H95" s="2130" t="s">
        <v>8411</v>
      </c>
      <c r="I95" s="2131" t="s">
        <v>8412</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8676</v>
      </c>
      <c r="I96" s="2727" t="s">
        <v>8756</v>
      </c>
      <c r="J96" s="2727"/>
      <c r="K96" s="2727"/>
      <c r="L96" s="2727"/>
      <c r="M96" s="2727"/>
      <c r="N96" s="2727"/>
      <c r="O96" s="2727"/>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8757</v>
      </c>
      <c r="J98" s="2152"/>
      <c r="K98" s="2151"/>
      <c r="L98" s="2153"/>
      <c r="M98" s="2154">
        <v>0.89999999999999991</v>
      </c>
      <c r="N98" s="2155"/>
      <c r="O98" s="2156"/>
      <c r="P98" s="2157"/>
      <c r="Q98" s="2155"/>
      <c r="R98" s="2155"/>
      <c r="S98" s="2155"/>
      <c r="T98" s="2158" t="s">
        <v>8406</v>
      </c>
      <c r="U98" s="2155"/>
      <c r="V98" s="2155"/>
    </row>
    <row r="99" spans="6:25" s="2137" customFormat="1" ht="12" outlineLevel="2">
      <c r="F99" s="2128">
        <v>23</v>
      </c>
      <c r="G99" s="2129" t="s">
        <v>8408</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8676</v>
      </c>
      <c r="I100" s="2727" t="s">
        <v>8758</v>
      </c>
      <c r="J100" s="2727"/>
      <c r="K100" s="2727"/>
      <c r="L100" s="2727"/>
      <c r="M100" s="2727"/>
      <c r="N100" s="2727"/>
      <c r="O100" s="2727"/>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8759</v>
      </c>
      <c r="J102" s="2152"/>
      <c r="K102" s="2151"/>
      <c r="L102" s="2153"/>
      <c r="M102" s="2154">
        <v>30.344999999999992</v>
      </c>
      <c r="N102" s="2155"/>
      <c r="O102" s="2156"/>
      <c r="P102" s="2157"/>
      <c r="Q102" s="2155"/>
      <c r="R102" s="2155"/>
      <c r="S102" s="2155"/>
      <c r="T102" s="2158" t="s">
        <v>8406</v>
      </c>
      <c r="U102" s="2155"/>
      <c r="V102" s="2155"/>
    </row>
    <row r="103" spans="6:25" s="2147" customFormat="1" ht="11.25" outlineLevel="3">
      <c r="F103" s="2148"/>
      <c r="G103" s="2149"/>
      <c r="H103" s="2150" t="str">
        <f>IF(AND(H102&lt;&gt;"Výkaz výměr:",I102=""),"Výkaz výměr:","")</f>
        <v/>
      </c>
      <c r="I103" s="2151" t="s">
        <v>8760</v>
      </c>
      <c r="J103" s="2152"/>
      <c r="K103" s="2151"/>
      <c r="L103" s="2153"/>
      <c r="M103" s="2154">
        <v>25.65</v>
      </c>
      <c r="N103" s="2155"/>
      <c r="O103" s="2156"/>
      <c r="P103" s="2157"/>
      <c r="Q103" s="2155"/>
      <c r="R103" s="2155"/>
      <c r="S103" s="2155"/>
      <c r="T103" s="2158" t="s">
        <v>8406</v>
      </c>
      <c r="U103" s="2155"/>
      <c r="V103" s="2155"/>
    </row>
    <row r="104" spans="6:25" s="2137" customFormat="1" ht="12" outlineLevel="2">
      <c r="F104" s="2128">
        <v>24</v>
      </c>
      <c r="G104" s="2129" t="s">
        <v>8408</v>
      </c>
      <c r="H104" s="2130" t="s">
        <v>8761</v>
      </c>
      <c r="I104" s="2131" t="s">
        <v>8762</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8676</v>
      </c>
      <c r="I105" s="2727" t="s">
        <v>8763</v>
      </c>
      <c r="J105" s="2727"/>
      <c r="K105" s="2727"/>
      <c r="L105" s="2727"/>
      <c r="M105" s="2727"/>
      <c r="N105" s="2727"/>
      <c r="O105" s="2727"/>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8764</v>
      </c>
      <c r="J107" s="2152"/>
      <c r="K107" s="2151"/>
      <c r="L107" s="2153"/>
      <c r="M107" s="2154">
        <v>16.798499999999997</v>
      </c>
      <c r="N107" s="2155"/>
      <c r="O107" s="2156"/>
      <c r="P107" s="2157"/>
      <c r="Q107" s="2155"/>
      <c r="R107" s="2155"/>
      <c r="S107" s="2155"/>
      <c r="T107" s="2158" t="s">
        <v>8406</v>
      </c>
      <c r="U107" s="2155"/>
      <c r="V107" s="2155"/>
    </row>
    <row r="108" spans="6:25" s="2137" customFormat="1" ht="12" outlineLevel="2">
      <c r="F108" s="2159">
        <v>25</v>
      </c>
      <c r="G108" s="2160" t="s">
        <v>8408</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8676</v>
      </c>
      <c r="I109" s="2727" t="s">
        <v>8765</v>
      </c>
      <c r="J109" s="2727"/>
      <c r="K109" s="2727"/>
      <c r="L109" s="2727"/>
      <c r="M109" s="2727"/>
      <c r="N109" s="2727"/>
      <c r="O109" s="2727"/>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8766</v>
      </c>
      <c r="J111" s="2152"/>
      <c r="K111" s="2151"/>
      <c r="L111" s="2153"/>
      <c r="M111" s="2154">
        <v>1318.0039999999999</v>
      </c>
      <c r="N111" s="2155"/>
      <c r="O111" s="2156"/>
      <c r="P111" s="2157"/>
      <c r="Q111" s="2155"/>
      <c r="R111" s="2155"/>
      <c r="S111" s="2155"/>
      <c r="T111" s="2158" t="s">
        <v>8406</v>
      </c>
      <c r="U111" s="2155"/>
      <c r="V111" s="2155"/>
    </row>
    <row r="112" spans="6:25" s="2147" customFormat="1" ht="11.25" outlineLevel="3">
      <c r="F112" s="2148"/>
      <c r="G112" s="2149"/>
      <c r="H112" s="2150" t="str">
        <f>IF(AND(H111&lt;&gt;"Výkaz výměr:",I111=""),"Výkaz výměr:","")</f>
        <v/>
      </c>
      <c r="I112" s="2151" t="s">
        <v>8767</v>
      </c>
      <c r="J112" s="2152"/>
      <c r="K112" s="2151"/>
      <c r="L112" s="2153"/>
      <c r="M112" s="2154">
        <v>5330.0039999999999</v>
      </c>
      <c r="N112" s="2155"/>
      <c r="O112" s="2156"/>
      <c r="P112" s="2157"/>
      <c r="Q112" s="2155"/>
      <c r="R112" s="2155"/>
      <c r="S112" s="2155"/>
      <c r="T112" s="2158" t="s">
        <v>8406</v>
      </c>
      <c r="U112" s="2155"/>
      <c r="V112" s="2155"/>
    </row>
    <row r="113" spans="6:25" s="2137" customFormat="1" ht="12" outlineLevel="2">
      <c r="F113" s="2159">
        <v>26</v>
      </c>
      <c r="G113" s="2160" t="s">
        <v>8408</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8676</v>
      </c>
      <c r="I114" s="2727" t="s">
        <v>8768</v>
      </c>
      <c r="J114" s="2727"/>
      <c r="K114" s="2727"/>
      <c r="L114" s="2727"/>
      <c r="M114" s="2727"/>
      <c r="N114" s="2727"/>
      <c r="O114" s="2727"/>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8769</v>
      </c>
      <c r="J116" s="2152"/>
      <c r="K116" s="2151"/>
      <c r="L116" s="2153"/>
      <c r="M116" s="2154">
        <v>2150</v>
      </c>
      <c r="N116" s="2155"/>
      <c r="O116" s="2156"/>
      <c r="P116" s="2157"/>
      <c r="Q116" s="2155"/>
      <c r="R116" s="2155"/>
      <c r="S116" s="2155"/>
      <c r="T116" s="2158" t="s">
        <v>8406</v>
      </c>
      <c r="U116" s="2155"/>
      <c r="V116" s="2155"/>
    </row>
    <row r="117" spans="6:25" s="2147" customFormat="1" ht="11.25" outlineLevel="3">
      <c r="F117" s="2148"/>
      <c r="G117" s="2149"/>
      <c r="H117" s="2150" t="str">
        <f t="shared" si="0"/>
        <v/>
      </c>
      <c r="I117" s="2151" t="s">
        <v>8770</v>
      </c>
      <c r="J117" s="2152"/>
      <c r="K117" s="2151"/>
      <c r="L117" s="2153"/>
      <c r="M117" s="2154">
        <v>10</v>
      </c>
      <c r="N117" s="2155"/>
      <c r="O117" s="2156"/>
      <c r="P117" s="2157"/>
      <c r="Q117" s="2155"/>
      <c r="R117" s="2155"/>
      <c r="S117" s="2155"/>
      <c r="T117" s="2158" t="s">
        <v>8406</v>
      </c>
      <c r="U117" s="2155"/>
      <c r="V117" s="2155"/>
    </row>
    <row r="118" spans="6:25" s="2147" customFormat="1" ht="11.25" outlineLevel="3">
      <c r="F118" s="2148"/>
      <c r="G118" s="2149"/>
      <c r="H118" s="2150" t="str">
        <f t="shared" si="0"/>
        <v/>
      </c>
      <c r="I118" s="2151" t="s">
        <v>8771</v>
      </c>
      <c r="J118" s="2152"/>
      <c r="K118" s="2151"/>
      <c r="L118" s="2153"/>
      <c r="M118" s="2154">
        <v>67.13</v>
      </c>
      <c r="N118" s="2155"/>
      <c r="O118" s="2156"/>
      <c r="P118" s="2157"/>
      <c r="Q118" s="2155"/>
      <c r="R118" s="2155"/>
      <c r="S118" s="2155"/>
      <c r="T118" s="2158" t="s">
        <v>8406</v>
      </c>
      <c r="U118" s="2155"/>
      <c r="V118" s="2155"/>
    </row>
    <row r="119" spans="6:25" s="2147" customFormat="1" ht="11.25" outlineLevel="3">
      <c r="F119" s="2148"/>
      <c r="G119" s="2149"/>
      <c r="H119" s="2150" t="str">
        <f t="shared" si="0"/>
        <v/>
      </c>
      <c r="I119" s="2151" t="s">
        <v>8772</v>
      </c>
      <c r="J119" s="2152"/>
      <c r="K119" s="2151"/>
      <c r="L119" s="2153"/>
      <c r="M119" s="2154">
        <v>55.994999999999997</v>
      </c>
      <c r="N119" s="2155"/>
      <c r="O119" s="2156"/>
      <c r="P119" s="2157"/>
      <c r="Q119" s="2155"/>
      <c r="R119" s="2155"/>
      <c r="S119" s="2155"/>
      <c r="T119" s="2158" t="s">
        <v>8406</v>
      </c>
      <c r="U119" s="2155"/>
      <c r="V119" s="2155"/>
    </row>
    <row r="120" spans="6:25" s="2147" customFormat="1" ht="11.25" outlineLevel="3">
      <c r="F120" s="2148"/>
      <c r="G120" s="2149"/>
      <c r="H120" s="2150" t="str">
        <f t="shared" si="0"/>
        <v/>
      </c>
      <c r="I120" s="2151" t="s">
        <v>8773</v>
      </c>
      <c r="J120" s="2152"/>
      <c r="K120" s="2151"/>
      <c r="L120" s="2153"/>
      <c r="M120" s="2154">
        <v>-1194</v>
      </c>
      <c r="N120" s="2155"/>
      <c r="O120" s="2156"/>
      <c r="P120" s="2157"/>
      <c r="Q120" s="2155"/>
      <c r="R120" s="2155"/>
      <c r="S120" s="2155"/>
      <c r="T120" s="2158" t="s">
        <v>8406</v>
      </c>
      <c r="U120" s="2155"/>
      <c r="V120" s="2155"/>
    </row>
    <row r="121" spans="6:25" s="2147" customFormat="1" ht="11.25" outlineLevel="3">
      <c r="F121" s="2148"/>
      <c r="G121" s="2149"/>
      <c r="H121" s="2150" t="str">
        <f t="shared" si="0"/>
        <v/>
      </c>
      <c r="I121" s="2151" t="s">
        <v>8774</v>
      </c>
      <c r="J121" s="2152"/>
      <c r="K121" s="2151"/>
      <c r="L121" s="2153"/>
      <c r="M121" s="2154">
        <v>-124.004</v>
      </c>
      <c r="N121" s="2155"/>
      <c r="O121" s="2156"/>
      <c r="P121" s="2157"/>
      <c r="Q121" s="2155"/>
      <c r="R121" s="2155"/>
      <c r="S121" s="2155"/>
      <c r="T121" s="2158" t="s">
        <v>8406</v>
      </c>
      <c r="U121" s="2155"/>
      <c r="V121" s="2155"/>
    </row>
    <row r="122" spans="6:25" s="2137" customFormat="1" ht="24" outlineLevel="2">
      <c r="F122" s="2159">
        <v>27</v>
      </c>
      <c r="G122" s="2160" t="s">
        <v>8408</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8676</v>
      </c>
      <c r="I123" s="2727" t="s">
        <v>8775</v>
      </c>
      <c r="J123" s="2727"/>
      <c r="K123" s="2727"/>
      <c r="L123" s="2727"/>
      <c r="M123" s="2727"/>
      <c r="N123" s="2727"/>
      <c r="O123" s="2727"/>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8776</v>
      </c>
      <c r="J125" s="2152"/>
      <c r="K125" s="2151"/>
      <c r="L125" s="2153"/>
      <c r="M125" s="2154">
        <v>9651.2099999999991</v>
      </c>
      <c r="N125" s="2155"/>
      <c r="O125" s="2156"/>
      <c r="P125" s="2157"/>
      <c r="Q125" s="2155"/>
      <c r="R125" s="2155"/>
      <c r="S125" s="2155"/>
      <c r="T125" s="2158" t="s">
        <v>8406</v>
      </c>
      <c r="U125" s="2155"/>
      <c r="V125" s="2155"/>
    </row>
    <row r="126" spans="6:25" s="2137" customFormat="1" ht="12" outlineLevel="2">
      <c r="F126" s="2159">
        <v>28</v>
      </c>
      <c r="G126" s="2160" t="s">
        <v>8408</v>
      </c>
      <c r="H126" s="2161" t="s">
        <v>8777</v>
      </c>
      <c r="I126" s="2162" t="s">
        <v>8778</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8676</v>
      </c>
      <c r="I127" s="2727" t="s">
        <v>8779</v>
      </c>
      <c r="J127" s="2727"/>
      <c r="K127" s="2727"/>
      <c r="L127" s="2727"/>
      <c r="M127" s="2727"/>
      <c r="N127" s="2727"/>
      <c r="O127" s="2727"/>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8780</v>
      </c>
      <c r="J129" s="2152"/>
      <c r="K129" s="2151"/>
      <c r="L129" s="2153"/>
      <c r="M129" s="2154">
        <v>1194</v>
      </c>
      <c r="N129" s="2155"/>
      <c r="O129" s="2156"/>
      <c r="P129" s="2157"/>
      <c r="Q129" s="2155"/>
      <c r="R129" s="2155"/>
      <c r="S129" s="2155"/>
      <c r="T129" s="2158" t="s">
        <v>8406</v>
      </c>
      <c r="U129" s="2155"/>
      <c r="V129" s="2155"/>
    </row>
    <row r="130" spans="6:25" s="2147" customFormat="1" ht="11.25" outlineLevel="3">
      <c r="F130" s="2148"/>
      <c r="G130" s="2149"/>
      <c r="H130" s="2150" t="str">
        <f>IF(AND(H129&lt;&gt;"Výkaz výměr:",I129=""),"Výkaz výměr:","")</f>
        <v/>
      </c>
      <c r="I130" s="2151" t="s">
        <v>8781</v>
      </c>
      <c r="J130" s="2152"/>
      <c r="K130" s="2151"/>
      <c r="L130" s="2153"/>
      <c r="M130" s="2154">
        <v>4010</v>
      </c>
      <c r="N130" s="2155"/>
      <c r="O130" s="2156"/>
      <c r="P130" s="2157"/>
      <c r="Q130" s="2155"/>
      <c r="R130" s="2155"/>
      <c r="S130" s="2155"/>
      <c r="T130" s="2158" t="s">
        <v>8406</v>
      </c>
      <c r="U130" s="2155"/>
      <c r="V130" s="2155"/>
    </row>
    <row r="131" spans="6:25" s="2147" customFormat="1" ht="11.25" outlineLevel="3">
      <c r="F131" s="2148"/>
      <c r="G131" s="2149"/>
      <c r="H131" s="2150" t="str">
        <f>IF(AND(H130&lt;&gt;"Výkaz výměr:",I130=""),"Výkaz výměr:","")</f>
        <v/>
      </c>
      <c r="I131" s="2151" t="s">
        <v>8782</v>
      </c>
      <c r="J131" s="2152"/>
      <c r="K131" s="2151"/>
      <c r="L131" s="2153"/>
      <c r="M131" s="2154">
        <v>2</v>
      </c>
      <c r="N131" s="2155"/>
      <c r="O131" s="2156"/>
      <c r="P131" s="2157"/>
      <c r="Q131" s="2155"/>
      <c r="R131" s="2155"/>
      <c r="S131" s="2155"/>
      <c r="T131" s="2158" t="s">
        <v>8406</v>
      </c>
      <c r="U131" s="2155"/>
      <c r="V131" s="2155"/>
    </row>
    <row r="132" spans="6:25" s="2137" customFormat="1" ht="12" outlineLevel="2">
      <c r="F132" s="2159">
        <v>29</v>
      </c>
      <c r="G132" s="2160" t="s">
        <v>8427</v>
      </c>
      <c r="H132" s="2161" t="s">
        <v>8783</v>
      </c>
      <c r="I132" s="2162" t="s">
        <v>8784</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8676</v>
      </c>
      <c r="I133" s="2727"/>
      <c r="J133" s="2727"/>
      <c r="K133" s="2727"/>
      <c r="L133" s="2727"/>
      <c r="M133" s="2727"/>
      <c r="N133" s="2727"/>
      <c r="O133" s="2727"/>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8785</v>
      </c>
      <c r="J135" s="2152"/>
      <c r="K135" s="2151"/>
      <c r="L135" s="2153"/>
      <c r="M135" s="2154">
        <v>4010</v>
      </c>
      <c r="N135" s="2155"/>
      <c r="O135" s="2156"/>
      <c r="P135" s="2157"/>
      <c r="Q135" s="2155"/>
      <c r="R135" s="2155"/>
      <c r="S135" s="2155"/>
      <c r="T135" s="2158" t="s">
        <v>8406</v>
      </c>
      <c r="U135" s="2155"/>
      <c r="V135" s="2155"/>
    </row>
    <row r="136" spans="6:25" s="2147" customFormat="1" ht="11.25" outlineLevel="3">
      <c r="F136" s="2148"/>
      <c r="G136" s="2149"/>
      <c r="H136" s="2150" t="str">
        <f>IF(AND(H135&lt;&gt;"Výkaz výměr:",I135=""),"Výkaz výměr:","")</f>
        <v/>
      </c>
      <c r="I136" s="2151" t="s">
        <v>8786</v>
      </c>
      <c r="J136" s="2152"/>
      <c r="K136" s="2151"/>
      <c r="L136" s="2153"/>
      <c r="M136" s="2154">
        <v>2</v>
      </c>
      <c r="N136" s="2155"/>
      <c r="O136" s="2156"/>
      <c r="P136" s="2157"/>
      <c r="Q136" s="2155"/>
      <c r="R136" s="2155"/>
      <c r="S136" s="2155"/>
      <c r="T136" s="2158" t="s">
        <v>8406</v>
      </c>
      <c r="U136" s="2155"/>
      <c r="V136" s="2155"/>
    </row>
    <row r="137" spans="6:25" s="2137" customFormat="1" ht="12" outlineLevel="2">
      <c r="F137" s="2128">
        <v>30</v>
      </c>
      <c r="G137" s="2129" t="s">
        <v>8408</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8676</v>
      </c>
      <c r="I138" s="2727" t="s">
        <v>8787</v>
      </c>
      <c r="J138" s="2727"/>
      <c r="K138" s="2727"/>
      <c r="L138" s="2727"/>
      <c r="M138" s="2727"/>
      <c r="N138" s="2727"/>
      <c r="O138" s="2727"/>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8788</v>
      </c>
      <c r="J140" s="2152"/>
      <c r="K140" s="2151"/>
      <c r="L140" s="2153"/>
      <c r="M140" s="2154">
        <v>74</v>
      </c>
      <c r="N140" s="2155"/>
      <c r="O140" s="2156"/>
      <c r="P140" s="2157"/>
      <c r="Q140" s="2155"/>
      <c r="R140" s="2155"/>
      <c r="S140" s="2155"/>
      <c r="T140" s="2158" t="s">
        <v>8406</v>
      </c>
      <c r="U140" s="2155"/>
      <c r="V140" s="2155"/>
    </row>
    <row r="141" spans="6:25" s="2147" customFormat="1" ht="11.25" outlineLevel="3">
      <c r="F141" s="2148"/>
      <c r="G141" s="2149"/>
      <c r="H141" s="2150" t="str">
        <f>IF(AND(H140&lt;&gt;"Výkaz výměr:",I140=""),"Výkaz výměr:","")</f>
        <v/>
      </c>
      <c r="I141" s="2151" t="s">
        <v>8789</v>
      </c>
      <c r="J141" s="2152"/>
      <c r="K141" s="2151"/>
      <c r="L141" s="2153"/>
      <c r="M141" s="2154">
        <v>25.199999999999996</v>
      </c>
      <c r="N141" s="2155"/>
      <c r="O141" s="2156"/>
      <c r="P141" s="2157"/>
      <c r="Q141" s="2155"/>
      <c r="R141" s="2155"/>
      <c r="S141" s="2155"/>
      <c r="T141" s="2158" t="s">
        <v>8406</v>
      </c>
      <c r="U141" s="2155"/>
      <c r="V141" s="2155"/>
    </row>
    <row r="142" spans="6:25" s="2147" customFormat="1" ht="11.25" outlineLevel="3">
      <c r="F142" s="2148"/>
      <c r="G142" s="2149"/>
      <c r="H142" s="2150" t="str">
        <f>IF(AND(H141&lt;&gt;"Výkaz výměr:",I141=""),"Výkaz výměr:","")</f>
        <v/>
      </c>
      <c r="I142" s="2151" t="s">
        <v>8790</v>
      </c>
      <c r="J142" s="2152"/>
      <c r="K142" s="2151"/>
      <c r="L142" s="2153"/>
      <c r="M142" s="2154">
        <v>18.809999999999999</v>
      </c>
      <c r="N142" s="2155"/>
      <c r="O142" s="2156"/>
      <c r="P142" s="2157"/>
      <c r="Q142" s="2155"/>
      <c r="R142" s="2155"/>
      <c r="S142" s="2155"/>
      <c r="T142" s="2158" t="s">
        <v>8406</v>
      </c>
      <c r="U142" s="2155"/>
      <c r="V142" s="2155"/>
    </row>
    <row r="143" spans="6:25" s="2147" customFormat="1" ht="33.75" outlineLevel="3">
      <c r="F143" s="2148"/>
      <c r="G143" s="2149"/>
      <c r="H143" s="2150" t="str">
        <f>IF(AND(H142&lt;&gt;"Výkaz výměr:",I142=""),"Výkaz výměr:","")</f>
        <v/>
      </c>
      <c r="I143" s="2151" t="s">
        <v>8791</v>
      </c>
      <c r="J143" s="2152"/>
      <c r="K143" s="2151"/>
      <c r="L143" s="2153"/>
      <c r="M143" s="2154">
        <v>5.9940000000000007</v>
      </c>
      <c r="N143" s="2155"/>
      <c r="O143" s="2156"/>
      <c r="P143" s="2157"/>
      <c r="Q143" s="2155"/>
      <c r="R143" s="2155"/>
      <c r="S143" s="2155"/>
      <c r="T143" s="2158" t="s">
        <v>8406</v>
      </c>
      <c r="U143" s="2155"/>
      <c r="V143" s="2155"/>
    </row>
    <row r="144" spans="6:25" s="2137" customFormat="1" ht="12" outlineLevel="2">
      <c r="F144" s="2128">
        <v>31</v>
      </c>
      <c r="G144" s="2129" t="s">
        <v>8408</v>
      </c>
      <c r="H144" s="2130" t="s">
        <v>8425</v>
      </c>
      <c r="I144" s="2131" t="s">
        <v>8426</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8676</v>
      </c>
      <c r="I145" s="2727" t="s">
        <v>8792</v>
      </c>
      <c r="J145" s="2727"/>
      <c r="K145" s="2727"/>
      <c r="L145" s="2727"/>
      <c r="M145" s="2727"/>
      <c r="N145" s="2727"/>
      <c r="O145" s="2727"/>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8793</v>
      </c>
      <c r="J147" s="2152"/>
      <c r="K147" s="2151"/>
      <c r="L147" s="2153"/>
      <c r="M147" s="2154">
        <v>3796</v>
      </c>
      <c r="N147" s="2155"/>
      <c r="O147" s="2156"/>
      <c r="P147" s="2157"/>
      <c r="Q147" s="2155"/>
      <c r="R147" s="2155"/>
      <c r="S147" s="2155"/>
      <c r="T147" s="2158" t="s">
        <v>8406</v>
      </c>
      <c r="U147" s="2155"/>
      <c r="V147" s="2155"/>
    </row>
    <row r="148" spans="6:25" s="2147" customFormat="1" ht="11.25" outlineLevel="3">
      <c r="F148" s="2148"/>
      <c r="G148" s="2149"/>
      <c r="H148" s="2150" t="str">
        <f>IF(AND(H147&lt;&gt;"Výkaz výměr:",I147=""),"Výkaz výměr:","")</f>
        <v/>
      </c>
      <c r="I148" s="2151" t="s">
        <v>8794</v>
      </c>
      <c r="J148" s="2152"/>
      <c r="K148" s="2151"/>
      <c r="L148" s="2153"/>
      <c r="M148" s="2154">
        <v>133.6</v>
      </c>
      <c r="N148" s="2155"/>
      <c r="O148" s="2156"/>
      <c r="P148" s="2157"/>
      <c r="Q148" s="2155"/>
      <c r="R148" s="2155"/>
      <c r="S148" s="2155"/>
      <c r="T148" s="2158" t="s">
        <v>8406</v>
      </c>
      <c r="U148" s="2155"/>
      <c r="V148" s="2155"/>
    </row>
    <row r="149" spans="6:25" s="2147" customFormat="1" ht="11.25" outlineLevel="3">
      <c r="F149" s="2148"/>
      <c r="G149" s="2149"/>
      <c r="H149" s="2150" t="str">
        <f>IF(AND(H148&lt;&gt;"Výkaz výměr:",I148=""),"Výkaz výměr:","")</f>
        <v/>
      </c>
      <c r="I149" s="2151" t="s">
        <v>8795</v>
      </c>
      <c r="J149" s="2152"/>
      <c r="K149" s="2151"/>
      <c r="L149" s="2153"/>
      <c r="M149" s="2154">
        <v>456.6</v>
      </c>
      <c r="N149" s="2155"/>
      <c r="O149" s="2156"/>
      <c r="P149" s="2157"/>
      <c r="Q149" s="2155"/>
      <c r="R149" s="2155"/>
      <c r="S149" s="2155"/>
      <c r="T149" s="2158" t="s">
        <v>8406</v>
      </c>
      <c r="U149" s="2155"/>
      <c r="V149" s="2155"/>
    </row>
    <row r="150" spans="6:25" s="2137" customFormat="1" ht="12" outlineLevel="2">
      <c r="F150" s="2128">
        <v>32</v>
      </c>
      <c r="G150" s="2129" t="s">
        <v>8408</v>
      </c>
      <c r="H150" s="2130" t="s">
        <v>8796</v>
      </c>
      <c r="I150" s="2131" t="s">
        <v>8797</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8676</v>
      </c>
      <c r="I151" s="2727" t="s">
        <v>8798</v>
      </c>
      <c r="J151" s="2727"/>
      <c r="K151" s="2727"/>
      <c r="L151" s="2727"/>
      <c r="M151" s="2727"/>
      <c r="N151" s="2727"/>
      <c r="O151" s="2727"/>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8799</v>
      </c>
      <c r="J153" s="2152"/>
      <c r="K153" s="2151"/>
      <c r="L153" s="2153"/>
      <c r="M153" s="2154">
        <v>92</v>
      </c>
      <c r="N153" s="2155"/>
      <c r="O153" s="2156"/>
      <c r="P153" s="2157"/>
      <c r="Q153" s="2155"/>
      <c r="R153" s="2155"/>
      <c r="S153" s="2155"/>
      <c r="T153" s="2158" t="s">
        <v>8406</v>
      </c>
      <c r="U153" s="2155"/>
      <c r="V153" s="2155"/>
    </row>
    <row r="154" spans="6:25" s="2137" customFormat="1" ht="12" outlineLevel="2">
      <c r="F154" s="2128">
        <v>33</v>
      </c>
      <c r="G154" s="2129" t="s">
        <v>8408</v>
      </c>
      <c r="H154" s="2130" t="s">
        <v>8800</v>
      </c>
      <c r="I154" s="2131" t="s">
        <v>8801</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8676</v>
      </c>
      <c r="I155" s="2727" t="s">
        <v>8802</v>
      </c>
      <c r="J155" s="2727"/>
      <c r="K155" s="2727"/>
      <c r="L155" s="2727"/>
      <c r="M155" s="2727"/>
      <c r="N155" s="2727"/>
      <c r="O155" s="2727"/>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8803</v>
      </c>
      <c r="J157" s="2152"/>
      <c r="K157" s="2151"/>
      <c r="L157" s="2153"/>
      <c r="M157" s="2154">
        <v>1047</v>
      </c>
      <c r="N157" s="2155"/>
      <c r="O157" s="2156"/>
      <c r="P157" s="2157"/>
      <c r="Q157" s="2155"/>
      <c r="R157" s="2155"/>
      <c r="S157" s="2155"/>
      <c r="T157" s="2158" t="s">
        <v>8406</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8406</v>
      </c>
      <c r="U158" s="1982"/>
      <c r="V158" s="1982"/>
      <c r="W158" s="1982"/>
    </row>
    <row r="159" spans="6:25" s="2118" customFormat="1" ht="16.5" customHeight="1" outlineLevel="1">
      <c r="F159" s="2119"/>
      <c r="G159" s="2120"/>
      <c r="H159" s="2121"/>
      <c r="I159" s="2121" t="s">
        <v>8804</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8408</v>
      </c>
      <c r="H160" s="2130" t="s">
        <v>8805</v>
      </c>
      <c r="I160" s="2131" t="s">
        <v>8806</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8676</v>
      </c>
      <c r="I161" s="2727" t="s">
        <v>8807</v>
      </c>
      <c r="J161" s="2727"/>
      <c r="K161" s="2727"/>
      <c r="L161" s="2727"/>
      <c r="M161" s="2727"/>
      <c r="N161" s="2727"/>
      <c r="O161" s="2727"/>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8808</v>
      </c>
      <c r="J163" s="2152"/>
      <c r="K163" s="2151"/>
      <c r="L163" s="2153"/>
      <c r="M163" s="2154">
        <v>1255</v>
      </c>
      <c r="N163" s="2155"/>
      <c r="O163" s="2156"/>
      <c r="P163" s="2157"/>
      <c r="Q163" s="2155"/>
      <c r="R163" s="2155"/>
      <c r="S163" s="2155"/>
      <c r="T163" s="2158" t="s">
        <v>8406</v>
      </c>
      <c r="U163" s="2155"/>
      <c r="V163" s="2155"/>
    </row>
    <row r="164" spans="6:25" s="2137" customFormat="1" ht="12" outlineLevel="2">
      <c r="F164" s="2128">
        <v>35</v>
      </c>
      <c r="G164" s="2129" t="s">
        <v>8408</v>
      </c>
      <c r="H164" s="2130" t="s">
        <v>8809</v>
      </c>
      <c r="I164" s="2131" t="s">
        <v>8810</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8676</v>
      </c>
      <c r="I165" s="2727" t="s">
        <v>8811</v>
      </c>
      <c r="J165" s="2727"/>
      <c r="K165" s="2727"/>
      <c r="L165" s="2727"/>
      <c r="M165" s="2727"/>
      <c r="N165" s="2727"/>
      <c r="O165" s="2727"/>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8812</v>
      </c>
      <c r="J167" s="2152"/>
      <c r="K167" s="2151"/>
      <c r="L167" s="2153"/>
      <c r="M167" s="2154">
        <v>125.5</v>
      </c>
      <c r="N167" s="2155"/>
      <c r="O167" s="2156"/>
      <c r="P167" s="2157"/>
      <c r="Q167" s="2155"/>
      <c r="R167" s="2155"/>
      <c r="S167" s="2155"/>
      <c r="T167" s="2158" t="s">
        <v>8406</v>
      </c>
      <c r="U167" s="2155"/>
      <c r="V167" s="2155"/>
    </row>
    <row r="168" spans="6:25" s="2137" customFormat="1" ht="12" outlineLevel="2">
      <c r="F168" s="2128">
        <v>36</v>
      </c>
      <c r="G168" s="2129" t="s">
        <v>8408</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8676</v>
      </c>
      <c r="I169" s="2727" t="s">
        <v>8765</v>
      </c>
      <c r="J169" s="2727"/>
      <c r="K169" s="2727"/>
      <c r="L169" s="2727"/>
      <c r="M169" s="2727"/>
      <c r="N169" s="2727"/>
      <c r="O169" s="2727"/>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8813</v>
      </c>
      <c r="J171" s="2152"/>
      <c r="K171" s="2151"/>
      <c r="L171" s="2153"/>
      <c r="M171" s="2154">
        <v>125.5</v>
      </c>
      <c r="N171" s="2155"/>
      <c r="O171" s="2156"/>
      <c r="P171" s="2157"/>
      <c r="Q171" s="2155"/>
      <c r="R171" s="2155"/>
      <c r="S171" s="2155"/>
      <c r="T171" s="2158" t="s">
        <v>8406</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8406</v>
      </c>
      <c r="U172" s="1982"/>
      <c r="V172" s="1982"/>
      <c r="W172" s="1982"/>
    </row>
    <row r="173" spans="6:25" s="2118" customFormat="1" ht="16.5" customHeight="1" outlineLevel="1">
      <c r="F173" s="2119"/>
      <c r="G173" s="2120"/>
      <c r="H173" s="2121"/>
      <c r="I173" s="2121" t="s">
        <v>8814</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8408</v>
      </c>
      <c r="H174" s="2130" t="s">
        <v>8815</v>
      </c>
      <c r="I174" s="2131" t="s">
        <v>8816</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8676</v>
      </c>
      <c r="I175" s="2727" t="s">
        <v>8817</v>
      </c>
      <c r="J175" s="2727"/>
      <c r="K175" s="2727"/>
      <c r="L175" s="2727"/>
      <c r="M175" s="2727"/>
      <c r="N175" s="2727"/>
      <c r="O175" s="2727"/>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8818</v>
      </c>
      <c r="J177" s="2152"/>
      <c r="K177" s="2151"/>
      <c r="L177" s="2153"/>
      <c r="M177" s="2154">
        <v>549.20000000000005</v>
      </c>
      <c r="N177" s="2155"/>
      <c r="O177" s="2156"/>
      <c r="P177" s="2157"/>
      <c r="Q177" s="2155"/>
      <c r="R177" s="2155"/>
      <c r="S177" s="2155"/>
      <c r="T177" s="2158" t="s">
        <v>8406</v>
      </c>
      <c r="U177" s="2155"/>
      <c r="V177" s="2155"/>
    </row>
    <row r="178" spans="6:25" s="2137" customFormat="1" ht="12" outlineLevel="2">
      <c r="F178" s="2128">
        <v>38</v>
      </c>
      <c r="G178" s="2129" t="s">
        <v>8408</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8676</v>
      </c>
      <c r="I179" s="2727" t="s">
        <v>8765</v>
      </c>
      <c r="J179" s="2727"/>
      <c r="K179" s="2727"/>
      <c r="L179" s="2727"/>
      <c r="M179" s="2727"/>
      <c r="N179" s="2727"/>
      <c r="O179" s="2727"/>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8819</v>
      </c>
      <c r="J181" s="2152"/>
      <c r="K181" s="2151"/>
      <c r="L181" s="2153"/>
      <c r="M181" s="2154">
        <v>549.20000000000005</v>
      </c>
      <c r="N181" s="2155"/>
      <c r="O181" s="2156"/>
      <c r="P181" s="2157"/>
      <c r="Q181" s="2155"/>
      <c r="R181" s="2155"/>
      <c r="S181" s="2155"/>
      <c r="T181" s="2158" t="s">
        <v>8406</v>
      </c>
      <c r="U181" s="2155"/>
      <c r="V181" s="2155"/>
    </row>
    <row r="182" spans="6:25" s="2137" customFormat="1" ht="12" outlineLevel="2">
      <c r="F182" s="2128">
        <v>39</v>
      </c>
      <c r="G182" s="2129" t="s">
        <v>8408</v>
      </c>
      <c r="H182" s="2130" t="s">
        <v>8820</v>
      </c>
      <c r="I182" s="2131" t="s">
        <v>8821</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8676</v>
      </c>
      <c r="I183" s="2727" t="s">
        <v>8822</v>
      </c>
      <c r="J183" s="2727"/>
      <c r="K183" s="2727"/>
      <c r="L183" s="2727"/>
      <c r="M183" s="2727"/>
      <c r="N183" s="2727"/>
      <c r="O183" s="2727"/>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8823</v>
      </c>
      <c r="J185" s="2152"/>
      <c r="K185" s="2151"/>
      <c r="L185" s="2153"/>
      <c r="M185" s="2154">
        <v>2746</v>
      </c>
      <c r="N185" s="2155"/>
      <c r="O185" s="2156"/>
      <c r="P185" s="2157"/>
      <c r="Q185" s="2155"/>
      <c r="R185" s="2155"/>
      <c r="S185" s="2155"/>
      <c r="T185" s="2158" t="s">
        <v>8406</v>
      </c>
      <c r="U185" s="2155"/>
      <c r="V185" s="2155"/>
    </row>
    <row r="186" spans="6:25" s="2137" customFormat="1" ht="12" outlineLevel="2">
      <c r="F186" s="2128">
        <v>40</v>
      </c>
      <c r="G186" s="2129" t="s">
        <v>8427</v>
      </c>
      <c r="H186" s="2130" t="s">
        <v>8824</v>
      </c>
      <c r="I186" s="2131" t="s">
        <v>8825</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8676</v>
      </c>
      <c r="I187" s="2727"/>
      <c r="J187" s="2727"/>
      <c r="K187" s="2727"/>
      <c r="L187" s="2727"/>
      <c r="M187" s="2727"/>
      <c r="N187" s="2727"/>
      <c r="O187" s="2727"/>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8826</v>
      </c>
      <c r="J189" s="2152"/>
      <c r="K189" s="2151"/>
      <c r="L189" s="2153"/>
      <c r="M189" s="2154">
        <v>549.20000000000005</v>
      </c>
      <c r="N189" s="2155"/>
      <c r="O189" s="2156"/>
      <c r="P189" s="2157"/>
      <c r="Q189" s="2155"/>
      <c r="R189" s="2155"/>
      <c r="S189" s="2155"/>
      <c r="T189" s="2158" t="s">
        <v>8406</v>
      </c>
      <c r="U189" s="2155"/>
      <c r="V189" s="2155"/>
    </row>
    <row r="190" spans="6:25" s="2147" customFormat="1" ht="11.25" outlineLevel="3">
      <c r="F190" s="2148"/>
      <c r="G190" s="2149"/>
      <c r="H190" s="2150" t="str">
        <f>IF(AND(H189&lt;&gt;"Výkaz výměr:",I189=""),"Výkaz výměr:","")</f>
        <v/>
      </c>
      <c r="I190" s="2151" t="s">
        <v>8827</v>
      </c>
      <c r="J190" s="2152"/>
      <c r="K190" s="2151"/>
      <c r="L190" s="2153"/>
      <c r="M190" s="2154">
        <v>-125.5</v>
      </c>
      <c r="N190" s="2155"/>
      <c r="O190" s="2156"/>
      <c r="P190" s="2157"/>
      <c r="Q190" s="2155"/>
      <c r="R190" s="2155"/>
      <c r="S190" s="2155"/>
      <c r="T190" s="2158" t="s">
        <v>8406</v>
      </c>
      <c r="U190" s="2155"/>
      <c r="V190" s="2155"/>
    </row>
    <row r="191" spans="6:25" s="2137" customFormat="1" ht="12" outlineLevel="2">
      <c r="F191" s="2128">
        <v>41</v>
      </c>
      <c r="G191" s="2129" t="s">
        <v>8408</v>
      </c>
      <c r="H191" s="2130" t="s">
        <v>8828</v>
      </c>
      <c r="I191" s="2131" t="s">
        <v>8829</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8676</v>
      </c>
      <c r="I192" s="2727" t="s">
        <v>8830</v>
      </c>
      <c r="J192" s="2727"/>
      <c r="K192" s="2727"/>
      <c r="L192" s="2727"/>
      <c r="M192" s="2727"/>
      <c r="N192" s="2727"/>
      <c r="O192" s="2727"/>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8831</v>
      </c>
      <c r="J194" s="2152"/>
      <c r="K194" s="2151"/>
      <c r="L194" s="2153"/>
      <c r="M194" s="2154">
        <v>2746</v>
      </c>
      <c r="N194" s="2155"/>
      <c r="O194" s="2156"/>
      <c r="P194" s="2157"/>
      <c r="Q194" s="2155"/>
      <c r="R194" s="2155"/>
      <c r="S194" s="2155"/>
      <c r="T194" s="2158" t="s">
        <v>8406</v>
      </c>
      <c r="U194" s="2155"/>
      <c r="V194" s="2155"/>
    </row>
    <row r="195" spans="6:25" s="2137" customFormat="1" ht="12" outlineLevel="2">
      <c r="F195" s="2128">
        <v>42</v>
      </c>
      <c r="G195" s="2129" t="s">
        <v>8427</v>
      </c>
      <c r="H195" s="2130" t="s">
        <v>8832</v>
      </c>
      <c r="I195" s="2131" t="s">
        <v>8833</v>
      </c>
      <c r="J195" s="2129" t="s">
        <v>5123</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8676</v>
      </c>
      <c r="I196" s="2727"/>
      <c r="J196" s="2727"/>
      <c r="K196" s="2727"/>
      <c r="L196" s="2727"/>
      <c r="M196" s="2727"/>
      <c r="N196" s="2727"/>
      <c r="O196" s="2727"/>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8834</v>
      </c>
      <c r="J198" s="2152"/>
      <c r="K198" s="2151"/>
      <c r="L198" s="2153"/>
      <c r="M198" s="2154">
        <v>85.699913999999993</v>
      </c>
      <c r="N198" s="2155"/>
      <c r="O198" s="2156"/>
      <c r="P198" s="2157"/>
      <c r="Q198" s="2155"/>
      <c r="R198" s="2155"/>
      <c r="S198" s="2155"/>
      <c r="T198" s="2158" t="s">
        <v>8406</v>
      </c>
      <c r="U198" s="2155"/>
      <c r="V198" s="2155"/>
    </row>
    <row r="199" spans="6:25" s="2137" customFormat="1" ht="12" outlineLevel="2">
      <c r="F199" s="2128">
        <v>43</v>
      </c>
      <c r="G199" s="2129" t="s">
        <v>8408</v>
      </c>
      <c r="H199" s="2130" t="s">
        <v>8835</v>
      </c>
      <c r="I199" s="2131" t="s">
        <v>8836</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8676</v>
      </c>
      <c r="I200" s="2727" t="s">
        <v>8837</v>
      </c>
      <c r="J200" s="2727"/>
      <c r="K200" s="2727"/>
      <c r="L200" s="2727"/>
      <c r="M200" s="2727"/>
      <c r="N200" s="2727"/>
      <c r="O200" s="2727"/>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8838</v>
      </c>
      <c r="J202" s="2152"/>
      <c r="K202" s="2151"/>
      <c r="L202" s="2153"/>
      <c r="M202" s="2154">
        <v>82.38</v>
      </c>
      <c r="N202" s="2155"/>
      <c r="O202" s="2156"/>
      <c r="P202" s="2157"/>
      <c r="Q202" s="2155"/>
      <c r="R202" s="2155"/>
      <c r="S202" s="2155"/>
      <c r="T202" s="2158" t="s">
        <v>8406</v>
      </c>
      <c r="U202" s="2155"/>
      <c r="V202" s="2155"/>
    </row>
    <row r="203" spans="6:25" s="2137" customFormat="1" ht="12" outlineLevel="2">
      <c r="F203" s="2128">
        <v>44</v>
      </c>
      <c r="G203" s="2129" t="s">
        <v>8408</v>
      </c>
      <c r="H203" s="2130" t="s">
        <v>8839</v>
      </c>
      <c r="I203" s="2131" t="s">
        <v>8840</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8676</v>
      </c>
      <c r="I204" s="2727" t="s">
        <v>8841</v>
      </c>
      <c r="J204" s="2727"/>
      <c r="K204" s="2727"/>
      <c r="L204" s="2727"/>
      <c r="M204" s="2727"/>
      <c r="N204" s="2727"/>
      <c r="O204" s="2727"/>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8831</v>
      </c>
      <c r="J206" s="2152"/>
      <c r="K206" s="2151"/>
      <c r="L206" s="2153"/>
      <c r="M206" s="2154">
        <v>2746</v>
      </c>
      <c r="N206" s="2155"/>
      <c r="O206" s="2156"/>
      <c r="P206" s="2157"/>
      <c r="Q206" s="2155"/>
      <c r="R206" s="2155"/>
      <c r="S206" s="2155"/>
      <c r="T206" s="2158" t="s">
        <v>8406</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8406</v>
      </c>
      <c r="U207" s="1982"/>
      <c r="V207" s="1982"/>
      <c r="W207" s="1982"/>
    </row>
    <row r="208" spans="6:25" s="2118" customFormat="1" ht="16.5" customHeight="1" outlineLevel="1">
      <c r="F208" s="2119"/>
      <c r="G208" s="2120"/>
      <c r="H208" s="2121"/>
      <c r="I208" s="2121" t="s">
        <v>8842</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8408</v>
      </c>
      <c r="H209" s="2130" t="s">
        <v>8843</v>
      </c>
      <c r="I209" s="2131" t="s">
        <v>8844</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8676</v>
      </c>
      <c r="I210" s="2727" t="s">
        <v>8845</v>
      </c>
      <c r="J210" s="2727"/>
      <c r="K210" s="2727"/>
      <c r="L210" s="2727"/>
      <c r="M210" s="2727"/>
      <c r="N210" s="2727"/>
      <c r="O210" s="2727"/>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8846</v>
      </c>
      <c r="J212" s="2152"/>
      <c r="K212" s="2151"/>
      <c r="L212" s="2153"/>
      <c r="M212" s="2154">
        <v>8</v>
      </c>
      <c r="N212" s="2155"/>
      <c r="O212" s="2156"/>
      <c r="P212" s="2157"/>
      <c r="Q212" s="2155"/>
      <c r="R212" s="2155"/>
      <c r="S212" s="2155"/>
      <c r="T212" s="2158" t="s">
        <v>8406</v>
      </c>
      <c r="U212" s="2155"/>
      <c r="V212" s="2155"/>
    </row>
    <row r="213" spans="6:25" s="2137" customFormat="1" ht="12" outlineLevel="2">
      <c r="F213" s="2128">
        <v>46</v>
      </c>
      <c r="G213" s="2129" t="s">
        <v>8408</v>
      </c>
      <c r="H213" s="2130" t="s">
        <v>8847</v>
      </c>
      <c r="I213" s="2131" t="s">
        <v>8848</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8676</v>
      </c>
      <c r="I214" s="2727" t="s">
        <v>8849</v>
      </c>
      <c r="J214" s="2727"/>
      <c r="K214" s="2727"/>
      <c r="L214" s="2727"/>
      <c r="M214" s="2727"/>
      <c r="N214" s="2727"/>
      <c r="O214" s="2727"/>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8850</v>
      </c>
      <c r="J216" s="2152"/>
      <c r="K216" s="2151"/>
      <c r="L216" s="2153"/>
      <c r="M216" s="2154">
        <v>444.8</v>
      </c>
      <c r="N216" s="2155"/>
      <c r="O216" s="2156"/>
      <c r="P216" s="2157"/>
      <c r="Q216" s="2155"/>
      <c r="R216" s="2155"/>
      <c r="S216" s="2155"/>
      <c r="T216" s="2158" t="s">
        <v>8406</v>
      </c>
      <c r="U216" s="2155"/>
      <c r="V216" s="2155"/>
    </row>
    <row r="217" spans="6:25" s="2147" customFormat="1" ht="11.25" outlineLevel="3">
      <c r="F217" s="2148"/>
      <c r="G217" s="2149"/>
      <c r="H217" s="2150" t="str">
        <f>IF(AND(H216&lt;&gt;"Výkaz výměr:",I216=""),"Výkaz výměr:","")</f>
        <v/>
      </c>
      <c r="I217" s="2151" t="s">
        <v>8851</v>
      </c>
      <c r="J217" s="2152"/>
      <c r="K217" s="2151"/>
      <c r="L217" s="2153"/>
      <c r="M217" s="2154">
        <v>24</v>
      </c>
      <c r="N217" s="2155"/>
      <c r="O217" s="2156"/>
      <c r="P217" s="2157"/>
      <c r="Q217" s="2155"/>
      <c r="R217" s="2155"/>
      <c r="S217" s="2155"/>
      <c r="T217" s="2158" t="s">
        <v>8406</v>
      </c>
      <c r="U217" s="2155"/>
      <c r="V217" s="2155"/>
    </row>
    <row r="218" spans="6:25" s="2137" customFormat="1" ht="12" outlineLevel="2">
      <c r="F218" s="2128">
        <v>47</v>
      </c>
      <c r="G218" s="2129" t="s">
        <v>8427</v>
      </c>
      <c r="H218" s="2130" t="s">
        <v>8852</v>
      </c>
      <c r="I218" s="2131" t="s">
        <v>8853</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8676</v>
      </c>
      <c r="I219" s="2727"/>
      <c r="J219" s="2727"/>
      <c r="K219" s="2727"/>
      <c r="L219" s="2727"/>
      <c r="M219" s="2727"/>
      <c r="N219" s="2727"/>
      <c r="O219" s="2727"/>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8854</v>
      </c>
      <c r="J221" s="2152"/>
      <c r="K221" s="2151"/>
      <c r="L221" s="2153"/>
      <c r="M221" s="2154">
        <v>502.08480000000003</v>
      </c>
      <c r="N221" s="2155"/>
      <c r="O221" s="2156"/>
      <c r="P221" s="2157"/>
      <c r="Q221" s="2155"/>
      <c r="R221" s="2155"/>
      <c r="S221" s="2155"/>
      <c r="T221" s="2158" t="s">
        <v>8406</v>
      </c>
      <c r="U221" s="2155"/>
      <c r="V221" s="2155"/>
    </row>
    <row r="222" spans="6:25" s="2137" customFormat="1" ht="12" outlineLevel="2">
      <c r="F222" s="2128">
        <v>48</v>
      </c>
      <c r="G222" s="2129" t="s">
        <v>8408</v>
      </c>
      <c r="H222" s="2130" t="s">
        <v>8855</v>
      </c>
      <c r="I222" s="2131" t="s">
        <v>8856</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8676</v>
      </c>
      <c r="I223" s="2727" t="s">
        <v>8857</v>
      </c>
      <c r="J223" s="2727"/>
      <c r="K223" s="2727"/>
      <c r="L223" s="2727"/>
      <c r="M223" s="2727"/>
      <c r="N223" s="2727"/>
      <c r="O223" s="2727"/>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8858</v>
      </c>
      <c r="J225" s="2152"/>
      <c r="K225" s="2151"/>
      <c r="L225" s="2153"/>
      <c r="M225" s="2154">
        <v>278</v>
      </c>
      <c r="N225" s="2155"/>
      <c r="O225" s="2156"/>
      <c r="P225" s="2157"/>
      <c r="Q225" s="2155"/>
      <c r="R225" s="2155"/>
      <c r="S225" s="2155"/>
      <c r="T225" s="2158" t="s">
        <v>8406</v>
      </c>
      <c r="U225" s="2155"/>
      <c r="V225" s="2155"/>
    </row>
    <row r="226" spans="6:25" s="2137" customFormat="1" ht="12" outlineLevel="2">
      <c r="F226" s="2159">
        <v>49</v>
      </c>
      <c r="G226" s="2160" t="s">
        <v>8408</v>
      </c>
      <c r="H226" s="2161" t="s">
        <v>8859</v>
      </c>
      <c r="I226" s="2162" t="s">
        <v>8860</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8676</v>
      </c>
      <c r="I227" s="2727" t="s">
        <v>8861</v>
      </c>
      <c r="J227" s="2727"/>
      <c r="K227" s="2727"/>
      <c r="L227" s="2727"/>
      <c r="M227" s="2727"/>
      <c r="N227" s="2727"/>
      <c r="O227" s="2727"/>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8862</v>
      </c>
      <c r="J229" s="2152"/>
      <c r="K229" s="2151"/>
      <c r="L229" s="2153"/>
      <c r="M229" s="2154">
        <v>2.5920000000000001</v>
      </c>
      <c r="N229" s="2155"/>
      <c r="O229" s="2156"/>
      <c r="P229" s="2157"/>
      <c r="Q229" s="2155"/>
      <c r="R229" s="2155"/>
      <c r="S229" s="2155"/>
      <c r="T229" s="2158" t="s">
        <v>8406</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8406</v>
      </c>
      <c r="U230" s="1982"/>
      <c r="V230" s="1982"/>
      <c r="W230" s="1982"/>
    </row>
    <row r="231" spans="6:25" s="2118" customFormat="1" ht="16.5" customHeight="1" outlineLevel="1">
      <c r="F231" s="2119"/>
      <c r="G231" s="2120"/>
      <c r="H231" s="2121"/>
      <c r="I231" s="2121" t="s">
        <v>8863</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8408</v>
      </c>
      <c r="H232" s="2130" t="s">
        <v>8864</v>
      </c>
      <c r="I232" s="2131" t="s">
        <v>8865</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8676</v>
      </c>
      <c r="I233" s="2727" t="s">
        <v>8866</v>
      </c>
      <c r="J233" s="2727"/>
      <c r="K233" s="2727"/>
      <c r="L233" s="2727"/>
      <c r="M233" s="2727"/>
      <c r="N233" s="2727"/>
      <c r="O233" s="2727"/>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8867</v>
      </c>
      <c r="J235" s="2152"/>
      <c r="K235" s="2151"/>
      <c r="L235" s="2153"/>
      <c r="M235" s="2154">
        <v>18.899999999999999</v>
      </c>
      <c r="N235" s="2155"/>
      <c r="O235" s="2156"/>
      <c r="P235" s="2157"/>
      <c r="Q235" s="2155"/>
      <c r="R235" s="2155"/>
      <c r="S235" s="2155"/>
      <c r="T235" s="2158" t="s">
        <v>8406</v>
      </c>
      <c r="U235" s="2155"/>
      <c r="V235" s="2155"/>
    </row>
    <row r="236" spans="6:25" s="2137" customFormat="1" ht="12" outlineLevel="2">
      <c r="F236" s="2128">
        <v>51</v>
      </c>
      <c r="G236" s="2129" t="s">
        <v>8408</v>
      </c>
      <c r="H236" s="2130" t="s">
        <v>8868</v>
      </c>
      <c r="I236" s="2131" t="s">
        <v>8869</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8676</v>
      </c>
      <c r="I237" s="2727" t="s">
        <v>8870</v>
      </c>
      <c r="J237" s="2727"/>
      <c r="K237" s="2727"/>
      <c r="L237" s="2727"/>
      <c r="M237" s="2727"/>
      <c r="N237" s="2727"/>
      <c r="O237" s="2727"/>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8871</v>
      </c>
      <c r="J239" s="2152"/>
      <c r="K239" s="2151"/>
      <c r="L239" s="2153"/>
      <c r="M239" s="2154">
        <v>7</v>
      </c>
      <c r="N239" s="2155"/>
      <c r="O239" s="2156"/>
      <c r="P239" s="2157"/>
      <c r="Q239" s="2155"/>
      <c r="R239" s="2155"/>
      <c r="S239" s="2155"/>
      <c r="T239" s="2158" t="s">
        <v>8406</v>
      </c>
      <c r="U239" s="2155"/>
      <c r="V239" s="2155"/>
    </row>
    <row r="240" spans="6:25" s="2137" customFormat="1" ht="12" outlineLevel="2">
      <c r="F240" s="2128">
        <v>52</v>
      </c>
      <c r="G240" s="2129" t="s">
        <v>8408</v>
      </c>
      <c r="H240" s="2130" t="s">
        <v>8872</v>
      </c>
      <c r="I240" s="2131" t="s">
        <v>8873</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8676</v>
      </c>
      <c r="I241" s="2727" t="s">
        <v>8874</v>
      </c>
      <c r="J241" s="2727"/>
      <c r="K241" s="2727"/>
      <c r="L241" s="2727"/>
      <c r="M241" s="2727"/>
      <c r="N241" s="2727"/>
      <c r="O241" s="2727"/>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8875</v>
      </c>
      <c r="J243" s="2152"/>
      <c r="K243" s="2151"/>
      <c r="L243" s="2153"/>
      <c r="M243" s="2154">
        <v>78</v>
      </c>
      <c r="N243" s="2155"/>
      <c r="O243" s="2156"/>
      <c r="P243" s="2157"/>
      <c r="Q243" s="2155"/>
      <c r="R243" s="2155"/>
      <c r="S243" s="2155"/>
      <c r="T243" s="2158" t="s">
        <v>8406</v>
      </c>
      <c r="U243" s="2155"/>
      <c r="V243" s="2155"/>
    </row>
    <row r="244" spans="6:25" s="2147" customFormat="1" ht="22.5" outlineLevel="3">
      <c r="F244" s="2148"/>
      <c r="G244" s="2149"/>
      <c r="H244" s="2150" t="str">
        <f>IF(AND(H243&lt;&gt;"Výkaz výměr:",I243=""),"Výkaz výměr:","")</f>
        <v/>
      </c>
      <c r="I244" s="2151" t="s">
        <v>8876</v>
      </c>
      <c r="J244" s="2152"/>
      <c r="K244" s="2151"/>
      <c r="L244" s="2153"/>
      <c r="M244" s="2154">
        <v>0</v>
      </c>
      <c r="N244" s="2155"/>
      <c r="O244" s="2156"/>
      <c r="P244" s="2157"/>
      <c r="Q244" s="2155"/>
      <c r="R244" s="2155"/>
      <c r="S244" s="2155"/>
      <c r="T244" s="2158" t="s">
        <v>8406</v>
      </c>
      <c r="U244" s="2155"/>
      <c r="V244" s="2155"/>
    </row>
    <row r="245" spans="6:25" s="2137" customFormat="1" ht="12" outlineLevel="2">
      <c r="F245" s="2128">
        <v>53</v>
      </c>
      <c r="G245" s="2129" t="s">
        <v>8427</v>
      </c>
      <c r="H245" s="2130" t="s">
        <v>8877</v>
      </c>
      <c r="I245" s="2131" t="s">
        <v>8878</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8676</v>
      </c>
      <c r="I246" s="2727"/>
      <c r="J246" s="2727"/>
      <c r="K246" s="2727"/>
      <c r="L246" s="2727"/>
      <c r="M246" s="2727"/>
      <c r="N246" s="2727"/>
      <c r="O246" s="2727"/>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8879</v>
      </c>
      <c r="J248" s="2152"/>
      <c r="K248" s="2151"/>
      <c r="L248" s="2153"/>
      <c r="M248" s="2154">
        <v>78.78</v>
      </c>
      <c r="N248" s="2155"/>
      <c r="O248" s="2156"/>
      <c r="P248" s="2157"/>
      <c r="Q248" s="2155"/>
      <c r="R248" s="2155"/>
      <c r="S248" s="2155"/>
      <c r="T248" s="2158" t="s">
        <v>8406</v>
      </c>
      <c r="U248" s="2155"/>
      <c r="V248" s="2155"/>
    </row>
    <row r="249" spans="6:25" s="2137" customFormat="1" ht="12" outlineLevel="2">
      <c r="F249" s="2128">
        <v>54</v>
      </c>
      <c r="G249" s="2129" t="s">
        <v>8427</v>
      </c>
      <c r="H249" s="2130" t="s">
        <v>8880</v>
      </c>
      <c r="I249" s="2131" t="s">
        <v>8881</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8676</v>
      </c>
      <c r="I250" s="2727"/>
      <c r="J250" s="2727"/>
      <c r="K250" s="2727"/>
      <c r="L250" s="2727"/>
      <c r="M250" s="2727"/>
      <c r="N250" s="2727"/>
      <c r="O250" s="2727"/>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8882</v>
      </c>
      <c r="J252" s="2152"/>
      <c r="K252" s="2151"/>
      <c r="L252" s="2153"/>
      <c r="M252" s="2154">
        <v>157.56</v>
      </c>
      <c r="N252" s="2155"/>
      <c r="O252" s="2156"/>
      <c r="P252" s="2157"/>
      <c r="Q252" s="2155"/>
      <c r="R252" s="2155"/>
      <c r="S252" s="2155"/>
      <c r="T252" s="2158" t="s">
        <v>8406</v>
      </c>
      <c r="U252" s="2155"/>
      <c r="V252" s="2155"/>
    </row>
    <row r="253" spans="6:25" s="2137" customFormat="1" ht="12" outlineLevel="2">
      <c r="F253" s="2128">
        <v>55</v>
      </c>
      <c r="G253" s="2129" t="s">
        <v>8408</v>
      </c>
      <c r="H253" s="2130" t="s">
        <v>8883</v>
      </c>
      <c r="I253" s="2131" t="s">
        <v>8884</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8676</v>
      </c>
      <c r="I254" s="2727" t="s">
        <v>8885</v>
      </c>
      <c r="J254" s="2727"/>
      <c r="K254" s="2727"/>
      <c r="L254" s="2727"/>
      <c r="M254" s="2727"/>
      <c r="N254" s="2727"/>
      <c r="O254" s="2727"/>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8886</v>
      </c>
      <c r="J256" s="2152"/>
      <c r="K256" s="2151"/>
      <c r="L256" s="2153"/>
      <c r="M256" s="2154">
        <v>10</v>
      </c>
      <c r="N256" s="2155"/>
      <c r="O256" s="2156"/>
      <c r="P256" s="2157"/>
      <c r="Q256" s="2155"/>
      <c r="R256" s="2155"/>
      <c r="S256" s="2155"/>
      <c r="T256" s="2158" t="s">
        <v>8406</v>
      </c>
      <c r="U256" s="2155"/>
      <c r="V256" s="2155"/>
    </row>
    <row r="257" spans="6:25" s="2137" customFormat="1" ht="12" outlineLevel="2">
      <c r="F257" s="2128">
        <v>56</v>
      </c>
      <c r="G257" s="2129" t="s">
        <v>8408</v>
      </c>
      <c r="H257" s="2130" t="s">
        <v>8887</v>
      </c>
      <c r="I257" s="2131" t="s">
        <v>8888</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8676</v>
      </c>
      <c r="I258" s="2727" t="s">
        <v>8889</v>
      </c>
      <c r="J258" s="2727"/>
      <c r="K258" s="2727"/>
      <c r="L258" s="2727"/>
      <c r="M258" s="2727"/>
      <c r="N258" s="2727"/>
      <c r="O258" s="2727"/>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8890</v>
      </c>
      <c r="J260" s="2152"/>
      <c r="K260" s="2151"/>
      <c r="L260" s="2153"/>
      <c r="M260" s="2154">
        <v>44</v>
      </c>
      <c r="N260" s="2155"/>
      <c r="O260" s="2156"/>
      <c r="P260" s="2157"/>
      <c r="Q260" s="2155"/>
      <c r="R260" s="2155"/>
      <c r="S260" s="2155"/>
      <c r="T260" s="2158" t="s">
        <v>8406</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8406</v>
      </c>
      <c r="U261" s="1982"/>
      <c r="V261" s="1982"/>
      <c r="W261" s="1982"/>
    </row>
    <row r="262" spans="6:25" s="2118" customFormat="1" ht="16.5" customHeight="1" outlineLevel="1">
      <c r="F262" s="2119"/>
      <c r="G262" s="2120"/>
      <c r="H262" s="2121"/>
      <c r="I262" s="2121" t="s">
        <v>8891</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8408</v>
      </c>
      <c r="H263" s="2130" t="s">
        <v>8892</v>
      </c>
      <c r="I263" s="2131" t="s">
        <v>8893</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8676</v>
      </c>
      <c r="I264" s="2727" t="s">
        <v>8894</v>
      </c>
      <c r="J264" s="2727"/>
      <c r="K264" s="2727"/>
      <c r="L264" s="2727"/>
      <c r="M264" s="2727"/>
      <c r="N264" s="2727"/>
      <c r="O264" s="2727"/>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8895</v>
      </c>
      <c r="J266" s="2152"/>
      <c r="K266" s="2151"/>
      <c r="L266" s="2153"/>
      <c r="M266" s="2154">
        <v>10</v>
      </c>
      <c r="N266" s="2155"/>
      <c r="O266" s="2156"/>
      <c r="P266" s="2157"/>
      <c r="Q266" s="2155"/>
      <c r="R266" s="2155"/>
      <c r="S266" s="2155"/>
      <c r="T266" s="2158" t="s">
        <v>8406</v>
      </c>
      <c r="U266" s="2155"/>
      <c r="V266" s="2155"/>
    </row>
    <row r="267" spans="6:25" s="2137" customFormat="1" ht="12" outlineLevel="2">
      <c r="F267" s="2128">
        <v>58</v>
      </c>
      <c r="G267" s="2129" t="s">
        <v>8408</v>
      </c>
      <c r="H267" s="2130" t="s">
        <v>8896</v>
      </c>
      <c r="I267" s="2131" t="s">
        <v>8897</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8676</v>
      </c>
      <c r="I268" s="2727" t="s">
        <v>8898</v>
      </c>
      <c r="J268" s="2727"/>
      <c r="K268" s="2727"/>
      <c r="L268" s="2727"/>
      <c r="M268" s="2727"/>
      <c r="N268" s="2727"/>
      <c r="O268" s="2727"/>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8899</v>
      </c>
      <c r="J270" s="2152"/>
      <c r="K270" s="2151"/>
      <c r="L270" s="2153"/>
      <c r="M270" s="2154">
        <v>3.4019999999999997</v>
      </c>
      <c r="N270" s="2155"/>
      <c r="O270" s="2156"/>
      <c r="P270" s="2157"/>
      <c r="Q270" s="2155"/>
      <c r="R270" s="2155"/>
      <c r="S270" s="2155"/>
      <c r="T270" s="2158" t="s">
        <v>8406</v>
      </c>
      <c r="U270" s="2155"/>
      <c r="V270" s="2155"/>
    </row>
    <row r="271" spans="6:25" s="2137" customFormat="1" ht="12" outlineLevel="2">
      <c r="F271" s="2128">
        <v>59</v>
      </c>
      <c r="G271" s="2129" t="s">
        <v>8408</v>
      </c>
      <c r="H271" s="2130" t="s">
        <v>8900</v>
      </c>
      <c r="I271" s="2131" t="s">
        <v>8901</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8676</v>
      </c>
      <c r="I272" s="2727" t="s">
        <v>8902</v>
      </c>
      <c r="J272" s="2727"/>
      <c r="K272" s="2727"/>
      <c r="L272" s="2727"/>
      <c r="M272" s="2727"/>
      <c r="N272" s="2727"/>
      <c r="O272" s="2727"/>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8903</v>
      </c>
      <c r="J274" s="2152"/>
      <c r="K274" s="2151"/>
      <c r="L274" s="2153"/>
      <c r="M274" s="2154">
        <v>7</v>
      </c>
      <c r="N274" s="2155"/>
      <c r="O274" s="2156"/>
      <c r="P274" s="2157"/>
      <c r="Q274" s="2155"/>
      <c r="R274" s="2155"/>
      <c r="S274" s="2155"/>
      <c r="T274" s="2158" t="s">
        <v>8406</v>
      </c>
      <c r="U274" s="2155"/>
      <c r="V274" s="2155"/>
    </row>
    <row r="275" spans="6:25" s="2137" customFormat="1" ht="12" outlineLevel="2">
      <c r="F275" s="2128">
        <v>60</v>
      </c>
      <c r="G275" s="2129" t="s">
        <v>8427</v>
      </c>
      <c r="H275" s="2130" t="s">
        <v>8904</v>
      </c>
      <c r="I275" s="2131" t="s">
        <v>8905</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8676</v>
      </c>
      <c r="I276" s="2727"/>
      <c r="J276" s="2727"/>
      <c r="K276" s="2727"/>
      <c r="L276" s="2727"/>
      <c r="M276" s="2727"/>
      <c r="N276" s="2727"/>
      <c r="O276" s="2727"/>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8906</v>
      </c>
      <c r="J278" s="2152"/>
      <c r="K278" s="2151"/>
      <c r="L278" s="2153"/>
      <c r="M278" s="2154">
        <v>7.07</v>
      </c>
      <c r="N278" s="2155"/>
      <c r="O278" s="2156"/>
      <c r="P278" s="2157"/>
      <c r="Q278" s="2155"/>
      <c r="R278" s="2155"/>
      <c r="S278" s="2155"/>
      <c r="T278" s="2158" t="s">
        <v>8406</v>
      </c>
      <c r="U278" s="2155"/>
      <c r="V278" s="2155"/>
    </row>
    <row r="279" spans="6:25" s="2137" customFormat="1" ht="12" outlineLevel="2">
      <c r="F279" s="2128">
        <v>61</v>
      </c>
      <c r="G279" s="2129" t="s">
        <v>8408</v>
      </c>
      <c r="H279" s="2130" t="s">
        <v>8907</v>
      </c>
      <c r="I279" s="2131" t="s">
        <v>8908</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8676</v>
      </c>
      <c r="I280" s="2727" t="s">
        <v>8909</v>
      </c>
      <c r="J280" s="2727"/>
      <c r="K280" s="2727"/>
      <c r="L280" s="2727"/>
      <c r="M280" s="2727"/>
      <c r="N280" s="2727"/>
      <c r="O280" s="2727"/>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8910</v>
      </c>
      <c r="J282" s="2152"/>
      <c r="K282" s="2151"/>
      <c r="L282" s="2153"/>
      <c r="M282" s="2154">
        <v>10</v>
      </c>
      <c r="N282" s="2155"/>
      <c r="O282" s="2156"/>
      <c r="P282" s="2157"/>
      <c r="Q282" s="2155"/>
      <c r="R282" s="2155"/>
      <c r="S282" s="2155"/>
      <c r="T282" s="2158" t="s">
        <v>8406</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8406</v>
      </c>
      <c r="U283" s="1982"/>
      <c r="V283" s="1982"/>
      <c r="W283" s="1982"/>
    </row>
    <row r="284" spans="6:25" s="2118" customFormat="1" ht="16.5" customHeight="1" outlineLevel="1">
      <c r="F284" s="2119"/>
      <c r="G284" s="2120"/>
      <c r="H284" s="2121"/>
      <c r="I284" s="2121" t="s">
        <v>8911</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8408</v>
      </c>
      <c r="H285" s="2130" t="s">
        <v>8912</v>
      </c>
      <c r="I285" s="2131" t="s">
        <v>8913</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8676</v>
      </c>
      <c r="I286" s="2727" t="s">
        <v>8914</v>
      </c>
      <c r="J286" s="2727"/>
      <c r="K286" s="2727"/>
      <c r="L286" s="2727"/>
      <c r="M286" s="2727"/>
      <c r="N286" s="2727"/>
      <c r="O286" s="2727"/>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8915</v>
      </c>
      <c r="J288" s="2152"/>
      <c r="K288" s="2151"/>
      <c r="L288" s="2153"/>
      <c r="M288" s="2154">
        <v>642</v>
      </c>
      <c r="N288" s="2155"/>
      <c r="O288" s="2156"/>
      <c r="P288" s="2157"/>
      <c r="Q288" s="2155"/>
      <c r="R288" s="2155"/>
      <c r="S288" s="2155"/>
      <c r="T288" s="2158" t="s">
        <v>8406</v>
      </c>
      <c r="U288" s="2155"/>
      <c r="V288" s="2155"/>
    </row>
    <row r="289" spans="6:25" s="2147" customFormat="1" ht="11.25" outlineLevel="3">
      <c r="F289" s="2148"/>
      <c r="G289" s="2149"/>
      <c r="H289" s="2150" t="str">
        <f>IF(AND(H288&lt;&gt;"Výkaz výměr:",I288=""),"Výkaz výměr:","")</f>
        <v/>
      </c>
      <c r="I289" s="2151" t="s">
        <v>8916</v>
      </c>
      <c r="J289" s="2152"/>
      <c r="K289" s="2151"/>
      <c r="L289" s="2153"/>
      <c r="M289" s="2154">
        <v>34</v>
      </c>
      <c r="N289" s="2155"/>
      <c r="O289" s="2156"/>
      <c r="P289" s="2157"/>
      <c r="Q289" s="2155"/>
      <c r="R289" s="2155"/>
      <c r="S289" s="2155"/>
      <c r="T289" s="2158" t="s">
        <v>8406</v>
      </c>
      <c r="U289" s="2155"/>
      <c r="V289" s="2155"/>
    </row>
    <row r="290" spans="6:25" s="2147" customFormat="1" ht="11.25" outlineLevel="3">
      <c r="F290" s="2148"/>
      <c r="G290" s="2149"/>
      <c r="H290" s="2150" t="str">
        <f>IF(AND(H289&lt;&gt;"Výkaz výměr:",I289=""),"Výkaz výměr:","")</f>
        <v/>
      </c>
      <c r="I290" s="2151" t="s">
        <v>8917</v>
      </c>
      <c r="J290" s="2152"/>
      <c r="K290" s="2151"/>
      <c r="L290" s="2153"/>
      <c r="M290" s="2154">
        <v>687</v>
      </c>
      <c r="N290" s="2155"/>
      <c r="O290" s="2156"/>
      <c r="P290" s="2157"/>
      <c r="Q290" s="2155"/>
      <c r="R290" s="2155"/>
      <c r="S290" s="2155"/>
      <c r="T290" s="2158" t="s">
        <v>8406</v>
      </c>
      <c r="U290" s="2155"/>
      <c r="V290" s="2155"/>
    </row>
    <row r="291" spans="6:25" s="2147" customFormat="1" ht="11.25" outlineLevel="3">
      <c r="F291" s="2148"/>
      <c r="G291" s="2149"/>
      <c r="H291" s="2150" t="str">
        <f>IF(AND(H290&lt;&gt;"Výkaz výměr:",I290=""),"Výkaz výměr:","")</f>
        <v/>
      </c>
      <c r="I291" s="2151" t="s">
        <v>8918</v>
      </c>
      <c r="J291" s="2152"/>
      <c r="K291" s="2151"/>
      <c r="L291" s="2153"/>
      <c r="M291" s="2154">
        <v>58</v>
      </c>
      <c r="N291" s="2155"/>
      <c r="O291" s="2156"/>
      <c r="P291" s="2157"/>
      <c r="Q291" s="2155"/>
      <c r="R291" s="2155"/>
      <c r="S291" s="2155"/>
      <c r="T291" s="2158" t="s">
        <v>8406</v>
      </c>
      <c r="U291" s="2155"/>
      <c r="V291" s="2155"/>
    </row>
    <row r="292" spans="6:25" s="2137" customFormat="1" ht="12" outlineLevel="2">
      <c r="F292" s="2128">
        <v>63</v>
      </c>
      <c r="G292" s="2129" t="s">
        <v>8408</v>
      </c>
      <c r="H292" s="2130" t="s">
        <v>8919</v>
      </c>
      <c r="I292" s="2131" t="s">
        <v>8920</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8676</v>
      </c>
      <c r="I293" s="2727" t="s">
        <v>8921</v>
      </c>
      <c r="J293" s="2727"/>
      <c r="K293" s="2727"/>
      <c r="L293" s="2727"/>
      <c r="M293" s="2727"/>
      <c r="N293" s="2727"/>
      <c r="O293" s="2727"/>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8922</v>
      </c>
      <c r="J295" s="2152"/>
      <c r="K295" s="2151"/>
      <c r="L295" s="2153"/>
      <c r="M295" s="2154">
        <v>1840</v>
      </c>
      <c r="N295" s="2155"/>
      <c r="O295" s="2156"/>
      <c r="P295" s="2157"/>
      <c r="Q295" s="2155"/>
      <c r="R295" s="2155"/>
      <c r="S295" s="2155"/>
      <c r="T295" s="2158" t="s">
        <v>8406</v>
      </c>
      <c r="U295" s="2155"/>
      <c r="V295" s="2155"/>
    </row>
    <row r="296" spans="6:25" s="2137" customFormat="1" ht="12" outlineLevel="2">
      <c r="F296" s="2128">
        <v>64</v>
      </c>
      <c r="G296" s="2129" t="s">
        <v>8408</v>
      </c>
      <c r="H296" s="2130" t="s">
        <v>8923</v>
      </c>
      <c r="I296" s="2131" t="s">
        <v>8924</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8676</v>
      </c>
      <c r="I297" s="2727" t="s">
        <v>8925</v>
      </c>
      <c r="J297" s="2727"/>
      <c r="K297" s="2727"/>
      <c r="L297" s="2727"/>
      <c r="M297" s="2727"/>
      <c r="N297" s="2727"/>
      <c r="O297" s="2727"/>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8926</v>
      </c>
      <c r="J299" s="2152"/>
      <c r="K299" s="2151"/>
      <c r="L299" s="2153"/>
      <c r="M299" s="2154">
        <v>522</v>
      </c>
      <c r="N299" s="2155"/>
      <c r="O299" s="2156"/>
      <c r="P299" s="2157"/>
      <c r="Q299" s="2155"/>
      <c r="R299" s="2155"/>
      <c r="S299" s="2155"/>
      <c r="T299" s="2158" t="s">
        <v>8406</v>
      </c>
      <c r="U299" s="2155"/>
      <c r="V299" s="2155"/>
    </row>
    <row r="300" spans="6:25" s="2137" customFormat="1" ht="12" outlineLevel="2">
      <c r="F300" s="2128">
        <v>65</v>
      </c>
      <c r="G300" s="2129" t="s">
        <v>8408</v>
      </c>
      <c r="H300" s="2130" t="s">
        <v>8927</v>
      </c>
      <c r="I300" s="2131" t="s">
        <v>8928</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8676</v>
      </c>
      <c r="I301" s="2727" t="s">
        <v>8929</v>
      </c>
      <c r="J301" s="2727"/>
      <c r="K301" s="2727"/>
      <c r="L301" s="2727"/>
      <c r="M301" s="2727"/>
      <c r="N301" s="2727"/>
      <c r="O301" s="2727"/>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8930</v>
      </c>
      <c r="J303" s="2152"/>
      <c r="K303" s="2151"/>
      <c r="L303" s="2153"/>
      <c r="M303" s="2154">
        <v>1840</v>
      </c>
      <c r="N303" s="2155"/>
      <c r="O303" s="2156"/>
      <c r="P303" s="2157"/>
      <c r="Q303" s="2155"/>
      <c r="R303" s="2155"/>
      <c r="S303" s="2155"/>
      <c r="T303" s="2158" t="s">
        <v>8406</v>
      </c>
      <c r="U303" s="2155"/>
      <c r="V303" s="2155"/>
    </row>
    <row r="304" spans="6:25" s="2147" customFormat="1" ht="11.25" outlineLevel="3">
      <c r="F304" s="2148"/>
      <c r="G304" s="2149"/>
      <c r="H304" s="2150" t="str">
        <f>IF(AND(H303&lt;&gt;"Výkaz výměr:",I303=""),"Výkaz výměr:","")</f>
        <v/>
      </c>
      <c r="I304" s="2151" t="s">
        <v>8931</v>
      </c>
      <c r="J304" s="2152"/>
      <c r="K304" s="2151"/>
      <c r="L304" s="2153"/>
      <c r="M304" s="2154">
        <v>13</v>
      </c>
      <c r="N304" s="2155"/>
      <c r="O304" s="2156"/>
      <c r="P304" s="2157"/>
      <c r="Q304" s="2155"/>
      <c r="R304" s="2155"/>
      <c r="S304" s="2155"/>
      <c r="T304" s="2158" t="s">
        <v>8406</v>
      </c>
      <c r="U304" s="2155"/>
      <c r="V304" s="2155"/>
    </row>
    <row r="305" spans="6:25" s="2137" customFormat="1" ht="12" outlineLevel="2">
      <c r="F305" s="2128">
        <v>66</v>
      </c>
      <c r="G305" s="2129" t="s">
        <v>8408</v>
      </c>
      <c r="H305" s="2130" t="s">
        <v>8932</v>
      </c>
      <c r="I305" s="2131" t="s">
        <v>8933</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8676</v>
      </c>
      <c r="I306" s="2727" t="s">
        <v>8934</v>
      </c>
      <c r="J306" s="2727"/>
      <c r="K306" s="2727"/>
      <c r="L306" s="2727"/>
      <c r="M306" s="2727"/>
      <c r="N306" s="2727"/>
      <c r="O306" s="2727"/>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8935</v>
      </c>
      <c r="J308" s="2152"/>
      <c r="K308" s="2151"/>
      <c r="L308" s="2153"/>
      <c r="M308" s="2154">
        <v>58</v>
      </c>
      <c r="N308" s="2155"/>
      <c r="O308" s="2156"/>
      <c r="P308" s="2157"/>
      <c r="Q308" s="2155"/>
      <c r="R308" s="2155"/>
      <c r="S308" s="2155"/>
      <c r="T308" s="2158" t="s">
        <v>8406</v>
      </c>
      <c r="U308" s="2155"/>
      <c r="V308" s="2155"/>
    </row>
    <row r="309" spans="6:25" s="2137" customFormat="1" ht="12" outlineLevel="2">
      <c r="F309" s="2128">
        <v>67</v>
      </c>
      <c r="G309" s="2129" t="s">
        <v>8408</v>
      </c>
      <c r="H309" s="2130" t="s">
        <v>8936</v>
      </c>
      <c r="I309" s="2131" t="s">
        <v>8937</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8676</v>
      </c>
      <c r="I310" s="2727" t="s">
        <v>8938</v>
      </c>
      <c r="J310" s="2727"/>
      <c r="K310" s="2727"/>
      <c r="L310" s="2727"/>
      <c r="M310" s="2727"/>
      <c r="N310" s="2727"/>
      <c r="O310" s="2727"/>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8930</v>
      </c>
      <c r="J312" s="2152"/>
      <c r="K312" s="2151"/>
      <c r="L312" s="2153"/>
      <c r="M312" s="2154">
        <v>1840</v>
      </c>
      <c r="N312" s="2155"/>
      <c r="O312" s="2156"/>
      <c r="P312" s="2157"/>
      <c r="Q312" s="2155"/>
      <c r="R312" s="2155"/>
      <c r="S312" s="2155"/>
      <c r="T312" s="2158" t="s">
        <v>8406</v>
      </c>
      <c r="U312" s="2155"/>
      <c r="V312" s="2155"/>
    </row>
    <row r="313" spans="6:25" s="2137" customFormat="1" ht="12" outlineLevel="2">
      <c r="F313" s="2128">
        <v>68</v>
      </c>
      <c r="G313" s="2129" t="s">
        <v>8408</v>
      </c>
      <c r="H313" s="2130" t="s">
        <v>8939</v>
      </c>
      <c r="I313" s="2131" t="s">
        <v>8940</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8676</v>
      </c>
      <c r="I314" s="2727" t="s">
        <v>8941</v>
      </c>
      <c r="J314" s="2727"/>
      <c r="K314" s="2727"/>
      <c r="L314" s="2727"/>
      <c r="M314" s="2727"/>
      <c r="N314" s="2727"/>
      <c r="O314" s="2727"/>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8930</v>
      </c>
      <c r="J316" s="2152"/>
      <c r="K316" s="2151"/>
      <c r="L316" s="2153"/>
      <c r="M316" s="2154">
        <v>1840</v>
      </c>
      <c r="N316" s="2155"/>
      <c r="O316" s="2156"/>
      <c r="P316" s="2157"/>
      <c r="Q316" s="2155"/>
      <c r="R316" s="2155"/>
      <c r="S316" s="2155"/>
      <c r="T316" s="2158" t="s">
        <v>8406</v>
      </c>
      <c r="U316" s="2155"/>
      <c r="V316" s="2155"/>
    </row>
    <row r="317" spans="6:25" s="2147" customFormat="1" ht="11.25" outlineLevel="3">
      <c r="F317" s="2148"/>
      <c r="G317" s="2149"/>
      <c r="H317" s="2150" t="str">
        <f>IF(AND(H316&lt;&gt;"Výkaz výměr:",I316=""),"Výkaz výměr:","")</f>
        <v/>
      </c>
      <c r="I317" s="2151" t="s">
        <v>8931</v>
      </c>
      <c r="J317" s="2152"/>
      <c r="K317" s="2151"/>
      <c r="L317" s="2153"/>
      <c r="M317" s="2154">
        <v>13</v>
      </c>
      <c r="N317" s="2155"/>
      <c r="O317" s="2156"/>
      <c r="P317" s="2157"/>
      <c r="Q317" s="2155"/>
      <c r="R317" s="2155"/>
      <c r="S317" s="2155"/>
      <c r="T317" s="2158" t="s">
        <v>8406</v>
      </c>
      <c r="U317" s="2155"/>
      <c r="V317" s="2155"/>
    </row>
    <row r="318" spans="6:25" s="2137" customFormat="1" ht="12" outlineLevel="2">
      <c r="F318" s="2128">
        <v>69</v>
      </c>
      <c r="G318" s="2129" t="s">
        <v>8408</v>
      </c>
      <c r="H318" s="2130" t="s">
        <v>8942</v>
      </c>
      <c r="I318" s="2131" t="s">
        <v>8943</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8676</v>
      </c>
      <c r="I319" s="2727" t="s">
        <v>8944</v>
      </c>
      <c r="J319" s="2727"/>
      <c r="K319" s="2727"/>
      <c r="L319" s="2727"/>
      <c r="M319" s="2727"/>
      <c r="N319" s="2727"/>
      <c r="O319" s="2727"/>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8930</v>
      </c>
      <c r="J321" s="2152"/>
      <c r="K321" s="2151"/>
      <c r="L321" s="2153"/>
      <c r="M321" s="2154">
        <v>1840</v>
      </c>
      <c r="N321" s="2155"/>
      <c r="O321" s="2156"/>
      <c r="P321" s="2157"/>
      <c r="Q321" s="2155"/>
      <c r="R321" s="2155"/>
      <c r="S321" s="2155"/>
      <c r="T321" s="2158" t="s">
        <v>8406</v>
      </c>
      <c r="U321" s="2155"/>
      <c r="V321" s="2155"/>
    </row>
    <row r="322" spans="6:25" s="2147" customFormat="1" ht="11.25" outlineLevel="3">
      <c r="F322" s="2148"/>
      <c r="G322" s="2149"/>
      <c r="H322" s="2150" t="str">
        <f>IF(AND(H321&lt;&gt;"Výkaz výměr:",I321=""),"Výkaz výměr:","")</f>
        <v/>
      </c>
      <c r="I322" s="2151" t="s">
        <v>8931</v>
      </c>
      <c r="J322" s="2152"/>
      <c r="K322" s="2151"/>
      <c r="L322" s="2153"/>
      <c r="M322" s="2154">
        <v>13</v>
      </c>
      <c r="N322" s="2155"/>
      <c r="O322" s="2156"/>
      <c r="P322" s="2157"/>
      <c r="Q322" s="2155"/>
      <c r="R322" s="2155"/>
      <c r="S322" s="2155"/>
      <c r="T322" s="2158" t="s">
        <v>8406</v>
      </c>
      <c r="U322" s="2155"/>
      <c r="V322" s="2155"/>
    </row>
    <row r="323" spans="6:25" s="2137" customFormat="1" ht="24" outlineLevel="2">
      <c r="F323" s="2128">
        <v>70</v>
      </c>
      <c r="G323" s="2129" t="s">
        <v>8408</v>
      </c>
      <c r="H323" s="2130" t="s">
        <v>8945</v>
      </c>
      <c r="I323" s="2131" t="s">
        <v>8946</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8676</v>
      </c>
      <c r="I324" s="2727" t="s">
        <v>8947</v>
      </c>
      <c r="J324" s="2727"/>
      <c r="K324" s="2727"/>
      <c r="L324" s="2727"/>
      <c r="M324" s="2727"/>
      <c r="N324" s="2727"/>
      <c r="O324" s="2727"/>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8930</v>
      </c>
      <c r="J326" s="2152"/>
      <c r="K326" s="2151"/>
      <c r="L326" s="2153"/>
      <c r="M326" s="2154">
        <v>1840</v>
      </c>
      <c r="N326" s="2155"/>
      <c r="O326" s="2156"/>
      <c r="P326" s="2157"/>
      <c r="Q326" s="2155"/>
      <c r="R326" s="2155"/>
      <c r="S326" s="2155"/>
      <c r="T326" s="2158" t="s">
        <v>8406</v>
      </c>
      <c r="U326" s="2155"/>
      <c r="V326" s="2155"/>
    </row>
    <row r="327" spans="6:25" s="2147" customFormat="1" ht="11.25" outlineLevel="3">
      <c r="F327" s="2148"/>
      <c r="G327" s="2149"/>
      <c r="H327" s="2150" t="str">
        <f>IF(AND(H326&lt;&gt;"Výkaz výměr:",I326=""),"Výkaz výměr:","")</f>
        <v/>
      </c>
      <c r="I327" s="2151" t="s">
        <v>8931</v>
      </c>
      <c r="J327" s="2152"/>
      <c r="K327" s="2151"/>
      <c r="L327" s="2153"/>
      <c r="M327" s="2154">
        <v>13</v>
      </c>
      <c r="N327" s="2155"/>
      <c r="O327" s="2156"/>
      <c r="P327" s="2157"/>
      <c r="Q327" s="2155"/>
      <c r="R327" s="2155"/>
      <c r="S327" s="2155"/>
      <c r="T327" s="2158" t="s">
        <v>8406</v>
      </c>
      <c r="U327" s="2155"/>
      <c r="V327" s="2155"/>
    </row>
    <row r="328" spans="6:25" s="2137" customFormat="1" ht="12" outlineLevel="2">
      <c r="F328" s="2128">
        <v>71</v>
      </c>
      <c r="G328" s="2129" t="s">
        <v>8408</v>
      </c>
      <c r="H328" s="2130" t="s">
        <v>8948</v>
      </c>
      <c r="I328" s="2131" t="s">
        <v>8949</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8676</v>
      </c>
      <c r="I329" s="2727" t="s">
        <v>8950</v>
      </c>
      <c r="J329" s="2727"/>
      <c r="K329" s="2727"/>
      <c r="L329" s="2727"/>
      <c r="M329" s="2727"/>
      <c r="N329" s="2727"/>
      <c r="O329" s="2727"/>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8935</v>
      </c>
      <c r="J331" s="2152"/>
      <c r="K331" s="2151"/>
      <c r="L331" s="2153"/>
      <c r="M331" s="2154">
        <v>58</v>
      </c>
      <c r="N331" s="2155"/>
      <c r="O331" s="2156"/>
      <c r="P331" s="2157"/>
      <c r="Q331" s="2155"/>
      <c r="R331" s="2155"/>
      <c r="S331" s="2155"/>
      <c r="T331" s="2158" t="s">
        <v>8406</v>
      </c>
      <c r="U331" s="2155"/>
      <c r="V331" s="2155"/>
    </row>
    <row r="332" spans="6:25" s="2137" customFormat="1" ht="12" outlineLevel="2">
      <c r="F332" s="2128">
        <v>72</v>
      </c>
      <c r="G332" s="2129" t="s">
        <v>8408</v>
      </c>
      <c r="H332" s="2130" t="s">
        <v>8951</v>
      </c>
      <c r="I332" s="2131" t="s">
        <v>8952</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8676</v>
      </c>
      <c r="I333" s="2727" t="s">
        <v>8953</v>
      </c>
      <c r="J333" s="2727"/>
      <c r="K333" s="2727"/>
      <c r="L333" s="2727"/>
      <c r="M333" s="2727"/>
      <c r="N333" s="2727"/>
      <c r="O333" s="2727"/>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8935</v>
      </c>
      <c r="J335" s="2152"/>
      <c r="K335" s="2151"/>
      <c r="L335" s="2153"/>
      <c r="M335" s="2154">
        <v>58</v>
      </c>
      <c r="N335" s="2155"/>
      <c r="O335" s="2156"/>
      <c r="P335" s="2157"/>
      <c r="Q335" s="2155"/>
      <c r="R335" s="2155"/>
      <c r="S335" s="2155"/>
      <c r="T335" s="2158" t="s">
        <v>8406</v>
      </c>
      <c r="U335" s="2155"/>
      <c r="V335" s="2155"/>
    </row>
    <row r="336" spans="6:25" s="2137" customFormat="1" ht="12" outlineLevel="2">
      <c r="F336" s="2128">
        <v>73</v>
      </c>
      <c r="G336" s="2129" t="s">
        <v>8408</v>
      </c>
      <c r="H336" s="2130" t="s">
        <v>8954</v>
      </c>
      <c r="I336" s="2131" t="s">
        <v>8955</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8676</v>
      </c>
      <c r="I337" s="2727" t="s">
        <v>8956</v>
      </c>
      <c r="J337" s="2727"/>
      <c r="K337" s="2727"/>
      <c r="L337" s="2727"/>
      <c r="M337" s="2727"/>
      <c r="N337" s="2727"/>
      <c r="O337" s="2727"/>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8957</v>
      </c>
      <c r="J339" s="2152"/>
      <c r="K339" s="2151"/>
      <c r="L339" s="2153"/>
      <c r="M339" s="2154">
        <v>34</v>
      </c>
      <c r="N339" s="2155"/>
      <c r="O339" s="2156"/>
      <c r="P339" s="2157"/>
      <c r="Q339" s="2155"/>
      <c r="R339" s="2155"/>
      <c r="S339" s="2155"/>
      <c r="T339" s="2158" t="s">
        <v>8406</v>
      </c>
      <c r="U339" s="2155"/>
      <c r="V339" s="2155"/>
    </row>
    <row r="340" spans="6:25" s="2137" customFormat="1" ht="12" outlineLevel="2">
      <c r="F340" s="2128">
        <v>74</v>
      </c>
      <c r="G340" s="2129" t="s">
        <v>8427</v>
      </c>
      <c r="H340" s="2130" t="s">
        <v>8958</v>
      </c>
      <c r="I340" s="2131" t="s">
        <v>8959</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8676</v>
      </c>
      <c r="I341" s="2727"/>
      <c r="J341" s="2727"/>
      <c r="K341" s="2727"/>
      <c r="L341" s="2727"/>
      <c r="M341" s="2727"/>
      <c r="N341" s="2727"/>
      <c r="O341" s="2727"/>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8960</v>
      </c>
      <c r="J343" s="2152"/>
      <c r="K343" s="2151"/>
      <c r="L343" s="2153"/>
      <c r="M343" s="2154">
        <v>35.020000000000003</v>
      </c>
      <c r="N343" s="2155"/>
      <c r="O343" s="2156"/>
      <c r="P343" s="2157"/>
      <c r="Q343" s="2155"/>
      <c r="R343" s="2155"/>
      <c r="S343" s="2155"/>
      <c r="T343" s="2158" t="s">
        <v>8406</v>
      </c>
      <c r="U343" s="2155"/>
      <c r="V343" s="2155"/>
    </row>
    <row r="344" spans="6:25" s="2137" customFormat="1" ht="12" outlineLevel="2">
      <c r="F344" s="2128">
        <v>75</v>
      </c>
      <c r="G344" s="2129" t="s">
        <v>8408</v>
      </c>
      <c r="H344" s="2130" t="s">
        <v>8961</v>
      </c>
      <c r="I344" s="2131" t="s">
        <v>8962</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8676</v>
      </c>
      <c r="I345" s="2727" t="s">
        <v>8963</v>
      </c>
      <c r="J345" s="2727"/>
      <c r="K345" s="2727"/>
      <c r="L345" s="2727"/>
      <c r="M345" s="2727"/>
      <c r="N345" s="2727"/>
      <c r="O345" s="2727"/>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8964</v>
      </c>
      <c r="J347" s="2152"/>
      <c r="K347" s="2151"/>
      <c r="L347" s="2153"/>
      <c r="M347" s="2154">
        <v>642</v>
      </c>
      <c r="N347" s="2155"/>
      <c r="O347" s="2156"/>
      <c r="P347" s="2157"/>
      <c r="Q347" s="2155"/>
      <c r="R347" s="2155"/>
      <c r="S347" s="2155"/>
      <c r="T347" s="2158" t="s">
        <v>8406</v>
      </c>
      <c r="U347" s="2155"/>
      <c r="V347" s="2155"/>
    </row>
    <row r="348" spans="6:25" s="2137" customFormat="1" ht="12" outlineLevel="2">
      <c r="F348" s="2128">
        <v>76</v>
      </c>
      <c r="G348" s="2129" t="s">
        <v>8427</v>
      </c>
      <c r="H348" s="2130" t="s">
        <v>8965</v>
      </c>
      <c r="I348" s="2131" t="s">
        <v>8966</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8676</v>
      </c>
      <c r="I349" s="2727"/>
      <c r="J349" s="2727"/>
      <c r="K349" s="2727"/>
      <c r="L349" s="2727"/>
      <c r="M349" s="2727"/>
      <c r="N349" s="2727"/>
      <c r="O349" s="2727"/>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8967</v>
      </c>
      <c r="J351" s="2152"/>
      <c r="K351" s="2151"/>
      <c r="L351" s="2153"/>
      <c r="M351" s="2154">
        <v>648.41999999999996</v>
      </c>
      <c r="N351" s="2155"/>
      <c r="O351" s="2156"/>
      <c r="P351" s="2157"/>
      <c r="Q351" s="2155"/>
      <c r="R351" s="2155"/>
      <c r="S351" s="2155"/>
      <c r="T351" s="2158" t="s">
        <v>8406</v>
      </c>
      <c r="U351" s="2155"/>
      <c r="V351" s="2155"/>
    </row>
    <row r="352" spans="6:25" s="2137" customFormat="1" ht="12" outlineLevel="2">
      <c r="F352" s="2128">
        <v>77</v>
      </c>
      <c r="G352" s="2129" t="s">
        <v>8408</v>
      </c>
      <c r="H352" s="2130" t="s">
        <v>8968</v>
      </c>
      <c r="I352" s="2131" t="s">
        <v>8969</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8676</v>
      </c>
      <c r="I353" s="2727" t="s">
        <v>8970</v>
      </c>
      <c r="J353" s="2727"/>
      <c r="K353" s="2727"/>
      <c r="L353" s="2727"/>
      <c r="M353" s="2727"/>
      <c r="N353" s="2727"/>
      <c r="O353" s="2727"/>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8926</v>
      </c>
      <c r="J355" s="2152"/>
      <c r="K355" s="2151"/>
      <c r="L355" s="2153"/>
      <c r="M355" s="2154">
        <v>522</v>
      </c>
      <c r="N355" s="2155"/>
      <c r="O355" s="2156"/>
      <c r="P355" s="2157"/>
      <c r="Q355" s="2155"/>
      <c r="R355" s="2155"/>
      <c r="S355" s="2155"/>
      <c r="T355" s="2158" t="s">
        <v>8406</v>
      </c>
      <c r="U355" s="2155"/>
      <c r="V355" s="2155"/>
    </row>
    <row r="356" spans="6:25" s="2137" customFormat="1" ht="24" outlineLevel="2">
      <c r="F356" s="2128">
        <v>78</v>
      </c>
      <c r="G356" s="2129" t="s">
        <v>8408</v>
      </c>
      <c r="H356" s="2130" t="s">
        <v>8971</v>
      </c>
      <c r="I356" s="2131" t="s">
        <v>8972</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8676</v>
      </c>
      <c r="I357" s="2727" t="s">
        <v>8973</v>
      </c>
      <c r="J357" s="2727"/>
      <c r="K357" s="2727"/>
      <c r="L357" s="2727"/>
      <c r="M357" s="2727"/>
      <c r="N357" s="2727"/>
      <c r="O357" s="2727"/>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8974</v>
      </c>
      <c r="J359" s="2152"/>
      <c r="K359" s="2151"/>
      <c r="L359" s="2153"/>
      <c r="M359" s="2154">
        <v>522</v>
      </c>
      <c r="N359" s="2155"/>
      <c r="O359" s="2156"/>
      <c r="P359" s="2157"/>
      <c r="Q359" s="2155"/>
      <c r="R359" s="2155"/>
      <c r="S359" s="2155"/>
      <c r="T359" s="2158" t="s">
        <v>8406</v>
      </c>
      <c r="U359" s="2155"/>
      <c r="V359" s="2155"/>
    </row>
    <row r="360" spans="6:25" s="2137" customFormat="1" ht="12" outlineLevel="2">
      <c r="F360" s="2128">
        <v>79</v>
      </c>
      <c r="G360" s="2129" t="s">
        <v>8427</v>
      </c>
      <c r="H360" s="2130" t="s">
        <v>8975</v>
      </c>
      <c r="I360" s="2131" t="s">
        <v>8976</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8676</v>
      </c>
      <c r="I361" s="2727"/>
      <c r="J361" s="2727"/>
      <c r="K361" s="2727"/>
      <c r="L361" s="2727"/>
      <c r="M361" s="2727"/>
      <c r="N361" s="2727"/>
      <c r="O361" s="2727"/>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8977</v>
      </c>
      <c r="J363" s="2152"/>
      <c r="K363" s="2151"/>
      <c r="L363" s="2153"/>
      <c r="M363" s="2154">
        <v>527.22</v>
      </c>
      <c r="N363" s="2155"/>
      <c r="O363" s="2156"/>
      <c r="P363" s="2157"/>
      <c r="Q363" s="2155"/>
      <c r="R363" s="2155"/>
      <c r="S363" s="2155"/>
      <c r="T363" s="2158" t="s">
        <v>8406</v>
      </c>
      <c r="U363" s="2155"/>
      <c r="V363" s="2155"/>
    </row>
    <row r="364" spans="6:25" s="2147" customFormat="1" ht="11.25" outlineLevel="3">
      <c r="F364" s="2148"/>
      <c r="G364" s="2149"/>
      <c r="H364" s="2150" t="str">
        <f>IF(AND(H363&lt;&gt;"Výkaz výměr:",I363=""),"Výkaz výměr:","")</f>
        <v/>
      </c>
      <c r="I364" s="2151" t="s">
        <v>8978</v>
      </c>
      <c r="J364" s="2152"/>
      <c r="K364" s="2151"/>
      <c r="L364" s="2153"/>
      <c r="M364" s="2154">
        <v>-28.582999999999998</v>
      </c>
      <c r="N364" s="2155"/>
      <c r="O364" s="2156"/>
      <c r="P364" s="2157"/>
      <c r="Q364" s="2155"/>
      <c r="R364" s="2155"/>
      <c r="S364" s="2155"/>
      <c r="T364" s="2158" t="s">
        <v>8406</v>
      </c>
      <c r="U364" s="2155"/>
      <c r="V364" s="2155"/>
    </row>
    <row r="365" spans="6:25" s="2137" customFormat="1" ht="12" outlineLevel="2">
      <c r="F365" s="2128">
        <v>80</v>
      </c>
      <c r="G365" s="2129" t="s">
        <v>8427</v>
      </c>
      <c r="H365" s="2130" t="s">
        <v>8979</v>
      </c>
      <c r="I365" s="2131" t="s">
        <v>8980</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8676</v>
      </c>
      <c r="I366" s="2727"/>
      <c r="J366" s="2727"/>
      <c r="K366" s="2727"/>
      <c r="L366" s="2727"/>
      <c r="M366" s="2727"/>
      <c r="N366" s="2727"/>
      <c r="O366" s="2727"/>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8981</v>
      </c>
      <c r="J368" s="2152"/>
      <c r="K368" s="2151"/>
      <c r="L368" s="2153"/>
      <c r="M368" s="2154">
        <v>24.462499999999999</v>
      </c>
      <c r="N368" s="2155"/>
      <c r="O368" s="2156"/>
      <c r="P368" s="2157"/>
      <c r="Q368" s="2155"/>
      <c r="R368" s="2155"/>
      <c r="S368" s="2155"/>
      <c r="T368" s="2158" t="s">
        <v>8406</v>
      </c>
      <c r="U368" s="2155"/>
      <c r="V368" s="2155"/>
    </row>
    <row r="369" spans="6:25" s="2147" customFormat="1" ht="11.25" outlineLevel="3">
      <c r="F369" s="2148"/>
      <c r="G369" s="2149"/>
      <c r="H369" s="2150" t="str">
        <f>IF(AND(H368&lt;&gt;"Výkaz výměr:",I368=""),"Výkaz výměr:","")</f>
        <v/>
      </c>
      <c r="I369" s="2151" t="s">
        <v>8982</v>
      </c>
      <c r="J369" s="2152"/>
      <c r="K369" s="2151"/>
      <c r="L369" s="2153"/>
      <c r="M369" s="2154">
        <v>3.09</v>
      </c>
      <c r="N369" s="2155"/>
      <c r="O369" s="2156"/>
      <c r="P369" s="2157"/>
      <c r="Q369" s="2155"/>
      <c r="R369" s="2155"/>
      <c r="S369" s="2155"/>
      <c r="T369" s="2158" t="s">
        <v>8406</v>
      </c>
      <c r="U369" s="2155"/>
      <c r="V369" s="2155"/>
    </row>
    <row r="370" spans="6:25" s="2147" customFormat="1" ht="11.25" outlineLevel="3">
      <c r="F370" s="2148"/>
      <c r="G370" s="2149"/>
      <c r="H370" s="2150" t="str">
        <f>IF(AND(H369&lt;&gt;"Výkaz výměr:",I369=""),"Výkaz výměr:","")</f>
        <v/>
      </c>
      <c r="I370" s="2151" t="s">
        <v>8983</v>
      </c>
      <c r="J370" s="2152"/>
      <c r="K370" s="2151"/>
      <c r="L370" s="2153"/>
      <c r="M370" s="2154">
        <v>1.03</v>
      </c>
      <c r="N370" s="2155"/>
      <c r="O370" s="2156"/>
      <c r="P370" s="2157"/>
      <c r="Q370" s="2155"/>
      <c r="R370" s="2155"/>
      <c r="S370" s="2155"/>
      <c r="T370" s="2158" t="s">
        <v>8406</v>
      </c>
      <c r="U370" s="2155"/>
      <c r="V370" s="2155"/>
    </row>
    <row r="371" spans="6:25" s="2137" customFormat="1" ht="24" outlineLevel="2">
      <c r="F371" s="2128">
        <v>81</v>
      </c>
      <c r="G371" s="2129" t="s">
        <v>8408</v>
      </c>
      <c r="H371" s="2130" t="s">
        <v>8984</v>
      </c>
      <c r="I371" s="2131" t="s">
        <v>8985</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8676</v>
      </c>
      <c r="I372" s="2727" t="s">
        <v>8986</v>
      </c>
      <c r="J372" s="2727"/>
      <c r="K372" s="2727"/>
      <c r="L372" s="2727"/>
      <c r="M372" s="2727"/>
      <c r="N372" s="2727"/>
      <c r="O372" s="2727"/>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8987</v>
      </c>
      <c r="J374" s="2152"/>
      <c r="K374" s="2151"/>
      <c r="L374" s="2153"/>
      <c r="M374" s="2154">
        <v>687</v>
      </c>
      <c r="N374" s="2155"/>
      <c r="O374" s="2156"/>
      <c r="P374" s="2157"/>
      <c r="Q374" s="2155"/>
      <c r="R374" s="2155"/>
      <c r="S374" s="2155"/>
      <c r="T374" s="2158" t="s">
        <v>8406</v>
      </c>
      <c r="U374" s="2155"/>
      <c r="V374" s="2155"/>
    </row>
    <row r="375" spans="6:25" s="2137" customFormat="1" ht="12" outlineLevel="2">
      <c r="F375" s="2128">
        <v>82</v>
      </c>
      <c r="G375" s="2129" t="s">
        <v>8427</v>
      </c>
      <c r="H375" s="2130" t="s">
        <v>9818</v>
      </c>
      <c r="I375" s="2131" t="s">
        <v>9817</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8676</v>
      </c>
      <c r="I376" s="2727"/>
      <c r="J376" s="2727"/>
      <c r="K376" s="2727"/>
      <c r="L376" s="2727"/>
      <c r="M376" s="2727"/>
      <c r="N376" s="2727"/>
      <c r="O376" s="2727"/>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8988</v>
      </c>
      <c r="J378" s="2152"/>
      <c r="K378" s="2151"/>
      <c r="L378" s="2153"/>
      <c r="M378" s="2154">
        <v>693.87</v>
      </c>
      <c r="N378" s="2155"/>
      <c r="O378" s="2156"/>
      <c r="P378" s="2157"/>
      <c r="Q378" s="2155"/>
      <c r="R378" s="2155"/>
      <c r="S378" s="2155"/>
      <c r="T378" s="2158" t="s">
        <v>8406</v>
      </c>
      <c r="U378" s="2155"/>
      <c r="V378" s="2155"/>
    </row>
    <row r="379" spans="6:25" s="2137" customFormat="1" ht="12" outlineLevel="2">
      <c r="F379" s="2128">
        <v>83</v>
      </c>
      <c r="G379" s="2129" t="s">
        <v>8408</v>
      </c>
      <c r="H379" s="2130" t="s">
        <v>8989</v>
      </c>
      <c r="I379" s="2131" t="s">
        <v>8990</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8676</v>
      </c>
      <c r="I380" s="2727" t="s">
        <v>8991</v>
      </c>
      <c r="J380" s="2727"/>
      <c r="K380" s="2727"/>
      <c r="L380" s="2727"/>
      <c r="M380" s="2727"/>
      <c r="N380" s="2727"/>
      <c r="O380" s="2727"/>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8992</v>
      </c>
      <c r="J382" s="2152"/>
      <c r="K382" s="2151"/>
      <c r="L382" s="2153"/>
      <c r="M382" s="2154">
        <v>10</v>
      </c>
      <c r="N382" s="2155"/>
      <c r="O382" s="2156"/>
      <c r="P382" s="2157"/>
      <c r="Q382" s="2155"/>
      <c r="R382" s="2155"/>
      <c r="S382" s="2155"/>
      <c r="T382" s="2158" t="s">
        <v>8406</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8406</v>
      </c>
      <c r="U383" s="1982"/>
      <c r="V383" s="1982"/>
      <c r="W383" s="1982"/>
    </row>
    <row r="384" spans="6:25" s="2118" customFormat="1" ht="16.5" customHeight="1" outlineLevel="1">
      <c r="F384" s="2119"/>
      <c r="G384" s="2120"/>
      <c r="H384" s="2121"/>
      <c r="I384" s="2121" t="s">
        <v>8993</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8408</v>
      </c>
      <c r="H385" s="2130" t="s">
        <v>8994</v>
      </c>
      <c r="I385" s="2131" t="s">
        <v>8995</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8676</v>
      </c>
      <c r="I386" s="2727" t="s">
        <v>8996</v>
      </c>
      <c r="J386" s="2727"/>
      <c r="K386" s="2727"/>
      <c r="L386" s="2727"/>
      <c r="M386" s="2727"/>
      <c r="N386" s="2727"/>
      <c r="O386" s="2727"/>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8997</v>
      </c>
      <c r="J388" s="2152"/>
      <c r="K388" s="2151"/>
      <c r="L388" s="2153"/>
      <c r="M388" s="2154">
        <v>31.5</v>
      </c>
      <c r="N388" s="2155"/>
      <c r="O388" s="2156"/>
      <c r="P388" s="2157"/>
      <c r="Q388" s="2155"/>
      <c r="R388" s="2155"/>
      <c r="S388" s="2155"/>
      <c r="T388" s="2158" t="s">
        <v>8406</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8406</v>
      </c>
      <c r="U389" s="1982"/>
      <c r="V389" s="1982"/>
      <c r="W389" s="1982"/>
    </row>
    <row r="390" spans="6:25" s="2118" customFormat="1" ht="16.5" customHeight="1" outlineLevel="1">
      <c r="F390" s="2119"/>
      <c r="G390" s="2120"/>
      <c r="H390" s="2121"/>
      <c r="I390" s="2121" t="s">
        <v>8998</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8408</v>
      </c>
      <c r="H391" s="2130" t="s">
        <v>8999</v>
      </c>
      <c r="I391" s="2131" t="s">
        <v>9000</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8676</v>
      </c>
      <c r="I392" s="2727" t="s">
        <v>9001</v>
      </c>
      <c r="J392" s="2727"/>
      <c r="K392" s="2727"/>
      <c r="L392" s="2727"/>
      <c r="M392" s="2727"/>
      <c r="N392" s="2727"/>
      <c r="O392" s="2727"/>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9002</v>
      </c>
      <c r="J394" s="2152"/>
      <c r="K394" s="2151"/>
      <c r="L394" s="2153"/>
      <c r="M394" s="2154">
        <v>10</v>
      </c>
      <c r="N394" s="2155"/>
      <c r="O394" s="2156"/>
      <c r="P394" s="2157"/>
      <c r="Q394" s="2155"/>
      <c r="R394" s="2155"/>
      <c r="S394" s="2155"/>
      <c r="T394" s="2158" t="s">
        <v>8406</v>
      </c>
      <c r="U394" s="2155"/>
      <c r="V394" s="2155"/>
    </row>
    <row r="395" spans="6:25" s="2137" customFormat="1" ht="12" outlineLevel="2">
      <c r="F395" s="2128">
        <v>86</v>
      </c>
      <c r="G395" s="2129" t="s">
        <v>8427</v>
      </c>
      <c r="H395" s="2130" t="s">
        <v>9003</v>
      </c>
      <c r="I395" s="2131" t="s">
        <v>9004</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8676</v>
      </c>
      <c r="I396" s="2727"/>
      <c r="J396" s="2727"/>
      <c r="K396" s="2727"/>
      <c r="L396" s="2727"/>
      <c r="M396" s="2727"/>
      <c r="N396" s="2727"/>
      <c r="O396" s="2727"/>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9005</v>
      </c>
      <c r="J398" s="2152"/>
      <c r="K398" s="2151"/>
      <c r="L398" s="2153"/>
      <c r="M398" s="2154">
        <v>10.3</v>
      </c>
      <c r="N398" s="2155"/>
      <c r="O398" s="2156"/>
      <c r="P398" s="2157"/>
      <c r="Q398" s="2155"/>
      <c r="R398" s="2155"/>
      <c r="S398" s="2155"/>
      <c r="T398" s="2158" t="s">
        <v>8406</v>
      </c>
      <c r="U398" s="2155"/>
      <c r="V398" s="2155"/>
    </row>
    <row r="399" spans="6:25" s="2137" customFormat="1" ht="12" outlineLevel="2">
      <c r="F399" s="2128">
        <v>87</v>
      </c>
      <c r="G399" s="2129" t="s">
        <v>8408</v>
      </c>
      <c r="H399" s="2130" t="s">
        <v>9006</v>
      </c>
      <c r="I399" s="2131" t="s">
        <v>9007</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8676</v>
      </c>
      <c r="I400" s="2727" t="s">
        <v>9008</v>
      </c>
      <c r="J400" s="2727"/>
      <c r="K400" s="2727"/>
      <c r="L400" s="2727"/>
      <c r="M400" s="2727"/>
      <c r="N400" s="2727"/>
      <c r="O400" s="2727"/>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9009</v>
      </c>
      <c r="J402" s="2152"/>
      <c r="K402" s="2151"/>
      <c r="L402" s="2153"/>
      <c r="M402" s="2154">
        <v>4</v>
      </c>
      <c r="N402" s="2155"/>
      <c r="O402" s="2156"/>
      <c r="P402" s="2157"/>
      <c r="Q402" s="2155"/>
      <c r="R402" s="2155"/>
      <c r="S402" s="2155"/>
      <c r="T402" s="2158" t="s">
        <v>8406</v>
      </c>
      <c r="U402" s="2155"/>
      <c r="V402" s="2155"/>
    </row>
    <row r="403" spans="6:25" s="2137" customFormat="1" ht="12" outlineLevel="2">
      <c r="F403" s="2128">
        <v>88</v>
      </c>
      <c r="G403" s="2129" t="s">
        <v>8427</v>
      </c>
      <c r="H403" s="2130" t="s">
        <v>9010</v>
      </c>
      <c r="I403" s="2131" t="s">
        <v>9011</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8676</v>
      </c>
      <c r="I404" s="2727"/>
      <c r="J404" s="2727"/>
      <c r="K404" s="2727"/>
      <c r="L404" s="2727"/>
      <c r="M404" s="2727"/>
      <c r="N404" s="2727"/>
      <c r="O404" s="2727"/>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9012</v>
      </c>
      <c r="J406" s="2152"/>
      <c r="K406" s="2151"/>
      <c r="L406" s="2153"/>
      <c r="M406" s="2154">
        <v>4.04</v>
      </c>
      <c r="N406" s="2155"/>
      <c r="O406" s="2156"/>
      <c r="P406" s="2157"/>
      <c r="Q406" s="2155"/>
      <c r="R406" s="2155"/>
      <c r="S406" s="2155"/>
      <c r="T406" s="2158" t="s">
        <v>8406</v>
      </c>
      <c r="U406" s="2155"/>
      <c r="V406" s="2155"/>
    </row>
    <row r="407" spans="6:25" s="2137" customFormat="1" ht="12" outlineLevel="2">
      <c r="F407" s="2128">
        <v>89</v>
      </c>
      <c r="G407" s="2129" t="s">
        <v>8408</v>
      </c>
      <c r="H407" s="2130" t="s">
        <v>9013</v>
      </c>
      <c r="I407" s="2131" t="s">
        <v>9014</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8676</v>
      </c>
      <c r="I408" s="2727" t="s">
        <v>9015</v>
      </c>
      <c r="J408" s="2727"/>
      <c r="K408" s="2727"/>
      <c r="L408" s="2727"/>
      <c r="M408" s="2727"/>
      <c r="N408" s="2727"/>
      <c r="O408" s="2727"/>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9016</v>
      </c>
      <c r="J410" s="2152"/>
      <c r="K410" s="2151"/>
      <c r="L410" s="2153"/>
      <c r="M410" s="2154">
        <v>3</v>
      </c>
      <c r="N410" s="2155"/>
      <c r="O410" s="2156"/>
      <c r="P410" s="2157"/>
      <c r="Q410" s="2155"/>
      <c r="R410" s="2155"/>
      <c r="S410" s="2155"/>
      <c r="T410" s="2158" t="s">
        <v>8406</v>
      </c>
      <c r="U410" s="2155"/>
      <c r="V410" s="2155"/>
    </row>
    <row r="411" spans="6:25" s="2137" customFormat="1" ht="12" outlineLevel="2">
      <c r="F411" s="2128">
        <v>90</v>
      </c>
      <c r="G411" s="2129" t="s">
        <v>8408</v>
      </c>
      <c r="H411" s="2130" t="s">
        <v>9017</v>
      </c>
      <c r="I411" s="2131" t="s">
        <v>9018</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8676</v>
      </c>
      <c r="I412" s="2727" t="s">
        <v>9019</v>
      </c>
      <c r="J412" s="2727"/>
      <c r="K412" s="2727"/>
      <c r="L412" s="2727"/>
      <c r="M412" s="2727"/>
      <c r="N412" s="2727"/>
      <c r="O412" s="2727"/>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9020</v>
      </c>
      <c r="J414" s="2152"/>
      <c r="K414" s="2151"/>
      <c r="L414" s="2153"/>
      <c r="M414" s="2154">
        <v>7</v>
      </c>
      <c r="N414" s="2155"/>
      <c r="O414" s="2156"/>
      <c r="P414" s="2157"/>
      <c r="Q414" s="2155"/>
      <c r="R414" s="2155"/>
      <c r="S414" s="2155"/>
      <c r="T414" s="2158" t="s">
        <v>8406</v>
      </c>
      <c r="U414" s="2155"/>
      <c r="V414" s="2155"/>
    </row>
    <row r="415" spans="6:25" s="2147" customFormat="1" ht="11.25" outlineLevel="3">
      <c r="F415" s="2148"/>
      <c r="G415" s="2149"/>
      <c r="H415" s="2150" t="str">
        <f>IF(AND(H414&lt;&gt;"Výkaz výměr:",I414=""),"Výkaz výměr:","")</f>
        <v/>
      </c>
      <c r="I415" s="2151" t="s">
        <v>9021</v>
      </c>
      <c r="J415" s="2152"/>
      <c r="K415" s="2151"/>
      <c r="L415" s="2153"/>
      <c r="M415" s="2154">
        <v>0</v>
      </c>
      <c r="N415" s="2155"/>
      <c r="O415" s="2156"/>
      <c r="P415" s="2157"/>
      <c r="Q415" s="2155"/>
      <c r="R415" s="2155"/>
      <c r="S415" s="2155"/>
      <c r="T415" s="2158" t="s">
        <v>8406</v>
      </c>
      <c r="U415" s="2155"/>
      <c r="V415" s="2155"/>
    </row>
    <row r="416" spans="6:25" s="2137" customFormat="1" ht="24" outlineLevel="2">
      <c r="F416" s="2128">
        <v>91</v>
      </c>
      <c r="G416" s="2129" t="s">
        <v>8427</v>
      </c>
      <c r="H416" s="2130" t="s">
        <v>9022</v>
      </c>
      <c r="I416" s="2131" t="s">
        <v>9023</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8676</v>
      </c>
      <c r="I417" s="2727"/>
      <c r="J417" s="2727"/>
      <c r="K417" s="2727"/>
      <c r="L417" s="2727"/>
      <c r="M417" s="2727"/>
      <c r="N417" s="2727"/>
      <c r="O417" s="2727"/>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9024</v>
      </c>
      <c r="J419" s="2152"/>
      <c r="K419" s="2151"/>
      <c r="L419" s="2153"/>
      <c r="M419" s="2154">
        <v>7.07</v>
      </c>
      <c r="N419" s="2155"/>
      <c r="O419" s="2156"/>
      <c r="P419" s="2157"/>
      <c r="Q419" s="2155"/>
      <c r="R419" s="2155"/>
      <c r="S419" s="2155"/>
      <c r="T419" s="2158" t="s">
        <v>8406</v>
      </c>
      <c r="U419" s="2155"/>
      <c r="V419" s="2155"/>
    </row>
    <row r="420" spans="6:25" s="2137" customFormat="1" ht="12" outlineLevel="2">
      <c r="F420" s="2128">
        <v>92</v>
      </c>
      <c r="G420" s="2129" t="s">
        <v>8427</v>
      </c>
      <c r="H420" s="2130" t="s">
        <v>9025</v>
      </c>
      <c r="I420" s="2131" t="s">
        <v>9026</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8676</v>
      </c>
      <c r="I421" s="2727"/>
      <c r="J421" s="2727"/>
      <c r="K421" s="2727"/>
      <c r="L421" s="2727"/>
      <c r="M421" s="2727"/>
      <c r="N421" s="2727"/>
      <c r="O421" s="2727"/>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8906</v>
      </c>
      <c r="J423" s="2152"/>
      <c r="K423" s="2151"/>
      <c r="L423" s="2153"/>
      <c r="M423" s="2154">
        <v>7.07</v>
      </c>
      <c r="N423" s="2155"/>
      <c r="O423" s="2156"/>
      <c r="P423" s="2157"/>
      <c r="Q423" s="2155"/>
      <c r="R423" s="2155"/>
      <c r="S423" s="2155"/>
      <c r="T423" s="2158" t="s">
        <v>8406</v>
      </c>
      <c r="U423" s="2155"/>
      <c r="V423" s="2155"/>
    </row>
    <row r="424" spans="6:25" s="2137" customFormat="1" ht="12" outlineLevel="2">
      <c r="F424" s="2128">
        <v>93</v>
      </c>
      <c r="G424" s="2129" t="s">
        <v>8427</v>
      </c>
      <c r="H424" s="2130" t="s">
        <v>9027</v>
      </c>
      <c r="I424" s="2131" t="s">
        <v>9028</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8676</v>
      </c>
      <c r="I425" s="2727"/>
      <c r="J425" s="2727"/>
      <c r="K425" s="2727"/>
      <c r="L425" s="2727"/>
      <c r="M425" s="2727"/>
      <c r="N425" s="2727"/>
      <c r="O425" s="2727"/>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9029</v>
      </c>
      <c r="J427" s="2152"/>
      <c r="K427" s="2151"/>
      <c r="L427" s="2153"/>
      <c r="M427" s="2154">
        <v>7.07</v>
      </c>
      <c r="N427" s="2155"/>
      <c r="O427" s="2156"/>
      <c r="P427" s="2157"/>
      <c r="Q427" s="2155"/>
      <c r="R427" s="2155"/>
      <c r="S427" s="2155"/>
      <c r="T427" s="2158" t="s">
        <v>8406</v>
      </c>
      <c r="U427" s="2155"/>
      <c r="V427" s="2155"/>
    </row>
    <row r="428" spans="6:25" s="2137" customFormat="1" ht="12" outlineLevel="2">
      <c r="F428" s="2128">
        <v>94</v>
      </c>
      <c r="G428" s="2129" t="s">
        <v>8427</v>
      </c>
      <c r="H428" s="2130" t="s">
        <v>9030</v>
      </c>
      <c r="I428" s="2131" t="s">
        <v>9031</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8676</v>
      </c>
      <c r="I429" s="2727"/>
      <c r="J429" s="2727"/>
      <c r="K429" s="2727"/>
      <c r="L429" s="2727"/>
      <c r="M429" s="2727"/>
      <c r="N429" s="2727"/>
      <c r="O429" s="2727"/>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9029</v>
      </c>
      <c r="J431" s="2152"/>
      <c r="K431" s="2151"/>
      <c r="L431" s="2153"/>
      <c r="M431" s="2154">
        <v>7.07</v>
      </c>
      <c r="N431" s="2155"/>
      <c r="O431" s="2156"/>
      <c r="P431" s="2157"/>
      <c r="Q431" s="2155"/>
      <c r="R431" s="2155"/>
      <c r="S431" s="2155"/>
      <c r="T431" s="2158" t="s">
        <v>8406</v>
      </c>
      <c r="U431" s="2155"/>
      <c r="V431" s="2155"/>
    </row>
    <row r="432" spans="6:25" s="2137" customFormat="1" ht="12" outlineLevel="2">
      <c r="F432" s="2128">
        <v>95</v>
      </c>
      <c r="G432" s="2129" t="s">
        <v>8427</v>
      </c>
      <c r="H432" s="2130" t="s">
        <v>9032</v>
      </c>
      <c r="I432" s="2131" t="s">
        <v>9033</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8676</v>
      </c>
      <c r="I433" s="2727"/>
      <c r="J433" s="2727"/>
      <c r="K433" s="2727"/>
      <c r="L433" s="2727"/>
      <c r="M433" s="2727"/>
      <c r="N433" s="2727"/>
      <c r="O433" s="2727"/>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9029</v>
      </c>
      <c r="J435" s="2152"/>
      <c r="K435" s="2151"/>
      <c r="L435" s="2153"/>
      <c r="M435" s="2154">
        <v>7.07</v>
      </c>
      <c r="N435" s="2155"/>
      <c r="O435" s="2156"/>
      <c r="P435" s="2157"/>
      <c r="Q435" s="2155"/>
      <c r="R435" s="2155"/>
      <c r="S435" s="2155"/>
      <c r="T435" s="2158" t="s">
        <v>8406</v>
      </c>
      <c r="U435" s="2155"/>
      <c r="V435" s="2155"/>
    </row>
    <row r="436" spans="6:25" s="2137" customFormat="1" ht="12" outlineLevel="2">
      <c r="F436" s="2128">
        <v>96</v>
      </c>
      <c r="G436" s="2129" t="s">
        <v>8408</v>
      </c>
      <c r="H436" s="2130" t="s">
        <v>9034</v>
      </c>
      <c r="I436" s="2131" t="s">
        <v>9035</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8676</v>
      </c>
      <c r="I437" s="2727" t="s">
        <v>9036</v>
      </c>
      <c r="J437" s="2727"/>
      <c r="K437" s="2727"/>
      <c r="L437" s="2727"/>
      <c r="M437" s="2727"/>
      <c r="N437" s="2727"/>
      <c r="O437" s="2727"/>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8903</v>
      </c>
      <c r="J439" s="2152"/>
      <c r="K439" s="2151"/>
      <c r="L439" s="2153"/>
      <c r="M439" s="2154">
        <v>7</v>
      </c>
      <c r="N439" s="2155"/>
      <c r="O439" s="2156"/>
      <c r="P439" s="2157"/>
      <c r="Q439" s="2155"/>
      <c r="R439" s="2155"/>
      <c r="S439" s="2155"/>
      <c r="T439" s="2158" t="s">
        <v>8406</v>
      </c>
      <c r="U439" s="2155"/>
      <c r="V439" s="2155"/>
    </row>
    <row r="440" spans="6:25" s="2147" customFormat="1" ht="11.25" outlineLevel="3">
      <c r="F440" s="2148"/>
      <c r="G440" s="2149"/>
      <c r="H440" s="2150" t="str">
        <f>IF(AND(H439&lt;&gt;"Výkaz výměr:",I439=""),"Výkaz výměr:","")</f>
        <v/>
      </c>
      <c r="I440" s="2151" t="s">
        <v>9037</v>
      </c>
      <c r="J440" s="2152"/>
      <c r="K440" s="2151"/>
      <c r="L440" s="2153"/>
      <c r="M440" s="2154">
        <v>6</v>
      </c>
      <c r="N440" s="2155"/>
      <c r="O440" s="2156"/>
      <c r="P440" s="2157"/>
      <c r="Q440" s="2155"/>
      <c r="R440" s="2155"/>
      <c r="S440" s="2155"/>
      <c r="T440" s="2158" t="s">
        <v>8406</v>
      </c>
      <c r="U440" s="2155"/>
      <c r="V440" s="2155"/>
    </row>
    <row r="441" spans="6:25" s="2137" customFormat="1" ht="12" outlineLevel="2">
      <c r="F441" s="2128">
        <v>97</v>
      </c>
      <c r="G441" s="2129" t="s">
        <v>8427</v>
      </c>
      <c r="H441" s="2130" t="s">
        <v>9038</v>
      </c>
      <c r="I441" s="2131" t="s">
        <v>9039</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8676</v>
      </c>
      <c r="I442" s="2727"/>
      <c r="J442" s="2727"/>
      <c r="K442" s="2727"/>
      <c r="L442" s="2727"/>
      <c r="M442" s="2727"/>
      <c r="N442" s="2727"/>
      <c r="O442" s="2727"/>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9040</v>
      </c>
      <c r="J444" s="2152"/>
      <c r="K444" s="2151"/>
      <c r="L444" s="2153"/>
      <c r="M444" s="2154">
        <v>7</v>
      </c>
      <c r="N444" s="2155"/>
      <c r="O444" s="2156"/>
      <c r="P444" s="2157"/>
      <c r="Q444" s="2155"/>
      <c r="R444" s="2155"/>
      <c r="S444" s="2155"/>
      <c r="T444" s="2158" t="s">
        <v>8406</v>
      </c>
      <c r="U444" s="2155"/>
      <c r="V444" s="2155"/>
    </row>
    <row r="445" spans="6:25" s="2137" customFormat="1" ht="12" outlineLevel="2">
      <c r="F445" s="2128">
        <v>98</v>
      </c>
      <c r="G445" s="2129" t="s">
        <v>8427</v>
      </c>
      <c r="H445" s="2130" t="s">
        <v>9041</v>
      </c>
      <c r="I445" s="2131" t="s">
        <v>9042</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8676</v>
      </c>
      <c r="I446" s="2727"/>
      <c r="J446" s="2727"/>
      <c r="K446" s="2727"/>
      <c r="L446" s="2727"/>
      <c r="M446" s="2727"/>
      <c r="N446" s="2727"/>
      <c r="O446" s="2727"/>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8903</v>
      </c>
      <c r="J448" s="2152"/>
      <c r="K448" s="2151"/>
      <c r="L448" s="2153"/>
      <c r="M448" s="2154">
        <v>7</v>
      </c>
      <c r="N448" s="2155"/>
      <c r="O448" s="2156"/>
      <c r="P448" s="2157"/>
      <c r="Q448" s="2155"/>
      <c r="R448" s="2155"/>
      <c r="S448" s="2155"/>
      <c r="T448" s="2158" t="s">
        <v>8406</v>
      </c>
      <c r="U448" s="2155"/>
      <c r="V448" s="2155"/>
    </row>
    <row r="449" spans="6:25" s="2147" customFormat="1" ht="11.25" outlineLevel="3">
      <c r="F449" s="2148"/>
      <c r="G449" s="2149"/>
      <c r="H449" s="2150" t="str">
        <f>IF(AND(H448&lt;&gt;"Výkaz výměr:",I448=""),"Výkaz výměr:","")</f>
        <v/>
      </c>
      <c r="I449" s="2151" t="s">
        <v>9037</v>
      </c>
      <c r="J449" s="2152"/>
      <c r="K449" s="2151"/>
      <c r="L449" s="2153"/>
      <c r="M449" s="2154">
        <v>6</v>
      </c>
      <c r="N449" s="2155"/>
      <c r="O449" s="2156"/>
      <c r="P449" s="2157"/>
      <c r="Q449" s="2155"/>
      <c r="R449" s="2155"/>
      <c r="S449" s="2155"/>
      <c r="T449" s="2158" t="s">
        <v>8406</v>
      </c>
      <c r="U449" s="2155"/>
      <c r="V449" s="2155"/>
    </row>
    <row r="450" spans="6:25" s="2137" customFormat="1" ht="12" outlineLevel="2">
      <c r="F450" s="2128">
        <v>99</v>
      </c>
      <c r="G450" s="2129" t="s">
        <v>8408</v>
      </c>
      <c r="H450" s="2130" t="s">
        <v>9043</v>
      </c>
      <c r="I450" s="2131" t="s">
        <v>9044</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8676</v>
      </c>
      <c r="I451" s="2727" t="s">
        <v>9045</v>
      </c>
      <c r="J451" s="2727"/>
      <c r="K451" s="2727"/>
      <c r="L451" s="2727"/>
      <c r="M451" s="2727"/>
      <c r="N451" s="2727"/>
      <c r="O451" s="2727"/>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9046</v>
      </c>
      <c r="J453" s="2152"/>
      <c r="K453" s="2151"/>
      <c r="L453" s="2153"/>
      <c r="M453" s="2154">
        <v>1.88495832</v>
      </c>
      <c r="N453" s="2155"/>
      <c r="O453" s="2156"/>
      <c r="P453" s="2157"/>
      <c r="Q453" s="2155"/>
      <c r="R453" s="2155"/>
      <c r="S453" s="2155"/>
      <c r="T453" s="2158" t="s">
        <v>8406</v>
      </c>
      <c r="U453" s="2155"/>
      <c r="V453" s="2155"/>
    </row>
    <row r="454" spans="6:25" s="2147" customFormat="1" ht="11.25" outlineLevel="3">
      <c r="F454" s="2148"/>
      <c r="G454" s="2149"/>
      <c r="H454" s="2150" t="str">
        <f>IF(AND(H453&lt;&gt;"Výkaz výměr:",I453=""),"Výkaz výměr:","")</f>
        <v/>
      </c>
      <c r="I454" s="2151" t="s">
        <v>9047</v>
      </c>
      <c r="J454" s="2152"/>
      <c r="K454" s="2151"/>
      <c r="L454" s="2153"/>
      <c r="M454" s="2154">
        <v>9.9525799296000006</v>
      </c>
      <c r="N454" s="2155"/>
      <c r="O454" s="2156"/>
      <c r="P454" s="2157"/>
      <c r="Q454" s="2155"/>
      <c r="R454" s="2155"/>
      <c r="S454" s="2155"/>
      <c r="T454" s="2158" t="s">
        <v>8406</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8406</v>
      </c>
      <c r="U455" s="1982"/>
      <c r="V455" s="1982"/>
      <c r="W455" s="1982"/>
    </row>
    <row r="456" spans="6:25" s="2118" customFormat="1" ht="16.5" customHeight="1" outlineLevel="1">
      <c r="F456" s="2119"/>
      <c r="G456" s="2120"/>
      <c r="H456" s="2121"/>
      <c r="I456" s="2121" t="s">
        <v>9048</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8408</v>
      </c>
      <c r="H457" s="2130" t="s">
        <v>9049</v>
      </c>
      <c r="I457" s="2131" t="s">
        <v>9050</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8676</v>
      </c>
      <c r="I458" s="2727" t="s">
        <v>9051</v>
      </c>
      <c r="J458" s="2727"/>
      <c r="K458" s="2727"/>
      <c r="L458" s="2727"/>
      <c r="M458" s="2727"/>
      <c r="N458" s="2727"/>
      <c r="O458" s="2727"/>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9052</v>
      </c>
      <c r="J460" s="2152"/>
      <c r="K460" s="2151"/>
      <c r="L460" s="2153"/>
      <c r="M460" s="2154">
        <v>13</v>
      </c>
      <c r="N460" s="2155"/>
      <c r="O460" s="2156"/>
      <c r="P460" s="2157"/>
      <c r="Q460" s="2155"/>
      <c r="R460" s="2155"/>
      <c r="S460" s="2155"/>
      <c r="T460" s="2158" t="s">
        <v>8406</v>
      </c>
      <c r="U460" s="2155"/>
      <c r="V460" s="2155"/>
    </row>
    <row r="461" spans="6:25" s="2137" customFormat="1" ht="12" outlineLevel="2">
      <c r="F461" s="2128">
        <v>101</v>
      </c>
      <c r="G461" s="2129" t="s">
        <v>8427</v>
      </c>
      <c r="H461" s="2130" t="s">
        <v>9053</v>
      </c>
      <c r="I461" s="2131" t="s">
        <v>9054</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8676</v>
      </c>
      <c r="I462" s="2727"/>
      <c r="J462" s="2727"/>
      <c r="K462" s="2727"/>
      <c r="L462" s="2727"/>
      <c r="M462" s="2727"/>
      <c r="N462" s="2727"/>
      <c r="O462" s="2727"/>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9055</v>
      </c>
      <c r="J464" s="2152"/>
      <c r="K464" s="2151"/>
      <c r="L464" s="2153"/>
      <c r="M464" s="2154">
        <v>1</v>
      </c>
      <c r="N464" s="2155"/>
      <c r="O464" s="2156"/>
      <c r="P464" s="2157"/>
      <c r="Q464" s="2155"/>
      <c r="R464" s="2155"/>
      <c r="S464" s="2155"/>
      <c r="T464" s="2158" t="s">
        <v>8406</v>
      </c>
      <c r="U464" s="2155"/>
      <c r="V464" s="2155"/>
    </row>
    <row r="465" spans="6:25" s="2137" customFormat="1" ht="12" outlineLevel="2">
      <c r="F465" s="2128">
        <v>102</v>
      </c>
      <c r="G465" s="2129" t="s">
        <v>8427</v>
      </c>
      <c r="H465" s="2130" t="s">
        <v>9056</v>
      </c>
      <c r="I465" s="2131" t="s">
        <v>9057</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8676</v>
      </c>
      <c r="I466" s="2727"/>
      <c r="J466" s="2727"/>
      <c r="K466" s="2727"/>
      <c r="L466" s="2727"/>
      <c r="M466" s="2727"/>
      <c r="N466" s="2727"/>
      <c r="O466" s="2727"/>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9058</v>
      </c>
      <c r="J468" s="2152"/>
      <c r="K468" s="2151"/>
      <c r="L468" s="2153"/>
      <c r="M468" s="2154">
        <v>1</v>
      </c>
      <c r="N468" s="2155"/>
      <c r="O468" s="2156"/>
      <c r="P468" s="2157"/>
      <c r="Q468" s="2155"/>
      <c r="R468" s="2155"/>
      <c r="S468" s="2155"/>
      <c r="T468" s="2158" t="s">
        <v>8406</v>
      </c>
      <c r="U468" s="2155"/>
      <c r="V468" s="2155"/>
    </row>
    <row r="469" spans="6:25" s="2147" customFormat="1" ht="11.25" outlineLevel="3">
      <c r="F469" s="2148"/>
      <c r="G469" s="2149"/>
      <c r="H469" s="2150" t="str">
        <f>IF(AND(H468&lt;&gt;"Výkaz výměr:",I468=""),"Výkaz výměr:","")</f>
        <v/>
      </c>
      <c r="I469" s="2151" t="s">
        <v>9059</v>
      </c>
      <c r="J469" s="2152"/>
      <c r="K469" s="2151"/>
      <c r="L469" s="2153"/>
      <c r="M469" s="2154">
        <v>1</v>
      </c>
      <c r="N469" s="2155"/>
      <c r="O469" s="2156"/>
      <c r="P469" s="2157"/>
      <c r="Q469" s="2155"/>
      <c r="R469" s="2155"/>
      <c r="S469" s="2155"/>
      <c r="T469" s="2158" t="s">
        <v>8406</v>
      </c>
      <c r="U469" s="2155"/>
      <c r="V469" s="2155"/>
    </row>
    <row r="470" spans="6:25" s="2147" customFormat="1" ht="11.25" outlineLevel="3">
      <c r="F470" s="2148"/>
      <c r="G470" s="2149"/>
      <c r="H470" s="2150" t="str">
        <f>IF(AND(H469&lt;&gt;"Výkaz výměr:",I469=""),"Výkaz výměr:","")</f>
        <v/>
      </c>
      <c r="I470" s="2151" t="s">
        <v>9060</v>
      </c>
      <c r="J470" s="2152"/>
      <c r="K470" s="2151"/>
      <c r="L470" s="2153"/>
      <c r="M470" s="2154">
        <v>1</v>
      </c>
      <c r="N470" s="2155"/>
      <c r="O470" s="2156"/>
      <c r="P470" s="2157"/>
      <c r="Q470" s="2155"/>
      <c r="R470" s="2155"/>
      <c r="S470" s="2155"/>
      <c r="T470" s="2158" t="s">
        <v>8406</v>
      </c>
      <c r="U470" s="2155"/>
      <c r="V470" s="2155"/>
    </row>
    <row r="471" spans="6:25" s="2137" customFormat="1" ht="12" outlineLevel="2">
      <c r="F471" s="2128">
        <v>103</v>
      </c>
      <c r="G471" s="2129" t="s">
        <v>8427</v>
      </c>
      <c r="H471" s="2130" t="s">
        <v>9061</v>
      </c>
      <c r="I471" s="2131" t="s">
        <v>9062</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8676</v>
      </c>
      <c r="I472" s="2727"/>
      <c r="J472" s="2727"/>
      <c r="K472" s="2727"/>
      <c r="L472" s="2727"/>
      <c r="M472" s="2727"/>
      <c r="N472" s="2727"/>
      <c r="O472" s="2727"/>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9063</v>
      </c>
      <c r="J474" s="2152"/>
      <c r="K474" s="2151"/>
      <c r="L474" s="2153"/>
      <c r="M474" s="2154">
        <v>4</v>
      </c>
      <c r="N474" s="2155"/>
      <c r="O474" s="2156"/>
      <c r="P474" s="2157"/>
      <c r="Q474" s="2155"/>
      <c r="R474" s="2155"/>
      <c r="S474" s="2155"/>
      <c r="T474" s="2158" t="s">
        <v>8406</v>
      </c>
      <c r="U474" s="2155"/>
      <c r="V474" s="2155"/>
    </row>
    <row r="475" spans="6:25" s="2147" customFormat="1" ht="11.25" outlineLevel="3">
      <c r="F475" s="2148"/>
      <c r="G475" s="2149"/>
      <c r="H475" s="2150" t="str">
        <f>IF(AND(H474&lt;&gt;"Výkaz výměr:",I474=""),"Výkaz výměr:","")</f>
        <v/>
      </c>
      <c r="I475" s="2151" t="s">
        <v>9064</v>
      </c>
      <c r="J475" s="2152"/>
      <c r="K475" s="2151"/>
      <c r="L475" s="2153"/>
      <c r="M475" s="2154">
        <v>1</v>
      </c>
      <c r="N475" s="2155"/>
      <c r="O475" s="2156"/>
      <c r="P475" s="2157"/>
      <c r="Q475" s="2155"/>
      <c r="R475" s="2155"/>
      <c r="S475" s="2155"/>
      <c r="T475" s="2158" t="s">
        <v>8406</v>
      </c>
      <c r="U475" s="2155"/>
      <c r="V475" s="2155"/>
    </row>
    <row r="476" spans="6:25" s="2137" customFormat="1" ht="12" outlineLevel="2">
      <c r="F476" s="2128">
        <v>104</v>
      </c>
      <c r="G476" s="2129" t="s">
        <v>8427</v>
      </c>
      <c r="H476" s="2130" t="s">
        <v>9065</v>
      </c>
      <c r="I476" s="2131" t="s">
        <v>9066</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8676</v>
      </c>
      <c r="I477" s="2727"/>
      <c r="J477" s="2727"/>
      <c r="K477" s="2727"/>
      <c r="L477" s="2727"/>
      <c r="M477" s="2727"/>
      <c r="N477" s="2727"/>
      <c r="O477" s="2727"/>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9067</v>
      </c>
      <c r="J479" s="2152"/>
      <c r="K479" s="2151"/>
      <c r="L479" s="2153"/>
      <c r="M479" s="2154">
        <v>2</v>
      </c>
      <c r="N479" s="2155"/>
      <c r="O479" s="2156"/>
      <c r="P479" s="2157"/>
      <c r="Q479" s="2155"/>
      <c r="R479" s="2155"/>
      <c r="S479" s="2155"/>
      <c r="T479" s="2158" t="s">
        <v>8406</v>
      </c>
      <c r="U479" s="2155"/>
      <c r="V479" s="2155"/>
    </row>
    <row r="480" spans="6:25" s="2137" customFormat="1" ht="12" outlineLevel="2">
      <c r="F480" s="2128">
        <v>105</v>
      </c>
      <c r="G480" s="2129" t="s">
        <v>8427</v>
      </c>
      <c r="H480" s="2130" t="s">
        <v>9068</v>
      </c>
      <c r="I480" s="2131" t="s">
        <v>9069</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8676</v>
      </c>
      <c r="I481" s="2727"/>
      <c r="J481" s="2727"/>
      <c r="K481" s="2727"/>
      <c r="L481" s="2727"/>
      <c r="M481" s="2727"/>
      <c r="N481" s="2727"/>
      <c r="O481" s="2727"/>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9070</v>
      </c>
      <c r="J483" s="2152"/>
      <c r="K483" s="2151"/>
      <c r="L483" s="2153"/>
      <c r="M483" s="2154">
        <v>1</v>
      </c>
      <c r="N483" s="2155"/>
      <c r="O483" s="2156"/>
      <c r="P483" s="2157"/>
      <c r="Q483" s="2155"/>
      <c r="R483" s="2155"/>
      <c r="S483" s="2155"/>
      <c r="T483" s="2158" t="s">
        <v>8406</v>
      </c>
      <c r="U483" s="2155"/>
      <c r="V483" s="2155"/>
    </row>
    <row r="484" spans="6:25" s="2137" customFormat="1" ht="12" outlineLevel="2">
      <c r="F484" s="2128">
        <v>106</v>
      </c>
      <c r="G484" s="2129" t="s">
        <v>8427</v>
      </c>
      <c r="H484" s="2130" t="s">
        <v>9071</v>
      </c>
      <c r="I484" s="2131" t="s">
        <v>9072</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8676</v>
      </c>
      <c r="I485" s="2727"/>
      <c r="J485" s="2727"/>
      <c r="K485" s="2727"/>
      <c r="L485" s="2727"/>
      <c r="M485" s="2727"/>
      <c r="N485" s="2727"/>
      <c r="O485" s="2727"/>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9073</v>
      </c>
      <c r="J487" s="2152"/>
      <c r="K487" s="2151"/>
      <c r="L487" s="2153"/>
      <c r="M487" s="2154">
        <v>1</v>
      </c>
      <c r="N487" s="2155"/>
      <c r="O487" s="2156"/>
      <c r="P487" s="2157"/>
      <c r="Q487" s="2155"/>
      <c r="R487" s="2155"/>
      <c r="S487" s="2155"/>
      <c r="T487" s="2158" t="s">
        <v>8406</v>
      </c>
      <c r="U487" s="2155"/>
      <c r="V487" s="2155"/>
    </row>
    <row r="488" spans="6:25" s="2137" customFormat="1" ht="12" outlineLevel="2">
      <c r="F488" s="2128">
        <v>107</v>
      </c>
      <c r="G488" s="2129" t="s">
        <v>8408</v>
      </c>
      <c r="H488" s="2130" t="s">
        <v>9074</v>
      </c>
      <c r="I488" s="2131" t="s">
        <v>9075</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8676</v>
      </c>
      <c r="I489" s="2727" t="s">
        <v>9076</v>
      </c>
      <c r="J489" s="2727"/>
      <c r="K489" s="2727"/>
      <c r="L489" s="2727"/>
      <c r="M489" s="2727"/>
      <c r="N489" s="2727"/>
      <c r="O489" s="2727"/>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9077</v>
      </c>
      <c r="J491" s="2152"/>
      <c r="K491" s="2151"/>
      <c r="L491" s="2153"/>
      <c r="M491" s="2154">
        <v>11</v>
      </c>
      <c r="N491" s="2155"/>
      <c r="O491" s="2156"/>
      <c r="P491" s="2157"/>
      <c r="Q491" s="2155"/>
      <c r="R491" s="2155"/>
      <c r="S491" s="2155"/>
      <c r="T491" s="2158" t="s">
        <v>8406</v>
      </c>
      <c r="U491" s="2155"/>
      <c r="V491" s="2155"/>
    </row>
    <row r="492" spans="6:25" s="2137" customFormat="1" ht="12" outlineLevel="2">
      <c r="F492" s="2128">
        <v>108</v>
      </c>
      <c r="G492" s="2129" t="s">
        <v>8427</v>
      </c>
      <c r="H492" s="2130" t="s">
        <v>9078</v>
      </c>
      <c r="I492" s="2131" t="s">
        <v>9079</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8676</v>
      </c>
      <c r="I493" s="2727"/>
      <c r="J493" s="2727"/>
      <c r="K493" s="2727"/>
      <c r="L493" s="2727"/>
      <c r="M493" s="2727"/>
      <c r="N493" s="2727"/>
      <c r="O493" s="2727"/>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9080</v>
      </c>
      <c r="J495" s="2152"/>
      <c r="K495" s="2151"/>
      <c r="L495" s="2153"/>
      <c r="M495" s="2154">
        <v>11</v>
      </c>
      <c r="N495" s="2155"/>
      <c r="O495" s="2156"/>
      <c r="P495" s="2157"/>
      <c r="Q495" s="2155"/>
      <c r="R495" s="2155"/>
      <c r="S495" s="2155"/>
      <c r="T495" s="2158" t="s">
        <v>8406</v>
      </c>
      <c r="U495" s="2155"/>
      <c r="V495" s="2155"/>
    </row>
    <row r="496" spans="6:25" s="2137" customFormat="1" ht="12" outlineLevel="2">
      <c r="F496" s="2128">
        <v>109</v>
      </c>
      <c r="G496" s="2129" t="s">
        <v>8427</v>
      </c>
      <c r="H496" s="2130" t="s">
        <v>9081</v>
      </c>
      <c r="I496" s="2131" t="s">
        <v>9082</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8676</v>
      </c>
      <c r="I497" s="2727"/>
      <c r="J497" s="2727"/>
      <c r="K497" s="2727"/>
      <c r="L497" s="2727"/>
      <c r="M497" s="2727"/>
      <c r="N497" s="2727"/>
      <c r="O497" s="2727"/>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9080</v>
      </c>
      <c r="J499" s="2152"/>
      <c r="K499" s="2151"/>
      <c r="L499" s="2153"/>
      <c r="M499" s="2154">
        <v>11</v>
      </c>
      <c r="N499" s="2155"/>
      <c r="O499" s="2156"/>
      <c r="P499" s="2157"/>
      <c r="Q499" s="2155"/>
      <c r="R499" s="2155"/>
      <c r="S499" s="2155"/>
      <c r="T499" s="2158" t="s">
        <v>8406</v>
      </c>
      <c r="U499" s="2155"/>
      <c r="V499" s="2155"/>
    </row>
    <row r="500" spans="6:25" s="2137" customFormat="1" ht="12" outlineLevel="2">
      <c r="F500" s="2128">
        <v>110</v>
      </c>
      <c r="G500" s="2129" t="s">
        <v>8408</v>
      </c>
      <c r="H500" s="2130" t="s">
        <v>9083</v>
      </c>
      <c r="I500" s="2131" t="s">
        <v>9084</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8676</v>
      </c>
      <c r="I501" s="2727" t="s">
        <v>9085</v>
      </c>
      <c r="J501" s="2727"/>
      <c r="K501" s="2727"/>
      <c r="L501" s="2727"/>
      <c r="M501" s="2727"/>
      <c r="N501" s="2727"/>
      <c r="O501" s="2727"/>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9086</v>
      </c>
      <c r="J503" s="2152"/>
      <c r="K503" s="2151"/>
      <c r="L503" s="2153"/>
      <c r="M503" s="2154">
        <v>8</v>
      </c>
      <c r="N503" s="2155"/>
      <c r="O503" s="2156"/>
      <c r="P503" s="2157"/>
      <c r="Q503" s="2155"/>
      <c r="R503" s="2155"/>
      <c r="S503" s="2155"/>
      <c r="T503" s="2158" t="s">
        <v>8406</v>
      </c>
      <c r="U503" s="2155"/>
      <c r="V503" s="2155"/>
    </row>
    <row r="504" spans="6:25" s="2137" customFormat="1" ht="12" outlineLevel="2">
      <c r="F504" s="2128">
        <v>111</v>
      </c>
      <c r="G504" s="2129" t="s">
        <v>8408</v>
      </c>
      <c r="H504" s="2130" t="s">
        <v>9087</v>
      </c>
      <c r="I504" s="2131" t="s">
        <v>9088</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8676</v>
      </c>
      <c r="I505" s="2727" t="s">
        <v>9089</v>
      </c>
      <c r="J505" s="2727"/>
      <c r="K505" s="2727"/>
      <c r="L505" s="2727"/>
      <c r="M505" s="2727"/>
      <c r="N505" s="2727"/>
      <c r="O505" s="2727"/>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9090</v>
      </c>
      <c r="J507" s="2152"/>
      <c r="K507" s="2151"/>
      <c r="L507" s="2153"/>
      <c r="M507" s="2154">
        <v>22</v>
      </c>
      <c r="N507" s="2155"/>
      <c r="O507" s="2156"/>
      <c r="P507" s="2157"/>
      <c r="Q507" s="2155"/>
      <c r="R507" s="2155"/>
      <c r="S507" s="2155"/>
      <c r="T507" s="2158" t="s">
        <v>8406</v>
      </c>
      <c r="U507" s="2155"/>
      <c r="V507" s="2155"/>
    </row>
    <row r="508" spans="6:25" s="2137" customFormat="1" ht="12" outlineLevel="2">
      <c r="F508" s="2128">
        <v>112</v>
      </c>
      <c r="G508" s="2129" t="s">
        <v>8408</v>
      </c>
      <c r="H508" s="2130" t="s">
        <v>9091</v>
      </c>
      <c r="I508" s="2131" t="s">
        <v>9092</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8676</v>
      </c>
      <c r="I509" s="2727" t="s">
        <v>9093</v>
      </c>
      <c r="J509" s="2727"/>
      <c r="K509" s="2727"/>
      <c r="L509" s="2727"/>
      <c r="M509" s="2727"/>
      <c r="N509" s="2727"/>
      <c r="O509" s="2727"/>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9094</v>
      </c>
      <c r="J511" s="2152"/>
      <c r="K511" s="2151"/>
      <c r="L511" s="2153"/>
      <c r="M511" s="2154">
        <v>8</v>
      </c>
      <c r="N511" s="2155"/>
      <c r="O511" s="2156"/>
      <c r="P511" s="2157"/>
      <c r="Q511" s="2155"/>
      <c r="R511" s="2155"/>
      <c r="S511" s="2155"/>
      <c r="T511" s="2158" t="s">
        <v>8406</v>
      </c>
      <c r="U511" s="2155"/>
      <c r="V511" s="2155"/>
    </row>
    <row r="512" spans="6:25" s="2137" customFormat="1" ht="12" outlineLevel="2">
      <c r="F512" s="2128">
        <v>113</v>
      </c>
      <c r="G512" s="2129" t="s">
        <v>8408</v>
      </c>
      <c r="H512" s="2130" t="s">
        <v>9095</v>
      </c>
      <c r="I512" s="2131" t="s">
        <v>9096</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8676</v>
      </c>
      <c r="I513" s="2727" t="s">
        <v>9097</v>
      </c>
      <c r="J513" s="2727"/>
      <c r="K513" s="2727"/>
      <c r="L513" s="2727"/>
      <c r="M513" s="2727"/>
      <c r="N513" s="2727"/>
      <c r="O513" s="2727"/>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9098</v>
      </c>
      <c r="J515" s="2152"/>
      <c r="K515" s="2151"/>
      <c r="L515" s="2153"/>
      <c r="M515" s="2154">
        <v>22</v>
      </c>
      <c r="N515" s="2155"/>
      <c r="O515" s="2156"/>
      <c r="P515" s="2157"/>
      <c r="Q515" s="2155"/>
      <c r="R515" s="2155"/>
      <c r="S515" s="2155"/>
      <c r="T515" s="2158" t="s">
        <v>8406</v>
      </c>
      <c r="U515" s="2155"/>
      <c r="V515" s="2155"/>
    </row>
    <row r="516" spans="6:25" s="2137" customFormat="1" ht="24" outlineLevel="2">
      <c r="F516" s="2128">
        <v>114</v>
      </c>
      <c r="G516" s="2129" t="s">
        <v>8408</v>
      </c>
      <c r="H516" s="2130" t="s">
        <v>9099</v>
      </c>
      <c r="I516" s="2131" t="s">
        <v>9100</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8676</v>
      </c>
      <c r="I517" s="2727" t="s">
        <v>9101</v>
      </c>
      <c r="J517" s="2727"/>
      <c r="K517" s="2727"/>
      <c r="L517" s="2727"/>
      <c r="M517" s="2727"/>
      <c r="N517" s="2727"/>
      <c r="O517" s="2727"/>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9102</v>
      </c>
      <c r="J519" s="2152"/>
      <c r="K519" s="2151"/>
      <c r="L519" s="2153"/>
      <c r="M519" s="2154">
        <v>761</v>
      </c>
      <c r="N519" s="2155"/>
      <c r="O519" s="2156"/>
      <c r="P519" s="2157"/>
      <c r="Q519" s="2155"/>
      <c r="R519" s="2155"/>
      <c r="S519" s="2155"/>
      <c r="T519" s="2158" t="s">
        <v>8406</v>
      </c>
      <c r="U519" s="2155"/>
      <c r="V519" s="2155"/>
    </row>
    <row r="520" spans="6:25" s="2137" customFormat="1" ht="12" outlineLevel="2">
      <c r="F520" s="2128">
        <v>115</v>
      </c>
      <c r="G520" s="2129" t="s">
        <v>8427</v>
      </c>
      <c r="H520" s="2130" t="s">
        <v>9103</v>
      </c>
      <c r="I520" s="2131" t="s">
        <v>9104</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8676</v>
      </c>
      <c r="I521" s="2727"/>
      <c r="J521" s="2727"/>
      <c r="K521" s="2727"/>
      <c r="L521" s="2727"/>
      <c r="M521" s="2727"/>
      <c r="N521" s="2727"/>
      <c r="O521" s="2727"/>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9105</v>
      </c>
      <c r="J523" s="2152"/>
      <c r="K523" s="2151"/>
      <c r="L523" s="2153"/>
      <c r="M523" s="2154">
        <v>655.49</v>
      </c>
      <c r="N523" s="2155"/>
      <c r="O523" s="2156"/>
      <c r="P523" s="2157"/>
      <c r="Q523" s="2155"/>
      <c r="R523" s="2155"/>
      <c r="S523" s="2155"/>
      <c r="T523" s="2158" t="s">
        <v>8406</v>
      </c>
      <c r="U523" s="2155"/>
      <c r="V523" s="2155"/>
    </row>
    <row r="524" spans="6:25" s="2137" customFormat="1" ht="12" outlineLevel="2">
      <c r="F524" s="2128">
        <v>116</v>
      </c>
      <c r="G524" s="2129" t="s">
        <v>8427</v>
      </c>
      <c r="H524" s="2130" t="s">
        <v>9106</v>
      </c>
      <c r="I524" s="2131" t="s">
        <v>9107</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8676</v>
      </c>
      <c r="I525" s="2727"/>
      <c r="J525" s="2727"/>
      <c r="K525" s="2727"/>
      <c r="L525" s="2727"/>
      <c r="M525" s="2727"/>
      <c r="N525" s="2727"/>
      <c r="O525" s="2727"/>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9108</v>
      </c>
      <c r="J527" s="2152"/>
      <c r="K527" s="2151"/>
      <c r="L527" s="2153"/>
      <c r="M527" s="2154">
        <v>113.12</v>
      </c>
      <c r="N527" s="2155"/>
      <c r="O527" s="2156"/>
      <c r="P527" s="2157"/>
      <c r="Q527" s="2155"/>
      <c r="R527" s="2155"/>
      <c r="S527" s="2155"/>
      <c r="T527" s="2158" t="s">
        <v>8406</v>
      </c>
      <c r="U527" s="2155"/>
      <c r="V527" s="2155"/>
    </row>
    <row r="528" spans="6:25" s="2137" customFormat="1" ht="12" outlineLevel="2">
      <c r="F528" s="2128">
        <v>117</v>
      </c>
      <c r="G528" s="2129" t="s">
        <v>8408</v>
      </c>
      <c r="H528" s="2130" t="s">
        <v>9109</v>
      </c>
      <c r="I528" s="2131" t="s">
        <v>9110</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8676</v>
      </c>
      <c r="I529" s="2727" t="s">
        <v>9111</v>
      </c>
      <c r="J529" s="2727"/>
      <c r="K529" s="2727"/>
      <c r="L529" s="2727"/>
      <c r="M529" s="2727"/>
      <c r="N529" s="2727"/>
      <c r="O529" s="2727"/>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9112</v>
      </c>
      <c r="J531" s="2152"/>
      <c r="K531" s="2151"/>
      <c r="L531" s="2153"/>
      <c r="M531" s="2154">
        <v>334</v>
      </c>
      <c r="N531" s="2155"/>
      <c r="O531" s="2156"/>
      <c r="P531" s="2157"/>
      <c r="Q531" s="2155"/>
      <c r="R531" s="2155"/>
      <c r="S531" s="2155"/>
      <c r="T531" s="2158" t="s">
        <v>8406</v>
      </c>
      <c r="U531" s="2155"/>
      <c r="V531" s="2155"/>
    </row>
    <row r="532" spans="6:25" s="2137" customFormat="1" ht="12" outlineLevel="2">
      <c r="F532" s="2128">
        <v>118</v>
      </c>
      <c r="G532" s="2129" t="s">
        <v>8427</v>
      </c>
      <c r="H532" s="2130" t="s">
        <v>9113</v>
      </c>
      <c r="I532" s="2131" t="s">
        <v>9114</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8676</v>
      </c>
      <c r="I533" s="2727"/>
      <c r="J533" s="2727"/>
      <c r="K533" s="2727"/>
      <c r="L533" s="2727"/>
      <c r="M533" s="2727"/>
      <c r="N533" s="2727"/>
      <c r="O533" s="2727"/>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9115</v>
      </c>
      <c r="J535" s="2152"/>
      <c r="K535" s="2151"/>
      <c r="L535" s="2153"/>
      <c r="M535" s="2154">
        <v>337.34</v>
      </c>
      <c r="N535" s="2155"/>
      <c r="O535" s="2156"/>
      <c r="P535" s="2157"/>
      <c r="Q535" s="2155"/>
      <c r="R535" s="2155"/>
      <c r="S535" s="2155"/>
      <c r="T535" s="2158" t="s">
        <v>8406</v>
      </c>
      <c r="U535" s="2155"/>
      <c r="V535" s="2155"/>
    </row>
    <row r="536" spans="6:25" s="2137" customFormat="1" ht="12" outlineLevel="2">
      <c r="F536" s="2128">
        <v>119</v>
      </c>
      <c r="G536" s="2129" t="s">
        <v>8408</v>
      </c>
      <c r="H536" s="2130" t="s">
        <v>9116</v>
      </c>
      <c r="I536" s="2131" t="s">
        <v>9117</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8676</v>
      </c>
      <c r="I537" s="2727" t="s">
        <v>9118</v>
      </c>
      <c r="J537" s="2727"/>
      <c r="K537" s="2727"/>
      <c r="L537" s="2727"/>
      <c r="M537" s="2727"/>
      <c r="N537" s="2727"/>
      <c r="O537" s="2727"/>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9119</v>
      </c>
      <c r="J539" s="2152"/>
      <c r="K539" s="2151"/>
      <c r="L539" s="2153"/>
      <c r="M539" s="2154">
        <v>25</v>
      </c>
      <c r="N539" s="2155"/>
      <c r="O539" s="2156"/>
      <c r="P539" s="2157"/>
      <c r="Q539" s="2155"/>
      <c r="R539" s="2155"/>
      <c r="S539" s="2155"/>
      <c r="T539" s="2158" t="s">
        <v>8406</v>
      </c>
      <c r="U539" s="2155"/>
      <c r="V539" s="2155"/>
    </row>
    <row r="540" spans="6:25" s="2137" customFormat="1" ht="12" outlineLevel="2">
      <c r="F540" s="2128">
        <v>120</v>
      </c>
      <c r="G540" s="2129" t="s">
        <v>8408</v>
      </c>
      <c r="H540" s="2130" t="s">
        <v>9120</v>
      </c>
      <c r="I540" s="2131" t="s">
        <v>9121</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8676</v>
      </c>
      <c r="I541" s="2727" t="s">
        <v>9122</v>
      </c>
      <c r="J541" s="2727"/>
      <c r="K541" s="2727"/>
      <c r="L541" s="2727"/>
      <c r="M541" s="2727"/>
      <c r="N541" s="2727"/>
      <c r="O541" s="2727"/>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9119</v>
      </c>
      <c r="J543" s="2152"/>
      <c r="K543" s="2151"/>
      <c r="L543" s="2153"/>
      <c r="M543" s="2154">
        <v>25</v>
      </c>
      <c r="N543" s="2155"/>
      <c r="O543" s="2156"/>
      <c r="P543" s="2157"/>
      <c r="Q543" s="2155"/>
      <c r="R543" s="2155"/>
      <c r="S543" s="2155"/>
      <c r="T543" s="2158" t="s">
        <v>8406</v>
      </c>
      <c r="U543" s="2155"/>
      <c r="V543" s="2155"/>
    </row>
    <row r="544" spans="6:25" s="2137" customFormat="1" ht="12" outlineLevel="2">
      <c r="F544" s="2128">
        <v>121</v>
      </c>
      <c r="G544" s="2129" t="s">
        <v>8408</v>
      </c>
      <c r="H544" s="2130" t="s">
        <v>9123</v>
      </c>
      <c r="I544" s="2131" t="s">
        <v>9124</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8676</v>
      </c>
      <c r="I545" s="2727" t="s">
        <v>9125</v>
      </c>
      <c r="J545" s="2727"/>
      <c r="K545" s="2727"/>
      <c r="L545" s="2727"/>
      <c r="M545" s="2727"/>
      <c r="N545" s="2727"/>
      <c r="O545" s="2727"/>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9126</v>
      </c>
      <c r="J547" s="2152"/>
      <c r="K547" s="2151"/>
      <c r="L547" s="2153"/>
      <c r="M547" s="2154">
        <v>1.8</v>
      </c>
      <c r="N547" s="2155"/>
      <c r="O547" s="2156"/>
      <c r="P547" s="2157"/>
      <c r="Q547" s="2155"/>
      <c r="R547" s="2155"/>
      <c r="S547" s="2155"/>
      <c r="T547" s="2158" t="s">
        <v>8406</v>
      </c>
      <c r="U547" s="2155"/>
      <c r="V547" s="2155"/>
    </row>
    <row r="548" spans="6:25" s="2137" customFormat="1" ht="12" outlineLevel="2">
      <c r="F548" s="2159">
        <v>122</v>
      </c>
      <c r="G548" s="2160" t="s">
        <v>8408</v>
      </c>
      <c r="H548" s="2161" t="s">
        <v>9127</v>
      </c>
      <c r="I548" s="2162" t="s">
        <v>9128</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8676</v>
      </c>
      <c r="I549" s="2727" t="s">
        <v>9129</v>
      </c>
      <c r="J549" s="2727"/>
      <c r="K549" s="2727"/>
      <c r="L549" s="2727"/>
      <c r="M549" s="2727"/>
      <c r="N549" s="2727"/>
      <c r="O549" s="2727"/>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9130</v>
      </c>
      <c r="J551" s="2152"/>
      <c r="K551" s="2151"/>
      <c r="L551" s="2153"/>
      <c r="M551" s="2154">
        <v>17.5</v>
      </c>
      <c r="N551" s="2155"/>
      <c r="O551" s="2156"/>
      <c r="P551" s="2157"/>
      <c r="Q551" s="2155"/>
      <c r="R551" s="2155"/>
      <c r="S551" s="2155"/>
      <c r="T551" s="2158" t="s">
        <v>8406</v>
      </c>
      <c r="U551" s="2155"/>
      <c r="V551" s="2155"/>
    </row>
    <row r="552" spans="6:25" s="2147" customFormat="1" ht="22.5" outlineLevel="3">
      <c r="F552" s="2148"/>
      <c r="G552" s="2149"/>
      <c r="H552" s="2150" t="str">
        <f>IF(AND(H551&lt;&gt;"Výkaz výměr:",I551=""),"Výkaz výměr:","")</f>
        <v/>
      </c>
      <c r="I552" s="2151" t="s">
        <v>9131</v>
      </c>
      <c r="J552" s="2152"/>
      <c r="K552" s="2151"/>
      <c r="L552" s="2153"/>
      <c r="M552" s="2154">
        <v>0.5</v>
      </c>
      <c r="N552" s="2155"/>
      <c r="O552" s="2156"/>
      <c r="P552" s="2157"/>
      <c r="Q552" s="2155"/>
      <c r="R552" s="2155"/>
      <c r="S552" s="2155"/>
      <c r="T552" s="2158" t="s">
        <v>8406</v>
      </c>
      <c r="U552" s="2155"/>
      <c r="V552" s="2155"/>
    </row>
    <row r="553" spans="6:25" s="2137" customFormat="1" ht="24" outlineLevel="2">
      <c r="F553" s="2159">
        <v>123</v>
      </c>
      <c r="G553" s="2160" t="s">
        <v>8427</v>
      </c>
      <c r="H553" s="2161" t="s">
        <v>9132</v>
      </c>
      <c r="I553" s="2162" t="s">
        <v>9133</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8676</v>
      </c>
      <c r="I554" s="2727"/>
      <c r="J554" s="2727"/>
      <c r="K554" s="2727"/>
      <c r="L554" s="2727"/>
      <c r="M554" s="2727"/>
      <c r="N554" s="2727"/>
      <c r="O554" s="2727"/>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9134</v>
      </c>
      <c r="J556" s="2152"/>
      <c r="K556" s="2151"/>
      <c r="L556" s="2153"/>
      <c r="M556" s="2154">
        <v>7.07</v>
      </c>
      <c r="N556" s="2155"/>
      <c r="O556" s="2156"/>
      <c r="P556" s="2157"/>
      <c r="Q556" s="2155"/>
      <c r="R556" s="2155"/>
      <c r="S556" s="2155"/>
      <c r="T556" s="2158" t="s">
        <v>8406</v>
      </c>
      <c r="U556" s="2155"/>
      <c r="V556" s="2155"/>
    </row>
    <row r="557" spans="6:25" s="2147" customFormat="1" ht="22.5" outlineLevel="3">
      <c r="F557" s="2148"/>
      <c r="G557" s="2149"/>
      <c r="H557" s="2150" t="str">
        <f>IF(AND(H556&lt;&gt;"Výkaz výměr:",I556=""),"Výkaz výměr:","")</f>
        <v/>
      </c>
      <c r="I557" s="2151" t="s">
        <v>9135</v>
      </c>
      <c r="J557" s="2152"/>
      <c r="K557" s="2151"/>
      <c r="L557" s="2153"/>
      <c r="M557" s="2154">
        <v>1.01</v>
      </c>
      <c r="N557" s="2155"/>
      <c r="O557" s="2156"/>
      <c r="P557" s="2157"/>
      <c r="Q557" s="2155"/>
      <c r="R557" s="2155"/>
      <c r="S557" s="2155"/>
      <c r="T557" s="2158" t="s">
        <v>8406</v>
      </c>
      <c r="U557" s="2155"/>
      <c r="V557" s="2155"/>
    </row>
    <row r="558" spans="6:25" s="2137" customFormat="1" ht="12" outlineLevel="2">
      <c r="F558" s="2128">
        <v>124</v>
      </c>
      <c r="G558" s="2129" t="s">
        <v>8408</v>
      </c>
      <c r="H558" s="2130" t="s">
        <v>9136</v>
      </c>
      <c r="I558" s="2131" t="s">
        <v>9137</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8676</v>
      </c>
      <c r="I559" s="2727" t="s">
        <v>9138</v>
      </c>
      <c r="J559" s="2727"/>
      <c r="K559" s="2727"/>
      <c r="L559" s="2727"/>
      <c r="M559" s="2727"/>
      <c r="N559" s="2727"/>
      <c r="O559" s="2727"/>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9139</v>
      </c>
      <c r="J561" s="2152"/>
      <c r="K561" s="2151"/>
      <c r="L561" s="2153"/>
      <c r="M561" s="2154">
        <v>58</v>
      </c>
      <c r="N561" s="2155"/>
      <c r="O561" s="2156"/>
      <c r="P561" s="2157"/>
      <c r="Q561" s="2155"/>
      <c r="R561" s="2155"/>
      <c r="S561" s="2155"/>
      <c r="T561" s="2158" t="s">
        <v>8406</v>
      </c>
      <c r="U561" s="2155"/>
      <c r="V561" s="2155"/>
    </row>
    <row r="562" spans="6:25" s="2137" customFormat="1" ht="12" outlineLevel="2">
      <c r="F562" s="2128">
        <v>125</v>
      </c>
      <c r="G562" s="2129" t="s">
        <v>8408</v>
      </c>
      <c r="H562" s="2130" t="s">
        <v>9140</v>
      </c>
      <c r="I562" s="2131" t="s">
        <v>9141</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8676</v>
      </c>
      <c r="I563" s="2727" t="s">
        <v>9142</v>
      </c>
      <c r="J563" s="2727"/>
      <c r="K563" s="2727"/>
      <c r="L563" s="2727"/>
      <c r="M563" s="2727"/>
      <c r="N563" s="2727"/>
      <c r="O563" s="2727"/>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9143</v>
      </c>
      <c r="J565" s="2152"/>
      <c r="K565" s="2151"/>
      <c r="L565" s="2153"/>
      <c r="M565" s="2154">
        <v>3</v>
      </c>
      <c r="N565" s="2155"/>
      <c r="O565" s="2156"/>
      <c r="P565" s="2157"/>
      <c r="Q565" s="2155"/>
      <c r="R565" s="2155"/>
      <c r="S565" s="2155"/>
      <c r="T565" s="2158" t="s">
        <v>8406</v>
      </c>
      <c r="U565" s="2155"/>
      <c r="V565" s="2155"/>
    </row>
    <row r="566" spans="6:25" s="2137" customFormat="1" ht="12" outlineLevel="2">
      <c r="F566" s="2128">
        <v>126</v>
      </c>
      <c r="G566" s="2129" t="s">
        <v>8408</v>
      </c>
      <c r="H566" s="2130" t="s">
        <v>9144</v>
      </c>
      <c r="I566" s="2131" t="s">
        <v>9145</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8676</v>
      </c>
      <c r="I567" s="2727" t="s">
        <v>9146</v>
      </c>
      <c r="J567" s="2727"/>
      <c r="K567" s="2727"/>
      <c r="L567" s="2727"/>
      <c r="M567" s="2727"/>
      <c r="N567" s="2727"/>
      <c r="O567" s="2727"/>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9147</v>
      </c>
      <c r="J569" s="2152"/>
      <c r="K569" s="2151"/>
      <c r="L569" s="2153"/>
      <c r="M569" s="2154">
        <v>25</v>
      </c>
      <c r="N569" s="2155"/>
      <c r="O569" s="2156"/>
      <c r="P569" s="2157"/>
      <c r="Q569" s="2155"/>
      <c r="R569" s="2155"/>
      <c r="S569" s="2155"/>
      <c r="T569" s="2158" t="s">
        <v>8406</v>
      </c>
      <c r="U569" s="2155"/>
      <c r="V569" s="2155"/>
    </row>
    <row r="570" spans="6:25" s="2137" customFormat="1" ht="12" outlineLevel="2">
      <c r="F570" s="2128">
        <v>127</v>
      </c>
      <c r="G570" s="2129" t="s">
        <v>8408</v>
      </c>
      <c r="H570" s="2130" t="s">
        <v>9148</v>
      </c>
      <c r="I570" s="2131" t="s">
        <v>9149</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8676</v>
      </c>
      <c r="I571" s="2727" t="s">
        <v>9150</v>
      </c>
      <c r="J571" s="2727"/>
      <c r="K571" s="2727"/>
      <c r="L571" s="2727"/>
      <c r="M571" s="2727"/>
      <c r="N571" s="2727"/>
      <c r="O571" s="2727"/>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9151</v>
      </c>
      <c r="J573" s="2152"/>
      <c r="K573" s="2151"/>
      <c r="L573" s="2153"/>
      <c r="M573" s="2154">
        <v>3</v>
      </c>
      <c r="N573" s="2155"/>
      <c r="O573" s="2156"/>
      <c r="P573" s="2157"/>
      <c r="Q573" s="2155"/>
      <c r="R573" s="2155"/>
      <c r="S573" s="2155"/>
      <c r="T573" s="2158" t="s">
        <v>8406</v>
      </c>
      <c r="U573" s="2155"/>
      <c r="V573" s="2155"/>
    </row>
    <row r="574" spans="6:25" s="2137" customFormat="1" ht="12" outlineLevel="2">
      <c r="F574" s="2128">
        <v>128</v>
      </c>
      <c r="G574" s="2129" t="s">
        <v>8408</v>
      </c>
      <c r="H574" s="2130" t="s">
        <v>9152</v>
      </c>
      <c r="I574" s="2131" t="s">
        <v>9153</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8676</v>
      </c>
      <c r="I575" s="2727" t="s">
        <v>9154</v>
      </c>
      <c r="J575" s="2727"/>
      <c r="K575" s="2727"/>
      <c r="L575" s="2727"/>
      <c r="M575" s="2727"/>
      <c r="N575" s="2727"/>
      <c r="O575" s="2727"/>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9155</v>
      </c>
      <c r="J577" s="2152"/>
      <c r="K577" s="2151"/>
      <c r="L577" s="2153"/>
      <c r="M577" s="2154">
        <v>25</v>
      </c>
      <c r="N577" s="2155"/>
      <c r="O577" s="2156"/>
      <c r="P577" s="2157"/>
      <c r="Q577" s="2155"/>
      <c r="R577" s="2155"/>
      <c r="S577" s="2155"/>
      <c r="T577" s="2158" t="s">
        <v>8406</v>
      </c>
      <c r="U577" s="2155"/>
      <c r="V577" s="2155"/>
    </row>
    <row r="578" spans="6:25" s="2137" customFormat="1" ht="12" outlineLevel="2">
      <c r="F578" s="2128">
        <v>129</v>
      </c>
      <c r="G578" s="2129" t="s">
        <v>8408</v>
      </c>
      <c r="H578" s="2130" t="s">
        <v>9156</v>
      </c>
      <c r="I578" s="2131" t="s">
        <v>9157</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8676</v>
      </c>
      <c r="I579" s="2727" t="s">
        <v>9158</v>
      </c>
      <c r="J579" s="2727"/>
      <c r="K579" s="2727"/>
      <c r="L579" s="2727"/>
      <c r="M579" s="2727"/>
      <c r="N579" s="2727"/>
      <c r="O579" s="2727"/>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9159</v>
      </c>
      <c r="J581" s="2152"/>
      <c r="K581" s="2151"/>
      <c r="L581" s="2153"/>
      <c r="M581" s="2154">
        <v>1840</v>
      </c>
      <c r="N581" s="2155"/>
      <c r="O581" s="2156"/>
      <c r="P581" s="2157"/>
      <c r="Q581" s="2155"/>
      <c r="R581" s="2155"/>
      <c r="S581" s="2155"/>
      <c r="T581" s="2158" t="s">
        <v>8406</v>
      </c>
      <c r="U581" s="2155"/>
      <c r="V581" s="2155"/>
    </row>
    <row r="582" spans="6:25" s="2137" customFormat="1" ht="12" outlineLevel="2">
      <c r="F582" s="2128">
        <v>130</v>
      </c>
      <c r="G582" s="2129" t="s">
        <v>8427</v>
      </c>
      <c r="H582" s="2130" t="s">
        <v>9160</v>
      </c>
      <c r="I582" s="2131" t="s">
        <v>9161</v>
      </c>
      <c r="J582" s="2129" t="s">
        <v>5123</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8676</v>
      </c>
      <c r="I583" s="2727"/>
      <c r="J583" s="2727"/>
      <c r="K583" s="2727"/>
      <c r="L583" s="2727"/>
      <c r="M583" s="2727"/>
      <c r="N583" s="2727"/>
      <c r="O583" s="2727"/>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9162</v>
      </c>
      <c r="J585" s="2152"/>
      <c r="K585" s="2151"/>
      <c r="L585" s="2153"/>
      <c r="M585" s="2154">
        <v>92.92</v>
      </c>
      <c r="N585" s="2155"/>
      <c r="O585" s="2156"/>
      <c r="P585" s="2157"/>
      <c r="Q585" s="2155"/>
      <c r="R585" s="2155"/>
      <c r="S585" s="2155"/>
      <c r="T585" s="2158" t="s">
        <v>8406</v>
      </c>
      <c r="U585" s="2155"/>
      <c r="V585" s="2155"/>
    </row>
    <row r="586" spans="6:25" s="2137" customFormat="1" ht="24" outlineLevel="2">
      <c r="F586" s="2128">
        <v>131</v>
      </c>
      <c r="G586" s="2129" t="s">
        <v>8408</v>
      </c>
      <c r="H586" s="2130" t="s">
        <v>9163</v>
      </c>
      <c r="I586" s="2131" t="s">
        <v>9164</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8676</v>
      </c>
      <c r="I587" s="2727" t="s">
        <v>9165</v>
      </c>
      <c r="J587" s="2727"/>
      <c r="K587" s="2727"/>
      <c r="L587" s="2727"/>
      <c r="M587" s="2727"/>
      <c r="N587" s="2727"/>
      <c r="O587" s="2727"/>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9166</v>
      </c>
      <c r="J589" s="2152"/>
      <c r="K589" s="2151"/>
      <c r="L589" s="2153"/>
      <c r="M589" s="2154">
        <v>122</v>
      </c>
      <c r="N589" s="2155"/>
      <c r="O589" s="2156"/>
      <c r="P589" s="2157"/>
      <c r="Q589" s="2155"/>
      <c r="R589" s="2155"/>
      <c r="S589" s="2155"/>
      <c r="T589" s="2158" t="s">
        <v>8406</v>
      </c>
      <c r="U589" s="2155"/>
      <c r="V589" s="2155"/>
    </row>
    <row r="590" spans="6:25" s="2137" customFormat="1" ht="24" outlineLevel="2">
      <c r="F590" s="2128">
        <v>132</v>
      </c>
      <c r="G590" s="2129" t="s">
        <v>8408</v>
      </c>
      <c r="H590" s="2130" t="s">
        <v>9167</v>
      </c>
      <c r="I590" s="2131" t="s">
        <v>9168</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8676</v>
      </c>
      <c r="I591" s="2727" t="s">
        <v>9169</v>
      </c>
      <c r="J591" s="2727"/>
      <c r="K591" s="2727"/>
      <c r="L591" s="2727"/>
      <c r="M591" s="2727"/>
      <c r="N591" s="2727"/>
      <c r="O591" s="2727"/>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9170</v>
      </c>
      <c r="J593" s="2152"/>
      <c r="K593" s="2151"/>
      <c r="L593" s="2153"/>
      <c r="M593" s="2154">
        <v>24</v>
      </c>
      <c r="N593" s="2155"/>
      <c r="O593" s="2156"/>
      <c r="P593" s="2157"/>
      <c r="Q593" s="2155"/>
      <c r="R593" s="2155"/>
      <c r="S593" s="2155"/>
      <c r="T593" s="2158" t="s">
        <v>8406</v>
      </c>
      <c r="U593" s="2155"/>
      <c r="V593" s="2155"/>
    </row>
    <row r="594" spans="6:25" s="2137" customFormat="1" ht="12" outlineLevel="2">
      <c r="F594" s="2128">
        <v>133</v>
      </c>
      <c r="G594" s="2129" t="s">
        <v>8408</v>
      </c>
      <c r="H594" s="2130" t="s">
        <v>9171</v>
      </c>
      <c r="I594" s="2131" t="s">
        <v>9172</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8676</v>
      </c>
      <c r="I595" s="2727" t="s">
        <v>9173</v>
      </c>
      <c r="J595" s="2727"/>
      <c r="K595" s="2727"/>
      <c r="L595" s="2727"/>
      <c r="M595" s="2727"/>
      <c r="N595" s="2727"/>
      <c r="O595" s="2727"/>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9819</v>
      </c>
      <c r="J597" s="2152"/>
      <c r="K597" s="2151"/>
      <c r="L597" s="2153"/>
      <c r="M597" s="2154">
        <v>128</v>
      </c>
      <c r="N597" s="2155"/>
      <c r="O597" s="2156"/>
      <c r="P597" s="2157"/>
      <c r="Q597" s="2155"/>
      <c r="R597" s="2155"/>
      <c r="S597" s="2155"/>
      <c r="T597" s="2158" t="s">
        <v>8406</v>
      </c>
      <c r="U597" s="2155"/>
      <c r="V597" s="2155"/>
    </row>
    <row r="598" spans="6:25" s="2137" customFormat="1" ht="12" outlineLevel="2">
      <c r="F598" s="2128">
        <v>134</v>
      </c>
      <c r="G598" s="2129" t="s">
        <v>8408</v>
      </c>
      <c r="H598" s="2130" t="s">
        <v>9174</v>
      </c>
      <c r="I598" s="2131" t="s">
        <v>9175</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8676</v>
      </c>
      <c r="I599" s="2727" t="s">
        <v>9176</v>
      </c>
      <c r="J599" s="2727"/>
      <c r="K599" s="2727"/>
      <c r="L599" s="2727"/>
      <c r="M599" s="2727"/>
      <c r="N599" s="2727"/>
      <c r="O599" s="2727"/>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9784</v>
      </c>
      <c r="I601" s="2151" t="s">
        <v>9785</v>
      </c>
      <c r="J601" s="2152"/>
      <c r="K601" s="2151"/>
      <c r="L601" s="2153"/>
      <c r="M601" s="2154">
        <v>35</v>
      </c>
      <c r="N601" s="2155"/>
      <c r="O601" s="2156"/>
      <c r="P601" s="2157"/>
      <c r="Q601" s="2155"/>
      <c r="R601" s="2155"/>
      <c r="S601" s="2155"/>
      <c r="T601" s="2158" t="s">
        <v>8406</v>
      </c>
      <c r="U601" s="2155"/>
      <c r="V601" s="2155"/>
    </row>
    <row r="602" spans="6:25" s="2137" customFormat="1" ht="12" outlineLevel="2">
      <c r="F602" s="2128">
        <v>135</v>
      </c>
      <c r="G602" s="2129" t="s">
        <v>8408</v>
      </c>
      <c r="H602" s="2130" t="s">
        <v>9177</v>
      </c>
      <c r="I602" s="2131" t="s">
        <v>9178</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8676</v>
      </c>
      <c r="I603" s="2727" t="s">
        <v>9179</v>
      </c>
      <c r="J603" s="2727"/>
      <c r="K603" s="2727"/>
      <c r="L603" s="2727"/>
      <c r="M603" s="2727"/>
      <c r="N603" s="2727"/>
      <c r="O603" s="2727"/>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9180</v>
      </c>
      <c r="J605" s="2152"/>
      <c r="K605" s="2151"/>
      <c r="L605" s="2153"/>
      <c r="M605" s="2154">
        <v>2223.6</v>
      </c>
      <c r="N605" s="2155"/>
      <c r="O605" s="2156"/>
      <c r="P605" s="2157"/>
      <c r="Q605" s="2155"/>
      <c r="R605" s="2155"/>
      <c r="S605" s="2155"/>
      <c r="T605" s="2158" t="s">
        <v>8406</v>
      </c>
      <c r="U605" s="2155"/>
      <c r="V605" s="2155"/>
    </row>
    <row r="606" spans="6:25" s="2137" customFormat="1" ht="12" outlineLevel="2">
      <c r="F606" s="2159">
        <v>201</v>
      </c>
      <c r="G606" s="2160" t="s">
        <v>8408</v>
      </c>
      <c r="H606" s="2161" t="s">
        <v>9181</v>
      </c>
      <c r="I606" s="2162" t="s">
        <v>9182</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8676</v>
      </c>
      <c r="I607" s="2727" t="s">
        <v>9183</v>
      </c>
      <c r="J607" s="2727"/>
      <c r="K607" s="2727"/>
      <c r="L607" s="2727"/>
      <c r="M607" s="2727"/>
      <c r="N607" s="2727"/>
      <c r="O607" s="2727"/>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9184</v>
      </c>
      <c r="J609" s="2152"/>
      <c r="K609" s="2151"/>
      <c r="L609" s="2153"/>
      <c r="M609" s="2154">
        <v>3.1415972000000001</v>
      </c>
      <c r="N609" s="2155"/>
      <c r="O609" s="2156"/>
      <c r="P609" s="2157"/>
      <c r="Q609" s="2155"/>
      <c r="R609" s="2155"/>
      <c r="S609" s="2155"/>
      <c r="T609" s="2158" t="s">
        <v>8406</v>
      </c>
      <c r="U609" s="2155"/>
      <c r="V609" s="2155"/>
    </row>
    <row r="610" spans="6:25" s="2147" customFormat="1" ht="11.25" outlineLevel="3">
      <c r="F610" s="2148"/>
      <c r="G610" s="2149"/>
      <c r="H610" s="2150" t="str">
        <f>IF(AND(H609&lt;&gt;"Výkaz výměr:",I609=""),"Výkaz výměr:","")</f>
        <v/>
      </c>
      <c r="I610" s="2151" t="s">
        <v>9185</v>
      </c>
      <c r="J610" s="2152"/>
      <c r="K610" s="2151"/>
      <c r="L610" s="2153"/>
      <c r="M610" s="2154">
        <v>3.1415972000000001</v>
      </c>
      <c r="N610" s="2155"/>
      <c r="O610" s="2156"/>
      <c r="P610" s="2157"/>
      <c r="Q610" s="2155"/>
      <c r="R610" s="2155"/>
      <c r="S610" s="2155"/>
      <c r="T610" s="2158" t="s">
        <v>8406</v>
      </c>
      <c r="U610" s="2155"/>
      <c r="V610" s="2155"/>
    </row>
    <row r="611" spans="6:25" s="2147" customFormat="1" ht="11.25" outlineLevel="3">
      <c r="F611" s="2148"/>
      <c r="G611" s="2149"/>
      <c r="H611" s="2150" t="str">
        <f>IF(AND(H610&lt;&gt;"Výkaz výměr:",I610=""),"Výkaz výměr:","")</f>
        <v/>
      </c>
      <c r="I611" s="2151" t="s">
        <v>9186</v>
      </c>
      <c r="J611" s="2152"/>
      <c r="K611" s="2151"/>
      <c r="L611" s="2153"/>
      <c r="M611" s="2154">
        <v>1.5707986</v>
      </c>
      <c r="N611" s="2155"/>
      <c r="O611" s="2156"/>
      <c r="P611" s="2157"/>
      <c r="Q611" s="2155"/>
      <c r="R611" s="2155"/>
      <c r="S611" s="2155"/>
      <c r="T611" s="2158" t="s">
        <v>8406</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8406</v>
      </c>
      <c r="U612" s="1982"/>
      <c r="V612" s="1982"/>
      <c r="W612" s="1982"/>
    </row>
    <row r="613" spans="6:25" s="2118" customFormat="1" ht="16.5" customHeight="1" outlineLevel="1">
      <c r="F613" s="2119"/>
      <c r="G613" s="2120"/>
      <c r="H613" s="2121"/>
      <c r="I613" s="2121" t="s">
        <v>9187</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8408</v>
      </c>
      <c r="H614" s="2130" t="s">
        <v>9188</v>
      </c>
      <c r="I614" s="2131" t="s">
        <v>9189</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8676</v>
      </c>
      <c r="I615" s="2727" t="s">
        <v>9190</v>
      </c>
      <c r="J615" s="2727"/>
      <c r="K615" s="2727"/>
      <c r="L615" s="2727"/>
      <c r="M615" s="2727"/>
      <c r="N615" s="2727"/>
      <c r="O615" s="2727"/>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9191</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9192</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8408</v>
      </c>
      <c r="H619" s="2130" t="s">
        <v>9193</v>
      </c>
      <c r="I619" s="2131" t="s">
        <v>9194</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8676</v>
      </c>
      <c r="I620" s="2727" t="s">
        <v>9195</v>
      </c>
      <c r="J620" s="2727"/>
      <c r="K620" s="2727"/>
      <c r="L620" s="2727"/>
      <c r="M620" s="2727"/>
      <c r="N620" s="2727"/>
      <c r="O620" s="2727"/>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9196</v>
      </c>
      <c r="J622" s="2152"/>
      <c r="K622" s="2151"/>
      <c r="L622" s="2153"/>
      <c r="M622" s="2154">
        <v>0.6</v>
      </c>
      <c r="N622" s="2155"/>
      <c r="O622" s="2156"/>
      <c r="P622" s="2157"/>
      <c r="Q622" s="2155"/>
      <c r="R622" s="2155"/>
      <c r="S622" s="2155"/>
      <c r="T622" s="2158" t="s">
        <v>8406</v>
      </c>
      <c r="U622" s="2155"/>
      <c r="V622" s="2155"/>
    </row>
    <row r="623" spans="6:25" s="2147" customFormat="1" ht="11.25" outlineLevel="3">
      <c r="F623" s="2148"/>
      <c r="G623" s="2149"/>
      <c r="H623" s="2150" t="str">
        <f>IF(AND(H622&lt;&gt;"Výkaz výměr:",I622=""),"Výkaz výměr:","")</f>
        <v/>
      </c>
      <c r="I623" s="2151" t="s">
        <v>9197</v>
      </c>
      <c r="J623" s="2152"/>
      <c r="K623" s="2151"/>
      <c r="L623" s="2153"/>
      <c r="M623" s="2154">
        <v>0.34699999999999998</v>
      </c>
      <c r="N623" s="2155"/>
      <c r="O623" s="2156"/>
      <c r="P623" s="2157"/>
      <c r="Q623" s="2155"/>
      <c r="R623" s="2155"/>
      <c r="S623" s="2155"/>
      <c r="T623" s="2158" t="s">
        <v>8406</v>
      </c>
      <c r="U623" s="2155"/>
      <c r="V623" s="2155"/>
    </row>
    <row r="624" spans="6:25" s="2147" customFormat="1" ht="11.25" outlineLevel="3">
      <c r="F624" s="2148"/>
      <c r="G624" s="2149"/>
      <c r="H624" s="2150" t="str">
        <f>IF(AND(H623&lt;&gt;"Výkaz výměr:",I623=""),"Výkaz výměr:","")</f>
        <v/>
      </c>
      <c r="I624" s="2151" t="s">
        <v>9198</v>
      </c>
      <c r="J624" s="2152"/>
      <c r="K624" s="2151"/>
      <c r="L624" s="2153"/>
      <c r="M624" s="2154">
        <v>1.3879999999999999</v>
      </c>
      <c r="N624" s="2155"/>
      <c r="O624" s="2156"/>
      <c r="P624" s="2157"/>
      <c r="Q624" s="2155"/>
      <c r="R624" s="2155"/>
      <c r="S624" s="2155"/>
      <c r="T624" s="2158" t="s">
        <v>8406</v>
      </c>
      <c r="U624" s="2155"/>
      <c r="V624" s="2155"/>
    </row>
    <row r="625" spans="6:25" s="2137" customFormat="1" ht="12" outlineLevel="2">
      <c r="F625" s="2128">
        <v>137</v>
      </c>
      <c r="G625" s="2129" t="s">
        <v>8408</v>
      </c>
      <c r="H625" s="2130" t="s">
        <v>9199</v>
      </c>
      <c r="I625" s="2131" t="s">
        <v>9200</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8676</v>
      </c>
      <c r="I626" s="2727" t="s">
        <v>9201</v>
      </c>
      <c r="J626" s="2727"/>
      <c r="K626" s="2727"/>
      <c r="L626" s="2727"/>
      <c r="M626" s="2727"/>
      <c r="N626" s="2727"/>
      <c r="O626" s="2727"/>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9202</v>
      </c>
      <c r="J628" s="2152"/>
      <c r="K628" s="2151"/>
      <c r="L628" s="2153"/>
      <c r="M628" s="2154">
        <v>17.39</v>
      </c>
      <c r="N628" s="2155"/>
      <c r="O628" s="2156"/>
      <c r="P628" s="2157"/>
      <c r="Q628" s="2155"/>
      <c r="R628" s="2155"/>
      <c r="S628" s="2155"/>
      <c r="T628" s="2158" t="s">
        <v>8406</v>
      </c>
      <c r="U628" s="2155"/>
      <c r="V628" s="2155"/>
    </row>
    <row r="629" spans="6:25" s="2147" customFormat="1" ht="11.25" outlineLevel="3">
      <c r="F629" s="2148"/>
      <c r="G629" s="2149"/>
      <c r="H629" s="2150" t="str">
        <f>IF(AND(H628&lt;&gt;"Výkaz výměr:",I628=""),"Výkaz výměr:","")</f>
        <v/>
      </c>
      <c r="I629" s="2151" t="s">
        <v>9203</v>
      </c>
      <c r="J629" s="2152"/>
      <c r="K629" s="2151"/>
      <c r="L629" s="2153"/>
      <c r="M629" s="2154">
        <v>0</v>
      </c>
      <c r="N629" s="2155"/>
      <c r="O629" s="2156"/>
      <c r="P629" s="2157"/>
      <c r="Q629" s="2155"/>
      <c r="R629" s="2155"/>
      <c r="S629" s="2155"/>
      <c r="T629" s="2158" t="s">
        <v>8406</v>
      </c>
      <c r="U629" s="2155"/>
      <c r="V629" s="2155"/>
    </row>
    <row r="630" spans="6:25" s="2137" customFormat="1" ht="12" outlineLevel="2">
      <c r="F630" s="2128">
        <v>138</v>
      </c>
      <c r="G630" s="2129" t="s">
        <v>8408</v>
      </c>
      <c r="H630" s="2130" t="s">
        <v>9204</v>
      </c>
      <c r="I630" s="2131" t="s">
        <v>9205</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8676</v>
      </c>
      <c r="I631" s="2727" t="s">
        <v>9206</v>
      </c>
      <c r="J631" s="2727"/>
      <c r="K631" s="2727"/>
      <c r="L631" s="2727"/>
      <c r="M631" s="2727"/>
      <c r="N631" s="2727"/>
      <c r="O631" s="2727"/>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9207</v>
      </c>
      <c r="J633" s="2152"/>
      <c r="K633" s="2151"/>
      <c r="L633" s="2153"/>
      <c r="M633" s="2154">
        <v>330.41</v>
      </c>
      <c r="N633" s="2155"/>
      <c r="O633" s="2156"/>
      <c r="P633" s="2157"/>
      <c r="Q633" s="2155"/>
      <c r="R633" s="2155"/>
      <c r="S633" s="2155"/>
      <c r="T633" s="2158" t="s">
        <v>8406</v>
      </c>
      <c r="U633" s="2155"/>
      <c r="V633" s="2155"/>
    </row>
    <row r="634" spans="6:25" s="2147" customFormat="1" ht="11.25" outlineLevel="3">
      <c r="F634" s="2148"/>
      <c r="G634" s="2149"/>
      <c r="H634" s="2150" t="str">
        <f>IF(AND(H633&lt;&gt;"Výkaz výměr:",I633=""),"Výkaz výměr:","")</f>
        <v/>
      </c>
      <c r="I634" s="2151" t="s">
        <v>9208</v>
      </c>
      <c r="J634" s="2152"/>
      <c r="K634" s="2151"/>
      <c r="L634" s="2153"/>
      <c r="M634" s="2154">
        <v>0</v>
      </c>
      <c r="N634" s="2155"/>
      <c r="O634" s="2156"/>
      <c r="P634" s="2157"/>
      <c r="Q634" s="2155"/>
      <c r="R634" s="2155"/>
      <c r="S634" s="2155"/>
      <c r="T634" s="2158" t="s">
        <v>8406</v>
      </c>
      <c r="U634" s="2155"/>
      <c r="V634" s="2155"/>
    </row>
    <row r="635" spans="6:25" s="2137" customFormat="1" ht="12" outlineLevel="2">
      <c r="F635" s="2159">
        <v>139</v>
      </c>
      <c r="G635" s="2160" t="s">
        <v>8408</v>
      </c>
      <c r="H635" s="2161" t="s">
        <v>9209</v>
      </c>
      <c r="I635" s="2162" t="s">
        <v>9210</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8676</v>
      </c>
      <c r="I636" s="2727" t="s">
        <v>9211</v>
      </c>
      <c r="J636" s="2727"/>
      <c r="K636" s="2727"/>
      <c r="L636" s="2727"/>
      <c r="M636" s="2727"/>
      <c r="N636" s="2727"/>
      <c r="O636" s="2727"/>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9212</v>
      </c>
      <c r="J638" s="2152"/>
      <c r="K638" s="2151"/>
      <c r="L638" s="2153"/>
      <c r="M638" s="2154">
        <v>16.649999999999999</v>
      </c>
      <c r="N638" s="2155"/>
      <c r="O638" s="2156"/>
      <c r="P638" s="2157"/>
      <c r="Q638" s="2155"/>
      <c r="R638" s="2155"/>
      <c r="S638" s="2155"/>
      <c r="T638" s="2158" t="s">
        <v>8406</v>
      </c>
      <c r="U638" s="2155"/>
      <c r="V638" s="2155"/>
    </row>
    <row r="639" spans="6:25" s="2147" customFormat="1" ht="11.25" outlineLevel="3">
      <c r="F639" s="2148"/>
      <c r="G639" s="2149"/>
      <c r="H639" s="2150" t="str">
        <f t="shared" si="1"/>
        <v/>
      </c>
      <c r="I639" s="2151" t="s">
        <v>9213</v>
      </c>
      <c r="J639" s="2152"/>
      <c r="K639" s="2151"/>
      <c r="L639" s="2153"/>
      <c r="M639" s="2154">
        <v>6.52</v>
      </c>
      <c r="N639" s="2155"/>
      <c r="O639" s="2156"/>
      <c r="P639" s="2157"/>
      <c r="Q639" s="2155"/>
      <c r="R639" s="2155"/>
      <c r="S639" s="2155"/>
      <c r="T639" s="2158" t="s">
        <v>8406</v>
      </c>
      <c r="U639" s="2155"/>
      <c r="V639" s="2155"/>
    </row>
    <row r="640" spans="6:25" s="2147" customFormat="1" ht="11.25" outlineLevel="3">
      <c r="F640" s="2148"/>
      <c r="G640" s="2149"/>
      <c r="H640" s="2150" t="str">
        <f t="shared" si="1"/>
        <v/>
      </c>
      <c r="I640" s="2151" t="s">
        <v>9214</v>
      </c>
      <c r="J640" s="2152"/>
      <c r="K640" s="2151"/>
      <c r="L640" s="2153"/>
      <c r="M640" s="2154">
        <v>2.3039999999999998</v>
      </c>
      <c r="N640" s="2155"/>
      <c r="O640" s="2156"/>
      <c r="P640" s="2157"/>
      <c r="Q640" s="2155"/>
      <c r="R640" s="2155"/>
      <c r="S640" s="2155"/>
      <c r="T640" s="2158" t="s">
        <v>8406</v>
      </c>
      <c r="U640" s="2155"/>
      <c r="V640" s="2155"/>
    </row>
    <row r="641" spans="6:25" s="2147" customFormat="1" ht="11.25" outlineLevel="3">
      <c r="F641" s="2148"/>
      <c r="G641" s="2149"/>
      <c r="H641" s="2150" t="str">
        <f t="shared" si="1"/>
        <v/>
      </c>
      <c r="I641" s="2151" t="s">
        <v>9215</v>
      </c>
      <c r="J641" s="2152"/>
      <c r="K641" s="2151"/>
      <c r="L641" s="2153"/>
      <c r="M641" s="2154">
        <v>4.9039999999999999</v>
      </c>
      <c r="N641" s="2155"/>
      <c r="O641" s="2156"/>
      <c r="P641" s="2157"/>
      <c r="Q641" s="2155"/>
      <c r="R641" s="2155"/>
      <c r="S641" s="2155"/>
      <c r="T641" s="2158" t="s">
        <v>8406</v>
      </c>
      <c r="U641" s="2155"/>
      <c r="V641" s="2155"/>
    </row>
    <row r="642" spans="6:25" s="2147" customFormat="1" ht="11.25" outlineLevel="3">
      <c r="F642" s="2148"/>
      <c r="G642" s="2149"/>
      <c r="H642" s="2150" t="str">
        <f t="shared" si="1"/>
        <v/>
      </c>
      <c r="I642" s="2151" t="s">
        <v>9216</v>
      </c>
      <c r="J642" s="2152"/>
      <c r="K642" s="2151"/>
      <c r="L642" s="2153"/>
      <c r="M642" s="2154">
        <v>10.085999999999999</v>
      </c>
      <c r="N642" s="2155"/>
      <c r="O642" s="2156"/>
      <c r="P642" s="2157"/>
      <c r="Q642" s="2155"/>
      <c r="R642" s="2155"/>
      <c r="S642" s="2155"/>
      <c r="T642" s="2158" t="s">
        <v>8406</v>
      </c>
      <c r="U642" s="2155"/>
      <c r="V642" s="2155"/>
    </row>
    <row r="643" spans="6:25" s="2147" customFormat="1" ht="11.25" outlineLevel="3">
      <c r="F643" s="2148"/>
      <c r="G643" s="2149"/>
      <c r="H643" s="2150" t="str">
        <f t="shared" si="1"/>
        <v/>
      </c>
      <c r="I643" s="2151" t="s">
        <v>9217</v>
      </c>
      <c r="J643" s="2152"/>
      <c r="K643" s="2151"/>
      <c r="L643" s="2153"/>
      <c r="M643" s="2154">
        <v>0</v>
      </c>
      <c r="N643" s="2155"/>
      <c r="O643" s="2156"/>
      <c r="P643" s="2157"/>
      <c r="Q643" s="2155"/>
      <c r="R643" s="2155"/>
      <c r="S643" s="2155"/>
      <c r="T643" s="2158" t="s">
        <v>8406</v>
      </c>
      <c r="U643" s="2155"/>
      <c r="V643" s="2155"/>
    </row>
    <row r="644" spans="6:25" s="2137" customFormat="1" ht="12" outlineLevel="2">
      <c r="F644" s="2159">
        <v>140</v>
      </c>
      <c r="G644" s="2160" t="s">
        <v>8408</v>
      </c>
      <c r="H644" s="2161" t="s">
        <v>9218</v>
      </c>
      <c r="I644" s="2162" t="s">
        <v>9219</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8676</v>
      </c>
      <c r="I645" s="2727" t="s">
        <v>9206</v>
      </c>
      <c r="J645" s="2727"/>
      <c r="K645" s="2727"/>
      <c r="L645" s="2727"/>
      <c r="M645" s="2727"/>
      <c r="N645" s="2727"/>
      <c r="O645" s="2727"/>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9220</v>
      </c>
      <c r="J647" s="2152"/>
      <c r="K647" s="2151"/>
      <c r="L647" s="2153"/>
      <c r="M647" s="2154">
        <v>316.34999999999997</v>
      </c>
      <c r="N647" s="2155"/>
      <c r="O647" s="2156"/>
      <c r="P647" s="2157"/>
      <c r="Q647" s="2155"/>
      <c r="R647" s="2155"/>
      <c r="S647" s="2155"/>
      <c r="T647" s="2158" t="s">
        <v>8406</v>
      </c>
      <c r="U647" s="2155"/>
      <c r="V647" s="2155"/>
    </row>
    <row r="648" spans="6:25" s="2147" customFormat="1" ht="11.25" outlineLevel="3">
      <c r="F648" s="2148"/>
      <c r="G648" s="2149"/>
      <c r="H648" s="2150" t="str">
        <f t="shared" si="2"/>
        <v/>
      </c>
      <c r="I648" s="2151" t="s">
        <v>9221</v>
      </c>
      <c r="J648" s="2152"/>
      <c r="K648" s="2151"/>
      <c r="L648" s="2153"/>
      <c r="M648" s="2154">
        <v>123.88</v>
      </c>
      <c r="N648" s="2155"/>
      <c r="O648" s="2156"/>
      <c r="P648" s="2157"/>
      <c r="Q648" s="2155"/>
      <c r="R648" s="2155"/>
      <c r="S648" s="2155"/>
      <c r="T648" s="2158" t="s">
        <v>8406</v>
      </c>
      <c r="U648" s="2155"/>
      <c r="V648" s="2155"/>
    </row>
    <row r="649" spans="6:25" s="2147" customFormat="1" ht="11.25" outlineLevel="3">
      <c r="F649" s="2148"/>
      <c r="G649" s="2149"/>
      <c r="H649" s="2150" t="str">
        <f t="shared" si="2"/>
        <v/>
      </c>
      <c r="I649" s="2151" t="s">
        <v>9222</v>
      </c>
      <c r="J649" s="2152"/>
      <c r="K649" s="2151"/>
      <c r="L649" s="2153"/>
      <c r="M649" s="2154">
        <v>43.775999999999996</v>
      </c>
      <c r="N649" s="2155"/>
      <c r="O649" s="2156"/>
      <c r="P649" s="2157"/>
      <c r="Q649" s="2155"/>
      <c r="R649" s="2155"/>
      <c r="S649" s="2155"/>
      <c r="T649" s="2158" t="s">
        <v>8406</v>
      </c>
      <c r="U649" s="2155"/>
      <c r="V649" s="2155"/>
    </row>
    <row r="650" spans="6:25" s="2147" customFormat="1" ht="11.25" outlineLevel="3">
      <c r="F650" s="2148"/>
      <c r="G650" s="2149"/>
      <c r="H650" s="2150" t="str">
        <f t="shared" si="2"/>
        <v/>
      </c>
      <c r="I650" s="2151" t="s">
        <v>9223</v>
      </c>
      <c r="J650" s="2152"/>
      <c r="K650" s="2151"/>
      <c r="L650" s="2153"/>
      <c r="M650" s="2154">
        <v>93.176000000000002</v>
      </c>
      <c r="N650" s="2155"/>
      <c r="O650" s="2156"/>
      <c r="P650" s="2157"/>
      <c r="Q650" s="2155"/>
      <c r="R650" s="2155"/>
      <c r="S650" s="2155"/>
      <c r="T650" s="2158" t="s">
        <v>8406</v>
      </c>
      <c r="U650" s="2155"/>
      <c r="V650" s="2155"/>
    </row>
    <row r="651" spans="6:25" s="2147" customFormat="1" ht="11.25" outlineLevel="3">
      <c r="F651" s="2148"/>
      <c r="G651" s="2149"/>
      <c r="H651" s="2150" t="str">
        <f t="shared" si="2"/>
        <v/>
      </c>
      <c r="I651" s="2151" t="s">
        <v>9224</v>
      </c>
      <c r="J651" s="2152"/>
      <c r="K651" s="2151"/>
      <c r="L651" s="2153"/>
      <c r="M651" s="2154">
        <v>191.63399999999996</v>
      </c>
      <c r="N651" s="2155"/>
      <c r="O651" s="2156"/>
      <c r="P651" s="2157"/>
      <c r="Q651" s="2155"/>
      <c r="R651" s="2155"/>
      <c r="S651" s="2155"/>
      <c r="T651" s="2158" t="s">
        <v>8406</v>
      </c>
      <c r="U651" s="2155"/>
      <c r="V651" s="2155"/>
    </row>
    <row r="652" spans="6:25" s="2147" customFormat="1" ht="11.25" outlineLevel="3">
      <c r="F652" s="2148"/>
      <c r="G652" s="2149"/>
      <c r="H652" s="2150" t="str">
        <f t="shared" si="2"/>
        <v/>
      </c>
      <c r="I652" s="2151" t="s">
        <v>9225</v>
      </c>
      <c r="J652" s="2152"/>
      <c r="K652" s="2151"/>
      <c r="L652" s="2153"/>
      <c r="M652" s="2154">
        <v>0</v>
      </c>
      <c r="N652" s="2155"/>
      <c r="O652" s="2156"/>
      <c r="P652" s="2157"/>
      <c r="Q652" s="2155"/>
      <c r="R652" s="2155"/>
      <c r="S652" s="2155"/>
      <c r="T652" s="2158" t="s">
        <v>8406</v>
      </c>
      <c r="U652" s="2155"/>
      <c r="V652" s="2155"/>
    </row>
    <row r="653" spans="6:25" s="2147" customFormat="1" ht="11.25" outlineLevel="3">
      <c r="F653" s="2148"/>
      <c r="G653" s="2149"/>
      <c r="H653" s="2150" t="str">
        <f t="shared" si="2"/>
        <v/>
      </c>
      <c r="I653" s="2151" t="s">
        <v>9226</v>
      </c>
      <c r="J653" s="2152"/>
      <c r="K653" s="2151"/>
      <c r="L653" s="2153"/>
      <c r="M653" s="2154">
        <v>0.49399999999999999</v>
      </c>
      <c r="N653" s="2155"/>
      <c r="O653" s="2156"/>
      <c r="P653" s="2157"/>
      <c r="Q653" s="2155"/>
      <c r="R653" s="2155"/>
      <c r="S653" s="2155"/>
      <c r="T653" s="2158" t="s">
        <v>8406</v>
      </c>
      <c r="U653" s="2155"/>
      <c r="V653" s="2155"/>
    </row>
    <row r="654" spans="6:25" s="2147" customFormat="1" ht="11.25" outlineLevel="3">
      <c r="F654" s="2148"/>
      <c r="G654" s="2149"/>
      <c r="H654" s="2150" t="str">
        <f t="shared" si="2"/>
        <v/>
      </c>
      <c r="I654" s="2151" t="s">
        <v>9227</v>
      </c>
      <c r="J654" s="2152"/>
      <c r="K654" s="2151"/>
      <c r="L654" s="2153"/>
      <c r="M654" s="2154">
        <v>201.55200000000002</v>
      </c>
      <c r="N654" s="2155"/>
      <c r="O654" s="2156"/>
      <c r="P654" s="2157"/>
      <c r="Q654" s="2155"/>
      <c r="R654" s="2155"/>
      <c r="S654" s="2155"/>
      <c r="T654" s="2158" t="s">
        <v>8406</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8406</v>
      </c>
      <c r="U655" s="1982"/>
      <c r="V655" s="1982"/>
      <c r="W655" s="1982"/>
    </row>
    <row r="656" spans="6:25" s="2118" customFormat="1" ht="16.5" customHeight="1" outlineLevel="1">
      <c r="F656" s="2119"/>
      <c r="G656" s="2120"/>
      <c r="H656" s="2121"/>
      <c r="I656" s="2121" t="s">
        <v>9228</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8408</v>
      </c>
      <c r="H657" s="2161" t="s">
        <v>193</v>
      </c>
      <c r="I657" s="2162" t="s">
        <v>9229</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8676</v>
      </c>
      <c r="I658" s="2727" t="s">
        <v>9230</v>
      </c>
      <c r="J658" s="2727"/>
      <c r="K658" s="2727"/>
      <c r="L658" s="2727"/>
      <c r="M658" s="2727"/>
      <c r="N658" s="2727"/>
      <c r="O658" s="2727"/>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9231</v>
      </c>
      <c r="J660" s="2152"/>
      <c r="K660" s="2151"/>
      <c r="L660" s="2153"/>
      <c r="M660" s="2154">
        <v>2026.7541000000001</v>
      </c>
      <c r="N660" s="2155"/>
      <c r="O660" s="2156"/>
      <c r="P660" s="2157"/>
      <c r="Q660" s="2155"/>
      <c r="R660" s="2155"/>
      <c r="S660" s="2155"/>
      <c r="T660" s="2158" t="s">
        <v>8406</v>
      </c>
      <c r="U660" s="2155"/>
      <c r="V660" s="2155"/>
    </row>
    <row r="661" spans="6:25" s="2137" customFormat="1" ht="12" outlineLevel="2">
      <c r="F661" s="2159">
        <v>142</v>
      </c>
      <c r="G661" s="2160" t="s">
        <v>8408</v>
      </c>
      <c r="H661" s="2161" t="s">
        <v>9232</v>
      </c>
      <c r="I661" s="2162" t="s">
        <v>9233</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8676</v>
      </c>
      <c r="I662" s="2727" t="s">
        <v>9234</v>
      </c>
      <c r="J662" s="2727"/>
      <c r="K662" s="2727"/>
      <c r="L662" s="2727"/>
      <c r="M662" s="2727"/>
      <c r="N662" s="2727"/>
      <c r="O662" s="2727"/>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9212</v>
      </c>
      <c r="J664" s="2152"/>
      <c r="K664" s="2151"/>
      <c r="L664" s="2153"/>
      <c r="M664" s="2154">
        <v>16.649999999999999</v>
      </c>
      <c r="N664" s="2155"/>
      <c r="O664" s="2156"/>
      <c r="P664" s="2157"/>
      <c r="Q664" s="2155"/>
      <c r="R664" s="2155"/>
      <c r="S664" s="2155"/>
      <c r="T664" s="2158" t="s">
        <v>8406</v>
      </c>
      <c r="U664" s="2155"/>
      <c r="V664" s="2155"/>
    </row>
    <row r="665" spans="6:25" s="2147" customFormat="1" ht="11.25" outlineLevel="3">
      <c r="F665" s="2148"/>
      <c r="G665" s="2149"/>
      <c r="H665" s="2150" t="str">
        <f>IF(AND(H664&lt;&gt;"Výkaz výměr:",I664=""),"Výkaz výměr:","")</f>
        <v/>
      </c>
      <c r="I665" s="2151" t="s">
        <v>9213</v>
      </c>
      <c r="J665" s="2152"/>
      <c r="K665" s="2151"/>
      <c r="L665" s="2153"/>
      <c r="M665" s="2154">
        <v>6.52</v>
      </c>
      <c r="N665" s="2155"/>
      <c r="O665" s="2156"/>
      <c r="P665" s="2157"/>
      <c r="Q665" s="2155"/>
      <c r="R665" s="2155"/>
      <c r="S665" s="2155"/>
      <c r="T665" s="2158" t="s">
        <v>8406</v>
      </c>
      <c r="U665" s="2155"/>
      <c r="V665" s="2155"/>
    </row>
    <row r="666" spans="6:25" s="2147" customFormat="1" ht="11.25" outlineLevel="3">
      <c r="F666" s="2148"/>
      <c r="G666" s="2149"/>
      <c r="H666" s="2150" t="str">
        <f>IF(AND(H665&lt;&gt;"Výkaz výměr:",I665=""),"Výkaz výměr:","")</f>
        <v/>
      </c>
      <c r="I666" s="2151" t="s">
        <v>9214</v>
      </c>
      <c r="J666" s="2152"/>
      <c r="K666" s="2151"/>
      <c r="L666" s="2153"/>
      <c r="M666" s="2154">
        <v>2.3039999999999998</v>
      </c>
      <c r="N666" s="2155"/>
      <c r="O666" s="2156"/>
      <c r="P666" s="2157"/>
      <c r="Q666" s="2155"/>
      <c r="R666" s="2155"/>
      <c r="S666" s="2155"/>
      <c r="T666" s="2158" t="s">
        <v>8406</v>
      </c>
      <c r="U666" s="2155"/>
      <c r="V666" s="2155"/>
    </row>
    <row r="667" spans="6:25" s="2147" customFormat="1" ht="11.25" outlineLevel="3">
      <c r="F667" s="2148"/>
      <c r="G667" s="2149"/>
      <c r="H667" s="2150" t="str">
        <f>IF(AND(H666&lt;&gt;"Výkaz výměr:",I666=""),"Výkaz výměr:","")</f>
        <v/>
      </c>
      <c r="I667" s="2151" t="s">
        <v>9215</v>
      </c>
      <c r="J667" s="2152"/>
      <c r="K667" s="2151"/>
      <c r="L667" s="2153"/>
      <c r="M667" s="2154">
        <v>4.9039999999999999</v>
      </c>
      <c r="N667" s="2155"/>
      <c r="O667" s="2156"/>
      <c r="P667" s="2157"/>
      <c r="Q667" s="2155"/>
      <c r="R667" s="2155"/>
      <c r="S667" s="2155"/>
      <c r="T667" s="2158" t="s">
        <v>8406</v>
      </c>
      <c r="U667" s="2155"/>
      <c r="V667" s="2155"/>
    </row>
    <row r="668" spans="6:25" s="2137" customFormat="1" ht="12" outlineLevel="2">
      <c r="F668" s="2128">
        <v>143</v>
      </c>
      <c r="G668" s="2129" t="s">
        <v>8408</v>
      </c>
      <c r="H668" s="2130" t="s">
        <v>9235</v>
      </c>
      <c r="I668" s="2131" t="s">
        <v>9236</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8676</v>
      </c>
      <c r="I669" s="2727" t="s">
        <v>9237</v>
      </c>
      <c r="J669" s="2727"/>
      <c r="K669" s="2727"/>
      <c r="L669" s="2727"/>
      <c r="M669" s="2727"/>
      <c r="N669" s="2727"/>
      <c r="O669" s="2727"/>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9238</v>
      </c>
      <c r="J671" s="2152"/>
      <c r="K671" s="2151"/>
      <c r="L671" s="2153"/>
      <c r="M671" s="2154">
        <v>37.65</v>
      </c>
      <c r="N671" s="2155"/>
      <c r="O671" s="2156"/>
      <c r="P671" s="2157"/>
      <c r="Q671" s="2155"/>
      <c r="R671" s="2155"/>
      <c r="S671" s="2155"/>
      <c r="T671" s="2158" t="s">
        <v>8406</v>
      </c>
      <c r="U671" s="2155"/>
      <c r="V671" s="2155"/>
    </row>
    <row r="672" spans="6:25" s="2137" customFormat="1" ht="12" outlineLevel="2">
      <c r="F672" s="2128">
        <v>144</v>
      </c>
      <c r="G672" s="2129" t="s">
        <v>8408</v>
      </c>
      <c r="H672" s="2130" t="s">
        <v>8568</v>
      </c>
      <c r="I672" s="2131" t="s">
        <v>9239</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8676</v>
      </c>
      <c r="I673" s="2727" t="s">
        <v>9240</v>
      </c>
      <c r="J673" s="2727"/>
      <c r="K673" s="2727"/>
      <c r="L673" s="2727"/>
      <c r="M673" s="2727"/>
      <c r="N673" s="2727"/>
      <c r="O673" s="2727"/>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9216</v>
      </c>
      <c r="J675" s="2152"/>
      <c r="K675" s="2151"/>
      <c r="L675" s="2153"/>
      <c r="M675" s="2154">
        <v>10.085999999999999</v>
      </c>
      <c r="N675" s="2155"/>
      <c r="O675" s="2156"/>
      <c r="P675" s="2157"/>
      <c r="Q675" s="2155"/>
      <c r="R675" s="2155"/>
      <c r="S675" s="2155"/>
      <c r="T675" s="2158" t="s">
        <v>8406</v>
      </c>
      <c r="U675" s="2155"/>
      <c r="V675" s="2155"/>
    </row>
    <row r="676" spans="6:25" s="2137" customFormat="1" ht="12" outlineLevel="2">
      <c r="F676" s="2128">
        <v>145</v>
      </c>
      <c r="G676" s="2129" t="s">
        <v>8408</v>
      </c>
      <c r="H676" s="2130" t="s">
        <v>9241</v>
      </c>
      <c r="I676" s="2131" t="s">
        <v>9242</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8676</v>
      </c>
      <c r="I677" s="2727" t="s">
        <v>9243</v>
      </c>
      <c r="J677" s="2727"/>
      <c r="K677" s="2727"/>
      <c r="L677" s="2727"/>
      <c r="M677" s="2727"/>
      <c r="N677" s="2727"/>
      <c r="O677" s="2727"/>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9202</v>
      </c>
      <c r="J679" s="2152"/>
      <c r="K679" s="2151"/>
      <c r="L679" s="2153"/>
      <c r="M679" s="2154">
        <v>17.39</v>
      </c>
      <c r="N679" s="2155"/>
      <c r="O679" s="2156"/>
      <c r="P679" s="2157"/>
      <c r="Q679" s="2155"/>
      <c r="R679" s="2155"/>
      <c r="S679" s="2155"/>
      <c r="T679" s="2158" t="s">
        <v>8406</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8406</v>
      </c>
      <c r="U680" s="1982"/>
      <c r="V680" s="1982"/>
      <c r="W680" s="1982"/>
    </row>
    <row r="681" spans="6:25" s="2118" customFormat="1" ht="16.5" customHeight="1" outlineLevel="1">
      <c r="F681" s="2119"/>
      <c r="G681" s="2120"/>
      <c r="H681" s="2121"/>
      <c r="I681" s="2121" t="s">
        <v>9244</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8408</v>
      </c>
      <c r="H682" s="2161" t="s">
        <v>9245</v>
      </c>
      <c r="I682" s="2162" t="s">
        <v>9246</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8676</v>
      </c>
      <c r="I683" s="2727" t="s">
        <v>9247</v>
      </c>
      <c r="J683" s="2727"/>
      <c r="K683" s="2727"/>
      <c r="L683" s="2727"/>
      <c r="M683" s="2727"/>
      <c r="N683" s="2727"/>
      <c r="O683" s="2727"/>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8406</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8406</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8406</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603:O603"/>
    <mergeCell ref="I607:O607"/>
    <mergeCell ref="I615:O615"/>
    <mergeCell ref="I620:O620"/>
    <mergeCell ref="I571:O571"/>
    <mergeCell ref="I575:O575"/>
    <mergeCell ref="I579:O579"/>
    <mergeCell ref="I583:O583"/>
    <mergeCell ref="I587:O587"/>
    <mergeCell ref="I591:O591"/>
    <mergeCell ref="I599:O599"/>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8" t="s">
        <v>9249</v>
      </c>
      <c r="D3" s="2728"/>
      <c r="E3" s="2728"/>
      <c r="F3" s="2728"/>
    </row>
    <row r="7" spans="3:6" s="2177" customFormat="1" ht="18" customHeight="1">
      <c r="C7" s="2177" t="s">
        <v>9250</v>
      </c>
      <c r="F7" s="2178">
        <f>'S-Sadovnické práce'!F66</f>
        <v>0</v>
      </c>
    </row>
    <row r="8" spans="3:6" s="2177" customFormat="1" ht="18" customHeight="1">
      <c r="C8" s="2177" t="s">
        <v>9251</v>
      </c>
      <c r="F8" s="2178">
        <f>'S-Keře a stromy'!G4</f>
        <v>0</v>
      </c>
    </row>
    <row r="9" spans="3:6" s="2177" customFormat="1" ht="18" customHeight="1">
      <c r="C9" s="2177" t="s">
        <v>9252</v>
      </c>
      <c r="F9" s="2178">
        <f>'S-Trvalky'!J2</f>
        <v>0</v>
      </c>
    </row>
    <row r="10" spans="3:6" s="2177" customFormat="1" ht="18" customHeight="1">
      <c r="C10" s="2177" t="s">
        <v>9253</v>
      </c>
      <c r="F10" s="2178">
        <f>'S-Nebiologický materiál'!F27</f>
        <v>0</v>
      </c>
    </row>
    <row r="11" spans="3:6" s="2177" customFormat="1" ht="18" customHeight="1">
      <c r="C11" s="2179"/>
      <c r="D11" s="2179"/>
      <c r="E11" s="2179"/>
      <c r="F11" s="2180"/>
    </row>
    <row r="12" spans="3:6">
      <c r="C12" s="2181" t="s">
        <v>4845</v>
      </c>
      <c r="D12" s="2182"/>
      <c r="E12" s="2182"/>
      <c r="F12" s="2183">
        <f>SUM(F7:F10)</f>
        <v>0</v>
      </c>
    </row>
    <row r="13" spans="3:6">
      <c r="C13" s="2179" t="s">
        <v>4887</v>
      </c>
      <c r="D13" s="2184"/>
      <c r="E13" s="2184"/>
      <c r="F13" s="2185">
        <f>0.21*F12</f>
        <v>0</v>
      </c>
    </row>
    <row r="14" spans="3:6">
      <c r="C14" s="2186" t="s">
        <v>4888</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9250</v>
      </c>
    </row>
    <row r="2" spans="1:7" s="2190" customFormat="1" ht="14.25">
      <c r="E2" s="2191"/>
      <c r="G2" s="2192"/>
    </row>
    <row r="3" spans="1:7" s="2194" customFormat="1" ht="20.25">
      <c r="A3" s="2193"/>
    </row>
    <row r="4" spans="1:7" s="2196" customFormat="1" ht="18">
      <c r="A4" s="2195" t="s">
        <v>9254</v>
      </c>
      <c r="D4" s="2196" t="s">
        <v>8396</v>
      </c>
      <c r="E4" s="2194" t="s">
        <v>9255</v>
      </c>
      <c r="F4" s="2194" t="s">
        <v>9256</v>
      </c>
      <c r="G4" s="2197" t="s">
        <v>7895</v>
      </c>
    </row>
    <row r="5" spans="1:7" s="2196" customFormat="1" ht="21">
      <c r="A5" s="2195"/>
      <c r="B5" s="2198" t="s">
        <v>9257</v>
      </c>
      <c r="E5" s="2199"/>
      <c r="F5" s="2199"/>
      <c r="G5" s="2197"/>
    </row>
    <row r="6" spans="1:7" s="2205" customFormat="1" ht="33.75" thickBot="1">
      <c r="A6" s="2200">
        <v>111151522</v>
      </c>
      <c r="B6" s="2201" t="s">
        <v>9258</v>
      </c>
      <c r="C6" s="2202" t="s">
        <v>254</v>
      </c>
      <c r="D6" s="2203"/>
      <c r="E6" s="2199">
        <v>870</v>
      </c>
      <c r="F6" s="2204">
        <f>D6*E6</f>
        <v>0</v>
      </c>
    </row>
    <row r="7" spans="1:7" s="2205" customFormat="1" ht="33.75" thickBot="1">
      <c r="A7" s="2206">
        <v>181151331</v>
      </c>
      <c r="B7" s="2207" t="s">
        <v>9259</v>
      </c>
      <c r="C7" s="2208" t="s">
        <v>9260</v>
      </c>
      <c r="D7" s="2203"/>
      <c r="E7" s="2199">
        <v>870</v>
      </c>
      <c r="F7" s="2204">
        <f>D7*E7</f>
        <v>0</v>
      </c>
    </row>
    <row r="8" spans="1:7" s="2205" customFormat="1" ht="33.75" thickBot="1">
      <c r="A8" s="2200">
        <v>181451131</v>
      </c>
      <c r="B8" s="2209" t="s">
        <v>9261</v>
      </c>
      <c r="C8" s="2202" t="s">
        <v>9260</v>
      </c>
      <c r="D8" s="2203"/>
      <c r="E8" s="2199">
        <v>870</v>
      </c>
      <c r="F8" s="2204">
        <f>D8*E8</f>
        <v>0</v>
      </c>
      <c r="G8" s="2197"/>
    </row>
    <row r="9" spans="1:7" s="2205" customFormat="1" ht="17.25" thickBot="1">
      <c r="A9" s="2206">
        <v>185802113</v>
      </c>
      <c r="B9" s="2207" t="s">
        <v>9262</v>
      </c>
      <c r="C9" s="2208" t="s">
        <v>195</v>
      </c>
      <c r="D9" s="2203"/>
      <c r="E9" s="2199">
        <v>8.6999999999999994E-2</v>
      </c>
      <c r="F9" s="2204">
        <f>D9*E9</f>
        <v>0</v>
      </c>
      <c r="G9" s="2197"/>
    </row>
    <row r="10" spans="1:7" s="2205" customFormat="1" ht="39" thickBot="1">
      <c r="A10" s="2206">
        <v>998231311</v>
      </c>
      <c r="B10" s="2210" t="s">
        <v>9263</v>
      </c>
      <c r="C10" s="2208" t="s">
        <v>195</v>
      </c>
      <c r="D10" s="2203"/>
      <c r="E10" s="2199">
        <v>23</v>
      </c>
      <c r="F10" s="2204">
        <f>D10*E10</f>
        <v>0</v>
      </c>
      <c r="G10" s="2197" t="s">
        <v>9264</v>
      </c>
    </row>
    <row r="11" spans="1:7" s="2205" customFormat="1" ht="15" customHeight="1" thickBot="1">
      <c r="A11" s="2206"/>
      <c r="B11" s="2210"/>
      <c r="C11" s="2208"/>
      <c r="D11" s="2211"/>
      <c r="F11" s="2212"/>
      <c r="G11" s="2197"/>
    </row>
    <row r="12" spans="1:7" s="2205" customFormat="1" ht="39.75" thickBot="1">
      <c r="A12" s="2213"/>
      <c r="B12" s="2214" t="s">
        <v>9265</v>
      </c>
      <c r="C12" s="2202"/>
      <c r="D12" s="2215"/>
      <c r="E12" s="2194" t="s">
        <v>9255</v>
      </c>
      <c r="F12" s="2216" t="s">
        <v>9256</v>
      </c>
      <c r="G12" s="2197"/>
    </row>
    <row r="13" spans="1:7" s="2199" customFormat="1" ht="33.75" thickBot="1">
      <c r="A13" s="2200">
        <v>184802111</v>
      </c>
      <c r="B13" s="2209" t="s">
        <v>9266</v>
      </c>
      <c r="C13" s="2202" t="s">
        <v>9260</v>
      </c>
      <c r="D13" s="2203"/>
      <c r="E13" s="2199">
        <v>1490</v>
      </c>
      <c r="F13" s="2204">
        <f>D13*E13</f>
        <v>0</v>
      </c>
      <c r="G13" s="2197" t="s">
        <v>9267</v>
      </c>
    </row>
    <row r="14" spans="1:7" s="2199" customFormat="1" ht="33.75" thickBot="1">
      <c r="A14" s="2206">
        <v>181151331</v>
      </c>
      <c r="B14" s="2207" t="s">
        <v>9259</v>
      </c>
      <c r="C14" s="2208" t="s">
        <v>9260</v>
      </c>
      <c r="D14" s="2203"/>
      <c r="E14" s="2199">
        <v>1490</v>
      </c>
      <c r="F14" s="2204">
        <f>D14*E14</f>
        <v>0</v>
      </c>
      <c r="G14" s="2197"/>
    </row>
    <row r="15" spans="1:7" s="2205" customFormat="1" ht="33.75" thickBot="1">
      <c r="A15" s="2200">
        <v>181451131</v>
      </c>
      <c r="B15" s="2201" t="s">
        <v>9268</v>
      </c>
      <c r="C15" s="2202" t="s">
        <v>9260</v>
      </c>
      <c r="D15" s="2203"/>
      <c r="E15" s="2199">
        <v>1490</v>
      </c>
      <c r="F15" s="2204">
        <f>D15*E15</f>
        <v>0</v>
      </c>
      <c r="G15" s="2197"/>
    </row>
    <row r="16" spans="1:7" s="2205" customFormat="1" ht="17.25" thickBot="1">
      <c r="A16" s="2206">
        <v>185802113</v>
      </c>
      <c r="B16" s="2207" t="s">
        <v>9262</v>
      </c>
      <c r="C16" s="2208" t="s">
        <v>195</v>
      </c>
      <c r="D16" s="2203"/>
      <c r="E16" s="2199">
        <v>0.14899999999999999</v>
      </c>
      <c r="F16" s="2204">
        <f>D16*E16</f>
        <v>0</v>
      </c>
      <c r="G16" s="2197"/>
    </row>
    <row r="17" spans="1:8" s="2199" customFormat="1" ht="33.75" thickBot="1">
      <c r="A17" s="2206">
        <v>184802611</v>
      </c>
      <c r="B17" s="2210" t="s">
        <v>9269</v>
      </c>
      <c r="C17" s="2208" t="s">
        <v>9260</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9270</v>
      </c>
      <c r="C19" s="2219"/>
      <c r="D19" s="2220"/>
      <c r="E19" s="2194" t="s">
        <v>9255</v>
      </c>
      <c r="F19" s="2216" t="s">
        <v>9256</v>
      </c>
      <c r="G19" s="2217"/>
    </row>
    <row r="20" spans="1:8" s="2199" customFormat="1" ht="33.75" thickBot="1">
      <c r="A20" s="2200">
        <v>111151522</v>
      </c>
      <c r="B20" s="2201" t="s">
        <v>9258</v>
      </c>
      <c r="C20" s="2202" t="s">
        <v>254</v>
      </c>
      <c r="D20" s="2203"/>
      <c r="E20" s="2199">
        <v>1080</v>
      </c>
      <c r="F20" s="2204">
        <f>D20*E20</f>
        <v>0</v>
      </c>
      <c r="G20" s="2217" t="s">
        <v>9271</v>
      </c>
    </row>
    <row r="21" spans="1:8" s="2199" customFormat="1" ht="33.75" thickBot="1">
      <c r="A21" s="2206">
        <v>84802211</v>
      </c>
      <c r="B21" s="2210" t="s">
        <v>9272</v>
      </c>
      <c r="C21" s="2208" t="s">
        <v>9260</v>
      </c>
      <c r="D21" s="2203"/>
      <c r="E21" s="2199">
        <v>1080</v>
      </c>
      <c r="F21" s="2204">
        <f>D21*E21</f>
        <v>0</v>
      </c>
      <c r="G21" s="2217"/>
    </row>
    <row r="22" spans="1:8" s="2199" customFormat="1" ht="33.75" thickBot="1">
      <c r="A22" s="2200">
        <v>181151332</v>
      </c>
      <c r="B22" s="2209" t="s">
        <v>9273</v>
      </c>
      <c r="C22" s="2202" t="s">
        <v>9260</v>
      </c>
      <c r="D22" s="2203"/>
      <c r="E22" s="2199">
        <v>1080</v>
      </c>
      <c r="F22" s="2204">
        <f>D22*E22</f>
        <v>0</v>
      </c>
      <c r="G22" s="2217"/>
    </row>
    <row r="23" spans="1:8" s="2199" customFormat="1" ht="33.75" thickBot="1">
      <c r="A23" s="2206">
        <v>181451132</v>
      </c>
      <c r="B23" s="2207" t="s">
        <v>9274</v>
      </c>
      <c r="C23" s="2208" t="s">
        <v>9260</v>
      </c>
      <c r="D23" s="2203"/>
      <c r="E23" s="2199">
        <v>1080</v>
      </c>
      <c r="F23" s="2204">
        <f>D23*E23</f>
        <v>0</v>
      </c>
      <c r="G23" s="2217"/>
    </row>
    <row r="24" spans="1:8" s="2199" customFormat="1" ht="39" thickBot="1">
      <c r="A24" s="2206">
        <v>998231311</v>
      </c>
      <c r="B24" s="2210" t="s">
        <v>9263</v>
      </c>
      <c r="C24" s="2208" t="s">
        <v>195</v>
      </c>
      <c r="D24" s="2203"/>
      <c r="E24" s="2199">
        <v>10</v>
      </c>
      <c r="F24" s="2204">
        <f>D24*E24</f>
        <v>0</v>
      </c>
      <c r="G24" s="2197" t="s">
        <v>9264</v>
      </c>
      <c r="H24" s="2205"/>
    </row>
    <row r="25" spans="1:8" s="2199" customFormat="1" ht="15" customHeight="1">
      <c r="A25" s="2223"/>
      <c r="B25" s="2224"/>
      <c r="C25" s="2225"/>
      <c r="D25" s="2226"/>
      <c r="F25" s="2204"/>
      <c r="G25" s="2197"/>
    </row>
    <row r="26" spans="1:8" s="2199" customFormat="1" ht="21">
      <c r="A26" s="2195" t="s">
        <v>9275</v>
      </c>
      <c r="E26" s="2194" t="s">
        <v>9255</v>
      </c>
      <c r="F26" s="2216" t="s">
        <v>9256</v>
      </c>
      <c r="G26" s="2197"/>
    </row>
    <row r="27" spans="1:8" s="2199" customFormat="1" ht="33.75" thickBot="1">
      <c r="A27" s="2200">
        <v>121112111</v>
      </c>
      <c r="B27" s="2201" t="s">
        <v>9276</v>
      </c>
      <c r="C27" s="2202" t="s">
        <v>9277</v>
      </c>
      <c r="D27" s="2203"/>
      <c r="E27" s="2199">
        <v>22.2</v>
      </c>
      <c r="F27" s="2204">
        <f>D27*E27</f>
        <v>0</v>
      </c>
      <c r="G27" s="2197"/>
    </row>
    <row r="28" spans="1:8" s="2199" customFormat="1" ht="33.75" thickBot="1">
      <c r="A28" s="2206">
        <v>183211211</v>
      </c>
      <c r="B28" s="2207" t="s">
        <v>9278</v>
      </c>
      <c r="C28" s="2208" t="s">
        <v>9260</v>
      </c>
      <c r="D28" s="2203"/>
      <c r="E28" s="2199">
        <v>148</v>
      </c>
      <c r="F28" s="2204">
        <f>D28*E28</f>
        <v>0</v>
      </c>
      <c r="G28" s="2197"/>
    </row>
    <row r="29" spans="1:8" ht="33.75" thickBot="1">
      <c r="A29" s="2206">
        <v>998231311</v>
      </c>
      <c r="B29" s="2210" t="s">
        <v>9263</v>
      </c>
      <c r="C29" s="2208" t="s">
        <v>195</v>
      </c>
      <c r="D29" s="2203"/>
      <c r="E29" s="2199">
        <v>50</v>
      </c>
      <c r="F29" s="2204">
        <f>D29*E29</f>
        <v>0</v>
      </c>
      <c r="G29" s="2197" t="s">
        <v>9279</v>
      </c>
    </row>
    <row r="30" spans="1:8" s="2199" customFormat="1">
      <c r="F30" s="2204"/>
      <c r="G30" s="2197"/>
    </row>
    <row r="31" spans="1:8" s="2199" customFormat="1" ht="21">
      <c r="A31" s="2195" t="s">
        <v>9280</v>
      </c>
      <c r="E31" s="2194" t="s">
        <v>9255</v>
      </c>
      <c r="F31" s="2216" t="s">
        <v>9256</v>
      </c>
      <c r="G31" s="2197"/>
    </row>
    <row r="32" spans="1:8" s="2205" customFormat="1" ht="33.75" thickBot="1">
      <c r="A32" s="2200">
        <v>111151522</v>
      </c>
      <c r="B32" s="2201" t="s">
        <v>9258</v>
      </c>
      <c r="C32" s="2208" t="s">
        <v>9260</v>
      </c>
      <c r="D32" s="2203"/>
      <c r="E32" s="2199">
        <v>99</v>
      </c>
      <c r="F32" s="2204">
        <f>D32*E32</f>
        <v>0</v>
      </c>
      <c r="G32" s="2227"/>
    </row>
    <row r="33" spans="1:7" s="2205" customFormat="1" ht="33.75" thickBot="1">
      <c r="A33" s="2206">
        <v>84802211</v>
      </c>
      <c r="B33" s="2210" t="s">
        <v>9272</v>
      </c>
      <c r="C33" s="2208" t="s">
        <v>9260</v>
      </c>
      <c r="D33" s="2203"/>
      <c r="E33" s="2199">
        <v>99</v>
      </c>
      <c r="F33" s="2204">
        <f>D33*E33</f>
        <v>0</v>
      </c>
      <c r="G33" s="2227"/>
    </row>
    <row r="34" spans="1:7" s="2199" customFormat="1" ht="26.25" thickBot="1">
      <c r="A34" s="2206">
        <v>183205111</v>
      </c>
      <c r="B34" s="2207" t="s">
        <v>9281</v>
      </c>
      <c r="C34" s="2208" t="s">
        <v>9260</v>
      </c>
      <c r="D34" s="2203"/>
      <c r="E34" s="2199">
        <v>99</v>
      </c>
      <c r="F34" s="2204">
        <f>D34*E34</f>
        <v>0</v>
      </c>
      <c r="G34" s="2197" t="s">
        <v>9282</v>
      </c>
    </row>
    <row r="35" spans="1:7" s="2199" customFormat="1" ht="33.75" thickBot="1">
      <c r="A35" s="2200">
        <v>182301123</v>
      </c>
      <c r="B35" s="2201" t="s">
        <v>9283</v>
      </c>
      <c r="C35" s="2202" t="s">
        <v>9260</v>
      </c>
      <c r="D35" s="2203"/>
      <c r="E35" s="2199">
        <v>99</v>
      </c>
      <c r="F35" s="2204">
        <f>D35*E35</f>
        <v>0</v>
      </c>
      <c r="G35" s="2197" t="s">
        <v>9282</v>
      </c>
    </row>
    <row r="36" spans="1:7" ht="39" thickBot="1">
      <c r="A36" s="2206">
        <v>998231311</v>
      </c>
      <c r="B36" s="2210" t="s">
        <v>9263</v>
      </c>
      <c r="C36" s="2208" t="s">
        <v>195</v>
      </c>
      <c r="D36" s="2203"/>
      <c r="E36" s="2199">
        <v>1</v>
      </c>
      <c r="F36" s="2204">
        <f>D36*E36</f>
        <v>0</v>
      </c>
      <c r="G36" s="2197" t="s">
        <v>9264</v>
      </c>
    </row>
    <row r="37" spans="1:7">
      <c r="D37" s="2199"/>
      <c r="F37" s="2228"/>
    </row>
    <row r="38" spans="1:7" s="2196" customFormat="1" ht="18">
      <c r="A38" s="2195" t="s">
        <v>9284</v>
      </c>
      <c r="D38" s="2199"/>
      <c r="E38" s="2199"/>
      <c r="F38" s="2204"/>
      <c r="G38" s="2229"/>
    </row>
    <row r="39" spans="1:7" s="2196" customFormat="1" ht="18">
      <c r="A39" s="2195"/>
      <c r="B39" s="2195" t="s">
        <v>9285</v>
      </c>
      <c r="C39" s="2195"/>
      <c r="D39" s="2199"/>
      <c r="E39" s="2194" t="s">
        <v>9255</v>
      </c>
      <c r="F39" s="2216" t="s">
        <v>9256</v>
      </c>
      <c r="G39" s="2229"/>
    </row>
    <row r="40" spans="1:7" s="2196" customFormat="1" ht="33.75" thickBot="1">
      <c r="A40" s="2206">
        <v>183111111</v>
      </c>
      <c r="B40" s="2207" t="s">
        <v>9286</v>
      </c>
      <c r="C40" s="2208" t="s">
        <v>259</v>
      </c>
      <c r="D40" s="2203"/>
      <c r="E40" s="2199">
        <v>4884</v>
      </c>
      <c r="F40" s="2204">
        <f>D40*E40</f>
        <v>0</v>
      </c>
      <c r="G40" s="2229"/>
    </row>
    <row r="41" spans="1:7" s="2196" customFormat="1" ht="18.75" thickBot="1">
      <c r="A41" s="2206">
        <v>183211312</v>
      </c>
      <c r="B41" s="2207" t="s">
        <v>9287</v>
      </c>
      <c r="C41" s="2208" t="s">
        <v>259</v>
      </c>
      <c r="D41" s="2203"/>
      <c r="E41" s="2199">
        <v>4884</v>
      </c>
      <c r="F41" s="2204">
        <f>D41*E41</f>
        <v>0</v>
      </c>
      <c r="G41" s="2229"/>
    </row>
    <row r="42" spans="1:7" s="2205" customFormat="1">
      <c r="D42" s="2199"/>
      <c r="F42" s="2212"/>
      <c r="G42" s="2227"/>
    </row>
    <row r="43" spans="1:7" s="2205" customFormat="1" ht="18">
      <c r="A43" s="2199"/>
      <c r="B43" s="2195" t="s">
        <v>9288</v>
      </c>
      <c r="C43" s="2195"/>
      <c r="D43" s="2199"/>
      <c r="E43" s="2194" t="s">
        <v>9255</v>
      </c>
      <c r="F43" s="2216" t="s">
        <v>9256</v>
      </c>
      <c r="G43" s="2197"/>
    </row>
    <row r="44" spans="1:7" s="2199" customFormat="1" ht="33.75" thickBot="1">
      <c r="A44" s="2206">
        <v>84802211</v>
      </c>
      <c r="B44" s="2210" t="s">
        <v>9272</v>
      </c>
      <c r="C44" s="2208" t="s">
        <v>9260</v>
      </c>
      <c r="D44" s="2203"/>
      <c r="E44" s="2199">
        <v>1992</v>
      </c>
      <c r="F44" s="2204">
        <f>D44*E44</f>
        <v>0</v>
      </c>
      <c r="G44" s="2227"/>
    </row>
    <row r="45" spans="1:7" s="2199" customFormat="1" ht="33.75" thickBot="1">
      <c r="A45" s="2206">
        <v>183112211</v>
      </c>
      <c r="B45" s="2207" t="s">
        <v>9289</v>
      </c>
      <c r="C45" s="2208" t="s">
        <v>259</v>
      </c>
      <c r="D45" s="2203"/>
      <c r="E45" s="2199">
        <v>1992</v>
      </c>
      <c r="F45" s="2204">
        <f>D45*E45</f>
        <v>0</v>
      </c>
      <c r="G45" s="2227"/>
    </row>
    <row r="46" spans="1:7" s="2199" customFormat="1" ht="17.25" thickBot="1">
      <c r="A46" s="2206">
        <v>183211312</v>
      </c>
      <c r="B46" s="2207" t="s">
        <v>9287</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9290</v>
      </c>
      <c r="C48" s="2195"/>
      <c r="E48" s="2194" t="s">
        <v>9255</v>
      </c>
      <c r="F48" s="2216" t="s">
        <v>9256</v>
      </c>
      <c r="G48" s="2197"/>
    </row>
    <row r="49" spans="1:7" s="2199" customFormat="1" ht="21">
      <c r="B49" s="2195" t="s">
        <v>9291</v>
      </c>
      <c r="C49" s="2195"/>
      <c r="E49" s="2194"/>
      <c r="F49" s="2216"/>
      <c r="G49" s="2197"/>
    </row>
    <row r="50" spans="1:7" s="2199" customFormat="1" ht="33.75" thickBot="1">
      <c r="A50" s="2200">
        <v>184802111</v>
      </c>
      <c r="B50" s="2209" t="s">
        <v>9266</v>
      </c>
      <c r="C50" s="2202" t="s">
        <v>9260</v>
      </c>
      <c r="D50" s="2203"/>
      <c r="E50" s="2199">
        <v>1069</v>
      </c>
      <c r="F50" s="2204">
        <f t="shared" ref="F50:F56" si="0">D50*E50</f>
        <v>0</v>
      </c>
      <c r="G50" s="2197"/>
    </row>
    <row r="51" spans="1:7" s="2199" customFormat="1" ht="33.75" thickBot="1">
      <c r="A51" s="2200">
        <v>183111213</v>
      </c>
      <c r="B51" s="2201" t="s">
        <v>9292</v>
      </c>
      <c r="C51" s="2202" t="s">
        <v>259</v>
      </c>
      <c r="D51" s="2203"/>
      <c r="E51" s="2199">
        <v>264</v>
      </c>
      <c r="F51" s="2204">
        <f t="shared" si="0"/>
        <v>0</v>
      </c>
      <c r="G51" s="2197"/>
    </row>
    <row r="52" spans="1:7" s="2199" customFormat="1" ht="33.75" thickBot="1">
      <c r="A52" s="2206">
        <v>184102110</v>
      </c>
      <c r="B52" s="2207" t="s">
        <v>9293</v>
      </c>
      <c r="C52" s="2208" t="s">
        <v>259</v>
      </c>
      <c r="D52" s="2203"/>
      <c r="E52" s="2199">
        <v>264</v>
      </c>
      <c r="F52" s="2204">
        <f t="shared" si="0"/>
        <v>0</v>
      </c>
      <c r="G52" s="2197"/>
    </row>
    <row r="53" spans="1:7" s="2199" customFormat="1" ht="33.75" thickBot="1">
      <c r="A53" s="2206">
        <v>183112213</v>
      </c>
      <c r="B53" s="2207" t="s">
        <v>9294</v>
      </c>
      <c r="C53" s="2208" t="s">
        <v>259</v>
      </c>
      <c r="D53" s="2203"/>
      <c r="E53" s="2199">
        <v>1609</v>
      </c>
      <c r="F53" s="2204">
        <f t="shared" si="0"/>
        <v>0</v>
      </c>
      <c r="G53" s="2197"/>
    </row>
    <row r="54" spans="1:7" s="2199" customFormat="1" ht="33.75" thickBot="1">
      <c r="A54" s="2206">
        <v>184102120</v>
      </c>
      <c r="B54" s="2207" t="s">
        <v>9295</v>
      </c>
      <c r="C54" s="2208" t="s">
        <v>259</v>
      </c>
      <c r="D54" s="2203"/>
      <c r="E54" s="2199">
        <v>1609</v>
      </c>
      <c r="F54" s="2204">
        <f t="shared" si="0"/>
        <v>0</v>
      </c>
      <c r="G54" s="2197"/>
    </row>
    <row r="55" spans="1:7" s="2199" customFormat="1" ht="17.25" thickBot="1">
      <c r="A55" s="2200">
        <v>185802114</v>
      </c>
      <c r="B55" s="2201" t="s">
        <v>9296</v>
      </c>
      <c r="C55" s="2202" t="s">
        <v>195</v>
      </c>
      <c r="D55" s="2203"/>
      <c r="E55" s="2199">
        <v>3.7999999999999999E-2</v>
      </c>
      <c r="F55" s="2204">
        <f t="shared" si="0"/>
        <v>0</v>
      </c>
      <c r="G55" s="2197"/>
    </row>
    <row r="56" spans="1:7" s="2199" customFormat="1" ht="18" thickBot="1">
      <c r="A56" s="2200">
        <v>184911312</v>
      </c>
      <c r="B56" s="2209" t="s">
        <v>9297</v>
      </c>
      <c r="C56" s="2202" t="s">
        <v>9260</v>
      </c>
      <c r="D56" s="2203"/>
      <c r="E56" s="2199">
        <v>1069</v>
      </c>
      <c r="F56" s="2204">
        <f t="shared" si="0"/>
        <v>0</v>
      </c>
      <c r="G56" s="2197"/>
    </row>
    <row r="57" spans="1:7" s="2199" customFormat="1" ht="16.5">
      <c r="A57" s="2223"/>
      <c r="B57" s="2230"/>
      <c r="C57" s="2225"/>
      <c r="D57" s="2226"/>
      <c r="F57" s="2204"/>
      <c r="G57" s="2197"/>
    </row>
    <row r="58" spans="1:7" s="2199" customFormat="1" ht="18">
      <c r="B58" s="2195" t="s">
        <v>9298</v>
      </c>
      <c r="E58" s="2194" t="s">
        <v>9255</v>
      </c>
      <c r="F58" s="2216" t="s">
        <v>9256</v>
      </c>
      <c r="G58" s="2197"/>
    </row>
    <row r="59" spans="1:7" s="2199" customFormat="1" ht="33.75" thickBot="1">
      <c r="A59" s="2200">
        <v>183101221</v>
      </c>
      <c r="B59" s="2201" t="s">
        <v>9299</v>
      </c>
      <c r="C59" s="2202" t="s">
        <v>259</v>
      </c>
      <c r="D59" s="2203"/>
      <c r="E59" s="2199">
        <v>16</v>
      </c>
      <c r="F59" s="2204">
        <f t="shared" ref="F59:F64" si="1">D59*E59</f>
        <v>0</v>
      </c>
      <c r="G59" s="2197"/>
    </row>
    <row r="60" spans="1:7" s="2205" customFormat="1" ht="33.75" thickBot="1">
      <c r="A60" s="2206">
        <v>184102116</v>
      </c>
      <c r="B60" s="2207" t="s">
        <v>9300</v>
      </c>
      <c r="C60" s="2208" t="s">
        <v>259</v>
      </c>
      <c r="D60" s="2203"/>
      <c r="E60" s="2199">
        <v>16</v>
      </c>
      <c r="F60" s="2204">
        <f t="shared" si="1"/>
        <v>0</v>
      </c>
      <c r="G60" s="2197"/>
    </row>
    <row r="61" spans="1:7" s="2199" customFormat="1" ht="18" thickBot="1">
      <c r="A61" s="2200">
        <v>184501122</v>
      </c>
      <c r="B61" s="2209" t="s">
        <v>9301</v>
      </c>
      <c r="C61" s="2202" t="s">
        <v>9260</v>
      </c>
      <c r="D61" s="2203"/>
      <c r="E61" s="2199">
        <v>8</v>
      </c>
      <c r="F61" s="2204">
        <f t="shared" si="1"/>
        <v>0</v>
      </c>
      <c r="G61" s="2197"/>
    </row>
    <row r="62" spans="1:7" s="2199" customFormat="1" ht="17.25" thickBot="1">
      <c r="A62" s="2206">
        <v>184215133</v>
      </c>
      <c r="B62" s="2207" t="s">
        <v>9302</v>
      </c>
      <c r="C62" s="2208" t="s">
        <v>259</v>
      </c>
      <c r="D62" s="2203"/>
      <c r="E62" s="2199">
        <v>16</v>
      </c>
      <c r="F62" s="2204">
        <f t="shared" si="1"/>
        <v>0</v>
      </c>
      <c r="G62" s="2197"/>
    </row>
    <row r="63" spans="1:7" s="2199" customFormat="1" ht="33.75" thickBot="1">
      <c r="A63" s="2200">
        <v>185802114</v>
      </c>
      <c r="B63" s="2201" t="s">
        <v>9303</v>
      </c>
      <c r="C63" s="2202" t="s">
        <v>195</v>
      </c>
      <c r="D63" s="2203"/>
      <c r="E63" s="2199">
        <v>2E-3</v>
      </c>
      <c r="F63" s="2204">
        <f t="shared" si="1"/>
        <v>0</v>
      </c>
      <c r="G63" s="2197"/>
    </row>
    <row r="64" spans="1:7" s="2199" customFormat="1" ht="18" thickBot="1">
      <c r="A64" s="2200">
        <v>184911421</v>
      </c>
      <c r="B64" s="2201" t="s">
        <v>9304</v>
      </c>
      <c r="C64" s="2202" t="s">
        <v>9260</v>
      </c>
      <c r="D64" s="2203"/>
      <c r="E64" s="2199">
        <v>5</v>
      </c>
      <c r="F64" s="2204">
        <f t="shared" si="1"/>
        <v>0</v>
      </c>
      <c r="G64" s="2217"/>
    </row>
    <row r="65" spans="1:11" s="2199" customFormat="1" ht="15" customHeight="1">
      <c r="G65" s="2217"/>
    </row>
    <row r="66" spans="1:11" s="2195" customFormat="1" ht="18">
      <c r="A66" s="2231"/>
      <c r="B66" s="2231" t="s">
        <v>4845</v>
      </c>
      <c r="C66" s="2231"/>
      <c r="D66" s="2231"/>
      <c r="E66" s="2231"/>
      <c r="F66" s="2232">
        <f>SUM(F6:F65)</f>
        <v>0</v>
      </c>
      <c r="G66" s="2198" t="s">
        <v>3934</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9305</v>
      </c>
    </row>
    <row r="3" spans="1:7" ht="18.75">
      <c r="B3" s="2233" t="s">
        <v>9306</v>
      </c>
    </row>
    <row r="4" spans="1:7" s="2238" customFormat="1" ht="15">
      <c r="A4" s="2235"/>
      <c r="B4" s="2236" t="s">
        <v>9307</v>
      </c>
      <c r="C4" s="2236"/>
      <c r="D4" s="2235"/>
      <c r="E4" s="2235"/>
      <c r="F4" s="2235"/>
      <c r="G4" s="2237">
        <f>G42+G49</f>
        <v>0</v>
      </c>
    </row>
    <row r="5" spans="1:7" s="2238" customFormat="1" ht="15">
      <c r="B5" s="2239"/>
      <c r="C5" s="2239"/>
      <c r="G5" s="2240"/>
    </row>
    <row r="6" spans="1:7">
      <c r="A6" s="2241" t="s">
        <v>5408</v>
      </c>
      <c r="B6" s="2242" t="s">
        <v>9308</v>
      </c>
      <c r="C6" s="2242" t="s">
        <v>9309</v>
      </c>
      <c r="D6" s="2241" t="s">
        <v>9310</v>
      </c>
      <c r="E6" s="2243" t="s">
        <v>9311</v>
      </c>
      <c r="F6" s="2241" t="s">
        <v>9312</v>
      </c>
      <c r="G6" s="2243" t="s">
        <v>4796</v>
      </c>
    </row>
    <row r="7" spans="1:7" ht="15">
      <c r="A7" s="2241"/>
      <c r="B7" s="2244" t="s">
        <v>9313</v>
      </c>
      <c r="C7" s="2242" t="s">
        <v>5185</v>
      </c>
      <c r="D7" s="2241"/>
      <c r="E7" s="2243" t="s">
        <v>9314</v>
      </c>
      <c r="F7" s="2245"/>
      <c r="G7" s="2245"/>
    </row>
    <row r="8" spans="1:7">
      <c r="A8" s="2241">
        <v>1</v>
      </c>
      <c r="B8" s="2242" t="s">
        <v>9315</v>
      </c>
      <c r="C8" s="2242" t="s">
        <v>9316</v>
      </c>
      <c r="D8" s="2241">
        <v>10</v>
      </c>
      <c r="E8" s="2246" t="s">
        <v>9317</v>
      </c>
      <c r="F8" s="2247"/>
      <c r="G8" s="2245">
        <f>D8*F8</f>
        <v>0</v>
      </c>
    </row>
    <row r="9" spans="1:7">
      <c r="A9" s="2241">
        <v>2</v>
      </c>
      <c r="B9" s="2242" t="s">
        <v>9318</v>
      </c>
      <c r="C9" s="2242" t="s">
        <v>9319</v>
      </c>
      <c r="D9" s="2241">
        <v>1</v>
      </c>
      <c r="E9" s="2241" t="s">
        <v>9317</v>
      </c>
      <c r="F9" s="2247"/>
      <c r="G9" s="2245">
        <f>D9*F9</f>
        <v>0</v>
      </c>
    </row>
    <row r="10" spans="1:7">
      <c r="A10" s="2241">
        <v>3</v>
      </c>
      <c r="B10" s="2242" t="s">
        <v>9320</v>
      </c>
      <c r="C10" s="2242" t="s">
        <v>9321</v>
      </c>
      <c r="D10" s="2241">
        <v>5</v>
      </c>
      <c r="E10" s="2241" t="s">
        <v>9317</v>
      </c>
      <c r="F10" s="2247"/>
      <c r="G10" s="2245">
        <f>D10*F10</f>
        <v>0</v>
      </c>
    </row>
    <row r="11" spans="1:7">
      <c r="A11" s="2241"/>
      <c r="B11" s="2242" t="s">
        <v>9322</v>
      </c>
      <c r="C11" s="2242"/>
      <c r="D11" s="2241">
        <f>SUM(D8:D10)</f>
        <v>16</v>
      </c>
      <c r="E11" s="2241"/>
      <c r="F11" s="2248"/>
      <c r="G11" s="2245"/>
    </row>
    <row r="12" spans="1:7">
      <c r="A12" s="2241"/>
      <c r="B12" s="2242"/>
      <c r="C12" s="2242"/>
      <c r="D12" s="2241"/>
      <c r="E12" s="2241"/>
      <c r="F12" s="2248"/>
      <c r="G12" s="2245"/>
    </row>
    <row r="13" spans="1:7" ht="15">
      <c r="A13" s="2241"/>
      <c r="B13" s="2244" t="s">
        <v>9323</v>
      </c>
      <c r="C13" s="2242" t="s">
        <v>9324</v>
      </c>
      <c r="D13" s="2241"/>
      <c r="E13" s="2246"/>
      <c r="F13" s="2248"/>
      <c r="G13" s="2245"/>
    </row>
    <row r="14" spans="1:7">
      <c r="A14" s="2241">
        <v>4</v>
      </c>
      <c r="B14" s="2242" t="s">
        <v>9325</v>
      </c>
      <c r="C14" s="2242" t="s">
        <v>9326</v>
      </c>
      <c r="D14" s="2241">
        <v>4</v>
      </c>
      <c r="E14" s="2241" t="s">
        <v>9327</v>
      </c>
      <c r="F14" s="2247"/>
      <c r="G14" s="2245">
        <f t="shared" ref="G14:G40" si="0">D14*F14</f>
        <v>0</v>
      </c>
    </row>
    <row r="15" spans="1:7">
      <c r="A15" s="2241">
        <v>5</v>
      </c>
      <c r="B15" s="2242" t="s">
        <v>9328</v>
      </c>
      <c r="C15" s="2242" t="s">
        <v>9329</v>
      </c>
      <c r="D15" s="2241">
        <v>2</v>
      </c>
      <c r="E15" s="2241" t="s">
        <v>9327</v>
      </c>
      <c r="F15" s="2247"/>
      <c r="G15" s="2245">
        <f t="shared" si="0"/>
        <v>0</v>
      </c>
    </row>
    <row r="16" spans="1:7">
      <c r="A16" s="2241">
        <v>6</v>
      </c>
      <c r="B16" s="2242" t="s">
        <v>9330</v>
      </c>
      <c r="C16" s="2242" t="s">
        <v>9331</v>
      </c>
      <c r="D16" s="2241">
        <v>12</v>
      </c>
      <c r="E16" s="2241" t="s">
        <v>9332</v>
      </c>
      <c r="F16" s="2247"/>
      <c r="G16" s="2245">
        <f t="shared" si="0"/>
        <v>0</v>
      </c>
    </row>
    <row r="17" spans="1:7">
      <c r="A17" s="2241">
        <v>7</v>
      </c>
      <c r="B17" s="2242" t="s">
        <v>9333</v>
      </c>
      <c r="C17" s="2242" t="s">
        <v>9334</v>
      </c>
      <c r="D17" s="2241">
        <v>50</v>
      </c>
      <c r="E17" s="2241" t="s">
        <v>9327</v>
      </c>
      <c r="F17" s="2247"/>
      <c r="G17" s="2245">
        <f t="shared" si="0"/>
        <v>0</v>
      </c>
    </row>
    <row r="18" spans="1:7">
      <c r="A18" s="2241">
        <v>8</v>
      </c>
      <c r="B18" s="2242" t="s">
        <v>9335</v>
      </c>
      <c r="C18" s="2242" t="s">
        <v>9336</v>
      </c>
      <c r="D18" s="2241">
        <v>1</v>
      </c>
      <c r="E18" s="2241" t="s">
        <v>9327</v>
      </c>
      <c r="F18" s="2247"/>
      <c r="G18" s="2245">
        <f t="shared" si="0"/>
        <v>0</v>
      </c>
    </row>
    <row r="19" spans="1:7">
      <c r="A19" s="2241">
        <v>9</v>
      </c>
      <c r="B19" s="2242" t="s">
        <v>9337</v>
      </c>
      <c r="C19" s="2242" t="s">
        <v>9338</v>
      </c>
      <c r="D19" s="2241">
        <v>223</v>
      </c>
      <c r="E19" s="2241" t="s">
        <v>9339</v>
      </c>
      <c r="F19" s="2247"/>
      <c r="G19" s="2245">
        <f t="shared" si="0"/>
        <v>0</v>
      </c>
    </row>
    <row r="20" spans="1:7">
      <c r="A20" s="2241">
        <v>10</v>
      </c>
      <c r="B20" s="2242" t="s">
        <v>9340</v>
      </c>
      <c r="C20" s="2242" t="s">
        <v>9338</v>
      </c>
      <c r="D20" s="2241">
        <v>199</v>
      </c>
      <c r="E20" s="2241" t="s">
        <v>9339</v>
      </c>
      <c r="F20" s="2247"/>
      <c r="G20" s="2245">
        <f t="shared" si="0"/>
        <v>0</v>
      </c>
    </row>
    <row r="21" spans="1:7">
      <c r="A21" s="2241">
        <v>11</v>
      </c>
      <c r="B21" s="2242" t="s">
        <v>9341</v>
      </c>
      <c r="C21" s="2242" t="s">
        <v>9342</v>
      </c>
      <c r="D21" s="2241">
        <v>2</v>
      </c>
      <c r="E21" s="2241" t="s">
        <v>9332</v>
      </c>
      <c r="F21" s="2247"/>
      <c r="G21" s="2245">
        <f t="shared" si="0"/>
        <v>0</v>
      </c>
    </row>
    <row r="22" spans="1:7">
      <c r="A22" s="2241">
        <v>12</v>
      </c>
      <c r="B22" s="2242" t="s">
        <v>9343</v>
      </c>
      <c r="C22" s="2242" t="s">
        <v>9344</v>
      </c>
      <c r="D22" s="2241">
        <v>5</v>
      </c>
      <c r="E22" s="2241" t="s">
        <v>9327</v>
      </c>
      <c r="F22" s="2247"/>
      <c r="G22" s="2245">
        <f t="shared" si="0"/>
        <v>0</v>
      </c>
    </row>
    <row r="23" spans="1:7">
      <c r="A23" s="2241">
        <v>13</v>
      </c>
      <c r="B23" s="2242" t="s">
        <v>9345</v>
      </c>
      <c r="C23" s="2242" t="s">
        <v>9346</v>
      </c>
      <c r="D23" s="2241">
        <v>2</v>
      </c>
      <c r="E23" s="2241" t="s">
        <v>9327</v>
      </c>
      <c r="F23" s="2247"/>
      <c r="G23" s="2245">
        <f t="shared" si="0"/>
        <v>0</v>
      </c>
    </row>
    <row r="24" spans="1:7">
      <c r="A24" s="2241">
        <v>14</v>
      </c>
      <c r="B24" s="2242" t="s">
        <v>9347</v>
      </c>
      <c r="C24" s="2242" t="s">
        <v>9348</v>
      </c>
      <c r="D24" s="2241">
        <v>3</v>
      </c>
      <c r="E24" s="2241" t="s">
        <v>9327</v>
      </c>
      <c r="F24" s="2247"/>
      <c r="G24" s="2245">
        <f t="shared" si="0"/>
        <v>0</v>
      </c>
    </row>
    <row r="25" spans="1:7">
      <c r="A25" s="2241">
        <v>15</v>
      </c>
      <c r="B25" s="2242" t="s">
        <v>9349</v>
      </c>
      <c r="C25" s="2242" t="s">
        <v>9350</v>
      </c>
      <c r="D25" s="2241">
        <v>76</v>
      </c>
      <c r="E25" s="2241" t="s">
        <v>9332</v>
      </c>
      <c r="F25" s="2247"/>
      <c r="G25" s="2245">
        <f t="shared" si="0"/>
        <v>0</v>
      </c>
    </row>
    <row r="26" spans="1:7">
      <c r="A26" s="2241">
        <v>16</v>
      </c>
      <c r="B26" s="2242" t="s">
        <v>9351</v>
      </c>
      <c r="C26" s="2242" t="s">
        <v>9352</v>
      </c>
      <c r="D26" s="2241">
        <v>3</v>
      </c>
      <c r="E26" s="2241" t="s">
        <v>9327</v>
      </c>
      <c r="F26" s="2247"/>
      <c r="G26" s="2245">
        <f t="shared" si="0"/>
        <v>0</v>
      </c>
    </row>
    <row r="27" spans="1:7">
      <c r="A27" s="2241">
        <v>17</v>
      </c>
      <c r="B27" s="2242" t="s">
        <v>9353</v>
      </c>
      <c r="C27" s="2242" t="s">
        <v>9354</v>
      </c>
      <c r="D27" s="2241">
        <v>9</v>
      </c>
      <c r="E27" s="2241" t="s">
        <v>9332</v>
      </c>
      <c r="F27" s="2247"/>
      <c r="G27" s="2245">
        <f t="shared" si="0"/>
        <v>0</v>
      </c>
    </row>
    <row r="28" spans="1:7">
      <c r="A28" s="2241">
        <v>18</v>
      </c>
      <c r="B28" s="2242" t="s">
        <v>9355</v>
      </c>
      <c r="C28" s="2242" t="s">
        <v>9354</v>
      </c>
      <c r="D28" s="2241">
        <v>9</v>
      </c>
      <c r="E28" s="2241" t="s">
        <v>9332</v>
      </c>
      <c r="F28" s="2247"/>
      <c r="G28" s="2245">
        <f t="shared" si="0"/>
        <v>0</v>
      </c>
    </row>
    <row r="29" spans="1:7">
      <c r="A29" s="2241">
        <v>19</v>
      </c>
      <c r="B29" s="2242" t="s">
        <v>9356</v>
      </c>
      <c r="C29" s="2242" t="s">
        <v>9357</v>
      </c>
      <c r="D29" s="2241">
        <v>82</v>
      </c>
      <c r="E29" s="2241" t="s">
        <v>9332</v>
      </c>
      <c r="F29" s="2247"/>
      <c r="G29" s="2245">
        <f t="shared" si="0"/>
        <v>0</v>
      </c>
    </row>
    <row r="30" spans="1:7">
      <c r="A30" s="2241">
        <v>20</v>
      </c>
      <c r="B30" s="2242" t="s">
        <v>9358</v>
      </c>
      <c r="C30" s="2242" t="s">
        <v>9359</v>
      </c>
      <c r="D30" s="2241">
        <v>174</v>
      </c>
      <c r="E30" s="2241" t="s">
        <v>9332</v>
      </c>
      <c r="F30" s="2247"/>
      <c r="G30" s="2245">
        <f t="shared" si="0"/>
        <v>0</v>
      </c>
    </row>
    <row r="31" spans="1:7">
      <c r="A31" s="2241">
        <v>21</v>
      </c>
      <c r="B31" s="2242" t="s">
        <v>9360</v>
      </c>
      <c r="C31" s="2242" t="s">
        <v>9361</v>
      </c>
      <c r="D31" s="2241">
        <v>224</v>
      </c>
      <c r="E31" s="2241" t="s">
        <v>9332</v>
      </c>
      <c r="F31" s="2247"/>
      <c r="G31" s="2245">
        <f t="shared" si="0"/>
        <v>0</v>
      </c>
    </row>
    <row r="32" spans="1:7">
      <c r="A32" s="2241">
        <v>22</v>
      </c>
      <c r="B32" s="2242" t="s">
        <v>9362</v>
      </c>
      <c r="C32" s="2242" t="s">
        <v>9361</v>
      </c>
      <c r="D32" s="2241">
        <v>140</v>
      </c>
      <c r="E32" s="2241" t="s">
        <v>9332</v>
      </c>
      <c r="F32" s="2247"/>
      <c r="G32" s="2245">
        <f t="shared" si="0"/>
        <v>0</v>
      </c>
    </row>
    <row r="33" spans="1:9">
      <c r="A33" s="2241">
        <v>23</v>
      </c>
      <c r="B33" s="2242" t="s">
        <v>9363</v>
      </c>
      <c r="C33" s="2242" t="s">
        <v>9361</v>
      </c>
      <c r="D33" s="2241">
        <v>71</v>
      </c>
      <c r="E33" s="2241" t="s">
        <v>9332</v>
      </c>
      <c r="F33" s="2247"/>
      <c r="G33" s="2245">
        <f t="shared" si="0"/>
        <v>0</v>
      </c>
    </row>
    <row r="34" spans="1:9">
      <c r="A34" s="2241">
        <v>24</v>
      </c>
      <c r="B34" s="2242" t="s">
        <v>9364</v>
      </c>
      <c r="C34" s="2242" t="s">
        <v>9365</v>
      </c>
      <c r="D34" s="2241">
        <v>58</v>
      </c>
      <c r="E34" s="2241" t="s">
        <v>9332</v>
      </c>
      <c r="F34" s="2247"/>
      <c r="G34" s="2245">
        <f t="shared" si="0"/>
        <v>0</v>
      </c>
    </row>
    <row r="35" spans="1:9">
      <c r="A35" s="2241">
        <v>25</v>
      </c>
      <c r="B35" s="2242" t="s">
        <v>9366</v>
      </c>
      <c r="C35" s="2242" t="s">
        <v>9367</v>
      </c>
      <c r="D35" s="2241">
        <v>62</v>
      </c>
      <c r="E35" s="2241" t="s">
        <v>9332</v>
      </c>
      <c r="F35" s="2247"/>
      <c r="G35" s="2245">
        <f t="shared" si="0"/>
        <v>0</v>
      </c>
    </row>
    <row r="36" spans="1:9">
      <c r="A36" s="2241">
        <v>26</v>
      </c>
      <c r="B36" s="2242" t="s">
        <v>9368</v>
      </c>
      <c r="C36" s="2242" t="s">
        <v>9369</v>
      </c>
      <c r="D36" s="2241">
        <v>177</v>
      </c>
      <c r="E36" s="2241" t="s">
        <v>9332</v>
      </c>
      <c r="F36" s="2247"/>
      <c r="G36" s="2245">
        <f t="shared" si="0"/>
        <v>0</v>
      </c>
    </row>
    <row r="37" spans="1:9">
      <c r="A37" s="2241">
        <v>27</v>
      </c>
      <c r="B37" s="2242" t="s">
        <v>9370</v>
      </c>
      <c r="C37" s="2242" t="s">
        <v>9371</v>
      </c>
      <c r="D37" s="2241">
        <v>251</v>
      </c>
      <c r="E37" s="2241" t="s">
        <v>9332</v>
      </c>
      <c r="F37" s="2247"/>
      <c r="G37" s="2245">
        <f t="shared" si="0"/>
        <v>0</v>
      </c>
    </row>
    <row r="38" spans="1:9">
      <c r="A38" s="2241">
        <v>28</v>
      </c>
      <c r="B38" s="2242" t="s">
        <v>9372</v>
      </c>
      <c r="C38" s="2242" t="s">
        <v>9373</v>
      </c>
      <c r="D38" s="2241">
        <v>35</v>
      </c>
      <c r="E38" s="2241" t="s">
        <v>9332</v>
      </c>
      <c r="F38" s="2247"/>
      <c r="G38" s="2245">
        <f t="shared" si="0"/>
        <v>0</v>
      </c>
    </row>
    <row r="39" spans="1:9">
      <c r="A39" s="2241">
        <v>29</v>
      </c>
      <c r="B39" s="2242" t="s">
        <v>9374</v>
      </c>
      <c r="C39" s="2242" t="s">
        <v>9375</v>
      </c>
      <c r="D39" s="2241">
        <v>1</v>
      </c>
      <c r="E39" s="2241" t="s">
        <v>9332</v>
      </c>
      <c r="F39" s="2247"/>
      <c r="G39" s="2245">
        <f t="shared" si="0"/>
        <v>0</v>
      </c>
    </row>
    <row r="40" spans="1:9">
      <c r="A40" s="2241">
        <v>30</v>
      </c>
      <c r="B40" s="2242" t="s">
        <v>9376</v>
      </c>
      <c r="C40" s="2242" t="s">
        <v>9375</v>
      </c>
      <c r="D40" s="2241">
        <v>1</v>
      </c>
      <c r="E40" s="2241" t="s">
        <v>9332</v>
      </c>
      <c r="F40" s="2247"/>
      <c r="G40" s="2245">
        <f t="shared" si="0"/>
        <v>0</v>
      </c>
    </row>
    <row r="41" spans="1:9">
      <c r="A41" s="2241"/>
      <c r="B41" s="2242" t="s">
        <v>9322</v>
      </c>
      <c r="C41" s="2242"/>
      <c r="D41" s="2241">
        <f>SUM(D14:D40)</f>
        <v>1876</v>
      </c>
      <c r="E41" s="2246"/>
      <c r="F41" s="2248"/>
      <c r="G41" s="2245"/>
    </row>
    <row r="42" spans="1:9" ht="15">
      <c r="A42" s="2249"/>
      <c r="B42" s="2244" t="s">
        <v>7469</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9377</v>
      </c>
      <c r="C44" s="2244"/>
      <c r="D44" s="2249"/>
      <c r="E44" s="2249"/>
      <c r="F44" s="2250"/>
      <c r="G44" s="2251"/>
      <c r="H44" s="2238"/>
      <c r="I44" s="2238"/>
    </row>
    <row r="45" spans="1:9">
      <c r="A45" s="2241"/>
      <c r="B45" s="2242"/>
      <c r="C45" s="2242"/>
      <c r="D45" s="2241"/>
      <c r="E45" s="2241"/>
      <c r="F45" s="2248"/>
      <c r="G45" s="2245"/>
    </row>
    <row r="46" spans="1:9" ht="15">
      <c r="A46" s="2241"/>
      <c r="B46" s="2244" t="s">
        <v>9378</v>
      </c>
      <c r="C46" s="2242"/>
      <c r="D46" s="2241"/>
      <c r="E46" s="2241"/>
      <c r="F46" s="2248"/>
      <c r="G46" s="2245"/>
    </row>
    <row r="47" spans="1:9">
      <c r="A47" s="2241"/>
      <c r="B47" s="2242" t="s">
        <v>9379</v>
      </c>
      <c r="C47" s="2242" t="s">
        <v>5123</v>
      </c>
      <c r="D47" s="2241">
        <v>48</v>
      </c>
      <c r="E47" s="2241"/>
      <c r="F47" s="2247"/>
      <c r="G47" s="2245">
        <f>D47*F47</f>
        <v>0</v>
      </c>
    </row>
    <row r="48" spans="1:9">
      <c r="A48" s="2241"/>
      <c r="B48" s="2242" t="s">
        <v>9380</v>
      </c>
      <c r="C48" s="2242" t="s">
        <v>5123</v>
      </c>
      <c r="D48" s="2241">
        <v>22</v>
      </c>
      <c r="E48" s="2241"/>
      <c r="F48" s="2247"/>
      <c r="G48" s="2245">
        <f>D48*F48</f>
        <v>0</v>
      </c>
    </row>
    <row r="49" spans="1:7" s="2238" customFormat="1" ht="15">
      <c r="A49" s="2249"/>
      <c r="B49" s="2244" t="s">
        <v>7469</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9381</v>
      </c>
      <c r="C1" s="2176" t="s">
        <v>9306</v>
      </c>
    </row>
    <row r="2" spans="1:10" s="2238" customFormat="1" ht="15">
      <c r="B2" s="2235" t="s">
        <v>9382</v>
      </c>
      <c r="C2" s="2235"/>
      <c r="D2" s="2235"/>
      <c r="E2" s="2235"/>
      <c r="F2" s="2235"/>
      <c r="G2" s="2235"/>
      <c r="H2" s="2235"/>
      <c r="I2" s="2235"/>
      <c r="J2" s="2253">
        <f>J43+J66</f>
        <v>0</v>
      </c>
    </row>
    <row r="3" spans="1:10" s="2238" customFormat="1" ht="15">
      <c r="J3" s="2240"/>
    </row>
    <row r="4" spans="1:10" s="2194" customFormat="1" ht="47.25">
      <c r="A4" s="2243"/>
      <c r="B4" s="2254" t="s">
        <v>9383</v>
      </c>
      <c r="C4" s="2255" t="s">
        <v>9384</v>
      </c>
      <c r="D4" s="2255" t="s">
        <v>9385</v>
      </c>
      <c r="E4" s="2243" t="s">
        <v>9386</v>
      </c>
      <c r="F4" s="2243" t="s">
        <v>9387</v>
      </c>
      <c r="G4" s="2243" t="s">
        <v>9388</v>
      </c>
      <c r="H4" s="2243" t="s">
        <v>9389</v>
      </c>
      <c r="I4" s="2256" t="s">
        <v>9390</v>
      </c>
      <c r="J4" s="2256" t="s">
        <v>4796</v>
      </c>
    </row>
    <row r="5" spans="1:10" ht="31.5">
      <c r="A5" s="2241"/>
      <c r="B5" s="2254" t="s">
        <v>9391</v>
      </c>
      <c r="C5" s="2242" t="s">
        <v>9392</v>
      </c>
      <c r="D5" s="2242" t="s">
        <v>9393</v>
      </c>
      <c r="E5" s="2241"/>
      <c r="F5" s="2241"/>
      <c r="G5" s="2241"/>
      <c r="H5" s="2241"/>
      <c r="I5" s="2241"/>
      <c r="J5" s="2241"/>
    </row>
    <row r="6" spans="1:10">
      <c r="A6" s="2241"/>
      <c r="B6" s="2255" t="s">
        <v>9394</v>
      </c>
      <c r="C6" s="2242"/>
      <c r="D6" s="2242" t="s">
        <v>80</v>
      </c>
      <c r="E6" s="2241">
        <v>370</v>
      </c>
      <c r="F6" s="2241">
        <v>90</v>
      </c>
      <c r="G6" s="2241">
        <v>100</v>
      </c>
      <c r="H6" s="2241">
        <v>180</v>
      </c>
      <c r="I6" s="2257"/>
      <c r="J6" s="2245">
        <f t="shared" ref="J6:J11" si="0">E6*I6</f>
        <v>0</v>
      </c>
    </row>
    <row r="7" spans="1:10">
      <c r="A7" s="2241"/>
      <c r="B7" s="2255" t="s">
        <v>9395</v>
      </c>
      <c r="C7" s="2242"/>
      <c r="D7" s="2242" t="s">
        <v>80</v>
      </c>
      <c r="E7" s="2241">
        <v>370</v>
      </c>
      <c r="F7" s="2241">
        <v>90</v>
      </c>
      <c r="G7" s="2241">
        <v>100</v>
      </c>
      <c r="H7" s="2241">
        <v>180</v>
      </c>
      <c r="I7" s="2257"/>
      <c r="J7" s="2245">
        <f t="shared" si="0"/>
        <v>0</v>
      </c>
    </row>
    <row r="8" spans="1:10">
      <c r="A8" s="2241"/>
      <c r="B8" s="2255" t="s">
        <v>9396</v>
      </c>
      <c r="C8" s="2242"/>
      <c r="D8" s="2242" t="s">
        <v>82</v>
      </c>
      <c r="E8" s="2241">
        <v>740</v>
      </c>
      <c r="F8" s="2241">
        <v>180</v>
      </c>
      <c r="G8" s="2241">
        <v>200</v>
      </c>
      <c r="H8" s="2241">
        <v>360</v>
      </c>
      <c r="I8" s="2257"/>
      <c r="J8" s="2245">
        <f t="shared" si="0"/>
        <v>0</v>
      </c>
    </row>
    <row r="9" spans="1:10">
      <c r="A9" s="2241"/>
      <c r="B9" s="2255" t="s">
        <v>9397</v>
      </c>
      <c r="C9" s="2242"/>
      <c r="D9" s="2242" t="s">
        <v>82</v>
      </c>
      <c r="E9" s="2241">
        <v>740</v>
      </c>
      <c r="F9" s="2241">
        <v>180</v>
      </c>
      <c r="G9" s="2241">
        <v>200</v>
      </c>
      <c r="H9" s="2241">
        <v>360</v>
      </c>
      <c r="I9" s="2257"/>
      <c r="J9" s="2245">
        <f t="shared" si="0"/>
        <v>0</v>
      </c>
    </row>
    <row r="10" spans="1:10">
      <c r="A10" s="2241"/>
      <c r="B10" s="2255" t="s">
        <v>9398</v>
      </c>
      <c r="C10" s="2242"/>
      <c r="D10" s="2242" t="s">
        <v>82</v>
      </c>
      <c r="E10" s="2241">
        <v>740</v>
      </c>
      <c r="F10" s="2241">
        <v>180</v>
      </c>
      <c r="G10" s="2241">
        <v>200</v>
      </c>
      <c r="H10" s="2241">
        <v>360</v>
      </c>
      <c r="I10" s="2257"/>
      <c r="J10" s="2245">
        <f t="shared" si="0"/>
        <v>0</v>
      </c>
    </row>
    <row r="11" spans="1:10">
      <c r="A11" s="2241"/>
      <c r="B11" s="2255" t="s">
        <v>9399</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9400</v>
      </c>
      <c r="C13" s="2242" t="s">
        <v>9401</v>
      </c>
      <c r="D13" s="2242" t="s">
        <v>9402</v>
      </c>
      <c r="E13" s="2241"/>
      <c r="F13" s="2241"/>
      <c r="G13" s="2241"/>
      <c r="H13" s="2241"/>
      <c r="I13" s="2245"/>
      <c r="J13" s="2245"/>
    </row>
    <row r="14" spans="1:10" ht="15" customHeight="1">
      <c r="A14" s="2241"/>
      <c r="B14" s="2255" t="s">
        <v>9403</v>
      </c>
      <c r="C14" s="2242"/>
      <c r="D14" s="2242" t="s">
        <v>211</v>
      </c>
      <c r="E14" s="2241">
        <v>135</v>
      </c>
      <c r="F14" s="2241">
        <v>30</v>
      </c>
      <c r="G14" s="2241">
        <v>45</v>
      </c>
      <c r="H14" s="2241">
        <v>60</v>
      </c>
      <c r="I14" s="2257"/>
      <c r="J14" s="2245">
        <f>E14*I14</f>
        <v>0</v>
      </c>
    </row>
    <row r="15" spans="1:10">
      <c r="A15" s="2241"/>
      <c r="B15" s="2242" t="s">
        <v>9404</v>
      </c>
      <c r="C15" s="2242"/>
      <c r="D15" s="2242" t="s">
        <v>82</v>
      </c>
      <c r="E15" s="2241">
        <v>30</v>
      </c>
      <c r="F15" s="2241">
        <v>7</v>
      </c>
      <c r="G15" s="2241">
        <v>9</v>
      </c>
      <c r="H15" s="2241">
        <v>14</v>
      </c>
      <c r="I15" s="2257"/>
      <c r="J15" s="2245">
        <f>E15*I15</f>
        <v>0</v>
      </c>
    </row>
    <row r="16" spans="1:10">
      <c r="A16" s="2241"/>
      <c r="B16" s="2242" t="s">
        <v>9405</v>
      </c>
      <c r="C16" s="2242"/>
      <c r="D16" s="2242" t="s">
        <v>172</v>
      </c>
      <c r="E16" s="2241">
        <v>60</v>
      </c>
      <c r="F16" s="2241">
        <v>14</v>
      </c>
      <c r="G16" s="2241">
        <v>18</v>
      </c>
      <c r="H16" s="2241">
        <v>28</v>
      </c>
      <c r="I16" s="2257"/>
      <c r="J16" s="2245">
        <f>E16*I16</f>
        <v>0</v>
      </c>
    </row>
    <row r="17" spans="1:10">
      <c r="A17" s="2241"/>
      <c r="B17" s="2242" t="s">
        <v>7469</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9406</v>
      </c>
      <c r="C19" s="2242" t="s">
        <v>9407</v>
      </c>
      <c r="D19" s="2242" t="s">
        <v>9408</v>
      </c>
      <c r="E19" s="2241"/>
      <c r="F19" s="2241"/>
      <c r="G19" s="2241"/>
      <c r="H19" s="2241"/>
      <c r="I19" s="2245"/>
      <c r="J19" s="2245"/>
    </row>
    <row r="20" spans="1:10" ht="12.75" customHeight="1">
      <c r="A20" s="2241"/>
      <c r="B20" s="2255" t="s">
        <v>9409</v>
      </c>
      <c r="C20" s="2242"/>
      <c r="D20" s="2242" t="s">
        <v>172</v>
      </c>
      <c r="E20" s="2241">
        <v>60</v>
      </c>
      <c r="F20" s="2241">
        <v>14</v>
      </c>
      <c r="G20" s="2241">
        <v>18</v>
      </c>
      <c r="H20" s="2241">
        <v>28</v>
      </c>
      <c r="I20" s="2257"/>
      <c r="J20" s="2245">
        <f>E20*I20</f>
        <v>0</v>
      </c>
    </row>
    <row r="21" spans="1:10">
      <c r="A21" s="2241"/>
      <c r="B21" s="2255" t="s">
        <v>9410</v>
      </c>
      <c r="C21" s="2242"/>
      <c r="D21" s="2242" t="s">
        <v>185</v>
      </c>
      <c r="E21" s="2241">
        <v>88</v>
      </c>
      <c r="F21" s="2241">
        <v>22</v>
      </c>
      <c r="G21" s="2241">
        <v>22</v>
      </c>
      <c r="H21" s="2241">
        <v>44</v>
      </c>
      <c r="I21" s="2257"/>
      <c r="J21" s="2245">
        <f>E21*I21</f>
        <v>0</v>
      </c>
    </row>
    <row r="22" spans="1:10" ht="15.75">
      <c r="A22" s="2241"/>
      <c r="B22" s="2258" t="s">
        <v>9411</v>
      </c>
      <c r="C22" s="2242"/>
      <c r="D22" s="2242" t="s">
        <v>182</v>
      </c>
      <c r="E22" s="2241">
        <v>45</v>
      </c>
      <c r="F22" s="2241">
        <v>11</v>
      </c>
      <c r="G22" s="2241">
        <v>12</v>
      </c>
      <c r="H22" s="2241">
        <v>22</v>
      </c>
      <c r="I22" s="2257"/>
      <c r="J22" s="2245">
        <f>E22*I22</f>
        <v>0</v>
      </c>
    </row>
    <row r="23" spans="1:10">
      <c r="A23" s="2241"/>
      <c r="B23" s="2255" t="s">
        <v>9412</v>
      </c>
      <c r="C23" s="2242"/>
      <c r="D23" s="2242" t="s">
        <v>188</v>
      </c>
      <c r="E23" s="2241">
        <v>114</v>
      </c>
      <c r="F23" s="2241">
        <v>28</v>
      </c>
      <c r="G23" s="2241">
        <v>30</v>
      </c>
      <c r="H23" s="2241">
        <v>56</v>
      </c>
      <c r="I23" s="2257"/>
      <c r="J23" s="2245">
        <f>E23*I23</f>
        <v>0</v>
      </c>
    </row>
    <row r="24" spans="1:10">
      <c r="A24" s="2241"/>
      <c r="B24" s="2255" t="s">
        <v>9413</v>
      </c>
      <c r="C24" s="2242"/>
      <c r="D24" s="2242" t="s">
        <v>172</v>
      </c>
      <c r="E24" s="2241">
        <v>60</v>
      </c>
      <c r="F24" s="2241">
        <v>14</v>
      </c>
      <c r="G24" s="2241">
        <v>18</v>
      </c>
      <c r="H24" s="2241">
        <v>28</v>
      </c>
      <c r="I24" s="2257"/>
      <c r="J24" s="2245">
        <f>E24*I24</f>
        <v>0</v>
      </c>
    </row>
    <row r="25" spans="1:10">
      <c r="A25" s="2241"/>
      <c r="B25" s="2242" t="s">
        <v>7469</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9414</v>
      </c>
      <c r="C27" s="2242" t="s">
        <v>9407</v>
      </c>
      <c r="D27" s="2242" t="s">
        <v>9408</v>
      </c>
      <c r="E27" s="2241"/>
      <c r="F27" s="2241"/>
      <c r="G27" s="2241"/>
      <c r="H27" s="2241"/>
      <c r="I27" s="2245"/>
      <c r="J27" s="2245"/>
    </row>
    <row r="28" spans="1:10">
      <c r="A28" s="2241"/>
      <c r="B28" s="2241" t="s">
        <v>9415</v>
      </c>
      <c r="C28" s="2242"/>
      <c r="D28" s="2242" t="s">
        <v>189</v>
      </c>
      <c r="E28" s="2241">
        <v>75</v>
      </c>
      <c r="F28" s="2241">
        <v>18</v>
      </c>
      <c r="G28" s="2241">
        <v>21</v>
      </c>
      <c r="H28" s="2241">
        <v>36</v>
      </c>
      <c r="I28" s="2257"/>
      <c r="J28" s="2245">
        <f>E28*I28</f>
        <v>0</v>
      </c>
    </row>
    <row r="29" spans="1:10">
      <c r="A29" s="2241"/>
      <c r="B29" s="2241" t="s">
        <v>9416</v>
      </c>
      <c r="C29" s="2242"/>
      <c r="D29" s="2242" t="s">
        <v>199</v>
      </c>
      <c r="E29" s="2241">
        <v>101</v>
      </c>
      <c r="F29" s="2241">
        <v>25</v>
      </c>
      <c r="G29" s="2241">
        <v>26</v>
      </c>
      <c r="H29" s="2241">
        <v>50</v>
      </c>
      <c r="I29" s="2257"/>
      <c r="J29" s="2245">
        <f>E29*I29</f>
        <v>0</v>
      </c>
    </row>
    <row r="30" spans="1:10">
      <c r="A30" s="2241"/>
      <c r="B30" s="2241" t="s">
        <v>9417</v>
      </c>
      <c r="C30" s="2242"/>
      <c r="D30" s="2242" t="s">
        <v>199</v>
      </c>
      <c r="E30" s="2241">
        <v>101</v>
      </c>
      <c r="F30" s="2241">
        <v>25</v>
      </c>
      <c r="G30" s="2241">
        <v>26</v>
      </c>
      <c r="H30" s="2241">
        <v>50</v>
      </c>
      <c r="I30" s="2257"/>
      <c r="J30" s="2245">
        <f>E30*I30</f>
        <v>0</v>
      </c>
    </row>
    <row r="31" spans="1:10">
      <c r="A31" s="2241"/>
      <c r="B31" s="2241" t="s">
        <v>9418</v>
      </c>
      <c r="C31" s="2242"/>
      <c r="D31" s="2242" t="s">
        <v>185</v>
      </c>
      <c r="E31" s="2241">
        <v>90</v>
      </c>
      <c r="F31" s="2241">
        <v>21</v>
      </c>
      <c r="G31" s="2241">
        <v>27</v>
      </c>
      <c r="H31" s="2241">
        <v>42</v>
      </c>
      <c r="I31" s="2257"/>
      <c r="J31" s="2245">
        <f>E31*I31</f>
        <v>0</v>
      </c>
    </row>
    <row r="32" spans="1:10">
      <c r="A32" s="2241"/>
      <c r="B32" s="2242" t="s">
        <v>7469</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9419</v>
      </c>
      <c r="C34" s="2242" t="s">
        <v>9401</v>
      </c>
      <c r="D34" s="2242" t="s">
        <v>9402</v>
      </c>
      <c r="E34" s="2241"/>
      <c r="F34" s="2241"/>
      <c r="G34" s="2241"/>
      <c r="H34" s="2241"/>
      <c r="I34" s="2245"/>
      <c r="J34" s="2245"/>
    </row>
    <row r="35" spans="1:11">
      <c r="A35" s="2241"/>
      <c r="B35" s="2241" t="s">
        <v>9420</v>
      </c>
      <c r="C35" s="2242"/>
      <c r="D35" s="2242" t="s">
        <v>189</v>
      </c>
      <c r="E35" s="2241">
        <v>75</v>
      </c>
      <c r="F35" s="2241">
        <v>18</v>
      </c>
      <c r="G35" s="2241">
        <v>21</v>
      </c>
      <c r="H35" s="2241">
        <v>36</v>
      </c>
      <c r="I35" s="2257"/>
      <c r="J35" s="2245">
        <f>E35*I35</f>
        <v>0</v>
      </c>
    </row>
    <row r="36" spans="1:11">
      <c r="A36" s="2241"/>
      <c r="B36" s="2241" t="s">
        <v>9421</v>
      </c>
      <c r="C36" s="2242"/>
      <c r="D36" s="2242" t="s">
        <v>172</v>
      </c>
      <c r="E36" s="2241">
        <v>60</v>
      </c>
      <c r="F36" s="2241">
        <v>14</v>
      </c>
      <c r="G36" s="2241">
        <v>18</v>
      </c>
      <c r="H36" s="2241">
        <v>28</v>
      </c>
      <c r="I36" s="2257"/>
      <c r="J36" s="2245">
        <f>E36*I36</f>
        <v>0</v>
      </c>
    </row>
    <row r="37" spans="1:11">
      <c r="A37" s="2241"/>
      <c r="B37" s="2241" t="s">
        <v>9422</v>
      </c>
      <c r="C37" s="2242"/>
      <c r="D37" s="2242" t="s">
        <v>185</v>
      </c>
      <c r="E37" s="2241">
        <v>90</v>
      </c>
      <c r="F37" s="2241">
        <v>21</v>
      </c>
      <c r="G37" s="2241">
        <v>27</v>
      </c>
      <c r="H37" s="2241">
        <v>42</v>
      </c>
      <c r="I37" s="2257"/>
      <c r="J37" s="2245">
        <f>E37*I37</f>
        <v>0</v>
      </c>
    </row>
    <row r="38" spans="1:11">
      <c r="A38" s="2241"/>
      <c r="B38" s="2242" t="s">
        <v>7469</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9423</v>
      </c>
      <c r="C40" s="2242" t="s">
        <v>9392</v>
      </c>
      <c r="D40" s="2242"/>
      <c r="E40" s="2241"/>
      <c r="F40" s="2241"/>
      <c r="G40" s="2241"/>
      <c r="H40" s="2241"/>
      <c r="I40" s="2245"/>
      <c r="J40" s="2245"/>
    </row>
    <row r="41" spans="1:11">
      <c r="A41" s="2241"/>
      <c r="B41" s="2242" t="s">
        <v>9424</v>
      </c>
      <c r="C41" s="2242"/>
      <c r="D41" s="2242" t="s">
        <v>5185</v>
      </c>
      <c r="E41" s="2241">
        <v>3</v>
      </c>
      <c r="F41" s="2241" t="s">
        <v>9425</v>
      </c>
      <c r="G41" s="2242" t="s">
        <v>9425</v>
      </c>
      <c r="H41" s="2242" t="s">
        <v>9425</v>
      </c>
      <c r="I41" s="2247"/>
      <c r="J41" s="2245">
        <f>E41*I41</f>
        <v>0</v>
      </c>
    </row>
    <row r="42" spans="1:11">
      <c r="A42" s="2241"/>
      <c r="B42" s="2242" t="s">
        <v>9426</v>
      </c>
      <c r="C42" s="2242"/>
      <c r="D42" s="2242" t="s">
        <v>5185</v>
      </c>
      <c r="E42" s="2241">
        <v>5</v>
      </c>
      <c r="F42" s="2241" t="s">
        <v>9425</v>
      </c>
      <c r="G42" s="2242" t="s">
        <v>9425</v>
      </c>
      <c r="H42" s="2242" t="s">
        <v>9425</v>
      </c>
      <c r="I42" s="2247"/>
      <c r="J42" s="2245">
        <f>E42*I42</f>
        <v>0</v>
      </c>
    </row>
    <row r="43" spans="1:11" s="2238" customFormat="1" ht="15">
      <c r="A43" s="2249"/>
      <c r="B43" s="2249" t="s">
        <v>9427</v>
      </c>
      <c r="C43" s="2249"/>
      <c r="D43" s="2244"/>
      <c r="E43" s="2249"/>
      <c r="F43" s="2249"/>
      <c r="G43" s="2249"/>
      <c r="H43" s="2249"/>
      <c r="I43" s="2251"/>
      <c r="J43" s="2251">
        <f>SUM(J5:J42)</f>
        <v>0</v>
      </c>
      <c r="K43" s="2323"/>
    </row>
    <row r="44" spans="1:11" ht="15">
      <c r="B44" s="2176" t="s">
        <v>9428</v>
      </c>
      <c r="D44" s="2234"/>
      <c r="I44" s="2228"/>
      <c r="J44" s="2228"/>
      <c r="K44" s="2323"/>
    </row>
    <row r="45" spans="1:11">
      <c r="D45" s="2234"/>
      <c r="I45" s="2228"/>
      <c r="J45" s="2228"/>
    </row>
    <row r="46" spans="1:11" s="2194" customFormat="1" ht="31.5">
      <c r="A46" s="2243"/>
      <c r="B46" s="2254" t="s">
        <v>9429</v>
      </c>
      <c r="C46" s="2255"/>
      <c r="D46" s="2255"/>
      <c r="E46" s="2243"/>
      <c r="F46" s="2243" t="s">
        <v>9430</v>
      </c>
      <c r="G46" s="2243" t="s">
        <v>9431</v>
      </c>
      <c r="H46" s="2243" t="s">
        <v>9432</v>
      </c>
      <c r="I46" s="2259"/>
      <c r="J46" s="2259"/>
    </row>
    <row r="47" spans="1:11" ht="15">
      <c r="A47" s="2241"/>
      <c r="B47" s="2244" t="s">
        <v>9433</v>
      </c>
      <c r="C47" s="2242" t="s">
        <v>9434</v>
      </c>
      <c r="D47" s="2242"/>
      <c r="E47" s="2241"/>
      <c r="F47" s="2241"/>
      <c r="G47" s="2241"/>
      <c r="H47" s="2241"/>
      <c r="I47" s="2245"/>
      <c r="J47" s="2245"/>
    </row>
    <row r="48" spans="1:11">
      <c r="A48" s="2241"/>
      <c r="B48" s="2242" t="s">
        <v>9435</v>
      </c>
      <c r="C48" s="2242"/>
      <c r="D48" s="2242" t="s">
        <v>3146</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9419</v>
      </c>
      <c r="C50" s="2242" t="s">
        <v>9436</v>
      </c>
      <c r="D50" s="2242" t="s">
        <v>1325</v>
      </c>
      <c r="E50" s="2241"/>
      <c r="F50" s="2241"/>
      <c r="G50" s="2241"/>
      <c r="H50" s="2241"/>
      <c r="I50" s="2245"/>
      <c r="J50" s="2245"/>
    </row>
    <row r="51" spans="1:11">
      <c r="A51" s="2241"/>
      <c r="B51" s="2242" t="s">
        <v>9437</v>
      </c>
      <c r="C51" s="2242"/>
      <c r="D51" s="2242"/>
      <c r="E51" s="2241">
        <v>187</v>
      </c>
      <c r="F51" s="2241">
        <v>117</v>
      </c>
      <c r="G51" s="2241">
        <v>37</v>
      </c>
      <c r="H51" s="2241">
        <v>33</v>
      </c>
      <c r="I51" s="2257"/>
      <c r="J51" s="2245">
        <f>E51*I51</f>
        <v>0</v>
      </c>
    </row>
    <row r="52" spans="1:11">
      <c r="A52" s="2241"/>
      <c r="B52" s="2242" t="s">
        <v>7469</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9438</v>
      </c>
      <c r="C54" s="2242" t="s">
        <v>9439</v>
      </c>
      <c r="D54" s="2242" t="s">
        <v>2314</v>
      </c>
      <c r="E54" s="2241"/>
      <c r="F54" s="2241"/>
      <c r="G54" s="2241"/>
      <c r="H54" s="2241"/>
      <c r="I54" s="2245"/>
      <c r="J54" s="2245"/>
    </row>
    <row r="55" spans="1:11">
      <c r="A55" s="2241"/>
      <c r="B55" s="2242" t="s">
        <v>9440</v>
      </c>
      <c r="C55" s="2242"/>
      <c r="D55" s="2242" t="s">
        <v>199</v>
      </c>
      <c r="E55" s="2241">
        <v>65</v>
      </c>
      <c r="F55" s="2241">
        <v>42</v>
      </c>
      <c r="G55" s="2241">
        <v>14</v>
      </c>
      <c r="H55" s="2241">
        <v>9</v>
      </c>
      <c r="I55" s="2257"/>
      <c r="J55" s="2245">
        <f>E55*I55</f>
        <v>0</v>
      </c>
    </row>
    <row r="56" spans="1:11">
      <c r="A56" s="2241"/>
      <c r="B56" s="2242" t="s">
        <v>9441</v>
      </c>
      <c r="C56" s="2242"/>
      <c r="D56" s="2242" t="s">
        <v>239</v>
      </c>
      <c r="E56" s="2241">
        <v>122</v>
      </c>
      <c r="F56" s="2241">
        <v>95</v>
      </c>
      <c r="G56" s="2241">
        <v>16</v>
      </c>
      <c r="H56" s="2241">
        <v>11</v>
      </c>
      <c r="I56" s="2257"/>
      <c r="J56" s="2245">
        <f>E56*I56</f>
        <v>0</v>
      </c>
    </row>
    <row r="57" spans="1:11">
      <c r="A57" s="2241"/>
      <c r="B57" s="2242" t="s">
        <v>9442</v>
      </c>
      <c r="C57" s="2242"/>
      <c r="D57" s="2242" t="s">
        <v>239</v>
      </c>
      <c r="E57" s="2241">
        <v>122</v>
      </c>
      <c r="F57" s="2241">
        <v>95</v>
      </c>
      <c r="G57" s="2241">
        <v>16</v>
      </c>
      <c r="H57" s="2241">
        <v>11</v>
      </c>
      <c r="I57" s="2257"/>
      <c r="J57" s="2245">
        <f>E57*I57</f>
        <v>0</v>
      </c>
    </row>
    <row r="58" spans="1:11">
      <c r="A58" s="2241"/>
      <c r="B58" s="2242" t="s">
        <v>9443</v>
      </c>
      <c r="C58" s="2242"/>
      <c r="D58" s="2242" t="s">
        <v>199</v>
      </c>
      <c r="E58" s="2241">
        <v>66</v>
      </c>
      <c r="F58" s="2241">
        <v>43</v>
      </c>
      <c r="G58" s="2241">
        <v>14</v>
      </c>
      <c r="H58" s="2241">
        <v>9</v>
      </c>
      <c r="I58" s="2257"/>
      <c r="J58" s="2245">
        <f>E58*I58</f>
        <v>0</v>
      </c>
    </row>
    <row r="59" spans="1:11">
      <c r="A59" s="2241"/>
      <c r="B59" s="2242" t="s">
        <v>7469</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9444</v>
      </c>
      <c r="C61" s="2242" t="s">
        <v>9445</v>
      </c>
      <c r="D61" s="2242" t="s">
        <v>800</v>
      </c>
      <c r="E61" s="2241"/>
      <c r="F61" s="2241"/>
      <c r="G61" s="2241"/>
      <c r="H61" s="2241"/>
      <c r="I61" s="2245"/>
      <c r="J61" s="2245"/>
    </row>
    <row r="62" spans="1:11">
      <c r="A62" s="2241"/>
      <c r="B62" s="2242" t="s">
        <v>9446</v>
      </c>
      <c r="C62" s="2241"/>
      <c r="D62" s="2242" t="s">
        <v>196</v>
      </c>
      <c r="E62" s="2241">
        <v>115</v>
      </c>
      <c r="F62" s="2241">
        <v>82</v>
      </c>
      <c r="G62" s="2241">
        <v>17</v>
      </c>
      <c r="H62" s="2241">
        <v>16</v>
      </c>
      <c r="I62" s="2257"/>
      <c r="J62" s="2245">
        <f>E62*I62</f>
        <v>0</v>
      </c>
    </row>
    <row r="63" spans="1:11">
      <c r="A63" s="2241"/>
      <c r="B63" s="2242" t="s">
        <v>9447</v>
      </c>
      <c r="C63" s="2241"/>
      <c r="D63" s="2242" t="s">
        <v>239</v>
      </c>
      <c r="E63" s="2241">
        <v>115</v>
      </c>
      <c r="F63" s="2241">
        <v>86</v>
      </c>
      <c r="G63" s="2241">
        <v>15</v>
      </c>
      <c r="H63" s="2241">
        <v>14</v>
      </c>
      <c r="I63" s="2257"/>
      <c r="J63" s="2245">
        <f>E63*I63</f>
        <v>0</v>
      </c>
    </row>
    <row r="64" spans="1:11">
      <c r="A64" s="2241"/>
      <c r="B64" s="2242" t="s">
        <v>7469</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9427</v>
      </c>
      <c r="C66" s="2249"/>
      <c r="D66" s="2249"/>
      <c r="E66" s="2249"/>
      <c r="F66" s="2249"/>
      <c r="G66" s="2249"/>
      <c r="H66" s="2249"/>
      <c r="I66" s="2251"/>
      <c r="J66" s="2251">
        <f>SUM(J47:J65)</f>
        <v>0</v>
      </c>
    </row>
    <row r="69" spans="1:10">
      <c r="B69" s="2234" t="s">
        <v>9448</v>
      </c>
    </row>
    <row r="70" spans="1:10">
      <c r="B70" s="2234" t="s">
        <v>9449</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9450</v>
      </c>
      <c r="B1" s="2261" t="s">
        <v>9306</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9451</v>
      </c>
      <c r="F4" s="2271" t="s">
        <v>9452</v>
      </c>
    </row>
    <row r="5" spans="1:6">
      <c r="A5" s="2272"/>
      <c r="B5" s="2272" t="s">
        <v>4794</v>
      </c>
      <c r="C5" s="2272" t="s">
        <v>9453</v>
      </c>
      <c r="D5" s="2272" t="s">
        <v>9454</v>
      </c>
      <c r="E5" s="2241"/>
      <c r="F5" s="2241"/>
    </row>
    <row r="6" spans="1:6">
      <c r="A6" s="2272" t="s">
        <v>9455</v>
      </c>
      <c r="B6" s="2272">
        <v>5</v>
      </c>
      <c r="C6" s="2272" t="s">
        <v>9456</v>
      </c>
      <c r="D6" s="2272"/>
      <c r="E6" s="2257"/>
      <c r="F6" s="2273">
        <f>B6*E6</f>
        <v>0</v>
      </c>
    </row>
    <row r="7" spans="1:6">
      <c r="A7" s="2272"/>
      <c r="B7" s="2272"/>
      <c r="C7" s="2272"/>
      <c r="D7" s="2272"/>
      <c r="E7" s="2245"/>
      <c r="F7" s="2245"/>
    </row>
    <row r="8" spans="1:6">
      <c r="A8" s="2272" t="s">
        <v>9457</v>
      </c>
      <c r="B8" s="2272">
        <v>236</v>
      </c>
      <c r="C8" s="2272" t="s">
        <v>5123</v>
      </c>
      <c r="D8" s="2272" t="s">
        <v>9458</v>
      </c>
      <c r="E8" s="2257"/>
      <c r="F8" s="2273">
        <f>B8*E8</f>
        <v>0</v>
      </c>
    </row>
    <row r="9" spans="1:6">
      <c r="A9" s="2272"/>
      <c r="B9" s="2272"/>
      <c r="C9" s="2272"/>
      <c r="D9" s="2272"/>
      <c r="E9" s="2245"/>
      <c r="F9" s="2245"/>
    </row>
    <row r="10" spans="1:6">
      <c r="A10" s="2272" t="s">
        <v>9459</v>
      </c>
      <c r="B10" s="2272">
        <v>47</v>
      </c>
      <c r="C10" s="2272" t="s">
        <v>171</v>
      </c>
      <c r="D10" s="2272" t="s">
        <v>9460</v>
      </c>
      <c r="E10" s="2257"/>
      <c r="F10" s="2273">
        <f t="shared" ref="F10:F16" si="0">B10*E10</f>
        <v>0</v>
      </c>
    </row>
    <row r="11" spans="1:6">
      <c r="A11" s="2272" t="s">
        <v>9461</v>
      </c>
      <c r="B11" s="2272">
        <v>48</v>
      </c>
      <c r="C11" s="2272" t="s">
        <v>9462</v>
      </c>
      <c r="D11" s="2274" t="s">
        <v>9463</v>
      </c>
      <c r="E11" s="2257"/>
      <c r="F11" s="2273">
        <f t="shared" si="0"/>
        <v>0</v>
      </c>
    </row>
    <row r="12" spans="1:6">
      <c r="A12" s="2272" t="s">
        <v>9464</v>
      </c>
      <c r="B12" s="2272">
        <v>40</v>
      </c>
      <c r="C12" s="2272" t="s">
        <v>254</v>
      </c>
      <c r="D12" s="2274" t="s">
        <v>9465</v>
      </c>
      <c r="E12" s="2257"/>
      <c r="F12" s="2273">
        <f t="shared" si="0"/>
        <v>0</v>
      </c>
    </row>
    <row r="13" spans="1:6">
      <c r="A13" s="2272" t="s">
        <v>9466</v>
      </c>
      <c r="B13" s="2272">
        <v>40</v>
      </c>
      <c r="C13" s="2272" t="s">
        <v>9467</v>
      </c>
      <c r="D13" s="2274" t="s">
        <v>9465</v>
      </c>
      <c r="E13" s="2257"/>
      <c r="F13" s="2273">
        <f t="shared" si="0"/>
        <v>0</v>
      </c>
    </row>
    <row r="14" spans="1:6">
      <c r="A14" s="2272" t="s">
        <v>9468</v>
      </c>
      <c r="B14" s="2272">
        <v>48</v>
      </c>
      <c r="C14" s="2272" t="s">
        <v>9462</v>
      </c>
      <c r="D14" s="2274" t="s">
        <v>9463</v>
      </c>
      <c r="E14" s="2257"/>
      <c r="F14" s="2273">
        <f t="shared" si="0"/>
        <v>0</v>
      </c>
    </row>
    <row r="15" spans="1:6">
      <c r="A15" s="2272" t="s">
        <v>9469</v>
      </c>
      <c r="B15" s="2272">
        <v>9</v>
      </c>
      <c r="C15" s="2272" t="s">
        <v>9470</v>
      </c>
      <c r="D15" s="2272" t="s">
        <v>9471</v>
      </c>
      <c r="E15" s="2275"/>
      <c r="F15" s="2273">
        <f t="shared" si="0"/>
        <v>0</v>
      </c>
    </row>
    <row r="16" spans="1:6">
      <c r="A16" s="2272" t="s">
        <v>9472</v>
      </c>
      <c r="B16" s="2272">
        <v>4</v>
      </c>
      <c r="C16" s="2272" t="s">
        <v>9473</v>
      </c>
      <c r="D16" s="2272" t="s">
        <v>9474</v>
      </c>
      <c r="E16" s="2275"/>
      <c r="F16" s="2273">
        <f t="shared" si="0"/>
        <v>0</v>
      </c>
    </row>
    <row r="17" spans="1:6">
      <c r="A17" s="2272"/>
      <c r="B17" s="2272"/>
      <c r="C17" s="2272"/>
      <c r="D17" s="2272"/>
      <c r="E17" s="2273"/>
      <c r="F17" s="2245"/>
    </row>
    <row r="18" spans="1:6">
      <c r="A18" s="2272" t="s">
        <v>9475</v>
      </c>
      <c r="B18" s="2272">
        <v>0.5</v>
      </c>
      <c r="C18" s="2272" t="s">
        <v>171</v>
      </c>
      <c r="D18" s="2272" t="s">
        <v>9476</v>
      </c>
      <c r="E18" s="2275"/>
      <c r="F18" s="2273">
        <f>B18*E18</f>
        <v>0</v>
      </c>
    </row>
    <row r="19" spans="1:6">
      <c r="A19" s="2272" t="s">
        <v>9477</v>
      </c>
      <c r="B19" s="2272">
        <v>1250</v>
      </c>
      <c r="C19" s="2272" t="s">
        <v>202</v>
      </c>
      <c r="D19" s="2272" t="s">
        <v>9478</v>
      </c>
      <c r="E19" s="2257"/>
      <c r="F19" s="2273">
        <f>B19*E19</f>
        <v>0</v>
      </c>
    </row>
    <row r="20" spans="1:6">
      <c r="A20" s="2276" t="s">
        <v>9479</v>
      </c>
      <c r="B20" s="2272">
        <v>7.4</v>
      </c>
      <c r="C20" s="2272" t="s">
        <v>171</v>
      </c>
      <c r="D20" s="2272"/>
      <c r="E20" s="2257"/>
      <c r="F20" s="2273">
        <f>B20*E20</f>
        <v>0</v>
      </c>
    </row>
    <row r="21" spans="1:6">
      <c r="A21" s="2276" t="s">
        <v>9480</v>
      </c>
      <c r="B21" s="2272">
        <v>14.8</v>
      </c>
      <c r="C21" s="2272" t="s">
        <v>171</v>
      </c>
      <c r="D21" s="2272"/>
      <c r="E21" s="2257"/>
      <c r="F21" s="2273">
        <f>B21*E21</f>
        <v>0</v>
      </c>
    </row>
    <row r="22" spans="1:6">
      <c r="A22" s="2276" t="s">
        <v>9481</v>
      </c>
      <c r="B22" s="2272">
        <v>7.4</v>
      </c>
      <c r="C22" s="2272" t="s">
        <v>171</v>
      </c>
      <c r="D22" s="2272" t="s">
        <v>9482</v>
      </c>
      <c r="E22" s="2257"/>
      <c r="F22" s="2273">
        <f>B22*E22</f>
        <v>0</v>
      </c>
    </row>
    <row r="23" spans="1:6">
      <c r="A23" s="2276"/>
      <c r="B23" s="2272"/>
      <c r="C23" s="2272"/>
      <c r="D23" s="2272"/>
      <c r="E23" s="2245"/>
      <c r="F23" s="2245"/>
    </row>
    <row r="24" spans="1:6">
      <c r="A24" s="2276"/>
      <c r="B24" s="2272"/>
      <c r="C24" s="2272"/>
      <c r="D24" s="2272"/>
      <c r="E24" s="2245"/>
      <c r="F24" s="2245"/>
    </row>
    <row r="25" spans="1:6">
      <c r="A25" s="2272" t="s">
        <v>9483</v>
      </c>
      <c r="B25" s="2272">
        <v>125</v>
      </c>
      <c r="C25" s="2272" t="s">
        <v>171</v>
      </c>
      <c r="D25" s="2272" t="s">
        <v>9484</v>
      </c>
      <c r="E25" s="2257"/>
      <c r="F25" s="2273">
        <f>B25*E25</f>
        <v>0</v>
      </c>
    </row>
    <row r="26" spans="1:6">
      <c r="A26" s="2272"/>
      <c r="B26" s="2272"/>
      <c r="C26" s="2272"/>
      <c r="D26" s="2272"/>
      <c r="E26" s="2241"/>
      <c r="F26" s="2241"/>
    </row>
    <row r="27" spans="1:6" ht="15">
      <c r="A27" s="2277" t="s">
        <v>7469</v>
      </c>
      <c r="B27" s="2278"/>
      <c r="C27" s="2278"/>
      <c r="D27" s="2278"/>
      <c r="E27" s="2279"/>
      <c r="F27" s="2280">
        <f>SUM(F5:F26)</f>
        <v>0</v>
      </c>
    </row>
    <row r="28" spans="1:6">
      <c r="A28" s="2281"/>
      <c r="B28" s="2281"/>
      <c r="C28" s="2281"/>
      <c r="D28" s="2281"/>
    </row>
    <row r="29" spans="1:6">
      <c r="A29" s="2281"/>
      <c r="B29" s="2281"/>
      <c r="C29" s="2281"/>
      <c r="D29" s="2281"/>
    </row>
    <row r="30" spans="1:6">
      <c r="A30" s="2281" t="s">
        <v>9485</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ColWidth="9.33203125"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9487</v>
      </c>
      <c r="B1" s="2283" t="s">
        <v>9488</v>
      </c>
      <c r="C1" s="2283" t="s">
        <v>9812</v>
      </c>
      <c r="D1" s="2283" t="s">
        <v>9813</v>
      </c>
      <c r="E1" s="2406" t="s">
        <v>9489</v>
      </c>
    </row>
    <row r="2" spans="1:6">
      <c r="A2" s="2408">
        <v>1</v>
      </c>
      <c r="B2" s="2285" t="s">
        <v>9490</v>
      </c>
      <c r="C2" s="2409"/>
      <c r="D2" s="2410" t="s">
        <v>2575</v>
      </c>
      <c r="E2" s="2411">
        <f>'Trafost.-POLPRAC'!F27</f>
        <v>0</v>
      </c>
    </row>
    <row r="3" spans="1:6">
      <c r="A3" s="2408">
        <v>2</v>
      </c>
      <c r="B3" s="2285" t="s">
        <v>9491</v>
      </c>
      <c r="C3" s="2409"/>
      <c r="D3" s="2410" t="s">
        <v>2575</v>
      </c>
      <c r="E3" s="2411">
        <f>'Trafost.-POLMAT'!F18</f>
        <v>0</v>
      </c>
    </row>
    <row r="4" spans="1:6">
      <c r="A4" s="2408">
        <v>3</v>
      </c>
      <c r="B4" s="2285" t="s">
        <v>9811</v>
      </c>
      <c r="C4" s="2409" t="s">
        <v>80</v>
      </c>
      <c r="D4" s="2410" t="s">
        <v>2575</v>
      </c>
      <c r="E4" s="2419"/>
      <c r="F4" s="2412" t="s">
        <v>9814</v>
      </c>
    </row>
    <row r="5" spans="1:6">
      <c r="A5" s="2408">
        <v>4</v>
      </c>
      <c r="B5" s="2285" t="s">
        <v>9492</v>
      </c>
      <c r="C5" s="2409"/>
      <c r="D5" s="2410" t="s">
        <v>2575</v>
      </c>
      <c r="E5" s="2411">
        <f>'Trafost.-POLPRAC'!F32</f>
        <v>0</v>
      </c>
    </row>
    <row r="6" spans="1:6">
      <c r="A6" s="2408">
        <v>5</v>
      </c>
      <c r="B6" s="2285" t="s">
        <v>9493</v>
      </c>
      <c r="C6" s="2409"/>
      <c r="D6" s="2410" t="s">
        <v>2575</v>
      </c>
      <c r="E6" s="2411">
        <f>'Trafost.-POLPRAC'!F39</f>
        <v>0</v>
      </c>
    </row>
    <row r="7" spans="1:6" ht="15" thickBot="1">
      <c r="A7" s="2408">
        <v>6</v>
      </c>
      <c r="B7" s="2285" t="s">
        <v>9815</v>
      </c>
      <c r="C7" s="2409" t="s">
        <v>80</v>
      </c>
      <c r="D7" s="2410" t="s">
        <v>2575</v>
      </c>
      <c r="E7" s="2419"/>
      <c r="F7" s="2407" t="s">
        <v>9814</v>
      </c>
    </row>
    <row r="8" spans="1:6">
      <c r="A8" s="2408"/>
      <c r="B8" s="2413" t="s">
        <v>9494</v>
      </c>
      <c r="C8" s="2414"/>
      <c r="D8" s="2415"/>
      <c r="E8" s="2416">
        <f>SUM(E2:E7)</f>
        <v>0</v>
      </c>
    </row>
    <row r="9" spans="1:6">
      <c r="A9" s="2408">
        <v>7</v>
      </c>
      <c r="B9" s="2285" t="s">
        <v>9495</v>
      </c>
      <c r="C9" s="2409"/>
      <c r="D9" s="2410" t="s">
        <v>2575</v>
      </c>
      <c r="E9" s="2411">
        <f>'Trafost.-POLDOD'!F7</f>
        <v>0</v>
      </c>
    </row>
    <row r="10" spans="1:6" ht="15" thickBot="1">
      <c r="A10" s="2408">
        <v>8</v>
      </c>
      <c r="B10" s="2285" t="s">
        <v>9496</v>
      </c>
      <c r="C10" s="2409" t="s">
        <v>80</v>
      </c>
      <c r="D10" s="2410" t="s">
        <v>2575</v>
      </c>
      <c r="E10" s="2419"/>
      <c r="F10" s="2407" t="s">
        <v>9814</v>
      </c>
    </row>
    <row r="11" spans="1:6">
      <c r="A11" s="2408"/>
      <c r="B11" s="2413" t="s">
        <v>9497</v>
      </c>
      <c r="C11" s="2414"/>
      <c r="D11" s="2415"/>
      <c r="E11" s="2416">
        <f>SUM(E9:E10)</f>
        <v>0</v>
      </c>
    </row>
    <row r="12" spans="1:6">
      <c r="A12" s="2408">
        <v>9</v>
      </c>
      <c r="B12" s="2285" t="s">
        <v>9498</v>
      </c>
      <c r="C12" s="2409" t="s">
        <v>80</v>
      </c>
      <c r="D12" s="2410" t="s">
        <v>2575</v>
      </c>
      <c r="E12" s="2419"/>
      <c r="F12" s="2407" t="s">
        <v>9814</v>
      </c>
    </row>
    <row r="13" spans="1:6" ht="15" thickBot="1">
      <c r="A13" s="2408">
        <v>10</v>
      </c>
      <c r="B13" s="2285" t="s">
        <v>9816</v>
      </c>
      <c r="C13" s="2409" t="s">
        <v>80</v>
      </c>
      <c r="D13" s="2410" t="s">
        <v>2575</v>
      </c>
      <c r="E13" s="2419"/>
      <c r="F13" s="2407" t="s">
        <v>9814</v>
      </c>
    </row>
    <row r="14" spans="1:6">
      <c r="A14" s="2408"/>
      <c r="B14" s="2413" t="s">
        <v>9499</v>
      </c>
      <c r="C14" s="2414"/>
      <c r="D14" s="2415"/>
      <c r="E14" s="2416">
        <f>SUM(E12:E13)</f>
        <v>0</v>
      </c>
    </row>
    <row r="15" spans="1:6">
      <c r="A15" s="2408"/>
      <c r="B15" s="2285" t="s">
        <v>1</v>
      </c>
      <c r="C15" s="2409"/>
      <c r="D15" s="2410"/>
      <c r="E15" s="2411"/>
    </row>
    <row r="16" spans="1:6" ht="15">
      <c r="A16" s="2408"/>
      <c r="B16" s="2417" t="s">
        <v>9500</v>
      </c>
      <c r="C16" s="2417"/>
      <c r="D16" s="2417"/>
      <c r="E16" s="2418">
        <f>(E8+E11+E14)</f>
        <v>0</v>
      </c>
      <c r="F16" s="2407" t="s">
        <v>9307</v>
      </c>
    </row>
    <row r="17" spans="2:5">
      <c r="B17" s="2402" t="s">
        <v>9501</v>
      </c>
      <c r="E17" s="2420">
        <f>E16*0.21</f>
        <v>0</v>
      </c>
    </row>
    <row r="18" spans="2:5" ht="15">
      <c r="B18" s="2402" t="s">
        <v>9502</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17" activePane="bottomLeft" state="frozenSplit"/>
      <selection activeCell="H8" sqref="H8"/>
      <selection pane="bottomLeft"/>
    </sheetView>
  </sheetViews>
  <sheetFormatPr defaultColWidth="9.33203125"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4316</v>
      </c>
      <c r="B1" s="2283" t="s">
        <v>9503</v>
      </c>
      <c r="C1" s="2283" t="s">
        <v>9489</v>
      </c>
      <c r="D1" s="2283" t="s">
        <v>9504</v>
      </c>
      <c r="E1" s="2283" t="s">
        <v>9505</v>
      </c>
      <c r="F1" s="2283" t="s">
        <v>5390</v>
      </c>
      <c r="G1" s="2286"/>
      <c r="H1" s="2286"/>
      <c r="I1" s="2286"/>
      <c r="J1" s="2286"/>
      <c r="K1" s="2286"/>
    </row>
    <row r="2" spans="1:11">
      <c r="A2" s="2285" t="s">
        <v>9506</v>
      </c>
      <c r="B2" s="2285" t="s">
        <v>9507</v>
      </c>
      <c r="C2" s="2287"/>
      <c r="D2" s="2288">
        <v>20</v>
      </c>
      <c r="E2" s="2285" t="s">
        <v>254</v>
      </c>
      <c r="F2" s="2289">
        <f t="shared" ref="F2:F4" si="0">C2*D2</f>
        <v>0</v>
      </c>
      <c r="G2" s="2290"/>
      <c r="H2" s="2288"/>
      <c r="I2" s="2291"/>
      <c r="J2" s="2291"/>
      <c r="K2" s="2288"/>
    </row>
    <row r="3" spans="1:11">
      <c r="A3" s="2285" t="s">
        <v>9508</v>
      </c>
      <c r="B3" s="2285" t="s">
        <v>9509</v>
      </c>
      <c r="C3" s="2287"/>
      <c r="D3" s="2288">
        <v>15</v>
      </c>
      <c r="E3" s="2285" t="s">
        <v>254</v>
      </c>
      <c r="F3" s="2289">
        <f t="shared" si="0"/>
        <v>0</v>
      </c>
      <c r="G3" s="2290"/>
      <c r="H3" s="2288"/>
      <c r="I3" s="2291"/>
      <c r="J3" s="2291"/>
      <c r="K3" s="2288"/>
    </row>
    <row r="4" spans="1:11">
      <c r="A4" s="2285" t="s">
        <v>9510</v>
      </c>
      <c r="B4" s="2285" t="s">
        <v>9511</v>
      </c>
      <c r="C4" s="2287"/>
      <c r="D4" s="2288">
        <v>2</v>
      </c>
      <c r="E4" s="2285" t="s">
        <v>2462</v>
      </c>
      <c r="F4" s="2289">
        <f t="shared" si="0"/>
        <v>0</v>
      </c>
      <c r="G4" s="2290"/>
      <c r="H4" s="2288"/>
      <c r="I4" s="2291"/>
      <c r="J4" s="2291"/>
      <c r="K4" s="2288"/>
    </row>
    <row r="5" spans="1:11">
      <c r="A5" s="2285" t="s">
        <v>9512</v>
      </c>
      <c r="B5" s="2285" t="s">
        <v>9513</v>
      </c>
      <c r="C5" s="2287"/>
      <c r="D5" s="2288">
        <v>2</v>
      </c>
      <c r="E5" s="2285" t="s">
        <v>2462</v>
      </c>
      <c r="F5" s="2289">
        <f>C5*D5</f>
        <v>0</v>
      </c>
      <c r="G5" s="2290"/>
      <c r="H5" s="2288"/>
      <c r="I5" s="2291"/>
      <c r="J5" s="2291"/>
      <c r="K5" s="2288"/>
    </row>
    <row r="6" spans="1:11">
      <c r="A6" s="2285" t="s">
        <v>9514</v>
      </c>
      <c r="B6" s="2285" t="s">
        <v>9515</v>
      </c>
      <c r="C6" s="2287"/>
      <c r="D6" s="2288">
        <v>8</v>
      </c>
      <c r="E6" s="2285" t="s">
        <v>2462</v>
      </c>
      <c r="F6" s="2289">
        <f t="shared" ref="F6:F38" si="1">C6*D6</f>
        <v>0</v>
      </c>
      <c r="G6" s="2290"/>
      <c r="H6" s="2288"/>
      <c r="I6" s="2291"/>
      <c r="J6" s="2291"/>
      <c r="K6" s="2288"/>
    </row>
    <row r="7" spans="1:11">
      <c r="A7" s="2285" t="s">
        <v>9516</v>
      </c>
      <c r="B7" s="2285" t="s">
        <v>9517</v>
      </c>
      <c r="C7" s="2287"/>
      <c r="D7" s="2288">
        <v>6</v>
      </c>
      <c r="E7" s="2285" t="s">
        <v>2462</v>
      </c>
      <c r="F7" s="2289">
        <f t="shared" si="1"/>
        <v>0</v>
      </c>
      <c r="G7" s="2290"/>
      <c r="H7" s="2288"/>
      <c r="I7" s="2291"/>
      <c r="J7" s="2291"/>
      <c r="K7" s="2288"/>
    </row>
    <row r="8" spans="1:11">
      <c r="A8" s="2285" t="s">
        <v>9518</v>
      </c>
      <c r="B8" s="2285" t="s">
        <v>9519</v>
      </c>
      <c r="C8" s="2287"/>
      <c r="D8" s="2288">
        <v>12</v>
      </c>
      <c r="E8" s="2285" t="s">
        <v>2462</v>
      </c>
      <c r="F8" s="2289">
        <f t="shared" si="1"/>
        <v>0</v>
      </c>
      <c r="G8" s="2290"/>
      <c r="H8" s="2288"/>
      <c r="I8" s="2291"/>
      <c r="J8" s="2291"/>
      <c r="K8" s="2288"/>
    </row>
    <row r="9" spans="1:11">
      <c r="A9" s="2285" t="s">
        <v>9520</v>
      </c>
      <c r="B9" s="2285" t="s">
        <v>9521</v>
      </c>
      <c r="C9" s="2287"/>
      <c r="D9" s="2288">
        <v>6</v>
      </c>
      <c r="E9" s="2285" t="s">
        <v>2462</v>
      </c>
      <c r="F9" s="2289">
        <f t="shared" si="1"/>
        <v>0</v>
      </c>
      <c r="G9" s="2290"/>
      <c r="H9" s="2288"/>
      <c r="I9" s="2291"/>
      <c r="J9" s="2291"/>
      <c r="K9" s="2288"/>
    </row>
    <row r="10" spans="1:11">
      <c r="A10" s="2285" t="s">
        <v>9522</v>
      </c>
      <c r="B10" s="2285" t="s">
        <v>9523</v>
      </c>
      <c r="C10" s="2287"/>
      <c r="D10" s="2288">
        <v>12</v>
      </c>
      <c r="E10" s="2285" t="s">
        <v>2462</v>
      </c>
      <c r="F10" s="2289">
        <f t="shared" si="1"/>
        <v>0</v>
      </c>
      <c r="G10" s="2290"/>
      <c r="H10" s="2288"/>
      <c r="I10" s="2291"/>
      <c r="J10" s="2291"/>
      <c r="K10" s="2288"/>
    </row>
    <row r="11" spans="1:11">
      <c r="A11" s="2285" t="s">
        <v>9524</v>
      </c>
      <c r="B11" s="2285" t="s">
        <v>9525</v>
      </c>
      <c r="C11" s="2287"/>
      <c r="D11" s="2288">
        <v>10</v>
      </c>
      <c r="E11" s="2285" t="s">
        <v>254</v>
      </c>
      <c r="F11" s="2289">
        <f t="shared" si="1"/>
        <v>0</v>
      </c>
      <c r="G11" s="2290"/>
      <c r="H11" s="2288"/>
      <c r="I11" s="2291"/>
      <c r="J11" s="2291"/>
      <c r="K11" s="2288"/>
    </row>
    <row r="12" spans="1:11">
      <c r="A12" s="2285" t="s">
        <v>9526</v>
      </c>
      <c r="B12" s="2285" t="s">
        <v>9527</v>
      </c>
      <c r="C12" s="2287"/>
      <c r="D12" s="2288">
        <v>30</v>
      </c>
      <c r="E12" s="2285" t="s">
        <v>254</v>
      </c>
      <c r="F12" s="2289">
        <f t="shared" si="1"/>
        <v>0</v>
      </c>
      <c r="G12" s="2290"/>
      <c r="H12" s="2288"/>
      <c r="I12" s="2291"/>
      <c r="J12" s="2291"/>
      <c r="K12" s="2288"/>
    </row>
    <row r="13" spans="1:11">
      <c r="A13" s="2285" t="s">
        <v>9528</v>
      </c>
      <c r="B13" s="2285" t="s">
        <v>9529</v>
      </c>
      <c r="C13" s="2287"/>
      <c r="D13" s="2288">
        <v>10</v>
      </c>
      <c r="E13" s="2285" t="s">
        <v>2462</v>
      </c>
      <c r="F13" s="2289">
        <f t="shared" si="1"/>
        <v>0</v>
      </c>
      <c r="G13" s="2290"/>
      <c r="H13" s="2288"/>
      <c r="I13" s="2291"/>
      <c r="J13" s="2291"/>
      <c r="K13" s="2288"/>
    </row>
    <row r="14" spans="1:11">
      <c r="A14" s="2285" t="s">
        <v>9530</v>
      </c>
      <c r="B14" s="2285" t="s">
        <v>9531</v>
      </c>
      <c r="C14" s="2287"/>
      <c r="D14" s="2288">
        <v>20</v>
      </c>
      <c r="E14" s="2285" t="s">
        <v>254</v>
      </c>
      <c r="F14" s="2289">
        <f t="shared" si="1"/>
        <v>0</v>
      </c>
      <c r="G14" s="2290"/>
      <c r="H14" s="2288"/>
      <c r="I14" s="2291"/>
      <c r="J14" s="2291"/>
      <c r="K14" s="2288"/>
    </row>
    <row r="15" spans="1:11">
      <c r="A15" s="2285" t="s">
        <v>9532</v>
      </c>
      <c r="B15" s="2285" t="s">
        <v>9533</v>
      </c>
      <c r="C15" s="2287"/>
      <c r="D15" s="2288">
        <v>60</v>
      </c>
      <c r="E15" s="2285" t="s">
        <v>254</v>
      </c>
      <c r="F15" s="2289">
        <f t="shared" si="1"/>
        <v>0</v>
      </c>
      <c r="G15" s="2290"/>
      <c r="H15" s="2288"/>
      <c r="I15" s="2291"/>
      <c r="J15" s="2291"/>
      <c r="K15" s="2288"/>
    </row>
    <row r="16" spans="1:11">
      <c r="A16" s="2285" t="s">
        <v>9534</v>
      </c>
      <c r="B16" s="2285" t="s">
        <v>9535</v>
      </c>
      <c r="C16" s="2287"/>
      <c r="D16" s="2288">
        <v>2</v>
      </c>
      <c r="E16" s="2285" t="s">
        <v>2462</v>
      </c>
      <c r="F16" s="2289">
        <f t="shared" si="1"/>
        <v>0</v>
      </c>
      <c r="G16" s="2290"/>
      <c r="H16" s="2288"/>
      <c r="I16" s="2291"/>
      <c r="J16" s="2291"/>
      <c r="K16" s="2288"/>
    </row>
    <row r="17" spans="1:11">
      <c r="A17" s="2285" t="s">
        <v>9536</v>
      </c>
      <c r="B17" s="2285" t="s">
        <v>9537</v>
      </c>
      <c r="C17" s="2287"/>
      <c r="D17" s="2288">
        <v>1</v>
      </c>
      <c r="E17" s="2285" t="s">
        <v>2462</v>
      </c>
      <c r="F17" s="2289">
        <f t="shared" si="1"/>
        <v>0</v>
      </c>
      <c r="G17" s="2290"/>
      <c r="H17" s="2288"/>
      <c r="I17" s="2291"/>
      <c r="J17" s="2291"/>
      <c r="K17" s="2288"/>
    </row>
    <row r="18" spans="1:11">
      <c r="A18" s="2285" t="s">
        <v>9538</v>
      </c>
      <c r="B18" s="2285" t="s">
        <v>9539</v>
      </c>
      <c r="C18" s="2287"/>
      <c r="D18" s="2288">
        <v>2</v>
      </c>
      <c r="E18" s="2285" t="s">
        <v>2462</v>
      </c>
      <c r="F18" s="2289">
        <f t="shared" si="1"/>
        <v>0</v>
      </c>
      <c r="G18" s="2290"/>
      <c r="H18" s="2288"/>
      <c r="I18" s="2291"/>
      <c r="J18" s="2291"/>
      <c r="K18" s="2288"/>
    </row>
    <row r="19" spans="1:11">
      <c r="A19" s="2285" t="s">
        <v>9540</v>
      </c>
      <c r="B19" s="2285" t="s">
        <v>9541</v>
      </c>
      <c r="C19" s="2287"/>
      <c r="D19" s="2288">
        <v>1</v>
      </c>
      <c r="E19" s="2285" t="s">
        <v>2462</v>
      </c>
      <c r="F19" s="2289">
        <f t="shared" si="1"/>
        <v>0</v>
      </c>
      <c r="G19" s="2290"/>
      <c r="H19" s="2288"/>
      <c r="I19" s="2291"/>
      <c r="J19" s="2291"/>
      <c r="K19" s="2288"/>
    </row>
    <row r="20" spans="1:11">
      <c r="A20" s="2285" t="s">
        <v>9542</v>
      </c>
      <c r="B20" s="2285" t="s">
        <v>9543</v>
      </c>
      <c r="C20" s="2287"/>
      <c r="D20" s="2288">
        <v>6</v>
      </c>
      <c r="E20" s="2285" t="s">
        <v>2462</v>
      </c>
      <c r="F20" s="2289">
        <f t="shared" si="1"/>
        <v>0</v>
      </c>
      <c r="G20" s="2290"/>
      <c r="H20" s="2288"/>
      <c r="I20" s="2291"/>
      <c r="J20" s="2291"/>
      <c r="K20" s="2288"/>
    </row>
    <row r="21" spans="1:11">
      <c r="A21" s="2285" t="s">
        <v>9544</v>
      </c>
      <c r="B21" s="2285" t="s">
        <v>9545</v>
      </c>
      <c r="C21" s="2287"/>
      <c r="D21" s="2288">
        <v>2</v>
      </c>
      <c r="E21" s="2285" t="s">
        <v>2462</v>
      </c>
      <c r="F21" s="2289">
        <f t="shared" si="1"/>
        <v>0</v>
      </c>
      <c r="G21" s="2290"/>
      <c r="H21" s="2288"/>
      <c r="I21" s="2291"/>
      <c r="J21" s="2291"/>
      <c r="K21" s="2288"/>
    </row>
    <row r="22" spans="1:11">
      <c r="A22" s="2285" t="s">
        <v>9544</v>
      </c>
      <c r="B22" s="2285" t="s">
        <v>9545</v>
      </c>
      <c r="C22" s="2287"/>
      <c r="D22" s="2288">
        <v>2</v>
      </c>
      <c r="E22" s="2285" t="s">
        <v>2462</v>
      </c>
      <c r="F22" s="2289">
        <f t="shared" si="1"/>
        <v>0</v>
      </c>
      <c r="G22" s="2290"/>
      <c r="H22" s="2288"/>
      <c r="I22" s="2291"/>
      <c r="J22" s="2291"/>
      <c r="K22" s="2288"/>
    </row>
    <row r="23" spans="1:11">
      <c r="A23" s="2285" t="s">
        <v>9546</v>
      </c>
      <c r="B23" s="2285" t="s">
        <v>9547</v>
      </c>
      <c r="C23" s="2287"/>
      <c r="D23" s="2288">
        <v>2</v>
      </c>
      <c r="E23" s="2285" t="s">
        <v>2462</v>
      </c>
      <c r="F23" s="2289">
        <f t="shared" si="1"/>
        <v>0</v>
      </c>
      <c r="G23" s="2290"/>
      <c r="H23" s="2288"/>
      <c r="I23" s="2291"/>
      <c r="J23" s="2291"/>
      <c r="K23" s="2288"/>
    </row>
    <row r="24" spans="1:11">
      <c r="A24" s="2285" t="s">
        <v>9548</v>
      </c>
      <c r="B24" s="2285" t="s">
        <v>9549</v>
      </c>
      <c r="C24" s="2287"/>
      <c r="D24" s="2288">
        <v>65</v>
      </c>
      <c r="E24" s="2285" t="s">
        <v>254</v>
      </c>
      <c r="F24" s="2289">
        <f t="shared" si="1"/>
        <v>0</v>
      </c>
      <c r="G24" s="2290"/>
      <c r="H24" s="2288"/>
      <c r="I24" s="2291"/>
      <c r="J24" s="2291"/>
      <c r="K24" s="2288"/>
    </row>
    <row r="25" spans="1:11">
      <c r="A25" s="2285" t="s">
        <v>9550</v>
      </c>
      <c r="B25" s="2285" t="s">
        <v>9551</v>
      </c>
      <c r="C25" s="2287"/>
      <c r="D25" s="2288">
        <v>12</v>
      </c>
      <c r="E25" s="2285" t="s">
        <v>254</v>
      </c>
      <c r="F25" s="2289">
        <f t="shared" si="1"/>
        <v>0</v>
      </c>
      <c r="G25" s="2290"/>
      <c r="H25" s="2288"/>
      <c r="I25" s="2291"/>
      <c r="J25" s="2291"/>
      <c r="K25" s="2288"/>
    </row>
    <row r="26" spans="1:11">
      <c r="A26" s="2285" t="s">
        <v>9552</v>
      </c>
      <c r="B26" s="2285" t="s">
        <v>9553</v>
      </c>
      <c r="C26" s="2287"/>
      <c r="D26" s="2288">
        <v>6</v>
      </c>
      <c r="E26" s="2285" t="s">
        <v>2462</v>
      </c>
      <c r="F26" s="2289">
        <f t="shared" si="1"/>
        <v>0</v>
      </c>
      <c r="G26" s="2290"/>
      <c r="H26" s="2288"/>
      <c r="I26" s="2291"/>
      <c r="J26" s="2291"/>
      <c r="K26" s="2288"/>
    </row>
    <row r="27" spans="1:11">
      <c r="A27" s="2292" t="s">
        <v>9554</v>
      </c>
      <c r="B27" s="2285"/>
      <c r="C27" s="2288"/>
      <c r="D27" s="2288"/>
      <c r="E27" s="2285"/>
      <c r="F27" s="2293">
        <f>SUM(F2:F26)</f>
        <v>0</v>
      </c>
      <c r="G27" s="2290"/>
      <c r="H27" s="2288"/>
      <c r="I27" s="2291"/>
      <c r="J27" s="2291"/>
      <c r="K27" s="2288"/>
    </row>
    <row r="28" spans="1:11">
      <c r="A28" s="2285" t="s">
        <v>9555</v>
      </c>
      <c r="B28" s="2285" t="s">
        <v>9556</v>
      </c>
      <c r="C28" s="2287"/>
      <c r="D28" s="2288">
        <v>1</v>
      </c>
      <c r="E28" s="2285" t="s">
        <v>2462</v>
      </c>
      <c r="F28" s="2289">
        <f t="shared" si="1"/>
        <v>0</v>
      </c>
      <c r="G28" s="2290"/>
      <c r="H28" s="2288"/>
      <c r="I28" s="2291"/>
      <c r="J28" s="2291"/>
      <c r="K28" s="2288"/>
    </row>
    <row r="29" spans="1:11">
      <c r="A29" s="2285" t="s">
        <v>9557</v>
      </c>
      <c r="B29" s="2285" t="s">
        <v>9558</v>
      </c>
      <c r="C29" s="2287"/>
      <c r="D29" s="2288">
        <v>6</v>
      </c>
      <c r="E29" s="2285" t="s">
        <v>171</v>
      </c>
      <c r="F29" s="2289">
        <f t="shared" si="1"/>
        <v>0</v>
      </c>
      <c r="G29" s="2290"/>
      <c r="H29" s="2288"/>
      <c r="I29" s="2291"/>
      <c r="J29" s="2291"/>
      <c r="K29" s="2288"/>
    </row>
    <row r="30" spans="1:11">
      <c r="A30" s="2285" t="s">
        <v>9559</v>
      </c>
      <c r="B30" s="2285" t="s">
        <v>9560</v>
      </c>
      <c r="C30" s="2287"/>
      <c r="D30" s="2288">
        <v>8</v>
      </c>
      <c r="E30" s="2285" t="s">
        <v>2462</v>
      </c>
      <c r="F30" s="2289">
        <f t="shared" si="1"/>
        <v>0</v>
      </c>
      <c r="G30" s="2290"/>
      <c r="H30" s="2288"/>
      <c r="I30" s="2291"/>
      <c r="J30" s="2291"/>
      <c r="K30" s="2288"/>
    </row>
    <row r="31" spans="1:11">
      <c r="A31" s="2285" t="s">
        <v>9561</v>
      </c>
      <c r="B31" s="2285" t="s">
        <v>9562</v>
      </c>
      <c r="C31" s="2287"/>
      <c r="D31" s="2288">
        <v>20</v>
      </c>
      <c r="E31" s="2285" t="s">
        <v>202</v>
      </c>
      <c r="F31" s="2289">
        <f t="shared" si="1"/>
        <v>0</v>
      </c>
      <c r="G31" s="2290"/>
      <c r="H31" s="2288"/>
      <c r="I31" s="2291"/>
      <c r="J31" s="2291"/>
      <c r="K31" s="2288"/>
    </row>
    <row r="32" spans="1:11">
      <c r="A32" s="2292" t="s">
        <v>9563</v>
      </c>
      <c r="B32" s="2285"/>
      <c r="C32" s="2288"/>
      <c r="D32" s="2288"/>
      <c r="E32" s="2285"/>
      <c r="F32" s="2293">
        <f>SUM(F28:F31)</f>
        <v>0</v>
      </c>
      <c r="G32" s="2290"/>
      <c r="H32" s="2288"/>
      <c r="I32" s="2291"/>
      <c r="J32" s="2291"/>
      <c r="K32" s="2288"/>
    </row>
    <row r="33" spans="1:11">
      <c r="A33" s="2285" t="s">
        <v>9564</v>
      </c>
      <c r="B33" s="2285" t="s">
        <v>9565</v>
      </c>
      <c r="C33" s="2287"/>
      <c r="D33" s="2288">
        <v>1</v>
      </c>
      <c r="E33" s="2285" t="s">
        <v>9566</v>
      </c>
      <c r="F33" s="2289">
        <f t="shared" si="1"/>
        <v>0</v>
      </c>
      <c r="G33" s="2290"/>
      <c r="H33" s="2288"/>
      <c r="I33" s="2291"/>
      <c r="J33" s="2291"/>
      <c r="K33" s="2288"/>
    </row>
    <row r="34" spans="1:11">
      <c r="A34" s="2285" t="s">
        <v>9567</v>
      </c>
      <c r="B34" s="2285" t="s">
        <v>9568</v>
      </c>
      <c r="C34" s="2287"/>
      <c r="D34" s="2288">
        <v>8</v>
      </c>
      <c r="E34" s="2285" t="s">
        <v>9566</v>
      </c>
      <c r="F34" s="2289">
        <f t="shared" si="1"/>
        <v>0</v>
      </c>
      <c r="G34" s="2290"/>
      <c r="H34" s="2288"/>
      <c r="I34" s="2291"/>
      <c r="J34" s="2291"/>
      <c r="K34" s="2288"/>
    </row>
    <row r="35" spans="1:11">
      <c r="A35" s="2285" t="s">
        <v>9569</v>
      </c>
      <c r="B35" s="2285" t="s">
        <v>9570</v>
      </c>
      <c r="C35" s="2287"/>
      <c r="D35" s="2288">
        <v>2</v>
      </c>
      <c r="E35" s="2285" t="s">
        <v>9571</v>
      </c>
      <c r="F35" s="2289">
        <f t="shared" si="1"/>
        <v>0</v>
      </c>
      <c r="G35" s="2290"/>
      <c r="H35" s="2288"/>
      <c r="I35" s="2291"/>
      <c r="J35" s="2291"/>
      <c r="K35" s="2288"/>
    </row>
    <row r="36" spans="1:11">
      <c r="A36" s="2285" t="s">
        <v>9572</v>
      </c>
      <c r="B36" s="2285" t="s">
        <v>9573</v>
      </c>
      <c r="C36" s="2287"/>
      <c r="D36" s="2288">
        <v>2</v>
      </c>
      <c r="E36" s="2285" t="s">
        <v>9571</v>
      </c>
      <c r="F36" s="2289">
        <f t="shared" si="1"/>
        <v>0</v>
      </c>
      <c r="G36" s="2290"/>
      <c r="H36" s="2288"/>
      <c r="I36" s="2291"/>
      <c r="J36" s="2291"/>
      <c r="K36" s="2288"/>
    </row>
    <row r="37" spans="1:11">
      <c r="A37" s="2285" t="s">
        <v>9574</v>
      </c>
      <c r="B37" s="2285" t="s">
        <v>9575</v>
      </c>
      <c r="C37" s="2287"/>
      <c r="D37" s="2288">
        <v>8</v>
      </c>
      <c r="E37" s="2285" t="s">
        <v>9571</v>
      </c>
      <c r="F37" s="2289">
        <f t="shared" si="1"/>
        <v>0</v>
      </c>
    </row>
    <row r="38" spans="1:11">
      <c r="A38" s="2285" t="s">
        <v>9576</v>
      </c>
      <c r="B38" s="2285" t="s">
        <v>9577</v>
      </c>
      <c r="C38" s="2287"/>
      <c r="D38" s="2288">
        <v>6</v>
      </c>
      <c r="E38" s="2285" t="s">
        <v>9578</v>
      </c>
      <c r="F38" s="2289">
        <f t="shared" si="1"/>
        <v>0</v>
      </c>
    </row>
    <row r="39" spans="1:11">
      <c r="A39" s="2294" t="s">
        <v>9579</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3" sqref="H3"/>
    </sheetView>
  </sheetViews>
  <sheetFormatPr defaultColWidth="9.33203125"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8225</v>
      </c>
      <c r="B1" s="2283"/>
      <c r="C1" s="2283" t="s">
        <v>9489</v>
      </c>
      <c r="D1" s="2283" t="s">
        <v>9504</v>
      </c>
      <c r="E1" s="2283" t="s">
        <v>4163</v>
      </c>
      <c r="F1" s="2283" t="s">
        <v>5390</v>
      </c>
      <c r="G1" s="2286"/>
      <c r="H1" s="2286"/>
    </row>
    <row r="2" spans="1:8">
      <c r="A2" s="2285" t="s">
        <v>9580</v>
      </c>
      <c r="B2" s="2285"/>
      <c r="C2" s="2287"/>
      <c r="D2" s="2288">
        <v>65</v>
      </c>
      <c r="E2" s="2285" t="s">
        <v>254</v>
      </c>
      <c r="F2" s="2289">
        <f>C2*D2</f>
        <v>0</v>
      </c>
      <c r="G2" s="2288"/>
      <c r="H2" s="2285"/>
    </row>
    <row r="3" spans="1:8">
      <c r="A3" s="2285" t="s">
        <v>9581</v>
      </c>
      <c r="B3" s="2285"/>
      <c r="C3" s="2287"/>
      <c r="D3" s="2288">
        <v>12</v>
      </c>
      <c r="E3" s="2285" t="s">
        <v>2462</v>
      </c>
      <c r="F3" s="2289">
        <f t="shared" ref="F3:F17" si="0">C3*D3</f>
        <v>0</v>
      </c>
      <c r="G3" s="2288"/>
      <c r="H3" s="2285"/>
    </row>
    <row r="4" spans="1:8">
      <c r="A4" s="2285" t="s">
        <v>9582</v>
      </c>
      <c r="B4" s="2285"/>
      <c r="C4" s="2287"/>
      <c r="D4" s="2288">
        <v>0.84</v>
      </c>
      <c r="E4" s="2285" t="s">
        <v>5123</v>
      </c>
      <c r="F4" s="2289">
        <f t="shared" si="0"/>
        <v>0</v>
      </c>
      <c r="G4" s="2288"/>
      <c r="H4" s="2285"/>
    </row>
    <row r="5" spans="1:8">
      <c r="A5" s="2285" t="s">
        <v>9583</v>
      </c>
      <c r="B5" s="2285"/>
      <c r="C5" s="2287"/>
      <c r="D5" s="2288">
        <v>6</v>
      </c>
      <c r="E5" s="2285" t="s">
        <v>5123</v>
      </c>
      <c r="F5" s="2289">
        <f t="shared" si="0"/>
        <v>0</v>
      </c>
      <c r="G5" s="2288"/>
      <c r="H5" s="2285"/>
    </row>
    <row r="6" spans="1:8">
      <c r="A6" s="2285" t="s">
        <v>9584</v>
      </c>
      <c r="B6" s="2285"/>
      <c r="C6" s="2287"/>
      <c r="D6" s="2288">
        <v>6</v>
      </c>
      <c r="E6" s="2285" t="s">
        <v>254</v>
      </c>
      <c r="F6" s="2289">
        <f t="shared" si="0"/>
        <v>0</v>
      </c>
      <c r="G6" s="2288"/>
      <c r="H6" s="2285"/>
    </row>
    <row r="7" spans="1:8">
      <c r="A7" s="2285" t="s">
        <v>9585</v>
      </c>
      <c r="B7" s="2285"/>
      <c r="C7" s="2287"/>
      <c r="D7" s="2288">
        <v>8</v>
      </c>
      <c r="E7" s="2285" t="s">
        <v>2462</v>
      </c>
      <c r="F7" s="2289">
        <f t="shared" si="0"/>
        <v>0</v>
      </c>
      <c r="G7" s="2288"/>
      <c r="H7" s="2285"/>
    </row>
    <row r="8" spans="1:8">
      <c r="A8" s="2285" t="s">
        <v>9586</v>
      </c>
      <c r="B8" s="2285"/>
      <c r="C8" s="2287"/>
      <c r="D8" s="2288">
        <v>10</v>
      </c>
      <c r="E8" s="2285" t="s">
        <v>254</v>
      </c>
      <c r="F8" s="2289">
        <f t="shared" si="0"/>
        <v>0</v>
      </c>
      <c r="G8" s="2288"/>
      <c r="H8" s="2285"/>
    </row>
    <row r="9" spans="1:8">
      <c r="A9" s="2285" t="s">
        <v>9587</v>
      </c>
      <c r="B9" s="2285"/>
      <c r="C9" s="2287"/>
      <c r="D9" s="2288">
        <v>6</v>
      </c>
      <c r="E9" s="2285" t="s">
        <v>2462</v>
      </c>
      <c r="F9" s="2289">
        <f t="shared" si="0"/>
        <v>0</v>
      </c>
      <c r="G9" s="2288"/>
      <c r="H9" s="2285"/>
    </row>
    <row r="10" spans="1:8">
      <c r="A10" s="2285" t="s">
        <v>9588</v>
      </c>
      <c r="B10" s="2285"/>
      <c r="C10" s="2287"/>
      <c r="D10" s="2288">
        <v>20</v>
      </c>
      <c r="E10" s="2285" t="s">
        <v>254</v>
      </c>
      <c r="F10" s="2289">
        <f t="shared" si="0"/>
        <v>0</v>
      </c>
      <c r="G10" s="2288"/>
      <c r="H10" s="2285"/>
    </row>
    <row r="11" spans="1:8">
      <c r="A11" s="2285" t="s">
        <v>9589</v>
      </c>
      <c r="B11" s="2285"/>
      <c r="C11" s="2287"/>
      <c r="D11" s="2288">
        <v>15</v>
      </c>
      <c r="E11" s="2285" t="s">
        <v>254</v>
      </c>
      <c r="F11" s="2289">
        <f t="shared" si="0"/>
        <v>0</v>
      </c>
      <c r="G11" s="2288"/>
      <c r="H11" s="2285"/>
    </row>
    <row r="12" spans="1:8">
      <c r="A12" s="2285" t="s">
        <v>9590</v>
      </c>
      <c r="B12" s="2285"/>
      <c r="C12" s="2287"/>
      <c r="D12" s="2288">
        <v>6</v>
      </c>
      <c r="E12" s="2285" t="s">
        <v>2462</v>
      </c>
      <c r="F12" s="2289">
        <f t="shared" si="0"/>
        <v>0</v>
      </c>
      <c r="G12" s="2288"/>
      <c r="H12" s="2285"/>
    </row>
    <row r="13" spans="1:8">
      <c r="A13" s="2285" t="s">
        <v>9591</v>
      </c>
      <c r="B13" s="2285"/>
      <c r="C13" s="2287"/>
      <c r="D13" s="2288">
        <v>2</v>
      </c>
      <c r="E13" s="2285" t="s">
        <v>2462</v>
      </c>
      <c r="F13" s="2289">
        <f t="shared" si="0"/>
        <v>0</v>
      </c>
      <c r="G13" s="2288"/>
      <c r="H13" s="2285"/>
    </row>
    <row r="14" spans="1:8">
      <c r="A14" s="2285" t="s">
        <v>9592</v>
      </c>
      <c r="B14" s="2285"/>
      <c r="C14" s="2287"/>
      <c r="D14" s="2288">
        <v>2</v>
      </c>
      <c r="E14" s="2285" t="s">
        <v>2462</v>
      </c>
      <c r="F14" s="2289">
        <f t="shared" si="0"/>
        <v>0</v>
      </c>
      <c r="G14" s="2288"/>
      <c r="H14" s="2285"/>
    </row>
    <row r="15" spans="1:8">
      <c r="A15" s="2285" t="s">
        <v>9593</v>
      </c>
      <c r="B15" s="2285"/>
      <c r="C15" s="2287"/>
      <c r="D15" s="2288">
        <v>6</v>
      </c>
      <c r="E15" s="2285" t="s">
        <v>9820</v>
      </c>
      <c r="F15" s="2289">
        <f t="shared" si="0"/>
        <v>0</v>
      </c>
      <c r="G15" s="2288"/>
      <c r="H15" s="2285"/>
    </row>
    <row r="16" spans="1:8">
      <c r="A16" s="2285" t="s">
        <v>9594</v>
      </c>
      <c r="B16" s="2285"/>
      <c r="C16" s="2287"/>
      <c r="D16" s="2288">
        <v>30</v>
      </c>
      <c r="E16" s="2285" t="s">
        <v>254</v>
      </c>
      <c r="F16" s="2289">
        <f t="shared" si="0"/>
        <v>0</v>
      </c>
      <c r="G16" s="2288"/>
      <c r="H16" s="2285"/>
    </row>
    <row r="17" spans="1:8">
      <c r="A17" s="2285" t="s">
        <v>9595</v>
      </c>
      <c r="B17" s="2285"/>
      <c r="C17" s="2287"/>
      <c r="D17" s="2288">
        <v>12</v>
      </c>
      <c r="E17" s="2285" t="s">
        <v>2462</v>
      </c>
      <c r="F17" s="2289">
        <f t="shared" si="0"/>
        <v>0</v>
      </c>
      <c r="G17" s="2288"/>
      <c r="H17" s="2285"/>
    </row>
    <row r="18" spans="1:8" ht="15.75">
      <c r="A18" s="2404" t="s">
        <v>9596</v>
      </c>
      <c r="B18" s="2402"/>
      <c r="C18" s="2402"/>
      <c r="D18" s="2402"/>
      <c r="E18" s="2402"/>
      <c r="F18" s="2403">
        <f>SUM(F2:F17)</f>
        <v>0</v>
      </c>
    </row>
  </sheetData>
  <sheetProtection algorithmName="SHA-512" hashValue="CjlmiuPN/TdNoBR2QYpfCEqm7wxqfpLBVj6tjxfc9Nl67cOD7Y8WlercPsHQz9GUcHm5u4Xep+4uBC0IUhUxng==" saltValue="gp9wbm80kXpCDr9onRaQuA=="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ColWidth="9.33203125"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9597</v>
      </c>
      <c r="B1" s="2283"/>
      <c r="C1" s="2283" t="s">
        <v>9489</v>
      </c>
      <c r="D1" s="2283" t="s">
        <v>9504</v>
      </c>
      <c r="E1" s="2283" t="s">
        <v>9505</v>
      </c>
      <c r="F1" s="2283" t="s">
        <v>5390</v>
      </c>
      <c r="G1" s="2286"/>
      <c r="H1" s="2286"/>
      <c r="I1" s="2286"/>
    </row>
    <row r="2" spans="1:9">
      <c r="A2" s="2285" t="s">
        <v>9598</v>
      </c>
      <c r="B2" s="2285"/>
      <c r="C2" s="2287"/>
      <c r="D2" s="2288">
        <v>1</v>
      </c>
      <c r="E2" s="2285" t="s">
        <v>2462</v>
      </c>
      <c r="F2" s="2289">
        <f>C2*D2</f>
        <v>0</v>
      </c>
      <c r="G2" s="2285"/>
      <c r="H2" s="2288"/>
      <c r="I2" s="2285"/>
    </row>
    <row r="3" spans="1:9">
      <c r="A3" s="2285" t="s">
        <v>9599</v>
      </c>
      <c r="B3" s="2285"/>
      <c r="C3" s="2287"/>
      <c r="D3" s="2288">
        <v>1</v>
      </c>
      <c r="E3" s="2285" t="s">
        <v>2462</v>
      </c>
      <c r="F3" s="2289">
        <f t="shared" ref="F3:F6" si="0">C3*D3</f>
        <v>0</v>
      </c>
      <c r="G3" s="2285"/>
      <c r="H3" s="2288"/>
      <c r="I3" s="2285"/>
    </row>
    <row r="4" spans="1:9">
      <c r="A4" s="2285" t="s">
        <v>9600</v>
      </c>
      <c r="B4" s="2285"/>
      <c r="C4" s="2287"/>
      <c r="D4" s="2288">
        <v>1</v>
      </c>
      <c r="E4" s="2285" t="s">
        <v>2462</v>
      </c>
      <c r="F4" s="2289">
        <f>C4*D4</f>
        <v>0</v>
      </c>
      <c r="G4" s="2285"/>
      <c r="H4" s="2288"/>
      <c r="I4" s="2285"/>
    </row>
    <row r="5" spans="1:9">
      <c r="A5" s="2285" t="s">
        <v>9601</v>
      </c>
      <c r="B5" s="2285"/>
      <c r="C5" s="2287"/>
      <c r="D5" s="2288">
        <v>2</v>
      </c>
      <c r="E5" s="2285" t="s">
        <v>2462</v>
      </c>
      <c r="F5" s="2289">
        <f t="shared" si="0"/>
        <v>0</v>
      </c>
      <c r="G5" s="2285"/>
      <c r="H5" s="2288"/>
      <c r="I5" s="2285"/>
    </row>
    <row r="6" spans="1:9">
      <c r="A6" s="2285" t="s">
        <v>9602</v>
      </c>
      <c r="B6" s="2285"/>
      <c r="C6" s="2287"/>
      <c r="D6" s="2288">
        <v>1</v>
      </c>
      <c r="E6" s="2285" t="s">
        <v>2462</v>
      </c>
      <c r="F6" s="2289">
        <f t="shared" si="0"/>
        <v>0</v>
      </c>
      <c r="G6" s="2285"/>
      <c r="H6" s="2288"/>
      <c r="I6" s="2285"/>
    </row>
    <row r="7" spans="1:9" ht="15">
      <c r="A7" s="2405" t="s">
        <v>9603</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36" activePane="bottomLeft" state="frozen"/>
      <selection pane="bottomLeft"/>
    </sheetView>
  </sheetViews>
  <sheetFormatPr defaultColWidth="9.33203125"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8664</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8395</v>
      </c>
      <c r="D3" s="2339" t="s">
        <v>8396</v>
      </c>
      <c r="E3" s="2339" t="s">
        <v>4274</v>
      </c>
    </row>
    <row r="4" spans="1:8" ht="15" customHeight="1">
      <c r="A4" s="2349"/>
      <c r="B4" s="2350"/>
      <c r="C4" s="2351"/>
      <c r="D4" s="2352"/>
      <c r="E4" s="2353"/>
    </row>
    <row r="5" spans="1:8" ht="15" customHeight="1">
      <c r="A5" s="2353" t="s">
        <v>9712</v>
      </c>
      <c r="B5" s="2350"/>
      <c r="C5" s="2351"/>
      <c r="D5" s="2332"/>
      <c r="E5" s="2353">
        <f>E7+E36+E119+E158+E167+E186</f>
        <v>0</v>
      </c>
    </row>
    <row r="6" spans="1:8" ht="15" customHeight="1">
      <c r="A6" s="2349"/>
      <c r="B6" s="2350"/>
      <c r="C6" s="2351"/>
      <c r="D6" s="2353"/>
      <c r="E6" s="2353"/>
    </row>
    <row r="7" spans="1:8" ht="15" customHeight="1">
      <c r="A7" s="2337" t="s">
        <v>9618</v>
      </c>
      <c r="E7" s="2354">
        <f>SUM(E10:E34)</f>
        <v>0</v>
      </c>
    </row>
    <row r="8" spans="1:8" ht="8.1" customHeight="1"/>
    <row r="9" spans="1:8" ht="15" customHeight="1">
      <c r="A9" s="2336" t="s">
        <v>9619</v>
      </c>
    </row>
    <row r="10" spans="1:8" ht="15" customHeight="1">
      <c r="A10" s="2332" t="s">
        <v>9620</v>
      </c>
      <c r="B10" s="2342" t="s">
        <v>2462</v>
      </c>
      <c r="C10" s="2345">
        <v>206</v>
      </c>
      <c r="D10" s="2348"/>
      <c r="E10" s="2340">
        <f>C10*D10</f>
        <v>0</v>
      </c>
    </row>
    <row r="11" spans="1:8" ht="8.1" customHeight="1"/>
    <row r="12" spans="1:8" ht="15" customHeight="1">
      <c r="A12" s="2336" t="s">
        <v>9621</v>
      </c>
    </row>
    <row r="13" spans="1:8" ht="15" customHeight="1">
      <c r="A13" s="2332" t="s">
        <v>9622</v>
      </c>
      <c r="B13" s="2342" t="s">
        <v>2462</v>
      </c>
      <c r="C13" s="2345">
        <v>263</v>
      </c>
      <c r="D13" s="2348"/>
      <c r="E13" s="2340">
        <f t="shared" ref="E13:E74" si="0">C13*D13</f>
        <v>0</v>
      </c>
    </row>
    <row r="14" spans="1:8" ht="15" customHeight="1">
      <c r="A14" s="2332" t="s">
        <v>9623</v>
      </c>
      <c r="B14" s="2342" t="s">
        <v>2462</v>
      </c>
      <c r="C14" s="2345">
        <v>9</v>
      </c>
      <c r="D14" s="2348"/>
      <c r="E14" s="2340">
        <f t="shared" si="0"/>
        <v>0</v>
      </c>
    </row>
    <row r="15" spans="1:8" ht="15" customHeight="1">
      <c r="A15" s="2332" t="s">
        <v>9624</v>
      </c>
      <c r="B15" s="2342" t="s">
        <v>202</v>
      </c>
      <c r="C15" s="2345">
        <v>7.9390000000000001</v>
      </c>
      <c r="D15" s="2348"/>
      <c r="E15" s="2340">
        <f t="shared" si="0"/>
        <v>0</v>
      </c>
    </row>
    <row r="16" spans="1:8" ht="8.1" customHeight="1"/>
    <row r="17" spans="1:5" ht="15" customHeight="1">
      <c r="A17" s="2336" t="s">
        <v>9625</v>
      </c>
    </row>
    <row r="18" spans="1:5" ht="15" customHeight="1">
      <c r="A18" s="2332" t="s">
        <v>9626</v>
      </c>
      <c r="B18" s="2342" t="s">
        <v>202</v>
      </c>
      <c r="C18" s="2345">
        <v>9.0749999999999993</v>
      </c>
      <c r="D18" s="2348"/>
      <c r="E18" s="2340">
        <f t="shared" si="0"/>
        <v>0</v>
      </c>
    </row>
    <row r="19" spans="1:5" ht="15" customHeight="1">
      <c r="A19" s="2332" t="s">
        <v>9622</v>
      </c>
      <c r="B19" s="2342" t="s">
        <v>2462</v>
      </c>
      <c r="C19" s="2345">
        <v>9</v>
      </c>
      <c r="D19" s="2348"/>
      <c r="E19" s="2340">
        <f t="shared" si="0"/>
        <v>0</v>
      </c>
    </row>
    <row r="20" spans="1:5" ht="8.1" customHeight="1"/>
    <row r="21" spans="1:5" ht="15" customHeight="1">
      <c r="A21" s="2336" t="s">
        <v>9627</v>
      </c>
    </row>
    <row r="22" spans="1:5" ht="15" customHeight="1">
      <c r="A22" s="2346" t="s">
        <v>9628</v>
      </c>
    </row>
    <row r="23" spans="1:5" ht="15" customHeight="1">
      <c r="A23" s="2347" t="s">
        <v>9626</v>
      </c>
      <c r="B23" s="2342" t="s">
        <v>202</v>
      </c>
      <c r="C23" s="2345">
        <v>85</v>
      </c>
      <c r="D23" s="2348"/>
      <c r="E23" s="2340">
        <f t="shared" si="0"/>
        <v>0</v>
      </c>
    </row>
    <row r="24" spans="1:5" ht="15" customHeight="1">
      <c r="A24" s="2346" t="s">
        <v>9629</v>
      </c>
    </row>
    <row r="25" spans="1:5" ht="15" customHeight="1">
      <c r="A25" s="2347" t="s">
        <v>9630</v>
      </c>
      <c r="B25" s="2342" t="s">
        <v>2462</v>
      </c>
      <c r="C25" s="2345">
        <v>227</v>
      </c>
      <c r="D25" s="2348"/>
      <c r="E25" s="2340">
        <f t="shared" si="0"/>
        <v>0</v>
      </c>
    </row>
    <row r="26" spans="1:5" ht="15" customHeight="1">
      <c r="A26" s="2346" t="s">
        <v>9631</v>
      </c>
    </row>
    <row r="27" spans="1:5" ht="15" customHeight="1">
      <c r="A27" s="2347" t="s">
        <v>9624</v>
      </c>
      <c r="B27" s="2342" t="s">
        <v>202</v>
      </c>
      <c r="C27" s="2345">
        <v>37.424999999999997</v>
      </c>
      <c r="D27" s="2348"/>
      <c r="E27" s="2340">
        <f t="shared" si="0"/>
        <v>0</v>
      </c>
    </row>
    <row r="28" spans="1:5" ht="15" customHeight="1">
      <c r="A28" s="2347" t="s">
        <v>9632</v>
      </c>
      <c r="B28" s="2342" t="s">
        <v>202</v>
      </c>
      <c r="C28" s="2345">
        <v>5.6710000000000003</v>
      </c>
      <c r="D28" s="2348"/>
      <c r="E28" s="2340">
        <f t="shared" si="0"/>
        <v>0</v>
      </c>
    </row>
    <row r="29" spans="1:5" ht="15" customHeight="1">
      <c r="A29" s="2347" t="s">
        <v>9626</v>
      </c>
      <c r="B29" s="2342" t="s">
        <v>202</v>
      </c>
      <c r="C29" s="2345">
        <v>16.638000000000002</v>
      </c>
      <c r="D29" s="2348"/>
      <c r="E29" s="2340">
        <f t="shared" si="0"/>
        <v>0</v>
      </c>
    </row>
    <row r="30" spans="1:5" ht="15" customHeight="1">
      <c r="A30" s="2347" t="s">
        <v>9633</v>
      </c>
      <c r="B30" s="2342" t="s">
        <v>202</v>
      </c>
      <c r="C30" s="2345">
        <v>3.0249999999999999</v>
      </c>
      <c r="D30" s="2348"/>
      <c r="E30" s="2340">
        <f t="shared" si="0"/>
        <v>0</v>
      </c>
    </row>
    <row r="31" spans="1:5" ht="8.1" customHeight="1"/>
    <row r="32" spans="1:5" ht="15" customHeight="1">
      <c r="A32" s="2336" t="s">
        <v>9634</v>
      </c>
    </row>
    <row r="33" spans="1:5" ht="15" customHeight="1">
      <c r="A33" s="2332" t="s">
        <v>9626</v>
      </c>
      <c r="B33" s="2342" t="s">
        <v>202</v>
      </c>
      <c r="C33" s="2345">
        <v>343.33800000000002</v>
      </c>
      <c r="D33" s="2348"/>
      <c r="E33" s="2340">
        <f t="shared" si="0"/>
        <v>0</v>
      </c>
    </row>
    <row r="34" spans="1:5" ht="15" customHeight="1">
      <c r="A34" s="2332" t="s">
        <v>9635</v>
      </c>
      <c r="B34" s="2342" t="s">
        <v>202</v>
      </c>
      <c r="C34" s="2345">
        <v>39.325000000000003</v>
      </c>
      <c r="D34" s="2348"/>
      <c r="E34" s="2340">
        <f t="shared" si="0"/>
        <v>0</v>
      </c>
    </row>
    <row r="35" spans="1:5" ht="15" customHeight="1"/>
    <row r="36" spans="1:5" ht="15" customHeight="1">
      <c r="A36" s="2337" t="s">
        <v>9636</v>
      </c>
      <c r="E36" s="2354">
        <f>SUM(E40:E117)</f>
        <v>0</v>
      </c>
    </row>
    <row r="37" spans="1:5" ht="8.1" customHeight="1"/>
    <row r="38" spans="1:5" ht="15" customHeight="1">
      <c r="A38" s="2336" t="s">
        <v>9637</v>
      </c>
    </row>
    <row r="39" spans="1:5" ht="15" customHeight="1">
      <c r="A39" s="2346" t="s">
        <v>9638</v>
      </c>
    </row>
    <row r="40" spans="1:5" ht="15" customHeight="1">
      <c r="A40" s="2347" t="s">
        <v>9639</v>
      </c>
      <c r="B40" s="2342" t="s">
        <v>2462</v>
      </c>
      <c r="C40" s="2345">
        <v>42</v>
      </c>
      <c r="D40" s="2348"/>
      <c r="E40" s="2340">
        <f t="shared" si="0"/>
        <v>0</v>
      </c>
    </row>
    <row r="41" spans="1:5" ht="15" customHeight="1">
      <c r="A41" s="2347" t="s">
        <v>9640</v>
      </c>
      <c r="B41" s="2342" t="s">
        <v>2462</v>
      </c>
      <c r="C41" s="2345">
        <v>158</v>
      </c>
      <c r="D41" s="2348"/>
      <c r="E41" s="2340">
        <f t="shared" si="0"/>
        <v>0</v>
      </c>
    </row>
    <row r="42" spans="1:5" ht="15" customHeight="1">
      <c r="A42" s="2347" t="s">
        <v>9641</v>
      </c>
      <c r="B42" s="2342" t="s">
        <v>2462</v>
      </c>
      <c r="C42" s="2345">
        <v>4</v>
      </c>
      <c r="D42" s="2348"/>
      <c r="E42" s="2340">
        <f t="shared" si="0"/>
        <v>0</v>
      </c>
    </row>
    <row r="43" spans="1:5" ht="15" customHeight="1">
      <c r="A43" s="2347" t="s">
        <v>9641</v>
      </c>
      <c r="B43" s="2342" t="s">
        <v>2462</v>
      </c>
      <c r="C43" s="2345">
        <v>4</v>
      </c>
      <c r="D43" s="2348"/>
      <c r="E43" s="2340">
        <f t="shared" si="0"/>
        <v>0</v>
      </c>
    </row>
    <row r="44" spans="1:5" ht="15" customHeight="1">
      <c r="A44" s="2346" t="s">
        <v>9642</v>
      </c>
    </row>
    <row r="45" spans="1:5" ht="15" customHeight="1">
      <c r="A45" s="2347" t="s">
        <v>9643</v>
      </c>
      <c r="B45" s="2342" t="s">
        <v>2462</v>
      </c>
      <c r="C45" s="2345">
        <v>34</v>
      </c>
      <c r="D45" s="2348"/>
      <c r="E45" s="2340">
        <f t="shared" si="0"/>
        <v>0</v>
      </c>
    </row>
    <row r="46" spans="1:5" ht="15" customHeight="1">
      <c r="A46" s="2347" t="s">
        <v>9641</v>
      </c>
      <c r="B46" s="2342" t="s">
        <v>2462</v>
      </c>
      <c r="C46" s="2345">
        <v>2</v>
      </c>
      <c r="D46" s="2348"/>
      <c r="E46" s="2340">
        <f t="shared" si="0"/>
        <v>0</v>
      </c>
    </row>
    <row r="47" spans="1:5" ht="15" customHeight="1">
      <c r="A47" s="2347" t="s">
        <v>9641</v>
      </c>
      <c r="B47" s="2342" t="s">
        <v>2462</v>
      </c>
      <c r="C47" s="2345">
        <v>2</v>
      </c>
      <c r="D47" s="2348"/>
      <c r="E47" s="2340">
        <f t="shared" si="0"/>
        <v>0</v>
      </c>
    </row>
    <row r="48" spans="1:5" ht="15" customHeight="1">
      <c r="A48" s="2346" t="s">
        <v>9644</v>
      </c>
    </row>
    <row r="49" spans="1:5" ht="15" customHeight="1">
      <c r="A49" s="2347" t="s">
        <v>9639</v>
      </c>
      <c r="B49" s="2342" t="s">
        <v>2462</v>
      </c>
      <c r="C49" s="2345">
        <v>29</v>
      </c>
      <c r="D49" s="2348"/>
      <c r="E49" s="2340">
        <f t="shared" si="0"/>
        <v>0</v>
      </c>
    </row>
    <row r="50" spans="1:5" ht="8.1" customHeight="1"/>
    <row r="51" spans="1:5" ht="15" customHeight="1">
      <c r="A51" s="2336" t="s">
        <v>9645</v>
      </c>
    </row>
    <row r="52" spans="1:5" ht="15" customHeight="1">
      <c r="A52" s="2346" t="s">
        <v>9646</v>
      </c>
    </row>
    <row r="53" spans="1:5" ht="15" customHeight="1">
      <c r="A53" s="2347" t="s">
        <v>9622</v>
      </c>
      <c r="B53" s="2342" t="s">
        <v>2462</v>
      </c>
      <c r="C53" s="2345">
        <v>3</v>
      </c>
      <c r="D53" s="2348"/>
      <c r="E53" s="2340">
        <f t="shared" si="0"/>
        <v>0</v>
      </c>
    </row>
    <row r="54" spans="1:5" ht="15" customHeight="1">
      <c r="A54" s="2347" t="s">
        <v>9647</v>
      </c>
      <c r="B54" s="2342" t="s">
        <v>2462</v>
      </c>
      <c r="C54" s="2345">
        <v>602</v>
      </c>
      <c r="D54" s="2348"/>
      <c r="E54" s="2340">
        <f t="shared" si="0"/>
        <v>0</v>
      </c>
    </row>
    <row r="55" spans="1:5" ht="15" customHeight="1">
      <c r="A55" s="2347" t="s">
        <v>9624</v>
      </c>
      <c r="B55" s="2342" t="s">
        <v>202</v>
      </c>
      <c r="C55" s="2345">
        <v>20.414000000000001</v>
      </c>
      <c r="D55" s="2348"/>
      <c r="E55" s="2340">
        <f t="shared" si="0"/>
        <v>0</v>
      </c>
    </row>
    <row r="56" spans="1:5" ht="15" customHeight="1">
      <c r="A56" s="2346" t="s">
        <v>9648</v>
      </c>
    </row>
    <row r="57" spans="1:5" ht="15" customHeight="1">
      <c r="A57" s="2347" t="s">
        <v>9626</v>
      </c>
      <c r="B57" s="2342" t="s">
        <v>202</v>
      </c>
      <c r="C57" s="2345">
        <v>63.524999999999999</v>
      </c>
      <c r="D57" s="2348"/>
      <c r="E57" s="2340">
        <f t="shared" si="0"/>
        <v>0</v>
      </c>
    </row>
    <row r="58" spans="1:5" ht="15" customHeight="1">
      <c r="A58" s="2347" t="s">
        <v>9622</v>
      </c>
      <c r="B58" s="2342" t="s">
        <v>2462</v>
      </c>
      <c r="C58" s="2345">
        <v>9</v>
      </c>
      <c r="D58" s="2348"/>
      <c r="E58" s="2340">
        <f t="shared" si="0"/>
        <v>0</v>
      </c>
    </row>
    <row r="59" spans="1:5" ht="15" customHeight="1">
      <c r="A59" s="2347" t="s">
        <v>9649</v>
      </c>
      <c r="B59" s="2342" t="s">
        <v>2462</v>
      </c>
      <c r="C59" s="2345">
        <v>3</v>
      </c>
      <c r="D59" s="2348"/>
      <c r="E59" s="2340">
        <f t="shared" si="0"/>
        <v>0</v>
      </c>
    </row>
    <row r="60" spans="1:5" ht="15" customHeight="1">
      <c r="A60" s="2346" t="s">
        <v>9650</v>
      </c>
    </row>
    <row r="61" spans="1:5" ht="15" customHeight="1">
      <c r="A61" s="2347" t="s">
        <v>9626</v>
      </c>
      <c r="B61" s="2342" t="s">
        <v>202</v>
      </c>
      <c r="C61" s="2345">
        <v>27.225000000000001</v>
      </c>
      <c r="D61" s="2348"/>
      <c r="E61" s="2340">
        <f t="shared" si="0"/>
        <v>0</v>
      </c>
    </row>
    <row r="62" spans="1:5" ht="8.1" customHeight="1"/>
    <row r="63" spans="1:5" ht="15" customHeight="1">
      <c r="A63" s="2336" t="s">
        <v>9651</v>
      </c>
    </row>
    <row r="64" spans="1:5" ht="15" customHeight="1">
      <c r="A64" s="2346" t="s">
        <v>9646</v>
      </c>
    </row>
    <row r="65" spans="1:5" ht="15" customHeight="1">
      <c r="A65" s="2347" t="s">
        <v>9647</v>
      </c>
      <c r="B65" s="2342" t="s">
        <v>2462</v>
      </c>
      <c r="C65" s="2345">
        <v>176</v>
      </c>
      <c r="D65" s="2348"/>
      <c r="E65" s="2340">
        <f t="shared" si="0"/>
        <v>0</v>
      </c>
    </row>
    <row r="66" spans="1:5" ht="15" customHeight="1">
      <c r="A66" s="2347" t="s">
        <v>9626</v>
      </c>
      <c r="B66" s="2342" t="s">
        <v>202</v>
      </c>
      <c r="C66" s="2345">
        <v>3.0249999999999999</v>
      </c>
      <c r="D66" s="2348"/>
      <c r="E66" s="2340">
        <f t="shared" si="0"/>
        <v>0</v>
      </c>
    </row>
    <row r="67" spans="1:5" ht="15" customHeight="1">
      <c r="A67" s="2346" t="s">
        <v>9652</v>
      </c>
    </row>
    <row r="68" spans="1:5" ht="15" customHeight="1">
      <c r="A68" s="2347" t="s">
        <v>9626</v>
      </c>
      <c r="B68" s="2342" t="s">
        <v>202</v>
      </c>
      <c r="C68" s="2345">
        <v>37.813000000000002</v>
      </c>
      <c r="D68" s="2348"/>
      <c r="E68" s="2340">
        <f t="shared" si="0"/>
        <v>0</v>
      </c>
    </row>
    <row r="69" spans="1:5" ht="15" customHeight="1">
      <c r="A69" s="2347" t="s">
        <v>9626</v>
      </c>
      <c r="B69" s="2342" t="s">
        <v>202</v>
      </c>
      <c r="C69" s="2345">
        <v>3.0249999999999999</v>
      </c>
      <c r="D69" s="2348"/>
      <c r="E69" s="2340">
        <f t="shared" si="0"/>
        <v>0</v>
      </c>
    </row>
    <row r="70" spans="1:5" ht="8.1" customHeight="1"/>
    <row r="71" spans="1:5" ht="15" customHeight="1">
      <c r="A71" s="2336" t="s">
        <v>9653</v>
      </c>
    </row>
    <row r="72" spans="1:5" ht="15" customHeight="1">
      <c r="A72" s="2346" t="s">
        <v>9646</v>
      </c>
    </row>
    <row r="73" spans="1:5" ht="15" customHeight="1">
      <c r="A73" s="2347" t="s">
        <v>9624</v>
      </c>
      <c r="B73" s="2342" t="s">
        <v>202</v>
      </c>
      <c r="C73" s="2345">
        <v>11.340999999999999</v>
      </c>
      <c r="D73" s="2348"/>
      <c r="E73" s="2340">
        <f t="shared" si="0"/>
        <v>0</v>
      </c>
    </row>
    <row r="74" spans="1:5" ht="15" customHeight="1">
      <c r="A74" s="2347" t="s">
        <v>9626</v>
      </c>
      <c r="B74" s="2342" t="s">
        <v>202</v>
      </c>
      <c r="C74" s="2345">
        <v>3.0249999999999999</v>
      </c>
      <c r="D74" s="2348"/>
      <c r="E74" s="2340">
        <f t="shared" si="0"/>
        <v>0</v>
      </c>
    </row>
    <row r="75" spans="1:5" ht="15" customHeight="1">
      <c r="A75" s="2347" t="s">
        <v>9654</v>
      </c>
      <c r="B75" s="2342" t="s">
        <v>2462</v>
      </c>
      <c r="C75" s="2345">
        <v>34</v>
      </c>
      <c r="D75" s="2348"/>
      <c r="E75" s="2340">
        <f t="shared" ref="E75:E138" si="1">C75*D75</f>
        <v>0</v>
      </c>
    </row>
    <row r="76" spans="1:5" ht="15" customHeight="1">
      <c r="A76" s="2346" t="s">
        <v>9655</v>
      </c>
    </row>
    <row r="77" spans="1:5" ht="15" customHeight="1">
      <c r="A77" s="2347" t="s">
        <v>9626</v>
      </c>
      <c r="B77" s="2342" t="s">
        <v>202</v>
      </c>
      <c r="C77" s="2345">
        <v>7.5629999999999997</v>
      </c>
      <c r="D77" s="2348"/>
      <c r="E77" s="2340">
        <f t="shared" si="1"/>
        <v>0</v>
      </c>
    </row>
    <row r="78" spans="1:5" ht="8.1" customHeight="1"/>
    <row r="79" spans="1:5" ht="15" customHeight="1">
      <c r="A79" s="2336" t="s">
        <v>9656</v>
      </c>
    </row>
    <row r="80" spans="1:5" ht="15" customHeight="1">
      <c r="A80" s="2346" t="s">
        <v>9646</v>
      </c>
    </row>
    <row r="81" spans="1:5" ht="15" customHeight="1">
      <c r="A81" s="2347" t="s">
        <v>9624</v>
      </c>
      <c r="B81" s="2342" t="s">
        <v>202</v>
      </c>
      <c r="C81" s="2345">
        <v>3.4020000000000001</v>
      </c>
      <c r="D81" s="2348"/>
      <c r="E81" s="2340">
        <f t="shared" si="1"/>
        <v>0</v>
      </c>
    </row>
    <row r="82" spans="1:5" ht="15" customHeight="1">
      <c r="A82" s="2347" t="s">
        <v>9622</v>
      </c>
      <c r="B82" s="2342" t="s">
        <v>2462</v>
      </c>
      <c r="C82" s="2345">
        <v>25</v>
      </c>
      <c r="D82" s="2348"/>
      <c r="E82" s="2340">
        <f t="shared" si="1"/>
        <v>0</v>
      </c>
    </row>
    <row r="83" spans="1:5" ht="15" customHeight="1">
      <c r="A83" s="2346" t="s">
        <v>9655</v>
      </c>
    </row>
    <row r="84" spans="1:5" ht="15" customHeight="1">
      <c r="A84" s="2347" t="s">
        <v>9626</v>
      </c>
      <c r="B84" s="2342" t="s">
        <v>202</v>
      </c>
      <c r="C84" s="2345">
        <v>6.05</v>
      </c>
      <c r="D84" s="2348"/>
      <c r="E84" s="2340">
        <f t="shared" si="1"/>
        <v>0</v>
      </c>
    </row>
    <row r="85" spans="1:5" ht="8.1" customHeight="1"/>
    <row r="86" spans="1:5" ht="15" customHeight="1">
      <c r="A86" s="2336" t="s">
        <v>9657</v>
      </c>
    </row>
    <row r="87" spans="1:5" ht="15" customHeight="1">
      <c r="A87" s="2346" t="s">
        <v>9646</v>
      </c>
    </row>
    <row r="88" spans="1:5" ht="15" customHeight="1">
      <c r="A88" s="2347" t="s">
        <v>9624</v>
      </c>
      <c r="B88" s="2342" t="s">
        <v>202</v>
      </c>
      <c r="C88" s="2345">
        <v>2.2679999999999998</v>
      </c>
      <c r="D88" s="2348"/>
      <c r="E88" s="2340">
        <f t="shared" si="1"/>
        <v>0</v>
      </c>
    </row>
    <row r="89" spans="1:5" ht="15" customHeight="1">
      <c r="A89" s="2347" t="s">
        <v>9647</v>
      </c>
      <c r="B89" s="2342" t="s">
        <v>2462</v>
      </c>
      <c r="C89" s="2345">
        <v>107</v>
      </c>
      <c r="D89" s="2348"/>
      <c r="E89" s="2340">
        <f t="shared" si="1"/>
        <v>0</v>
      </c>
    </row>
    <row r="90" spans="1:5" ht="15" customHeight="1">
      <c r="A90" s="2346" t="s">
        <v>9658</v>
      </c>
    </row>
    <row r="91" spans="1:5" ht="15" customHeight="1">
      <c r="A91" s="2347" t="s">
        <v>9626</v>
      </c>
      <c r="B91" s="2342" t="s">
        <v>202</v>
      </c>
      <c r="C91" s="2345">
        <v>4.5380000000000003</v>
      </c>
      <c r="D91" s="2348"/>
      <c r="E91" s="2340">
        <f t="shared" si="1"/>
        <v>0</v>
      </c>
    </row>
    <row r="92" spans="1:5" ht="8.1" customHeight="1"/>
    <row r="93" spans="1:5" ht="15" customHeight="1">
      <c r="A93" s="2336" t="s">
        <v>9659</v>
      </c>
    </row>
    <row r="94" spans="1:5" ht="15" customHeight="1">
      <c r="A94" s="2346" t="s">
        <v>9629</v>
      </c>
    </row>
    <row r="95" spans="1:5" ht="15" customHeight="1">
      <c r="A95" s="2347" t="s">
        <v>9660</v>
      </c>
      <c r="B95" s="2342" t="s">
        <v>2462</v>
      </c>
      <c r="C95" s="2345">
        <v>64</v>
      </c>
      <c r="D95" s="2348"/>
      <c r="E95" s="2340">
        <f t="shared" si="1"/>
        <v>0</v>
      </c>
    </row>
    <row r="96" spans="1:5" ht="15" customHeight="1">
      <c r="A96" s="2347" t="s">
        <v>9661</v>
      </c>
      <c r="B96" s="2342" t="s">
        <v>202</v>
      </c>
      <c r="C96" s="2345">
        <v>2.2679999999999998</v>
      </c>
      <c r="D96" s="2348"/>
      <c r="E96" s="2340">
        <f t="shared" si="1"/>
        <v>0</v>
      </c>
    </row>
    <row r="97" spans="1:5" ht="15" customHeight="1">
      <c r="A97" s="2346" t="s">
        <v>9662</v>
      </c>
    </row>
    <row r="98" spans="1:5" ht="15" customHeight="1">
      <c r="A98" s="2347" t="s">
        <v>9626</v>
      </c>
      <c r="B98" s="2342" t="s">
        <v>202</v>
      </c>
      <c r="C98" s="2345">
        <v>4.5380000000000003</v>
      </c>
      <c r="D98" s="2348"/>
      <c r="E98" s="2340">
        <f t="shared" si="1"/>
        <v>0</v>
      </c>
    </row>
    <row r="99" spans="1:5" ht="8.1" customHeight="1"/>
    <row r="100" spans="1:5" ht="15" customHeight="1">
      <c r="A100" s="2336" t="s">
        <v>9663</v>
      </c>
    </row>
    <row r="101" spans="1:5" ht="15" customHeight="1">
      <c r="A101" s="2346" t="s">
        <v>9646</v>
      </c>
    </row>
    <row r="102" spans="1:5" ht="15" customHeight="1">
      <c r="A102" s="2347" t="s">
        <v>9647</v>
      </c>
      <c r="B102" s="2342" t="s">
        <v>2462</v>
      </c>
      <c r="C102" s="2345">
        <v>54</v>
      </c>
      <c r="D102" s="2348"/>
      <c r="E102" s="2340">
        <f t="shared" si="1"/>
        <v>0</v>
      </c>
    </row>
    <row r="103" spans="1:5" ht="15" customHeight="1">
      <c r="A103" s="2347" t="s">
        <v>9624</v>
      </c>
      <c r="B103" s="2342" t="s">
        <v>202</v>
      </c>
      <c r="C103" s="2345">
        <v>2.2679999999999998</v>
      </c>
      <c r="D103" s="2348"/>
      <c r="E103" s="2340">
        <f t="shared" si="1"/>
        <v>0</v>
      </c>
    </row>
    <row r="104" spans="1:5" ht="15" customHeight="1">
      <c r="A104" s="2346" t="s">
        <v>9652</v>
      </c>
    </row>
    <row r="105" spans="1:5" ht="15" customHeight="1">
      <c r="A105" s="2347" t="s">
        <v>9626</v>
      </c>
      <c r="B105" s="2342" t="s">
        <v>202</v>
      </c>
      <c r="C105" s="2345">
        <v>6.05</v>
      </c>
      <c r="D105" s="2348"/>
      <c r="E105" s="2340">
        <f t="shared" si="1"/>
        <v>0</v>
      </c>
    </row>
    <row r="106" spans="1:5" ht="15" customHeight="1">
      <c r="A106" s="2347" t="s">
        <v>9626</v>
      </c>
      <c r="B106" s="2342" t="s">
        <v>202</v>
      </c>
      <c r="C106" s="2345">
        <v>1.512</v>
      </c>
      <c r="D106" s="2348"/>
      <c r="E106" s="2340">
        <f t="shared" si="1"/>
        <v>0</v>
      </c>
    </row>
    <row r="107" spans="1:5" ht="8.1" customHeight="1"/>
    <row r="108" spans="1:5" ht="15" customHeight="1">
      <c r="A108" s="2336" t="s">
        <v>9664</v>
      </c>
    </row>
    <row r="109" spans="1:5" ht="15" customHeight="1">
      <c r="A109" s="2346" t="s">
        <v>9646</v>
      </c>
    </row>
    <row r="110" spans="1:5" ht="15" customHeight="1">
      <c r="A110" s="2347" t="s">
        <v>9626</v>
      </c>
      <c r="B110" s="2342" t="s">
        <v>202</v>
      </c>
      <c r="C110" s="2345">
        <v>6.05</v>
      </c>
      <c r="D110" s="2348"/>
      <c r="E110" s="2340">
        <f t="shared" si="1"/>
        <v>0</v>
      </c>
    </row>
    <row r="111" spans="1:5" ht="15" customHeight="1">
      <c r="A111" s="2347" t="s">
        <v>9649</v>
      </c>
      <c r="B111" s="2342" t="s">
        <v>202</v>
      </c>
      <c r="C111" s="2345">
        <v>1.512</v>
      </c>
      <c r="D111" s="2348"/>
      <c r="E111" s="2340">
        <f t="shared" si="1"/>
        <v>0</v>
      </c>
    </row>
    <row r="112" spans="1:5" ht="15" customHeight="1">
      <c r="A112" s="2346" t="s">
        <v>9652</v>
      </c>
    </row>
    <row r="113" spans="1:5" ht="15" customHeight="1">
      <c r="A113" s="2347" t="s">
        <v>9624</v>
      </c>
      <c r="B113" s="2342" t="s">
        <v>202</v>
      </c>
      <c r="C113" s="2345">
        <v>2.2679999999999998</v>
      </c>
      <c r="D113" s="2348"/>
      <c r="E113" s="2340">
        <f t="shared" si="1"/>
        <v>0</v>
      </c>
    </row>
    <row r="114" spans="1:5" ht="15" customHeight="1">
      <c r="A114" s="2347" t="s">
        <v>9647</v>
      </c>
      <c r="B114" s="2342" t="s">
        <v>2462</v>
      </c>
      <c r="C114" s="2345">
        <v>147</v>
      </c>
      <c r="D114" s="2348"/>
      <c r="E114" s="2340">
        <f t="shared" si="1"/>
        <v>0</v>
      </c>
    </row>
    <row r="115" spans="1:5" ht="8.1" customHeight="1"/>
    <row r="116" spans="1:5" ht="15" customHeight="1">
      <c r="A116" s="2336" t="s">
        <v>9634</v>
      </c>
    </row>
    <row r="117" spans="1:5" ht="15" customHeight="1">
      <c r="A117" s="2332" t="s">
        <v>9624</v>
      </c>
      <c r="B117" s="2342" t="s">
        <v>202</v>
      </c>
      <c r="C117" s="2345">
        <v>81.655000000000001</v>
      </c>
      <c r="D117" s="2348"/>
      <c r="E117" s="2340">
        <f t="shared" si="1"/>
        <v>0</v>
      </c>
    </row>
    <row r="118" spans="1:5" ht="15" customHeight="1"/>
    <row r="119" spans="1:5" ht="15" customHeight="1">
      <c r="A119" s="2337" t="s">
        <v>9665</v>
      </c>
      <c r="E119" s="2354">
        <f>SUM(E122:E156)</f>
        <v>0</v>
      </c>
    </row>
    <row r="120" spans="1:5" ht="8.1" customHeight="1"/>
    <row r="121" spans="1:5" ht="15" customHeight="1">
      <c r="A121" s="2336" t="s">
        <v>9666</v>
      </c>
    </row>
    <row r="122" spans="1:5" ht="15" customHeight="1">
      <c r="A122" s="2332" t="s">
        <v>9620</v>
      </c>
      <c r="B122" s="2342" t="s">
        <v>2462</v>
      </c>
      <c r="C122" s="2345">
        <v>50</v>
      </c>
      <c r="D122" s="2348"/>
      <c r="E122" s="2340">
        <f t="shared" si="1"/>
        <v>0</v>
      </c>
    </row>
    <row r="123" spans="1:5" ht="15" customHeight="1">
      <c r="A123" s="2332" t="s">
        <v>9640</v>
      </c>
      <c r="B123" s="2342" t="s">
        <v>2462</v>
      </c>
      <c r="C123" s="2345">
        <v>43</v>
      </c>
      <c r="D123" s="2348"/>
      <c r="E123" s="2340">
        <f t="shared" si="1"/>
        <v>0</v>
      </c>
    </row>
    <row r="124" spans="1:5" ht="8.1" customHeight="1"/>
    <row r="125" spans="1:5" ht="15" customHeight="1">
      <c r="A125" s="2336" t="s">
        <v>9627</v>
      </c>
    </row>
    <row r="126" spans="1:5" ht="15" customHeight="1">
      <c r="A126" s="2332" t="s">
        <v>9626</v>
      </c>
      <c r="B126" s="2342" t="s">
        <v>202</v>
      </c>
      <c r="C126" s="2345">
        <v>4.5380000000000003</v>
      </c>
      <c r="D126" s="2348"/>
      <c r="E126" s="2340">
        <f t="shared" si="1"/>
        <v>0</v>
      </c>
    </row>
    <row r="127" spans="1:5" ht="8.1" customHeight="1"/>
    <row r="128" spans="1:5" ht="15" customHeight="1">
      <c r="A128" s="2336" t="s">
        <v>9667</v>
      </c>
    </row>
    <row r="129" spans="1:5" ht="15" customHeight="1">
      <c r="A129" s="2332" t="s">
        <v>9668</v>
      </c>
      <c r="B129" s="2342" t="s">
        <v>202</v>
      </c>
      <c r="C129" s="2345">
        <v>23.815999999999999</v>
      </c>
      <c r="D129" s="2348"/>
      <c r="E129" s="2340">
        <f t="shared" si="1"/>
        <v>0</v>
      </c>
    </row>
    <row r="130" spans="1:5" ht="8.1" customHeight="1"/>
    <row r="131" spans="1:5" ht="15" customHeight="1">
      <c r="A131" s="2336" t="s">
        <v>9669</v>
      </c>
    </row>
    <row r="132" spans="1:5" ht="15" customHeight="1">
      <c r="A132" s="2332" t="s">
        <v>9670</v>
      </c>
      <c r="B132" s="2342" t="s">
        <v>202</v>
      </c>
      <c r="C132" s="2345">
        <v>5.2</v>
      </c>
      <c r="D132" s="2348"/>
      <c r="E132" s="2340">
        <f t="shared" si="1"/>
        <v>0</v>
      </c>
    </row>
    <row r="133" spans="1:5" ht="15" customHeight="1">
      <c r="A133" s="2332" t="s">
        <v>9671</v>
      </c>
      <c r="B133" s="2342" t="s">
        <v>2462</v>
      </c>
      <c r="C133" s="2345">
        <v>23</v>
      </c>
      <c r="D133" s="2348"/>
      <c r="E133" s="2340">
        <f t="shared" si="1"/>
        <v>0</v>
      </c>
    </row>
    <row r="134" spans="1:5" ht="8.1" customHeight="1"/>
    <row r="135" spans="1:5" ht="15" customHeight="1">
      <c r="A135" s="2336" t="s">
        <v>9672</v>
      </c>
    </row>
    <row r="136" spans="1:5" ht="15" customHeight="1">
      <c r="A136" s="2346" t="s">
        <v>9673</v>
      </c>
    </row>
    <row r="137" spans="1:5" ht="15" customHeight="1">
      <c r="A137" s="2347" t="s">
        <v>9674</v>
      </c>
      <c r="B137" s="2342" t="s">
        <v>2462</v>
      </c>
      <c r="C137" s="2345">
        <v>113</v>
      </c>
      <c r="D137" s="2348"/>
      <c r="E137" s="2340">
        <f t="shared" si="1"/>
        <v>0</v>
      </c>
    </row>
    <row r="138" spans="1:5" ht="15" customHeight="1">
      <c r="A138" s="2347" t="s">
        <v>9675</v>
      </c>
      <c r="B138" s="2342" t="s">
        <v>2462</v>
      </c>
      <c r="C138" s="2345">
        <v>9</v>
      </c>
      <c r="D138" s="2348"/>
      <c r="E138" s="2340">
        <f t="shared" si="1"/>
        <v>0</v>
      </c>
    </row>
    <row r="139" spans="1:5" ht="15" customHeight="1">
      <c r="A139" s="2347" t="s">
        <v>9676</v>
      </c>
      <c r="B139" s="2342" t="s">
        <v>202</v>
      </c>
      <c r="C139" s="2345">
        <v>5.6710000000000003</v>
      </c>
      <c r="D139" s="2348"/>
      <c r="E139" s="2340">
        <f t="shared" ref="E139:E202" si="2">C139*D139</f>
        <v>0</v>
      </c>
    </row>
    <row r="140" spans="1:5" ht="15" customHeight="1">
      <c r="A140" s="2346" t="s">
        <v>9677</v>
      </c>
    </row>
    <row r="141" spans="1:5" ht="15" customHeight="1">
      <c r="A141" s="2347" t="s">
        <v>9678</v>
      </c>
      <c r="B141" s="2342" t="s">
        <v>2462</v>
      </c>
      <c r="C141" s="2345">
        <v>18</v>
      </c>
      <c r="D141" s="2348"/>
      <c r="E141" s="2340">
        <f t="shared" si="2"/>
        <v>0</v>
      </c>
    </row>
    <row r="142" spans="1:5" ht="15" customHeight="1">
      <c r="A142" s="2347" t="s">
        <v>9679</v>
      </c>
      <c r="B142" s="2342" t="s">
        <v>202</v>
      </c>
      <c r="C142" s="2345">
        <v>7.5629999999999997</v>
      </c>
      <c r="D142" s="2348"/>
      <c r="E142" s="2340">
        <f t="shared" si="2"/>
        <v>0</v>
      </c>
    </row>
    <row r="143" spans="1:5" ht="8.1" customHeight="1"/>
    <row r="144" spans="1:5" ht="15" customHeight="1">
      <c r="A144" s="2336" t="s">
        <v>9659</v>
      </c>
    </row>
    <row r="145" spans="1:5" ht="15" customHeight="1">
      <c r="A145" s="2346" t="s">
        <v>9629</v>
      </c>
    </row>
    <row r="146" spans="1:5" ht="15" customHeight="1">
      <c r="A146" s="2347" t="s">
        <v>9680</v>
      </c>
      <c r="B146" s="2342" t="s">
        <v>2462</v>
      </c>
      <c r="C146" s="2345">
        <v>181</v>
      </c>
      <c r="D146" s="2348"/>
      <c r="E146" s="2340">
        <f t="shared" si="2"/>
        <v>0</v>
      </c>
    </row>
    <row r="147" spans="1:5" ht="15" customHeight="1">
      <c r="A147" s="2347" t="s">
        <v>9681</v>
      </c>
      <c r="B147" s="2342" t="s">
        <v>202</v>
      </c>
      <c r="C147" s="2345">
        <v>2</v>
      </c>
      <c r="D147" s="2348"/>
      <c r="E147" s="2340">
        <f t="shared" si="2"/>
        <v>0</v>
      </c>
    </row>
    <row r="148" spans="1:5" ht="15" customHeight="1">
      <c r="A148" s="2346" t="s">
        <v>9662</v>
      </c>
    </row>
    <row r="149" spans="1:5" ht="15" customHeight="1">
      <c r="A149" s="2347" t="s">
        <v>9626</v>
      </c>
      <c r="B149" s="2342" t="s">
        <v>202</v>
      </c>
      <c r="C149" s="2345">
        <v>9.0749999999999993</v>
      </c>
      <c r="D149" s="2348"/>
      <c r="E149" s="2340">
        <f t="shared" si="2"/>
        <v>0</v>
      </c>
    </row>
    <row r="150" spans="1:5" ht="8.1" customHeight="1"/>
    <row r="151" spans="1:5" ht="15" customHeight="1">
      <c r="A151" s="2336" t="s">
        <v>9682</v>
      </c>
    </row>
    <row r="152" spans="1:5" ht="15" customHeight="1">
      <c r="A152" s="2332" t="s">
        <v>9620</v>
      </c>
      <c r="B152" s="2342" t="s">
        <v>2462</v>
      </c>
      <c r="C152" s="2345">
        <v>43</v>
      </c>
      <c r="D152" s="2348"/>
      <c r="E152" s="2340">
        <f t="shared" si="2"/>
        <v>0</v>
      </c>
    </row>
    <row r="153" spans="1:5" ht="15" customHeight="1">
      <c r="A153" s="2332" t="s">
        <v>9640</v>
      </c>
      <c r="B153" s="2342" t="s">
        <v>2462</v>
      </c>
      <c r="C153" s="2345">
        <v>25</v>
      </c>
      <c r="D153" s="2348"/>
      <c r="E153" s="2340">
        <f t="shared" si="2"/>
        <v>0</v>
      </c>
    </row>
    <row r="154" spans="1:5" ht="8.1" customHeight="1"/>
    <row r="155" spans="1:5" ht="15" customHeight="1">
      <c r="A155" s="2336" t="s">
        <v>9683</v>
      </c>
    </row>
    <row r="156" spans="1:5" ht="15" customHeight="1">
      <c r="A156" s="2332" t="s">
        <v>9684</v>
      </c>
      <c r="B156" s="2342" t="s">
        <v>202</v>
      </c>
      <c r="C156" s="2345">
        <v>7.9390000000000001</v>
      </c>
      <c r="D156" s="2348"/>
      <c r="E156" s="2340">
        <f t="shared" si="2"/>
        <v>0</v>
      </c>
    </row>
    <row r="157" spans="1:5" ht="15" customHeight="1"/>
    <row r="158" spans="1:5" ht="15" customHeight="1">
      <c r="A158" s="2337" t="s">
        <v>9685</v>
      </c>
      <c r="E158" s="2354">
        <f>SUM(E159:E165)</f>
        <v>0</v>
      </c>
    </row>
    <row r="159" spans="1:5" ht="15" customHeight="1">
      <c r="A159" s="2332" t="s">
        <v>9686</v>
      </c>
      <c r="B159" s="2342" t="s">
        <v>2462</v>
      </c>
      <c r="C159" s="2345">
        <v>416</v>
      </c>
      <c r="D159" s="2348"/>
      <c r="E159" s="2340">
        <f t="shared" si="2"/>
        <v>0</v>
      </c>
    </row>
    <row r="160" spans="1:5" ht="15" customHeight="1">
      <c r="A160" s="2332" t="s">
        <v>9687</v>
      </c>
      <c r="B160" s="2342" t="s">
        <v>2462</v>
      </c>
      <c r="C160" s="2345">
        <v>12</v>
      </c>
      <c r="D160" s="2348"/>
      <c r="E160" s="2340">
        <f t="shared" si="2"/>
        <v>0</v>
      </c>
    </row>
    <row r="161" spans="1:5" ht="15" customHeight="1">
      <c r="A161" s="2332" t="s">
        <v>9688</v>
      </c>
      <c r="B161" s="2342" t="s">
        <v>202</v>
      </c>
      <c r="C161" s="2345">
        <v>48.765999999999998</v>
      </c>
      <c r="D161" s="2348"/>
      <c r="E161" s="2340">
        <f t="shared" si="2"/>
        <v>0</v>
      </c>
    </row>
    <row r="162" spans="1:5" ht="15" customHeight="1">
      <c r="A162" s="2332" t="s">
        <v>9689</v>
      </c>
      <c r="B162" s="2342" t="s">
        <v>2462</v>
      </c>
      <c r="C162" s="2345">
        <v>416</v>
      </c>
      <c r="D162" s="2348"/>
      <c r="E162" s="2340">
        <f t="shared" si="2"/>
        <v>0</v>
      </c>
    </row>
    <row r="163" spans="1:5" ht="15" customHeight="1">
      <c r="A163" s="2332" t="s">
        <v>9690</v>
      </c>
      <c r="B163" s="2342" t="s">
        <v>2462</v>
      </c>
      <c r="C163" s="2345">
        <v>12</v>
      </c>
      <c r="D163" s="2348"/>
      <c r="E163" s="2340">
        <f t="shared" si="2"/>
        <v>0</v>
      </c>
    </row>
    <row r="164" spans="1:5" ht="15" customHeight="1">
      <c r="A164" s="2332" t="s">
        <v>9691</v>
      </c>
      <c r="B164" s="2342" t="s">
        <v>202</v>
      </c>
      <c r="C164" s="2345">
        <v>48</v>
      </c>
      <c r="D164" s="2348"/>
      <c r="E164" s="2340">
        <f t="shared" si="2"/>
        <v>0</v>
      </c>
    </row>
    <row r="165" spans="1:5" ht="15" customHeight="1">
      <c r="A165" s="2332" t="s">
        <v>9692</v>
      </c>
      <c r="B165" s="2342" t="s">
        <v>202</v>
      </c>
      <c r="C165" s="2345">
        <v>1.5129999999999999</v>
      </c>
      <c r="D165" s="2348"/>
      <c r="E165" s="2340">
        <f t="shared" si="2"/>
        <v>0</v>
      </c>
    </row>
    <row r="166" spans="1:5" ht="15" customHeight="1"/>
    <row r="167" spans="1:5" ht="15" customHeight="1">
      <c r="A167" s="2337" t="s">
        <v>9693</v>
      </c>
      <c r="E167" s="2354">
        <f>SUM(E170:E184)</f>
        <v>0</v>
      </c>
    </row>
    <row r="168" spans="1:5" ht="8.1" customHeight="1"/>
    <row r="169" spans="1:5" ht="15" customHeight="1">
      <c r="A169" s="2336" t="s">
        <v>9694</v>
      </c>
    </row>
    <row r="170" spans="1:5" ht="15" customHeight="1">
      <c r="A170" s="2332" t="s">
        <v>9695</v>
      </c>
      <c r="B170" s="2342" t="s">
        <v>2462</v>
      </c>
      <c r="C170" s="2345">
        <v>5</v>
      </c>
      <c r="D170" s="2348"/>
      <c r="E170" s="2340">
        <f t="shared" si="2"/>
        <v>0</v>
      </c>
    </row>
    <row r="171" spans="1:5" ht="15" customHeight="1">
      <c r="A171" s="2332" t="s">
        <v>9639</v>
      </c>
      <c r="B171" s="2342" t="s">
        <v>2462</v>
      </c>
      <c r="C171" s="2345">
        <v>34</v>
      </c>
      <c r="D171" s="2348"/>
      <c r="E171" s="2340">
        <f t="shared" si="2"/>
        <v>0</v>
      </c>
    </row>
    <row r="172" spans="1:5" ht="8.1" customHeight="1"/>
    <row r="173" spans="1:5" ht="15" customHeight="1">
      <c r="A173" s="2336" t="s">
        <v>9696</v>
      </c>
    </row>
    <row r="174" spans="1:5" ht="15" customHeight="1">
      <c r="A174" s="2332" t="s">
        <v>9622</v>
      </c>
      <c r="B174" s="2342" t="s">
        <v>2462</v>
      </c>
      <c r="C174" s="2345">
        <v>46</v>
      </c>
      <c r="D174" s="2348"/>
      <c r="E174" s="2340">
        <f t="shared" si="2"/>
        <v>0</v>
      </c>
    </row>
    <row r="175" spans="1:5" ht="15" customHeight="1">
      <c r="A175" s="2332" t="s">
        <v>9624</v>
      </c>
      <c r="B175" s="2342" t="s">
        <v>202</v>
      </c>
      <c r="C175" s="2345">
        <v>8</v>
      </c>
      <c r="D175" s="2348"/>
      <c r="E175" s="2340">
        <f t="shared" si="2"/>
        <v>0</v>
      </c>
    </row>
    <row r="176" spans="1:5" ht="8.1" customHeight="1"/>
    <row r="177" spans="1:5" ht="15" customHeight="1">
      <c r="A177" s="2336" t="s">
        <v>9697</v>
      </c>
    </row>
    <row r="178" spans="1:5" ht="15" customHeight="1">
      <c r="A178" s="2332" t="s">
        <v>9626</v>
      </c>
      <c r="B178" s="2342" t="s">
        <v>202</v>
      </c>
      <c r="C178" s="2345">
        <v>10.587999999999999</v>
      </c>
      <c r="D178" s="2348"/>
      <c r="E178" s="2340">
        <f t="shared" si="2"/>
        <v>0</v>
      </c>
    </row>
    <row r="179" spans="1:5" ht="8.1" customHeight="1"/>
    <row r="180" spans="1:5" ht="15" customHeight="1">
      <c r="A180" s="2336" t="s">
        <v>9634</v>
      </c>
    </row>
    <row r="181" spans="1:5" ht="15" customHeight="1">
      <c r="A181" s="2332" t="s">
        <v>9624</v>
      </c>
      <c r="B181" s="2342" t="s">
        <v>202</v>
      </c>
      <c r="C181" s="2345">
        <v>4.5359999999999996</v>
      </c>
      <c r="D181" s="2348"/>
      <c r="E181" s="2340">
        <f t="shared" si="2"/>
        <v>0</v>
      </c>
    </row>
    <row r="182" spans="1:5" ht="8.1" customHeight="1"/>
    <row r="183" spans="1:5" ht="15" customHeight="1">
      <c r="A183" s="2336" t="s">
        <v>9698</v>
      </c>
    </row>
    <row r="184" spans="1:5" ht="15" customHeight="1">
      <c r="A184" s="2332" t="s">
        <v>9626</v>
      </c>
      <c r="B184" s="2342" t="s">
        <v>202</v>
      </c>
      <c r="C184" s="2345">
        <v>1.5129999999999999</v>
      </c>
      <c r="D184" s="2348"/>
      <c r="E184" s="2340">
        <f t="shared" si="2"/>
        <v>0</v>
      </c>
    </row>
    <row r="185" spans="1:5" ht="15" customHeight="1"/>
    <row r="186" spans="1:5" ht="15" customHeight="1">
      <c r="A186" s="2337" t="s">
        <v>9699</v>
      </c>
      <c r="E186" s="2354">
        <f>SUM(E189:E223)</f>
        <v>0</v>
      </c>
    </row>
    <row r="187" spans="1:5" ht="8.1" customHeight="1"/>
    <row r="188" spans="1:5" ht="15" customHeight="1">
      <c r="A188" s="2336" t="s">
        <v>9700</v>
      </c>
    </row>
    <row r="189" spans="1:5" ht="15" customHeight="1">
      <c r="A189" s="2332" t="s">
        <v>9701</v>
      </c>
      <c r="B189" s="2342" t="s">
        <v>2462</v>
      </c>
      <c r="C189" s="2345">
        <v>36</v>
      </c>
      <c r="D189" s="2348"/>
      <c r="E189" s="2340">
        <f t="shared" si="2"/>
        <v>0</v>
      </c>
    </row>
    <row r="190" spans="1:5" ht="15" customHeight="1">
      <c r="A190" s="2332" t="s">
        <v>9702</v>
      </c>
      <c r="B190" s="2342" t="s">
        <v>2462</v>
      </c>
      <c r="C190" s="2345">
        <v>37</v>
      </c>
      <c r="D190" s="2348"/>
      <c r="E190" s="2340">
        <f t="shared" si="2"/>
        <v>0</v>
      </c>
    </row>
    <row r="191" spans="1:5" ht="15" customHeight="1">
      <c r="A191" s="2332" t="s">
        <v>9703</v>
      </c>
      <c r="B191" s="2342" t="s">
        <v>2462</v>
      </c>
      <c r="C191" s="2345">
        <v>2</v>
      </c>
      <c r="D191" s="2348"/>
      <c r="E191" s="2340">
        <f t="shared" si="2"/>
        <v>0</v>
      </c>
    </row>
    <row r="192" spans="1:5" ht="15" customHeight="1">
      <c r="A192" s="2332" t="s">
        <v>9703</v>
      </c>
      <c r="B192" s="2342" t="s">
        <v>2462</v>
      </c>
      <c r="C192" s="2345">
        <v>2</v>
      </c>
      <c r="D192" s="2348"/>
      <c r="E192" s="2340">
        <f t="shared" si="2"/>
        <v>0</v>
      </c>
    </row>
    <row r="193" spans="1:5" ht="8.1" customHeight="1"/>
    <row r="194" spans="1:5" ht="15" customHeight="1">
      <c r="A194" s="2336" t="s">
        <v>9619</v>
      </c>
    </row>
    <row r="195" spans="1:5" ht="15" customHeight="1">
      <c r="A195" s="2332" t="s">
        <v>9704</v>
      </c>
      <c r="B195" s="2342" t="s">
        <v>2462</v>
      </c>
      <c r="C195" s="2345">
        <v>4</v>
      </c>
      <c r="D195" s="2348"/>
      <c r="E195" s="2340">
        <f t="shared" si="2"/>
        <v>0</v>
      </c>
    </row>
    <row r="196" spans="1:5" ht="15" customHeight="1">
      <c r="A196" s="2332" t="s">
        <v>9705</v>
      </c>
      <c r="B196" s="2342" t="s">
        <v>2462</v>
      </c>
      <c r="C196" s="2345">
        <v>75</v>
      </c>
      <c r="D196" s="2348"/>
      <c r="E196" s="2340">
        <f t="shared" si="2"/>
        <v>0</v>
      </c>
    </row>
    <row r="197" spans="1:5" ht="15" customHeight="1">
      <c r="A197" s="2332" t="s">
        <v>9706</v>
      </c>
      <c r="B197" s="2342" t="s">
        <v>2462</v>
      </c>
      <c r="C197" s="2345">
        <v>38</v>
      </c>
      <c r="D197" s="2348"/>
      <c r="E197" s="2340">
        <f t="shared" si="2"/>
        <v>0</v>
      </c>
    </row>
    <row r="198" spans="1:5" ht="15" customHeight="1">
      <c r="A198" s="2332" t="s">
        <v>9624</v>
      </c>
      <c r="B198" s="2342" t="s">
        <v>202</v>
      </c>
      <c r="C198" s="2345">
        <v>10.207000000000001</v>
      </c>
      <c r="D198" s="2348"/>
      <c r="E198" s="2340">
        <f t="shared" si="2"/>
        <v>0</v>
      </c>
    </row>
    <row r="199" spans="1:5" ht="8.1" customHeight="1"/>
    <row r="200" spans="1:5" ht="15" customHeight="1">
      <c r="A200" s="2336" t="s">
        <v>9707</v>
      </c>
    </row>
    <row r="201" spans="1:5" ht="15" customHeight="1">
      <c r="A201" s="2332" t="s">
        <v>9705</v>
      </c>
      <c r="B201" s="2342" t="s">
        <v>2462</v>
      </c>
      <c r="C201" s="2345">
        <v>34</v>
      </c>
      <c r="D201" s="2348"/>
      <c r="E201" s="2340">
        <f t="shared" si="2"/>
        <v>0</v>
      </c>
    </row>
    <row r="202" spans="1:5" ht="15" customHeight="1">
      <c r="A202" s="2332" t="s">
        <v>9706</v>
      </c>
      <c r="B202" s="2342" t="s">
        <v>2462</v>
      </c>
      <c r="C202" s="2345">
        <v>17</v>
      </c>
      <c r="D202" s="2348"/>
      <c r="E202" s="2340">
        <f t="shared" si="2"/>
        <v>0</v>
      </c>
    </row>
    <row r="203" spans="1:5" ht="15" customHeight="1">
      <c r="A203" s="2332" t="s">
        <v>9624</v>
      </c>
      <c r="B203" s="2342" t="s">
        <v>202</v>
      </c>
      <c r="C203" s="2345">
        <v>4.5359999999999996</v>
      </c>
      <c r="D203" s="2348"/>
      <c r="E203" s="2340">
        <f t="shared" ref="E203:E223" si="3">C203*D203</f>
        <v>0</v>
      </c>
    </row>
    <row r="204" spans="1:5" ht="8.1" customHeight="1"/>
    <row r="205" spans="1:5" ht="15" customHeight="1">
      <c r="A205" s="2336" t="s">
        <v>9659</v>
      </c>
    </row>
    <row r="206" spans="1:5" ht="15" customHeight="1">
      <c r="A206" s="2346" t="s">
        <v>9629</v>
      </c>
    </row>
    <row r="207" spans="1:5" ht="15" customHeight="1">
      <c r="A207" s="2347" t="s">
        <v>9708</v>
      </c>
      <c r="B207" s="2342" t="s">
        <v>2462</v>
      </c>
      <c r="C207" s="2345">
        <v>40</v>
      </c>
      <c r="D207" s="2348"/>
      <c r="E207" s="2340">
        <f t="shared" si="3"/>
        <v>0</v>
      </c>
    </row>
    <row r="208" spans="1:5" ht="15" customHeight="1">
      <c r="A208" s="2347" t="s">
        <v>9708</v>
      </c>
      <c r="B208" s="2342" t="s">
        <v>2462</v>
      </c>
      <c r="C208" s="2345">
        <v>5</v>
      </c>
      <c r="D208" s="2348"/>
      <c r="E208" s="2340">
        <f t="shared" si="3"/>
        <v>0</v>
      </c>
    </row>
    <row r="209" spans="1:5" ht="15" customHeight="1">
      <c r="A209" s="2347" t="s">
        <v>9708</v>
      </c>
      <c r="B209" s="2342" t="s">
        <v>2462</v>
      </c>
      <c r="C209" s="2345">
        <v>4</v>
      </c>
      <c r="D209" s="2348"/>
      <c r="E209" s="2340">
        <f t="shared" si="3"/>
        <v>0</v>
      </c>
    </row>
    <row r="210" spans="1:5" ht="15" customHeight="1">
      <c r="A210" s="2347" t="s">
        <v>9681</v>
      </c>
      <c r="B210" s="2342" t="s">
        <v>202</v>
      </c>
      <c r="C210" s="2345">
        <v>2.2679999999999998</v>
      </c>
      <c r="D210" s="2348"/>
      <c r="E210" s="2340">
        <f t="shared" si="3"/>
        <v>0</v>
      </c>
    </row>
    <row r="211" spans="1:5" ht="15" customHeight="1">
      <c r="A211" s="2347" t="s">
        <v>9709</v>
      </c>
      <c r="B211" s="2342" t="s">
        <v>2462</v>
      </c>
      <c r="C211" s="2345">
        <v>8</v>
      </c>
      <c r="D211" s="2348"/>
      <c r="E211" s="2340">
        <f t="shared" si="3"/>
        <v>0</v>
      </c>
    </row>
    <row r="212" spans="1:5" ht="15" customHeight="1">
      <c r="A212" s="2346" t="s">
        <v>9655</v>
      </c>
    </row>
    <row r="213" spans="1:5" ht="15" customHeight="1">
      <c r="A213" s="2347" t="s">
        <v>9626</v>
      </c>
      <c r="B213" s="2342" t="s">
        <v>202</v>
      </c>
      <c r="C213" s="2345">
        <v>4.5380000000000003</v>
      </c>
      <c r="D213" s="2348"/>
      <c r="E213" s="2340">
        <f t="shared" si="3"/>
        <v>0</v>
      </c>
    </row>
    <row r="214" spans="1:5" ht="8.1" customHeight="1"/>
    <row r="215" spans="1:5" ht="15" customHeight="1">
      <c r="A215" s="2336" t="s">
        <v>9710</v>
      </c>
    </row>
    <row r="216" spans="1:5" ht="15" customHeight="1">
      <c r="A216" s="2332" t="s">
        <v>9626</v>
      </c>
      <c r="B216" s="2342" t="s">
        <v>202</v>
      </c>
      <c r="C216" s="2345">
        <v>15.125</v>
      </c>
      <c r="D216" s="2348"/>
      <c r="E216" s="2340">
        <f t="shared" si="3"/>
        <v>0</v>
      </c>
    </row>
    <row r="217" spans="1:5" ht="8.1" customHeight="1"/>
    <row r="218" spans="1:5" ht="15" customHeight="1">
      <c r="A218" s="2336" t="s">
        <v>9711</v>
      </c>
    </row>
    <row r="219" spans="1:5" ht="15" customHeight="1">
      <c r="A219" s="2332" t="s">
        <v>9622</v>
      </c>
      <c r="B219" s="2342" t="s">
        <v>2462</v>
      </c>
      <c r="C219" s="2345">
        <v>13</v>
      </c>
      <c r="D219" s="2348"/>
      <c r="E219" s="2340">
        <f t="shared" si="3"/>
        <v>0</v>
      </c>
    </row>
    <row r="220" spans="1:5" ht="15" customHeight="1">
      <c r="A220" s="2332" t="s">
        <v>9626</v>
      </c>
      <c r="B220" s="2342" t="s">
        <v>202</v>
      </c>
      <c r="C220" s="2345">
        <v>7.5629999999999997</v>
      </c>
      <c r="D220" s="2348"/>
      <c r="E220" s="2340">
        <f t="shared" si="3"/>
        <v>0</v>
      </c>
    </row>
    <row r="221" spans="1:5" ht="8.1" customHeight="1"/>
    <row r="222" spans="1:5" ht="15" customHeight="1">
      <c r="A222" s="2336" t="s">
        <v>9634</v>
      </c>
    </row>
    <row r="223" spans="1:5" ht="15" customHeight="1">
      <c r="A223" s="2332" t="s">
        <v>9624</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Blovska Jitka</cp:lastModifiedBy>
  <cp:lastPrinted>2024-03-20T15:08:16Z</cp:lastPrinted>
  <dcterms:created xsi:type="dcterms:W3CDTF">2022-06-08T06:57:47Z</dcterms:created>
  <dcterms:modified xsi:type="dcterms:W3CDTF">2024-05-09T12:41:27Z</dcterms:modified>
</cp:coreProperties>
</file>