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I:\VZ_ZZVZ, VZMR\VZ_2024\VZ dle zák.134_2016\Obnova komunikací ul. Anglická + B. Němcové - ZPŘ\1) Zadávací dokumentace\"/>
    </mc:Choice>
  </mc:AlternateContent>
  <xr:revisionPtr revIDLastSave="0" documentId="8_{261B897E-2506-4575-B448-39331B797316}" xr6:coauthVersionLast="47" xr6:coauthVersionMax="47" xr10:uidLastSave="{00000000-0000-0000-0000-000000000000}"/>
  <bookViews>
    <workbookView xWindow="28680" yWindow="-120" windowWidth="29040" windowHeight="15840" activeTab="1" xr2:uid="{42FDE14C-F4C9-41BE-AAF5-681098872AE9}"/>
  </bookViews>
  <sheets>
    <sheet name="Rekapitulace stavby" sheetId="1" r:id="rId1"/>
    <sheet name="SO.01 - Komunikace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2" l="1"/>
  <c r="E21" i="2"/>
  <c r="J122" i="2" s="1"/>
  <c r="J20" i="2"/>
  <c r="J18" i="2"/>
  <c r="E18" i="2"/>
  <c r="J17" i="2"/>
  <c r="J12" i="2"/>
  <c r="E7" i="2"/>
  <c r="BK290" i="2"/>
  <c r="BI290" i="2"/>
  <c r="BH290" i="2"/>
  <c r="BG290" i="2"/>
  <c r="BF290" i="2"/>
  <c r="T290" i="2"/>
  <c r="R290" i="2"/>
  <c r="P290" i="2"/>
  <c r="J290" i="2"/>
  <c r="BE290" i="2" s="1"/>
  <c r="BK288" i="2"/>
  <c r="BI288" i="2"/>
  <c r="BH288" i="2"/>
  <c r="BG288" i="2"/>
  <c r="BF288" i="2"/>
  <c r="T288" i="2"/>
  <c r="R288" i="2"/>
  <c r="P288" i="2"/>
  <c r="J288" i="2"/>
  <c r="BE288" i="2" s="1"/>
  <c r="BK284" i="2"/>
  <c r="BI284" i="2"/>
  <c r="BH284" i="2"/>
  <c r="BG284" i="2"/>
  <c r="BF284" i="2"/>
  <c r="T284" i="2"/>
  <c r="T280" i="2" s="1"/>
  <c r="R284" i="2"/>
  <c r="P284" i="2"/>
  <c r="J284" i="2"/>
  <c r="BE284" i="2" s="1"/>
  <c r="BK281" i="2"/>
  <c r="BI281" i="2"/>
  <c r="BH281" i="2"/>
  <c r="BG281" i="2"/>
  <c r="BF281" i="2"/>
  <c r="T281" i="2"/>
  <c r="R281" i="2"/>
  <c r="P281" i="2"/>
  <c r="J281" i="2"/>
  <c r="BE281" i="2" s="1"/>
  <c r="BK277" i="2"/>
  <c r="BK276" i="2" s="1"/>
  <c r="J276" i="2" s="1"/>
  <c r="J103" i="2" s="1"/>
  <c r="BI277" i="2"/>
  <c r="BH277" i="2"/>
  <c r="BG277" i="2"/>
  <c r="BF277" i="2"/>
  <c r="T277" i="2"/>
  <c r="R277" i="2"/>
  <c r="R276" i="2" s="1"/>
  <c r="P277" i="2"/>
  <c r="P276" i="2" s="1"/>
  <c r="J277" i="2"/>
  <c r="BE277" i="2" s="1"/>
  <c r="T276" i="2"/>
  <c r="BK273" i="2"/>
  <c r="BI273" i="2"/>
  <c r="BH273" i="2"/>
  <c r="BG273" i="2"/>
  <c r="BF273" i="2"/>
  <c r="T273" i="2"/>
  <c r="R273" i="2"/>
  <c r="P273" i="2"/>
  <c r="J273" i="2"/>
  <c r="BE273" i="2" s="1"/>
  <c r="BK270" i="2"/>
  <c r="BI270" i="2"/>
  <c r="BH270" i="2"/>
  <c r="BG270" i="2"/>
  <c r="BF270" i="2"/>
  <c r="T270" i="2"/>
  <c r="R270" i="2"/>
  <c r="P270" i="2"/>
  <c r="J270" i="2"/>
  <c r="BE270" i="2" s="1"/>
  <c r="BK267" i="2"/>
  <c r="BI267" i="2"/>
  <c r="BH267" i="2"/>
  <c r="BG267" i="2"/>
  <c r="BF267" i="2"/>
  <c r="T267" i="2"/>
  <c r="R267" i="2"/>
  <c r="P267" i="2"/>
  <c r="J267" i="2"/>
  <c r="BE267" i="2" s="1"/>
  <c r="BK260" i="2"/>
  <c r="BI260" i="2"/>
  <c r="BH260" i="2"/>
  <c r="BG260" i="2"/>
  <c r="BF260" i="2"/>
  <c r="T260" i="2"/>
  <c r="R260" i="2"/>
  <c r="P260" i="2"/>
  <c r="J260" i="2"/>
  <c r="BE260" i="2" s="1"/>
  <c r="BK254" i="2"/>
  <c r="BI254" i="2"/>
  <c r="BH254" i="2"/>
  <c r="BG254" i="2"/>
  <c r="BF254" i="2"/>
  <c r="T254" i="2"/>
  <c r="R254" i="2"/>
  <c r="P254" i="2"/>
  <c r="J254" i="2"/>
  <c r="BE254" i="2" s="1"/>
  <c r="BK248" i="2"/>
  <c r="BI248" i="2"/>
  <c r="BH248" i="2"/>
  <c r="BG248" i="2"/>
  <c r="BF248" i="2"/>
  <c r="T248" i="2"/>
  <c r="R248" i="2"/>
  <c r="P248" i="2"/>
  <c r="J248" i="2"/>
  <c r="BE248" i="2" s="1"/>
  <c r="BK245" i="2"/>
  <c r="BI245" i="2"/>
  <c r="BH245" i="2"/>
  <c r="BG245" i="2"/>
  <c r="BF245" i="2"/>
  <c r="T245" i="2"/>
  <c r="R245" i="2"/>
  <c r="P245" i="2"/>
  <c r="J245" i="2"/>
  <c r="BE245" i="2" s="1"/>
  <c r="BK237" i="2"/>
  <c r="BI237" i="2"/>
  <c r="BH237" i="2"/>
  <c r="BG237" i="2"/>
  <c r="BF237" i="2"/>
  <c r="T237" i="2"/>
  <c r="R237" i="2"/>
  <c r="P237" i="2"/>
  <c r="J237" i="2"/>
  <c r="BE237" i="2" s="1"/>
  <c r="BK232" i="2"/>
  <c r="BI232" i="2"/>
  <c r="BH232" i="2"/>
  <c r="BG232" i="2"/>
  <c r="BF232" i="2"/>
  <c r="T232" i="2"/>
  <c r="R232" i="2"/>
  <c r="P232" i="2"/>
  <c r="J232" i="2"/>
  <c r="BE232" i="2" s="1"/>
  <c r="BK227" i="2"/>
  <c r="BI227" i="2"/>
  <c r="BH227" i="2"/>
  <c r="BG227" i="2"/>
  <c r="BF227" i="2"/>
  <c r="T227" i="2"/>
  <c r="R227" i="2"/>
  <c r="P227" i="2"/>
  <c r="J227" i="2"/>
  <c r="BE227" i="2" s="1"/>
  <c r="BK221" i="2"/>
  <c r="BI221" i="2"/>
  <c r="BH221" i="2"/>
  <c r="BG221" i="2"/>
  <c r="BF221" i="2"/>
  <c r="T221" i="2"/>
  <c r="R221" i="2"/>
  <c r="P221" i="2"/>
  <c r="J221" i="2"/>
  <c r="BE221" i="2" s="1"/>
  <c r="BK216" i="2"/>
  <c r="BI216" i="2"/>
  <c r="BH216" i="2"/>
  <c r="BG216" i="2"/>
  <c r="BF216" i="2"/>
  <c r="T216" i="2"/>
  <c r="R216" i="2"/>
  <c r="P216" i="2"/>
  <c r="J216" i="2"/>
  <c r="BE216" i="2" s="1"/>
  <c r="BK210" i="2"/>
  <c r="BI210" i="2"/>
  <c r="BH210" i="2"/>
  <c r="BG210" i="2"/>
  <c r="BF210" i="2"/>
  <c r="T210" i="2"/>
  <c r="R210" i="2"/>
  <c r="P210" i="2"/>
  <c r="J210" i="2"/>
  <c r="BE210" i="2" s="1"/>
  <c r="BK205" i="2"/>
  <c r="BI205" i="2"/>
  <c r="BH205" i="2"/>
  <c r="BG205" i="2"/>
  <c r="BF205" i="2"/>
  <c r="T205" i="2"/>
  <c r="R205" i="2"/>
  <c r="P205" i="2"/>
  <c r="J205" i="2"/>
  <c r="BE205" i="2" s="1"/>
  <c r="BK202" i="2"/>
  <c r="BI202" i="2"/>
  <c r="BH202" i="2"/>
  <c r="BG202" i="2"/>
  <c r="BF202" i="2"/>
  <c r="T202" i="2"/>
  <c r="R202" i="2"/>
  <c r="P202" i="2"/>
  <c r="J202" i="2"/>
  <c r="BE202" i="2" s="1"/>
  <c r="BK197" i="2"/>
  <c r="BI197" i="2"/>
  <c r="BH197" i="2"/>
  <c r="BG197" i="2"/>
  <c r="BF197" i="2"/>
  <c r="T197" i="2"/>
  <c r="R197" i="2"/>
  <c r="P197" i="2"/>
  <c r="J197" i="2"/>
  <c r="BE197" i="2" s="1"/>
  <c r="BK193" i="2"/>
  <c r="BI193" i="2"/>
  <c r="BH193" i="2"/>
  <c r="BG193" i="2"/>
  <c r="BF193" i="2"/>
  <c r="T193" i="2"/>
  <c r="R193" i="2"/>
  <c r="P193" i="2"/>
  <c r="J193" i="2"/>
  <c r="BE193" i="2" s="1"/>
  <c r="BK189" i="2"/>
  <c r="BI189" i="2"/>
  <c r="BH189" i="2"/>
  <c r="BG189" i="2"/>
  <c r="BF189" i="2"/>
  <c r="T189" i="2"/>
  <c r="R189" i="2"/>
  <c r="P189" i="2"/>
  <c r="J189" i="2"/>
  <c r="BE189" i="2" s="1"/>
  <c r="BK185" i="2"/>
  <c r="BI185" i="2"/>
  <c r="BH185" i="2"/>
  <c r="BG185" i="2"/>
  <c r="BF185" i="2"/>
  <c r="T185" i="2"/>
  <c r="R185" i="2"/>
  <c r="P185" i="2"/>
  <c r="J185" i="2"/>
  <c r="BE185" i="2" s="1"/>
  <c r="BK181" i="2"/>
  <c r="BI181" i="2"/>
  <c r="BH181" i="2"/>
  <c r="BG181" i="2"/>
  <c r="BF181" i="2"/>
  <c r="T181" i="2"/>
  <c r="R181" i="2"/>
  <c r="P181" i="2"/>
  <c r="J181" i="2"/>
  <c r="BE181" i="2" s="1"/>
  <c r="BK178" i="2"/>
  <c r="BI178" i="2"/>
  <c r="BH178" i="2"/>
  <c r="BG178" i="2"/>
  <c r="BF178" i="2"/>
  <c r="T178" i="2"/>
  <c r="R178" i="2"/>
  <c r="P178" i="2"/>
  <c r="J178" i="2"/>
  <c r="BE178" i="2" s="1"/>
  <c r="BK175" i="2"/>
  <c r="BI175" i="2"/>
  <c r="BH175" i="2"/>
  <c r="BG175" i="2"/>
  <c r="BF175" i="2"/>
  <c r="T175" i="2"/>
  <c r="R175" i="2"/>
  <c r="P175" i="2"/>
  <c r="J175" i="2"/>
  <c r="BE175" i="2" s="1"/>
  <c r="BK170" i="2"/>
  <c r="BI170" i="2"/>
  <c r="BH170" i="2"/>
  <c r="BG170" i="2"/>
  <c r="BF170" i="2"/>
  <c r="T170" i="2"/>
  <c r="R170" i="2"/>
  <c r="P170" i="2"/>
  <c r="J170" i="2"/>
  <c r="BE170" i="2" s="1"/>
  <c r="BK166" i="2"/>
  <c r="BI166" i="2"/>
  <c r="BH166" i="2"/>
  <c r="BG166" i="2"/>
  <c r="BF166" i="2"/>
  <c r="T166" i="2"/>
  <c r="R166" i="2"/>
  <c r="P166" i="2"/>
  <c r="J166" i="2"/>
  <c r="BE166" i="2" s="1"/>
  <c r="BK161" i="2"/>
  <c r="BI161" i="2"/>
  <c r="BH161" i="2"/>
  <c r="BG161" i="2"/>
  <c r="BF161" i="2"/>
  <c r="T161" i="2"/>
  <c r="R161" i="2"/>
  <c r="P161" i="2"/>
  <c r="J161" i="2"/>
  <c r="BE161" i="2" s="1"/>
  <c r="BK156" i="2"/>
  <c r="BI156" i="2"/>
  <c r="BH156" i="2"/>
  <c r="BG156" i="2"/>
  <c r="BF156" i="2"/>
  <c r="T156" i="2"/>
  <c r="R156" i="2"/>
  <c r="P156" i="2"/>
  <c r="J156" i="2"/>
  <c r="BE156" i="2" s="1"/>
  <c r="BK150" i="2"/>
  <c r="BI150" i="2"/>
  <c r="BH150" i="2"/>
  <c r="BG150" i="2"/>
  <c r="BF150" i="2"/>
  <c r="T150" i="2"/>
  <c r="R150" i="2"/>
  <c r="P150" i="2"/>
  <c r="J150" i="2"/>
  <c r="BE150" i="2" s="1"/>
  <c r="BK144" i="2"/>
  <c r="BI144" i="2"/>
  <c r="BH144" i="2"/>
  <c r="BG144" i="2"/>
  <c r="BF144" i="2"/>
  <c r="T144" i="2"/>
  <c r="R144" i="2"/>
  <c r="P144" i="2"/>
  <c r="J144" i="2"/>
  <c r="BE144" i="2" s="1"/>
  <c r="BK139" i="2"/>
  <c r="BI139" i="2"/>
  <c r="BH139" i="2"/>
  <c r="BG139" i="2"/>
  <c r="BF139" i="2"/>
  <c r="T139" i="2"/>
  <c r="R139" i="2"/>
  <c r="P139" i="2"/>
  <c r="J139" i="2"/>
  <c r="BE139" i="2" s="1"/>
  <c r="BK135" i="2"/>
  <c r="BI135" i="2"/>
  <c r="BH135" i="2"/>
  <c r="BG135" i="2"/>
  <c r="BF135" i="2"/>
  <c r="T135" i="2"/>
  <c r="R135" i="2"/>
  <c r="P135" i="2"/>
  <c r="J135" i="2"/>
  <c r="BE135" i="2" s="1"/>
  <c r="BK129" i="2"/>
  <c r="BI129" i="2"/>
  <c r="BH129" i="2"/>
  <c r="BG129" i="2"/>
  <c r="BF129" i="2"/>
  <c r="T129" i="2"/>
  <c r="R129" i="2"/>
  <c r="P129" i="2"/>
  <c r="J129" i="2"/>
  <c r="BE129" i="2" s="1"/>
  <c r="J123" i="2"/>
  <c r="F122" i="2"/>
  <c r="F120" i="2"/>
  <c r="E118" i="2"/>
  <c r="J92" i="2"/>
  <c r="F91" i="2"/>
  <c r="F89" i="2"/>
  <c r="E87" i="2"/>
  <c r="J37" i="2"/>
  <c r="J36" i="2"/>
  <c r="AY95" i="1" s="1"/>
  <c r="J35" i="2"/>
  <c r="AX95" i="1" s="1"/>
  <c r="F123" i="2"/>
  <c r="J120" i="2"/>
  <c r="E116" i="2"/>
  <c r="AS94" i="1"/>
  <c r="AM90" i="1"/>
  <c r="L90" i="1"/>
  <c r="AM89" i="1"/>
  <c r="L89" i="1"/>
  <c r="AM87" i="1"/>
  <c r="L87" i="1"/>
  <c r="L85" i="1"/>
  <c r="L84" i="1"/>
  <c r="T184" i="2" l="1"/>
  <c r="BK253" i="2"/>
  <c r="J253" i="2" s="1"/>
  <c r="J102" i="2" s="1"/>
  <c r="BK280" i="2"/>
  <c r="P155" i="2"/>
  <c r="R184" i="2"/>
  <c r="BK128" i="2"/>
  <c r="R128" i="2"/>
  <c r="T287" i="2"/>
  <c r="T279" i="2" s="1"/>
  <c r="BK287" i="2"/>
  <c r="J287" i="2" s="1"/>
  <c r="J106" i="2" s="1"/>
  <c r="T155" i="2"/>
  <c r="R174" i="2"/>
  <c r="P280" i="2"/>
  <c r="R287" i="2"/>
  <c r="F36" i="2"/>
  <c r="BC95" i="1" s="1"/>
  <c r="BC94" i="1" s="1"/>
  <c r="BK155" i="2"/>
  <c r="J155" i="2" s="1"/>
  <c r="J99" i="2" s="1"/>
  <c r="BK184" i="2"/>
  <c r="J184" i="2" s="1"/>
  <c r="J101" i="2" s="1"/>
  <c r="P184" i="2"/>
  <c r="T253" i="2"/>
  <c r="R253" i="2"/>
  <c r="P174" i="2"/>
  <c r="BK174" i="2"/>
  <c r="J174" i="2" s="1"/>
  <c r="J100" i="2" s="1"/>
  <c r="P287" i="2"/>
  <c r="F92" i="2"/>
  <c r="T128" i="2"/>
  <c r="R155" i="2"/>
  <c r="F35" i="2"/>
  <c r="BB95" i="1" s="1"/>
  <c r="BB94" i="1" s="1"/>
  <c r="AX94" i="1" s="1"/>
  <c r="T174" i="2"/>
  <c r="P253" i="2"/>
  <c r="R280" i="2"/>
  <c r="R279" i="2" s="1"/>
  <c r="P128" i="2"/>
  <c r="J34" i="2"/>
  <c r="AW95" i="1" s="1"/>
  <c r="F37" i="2"/>
  <c r="BD95" i="1" s="1"/>
  <c r="BD94" i="1" s="1"/>
  <c r="W33" i="1" s="1"/>
  <c r="F33" i="2"/>
  <c r="AZ95" i="1" s="1"/>
  <c r="AZ94" i="1" s="1"/>
  <c r="AV94" i="1" s="1"/>
  <c r="AK29" i="1" s="1"/>
  <c r="J33" i="2"/>
  <c r="AV95" i="1" s="1"/>
  <c r="J128" i="2"/>
  <c r="J98" i="2" s="1"/>
  <c r="F34" i="2"/>
  <c r="BA95" i="1" s="1"/>
  <c r="BA94" i="1" s="1"/>
  <c r="W30" i="1" s="1"/>
  <c r="J89" i="2"/>
  <c r="E85" i="2"/>
  <c r="J91" i="2"/>
  <c r="W31" i="1" l="1"/>
  <c r="W29" i="1"/>
  <c r="AW94" i="1"/>
  <c r="AK30" i="1" s="1"/>
  <c r="AT95" i="1"/>
  <c r="AY94" i="1"/>
  <c r="W32" i="1"/>
  <c r="R127" i="2"/>
  <c r="R126" i="2" s="1"/>
  <c r="P127" i="2"/>
  <c r="J280" i="2"/>
  <c r="J105" i="2" s="1"/>
  <c r="BK279" i="2"/>
  <c r="J279" i="2" s="1"/>
  <c r="J104" i="2" s="1"/>
  <c r="T127" i="2"/>
  <c r="T126" i="2" s="1"/>
  <c r="P279" i="2"/>
  <c r="BK127" i="2"/>
  <c r="AT94" i="1" l="1"/>
  <c r="P126" i="2"/>
  <c r="AU95" i="1" s="1"/>
  <c r="AU94" i="1" s="1"/>
  <c r="J127" i="2"/>
  <c r="J97" i="2" s="1"/>
  <c r="BK126" i="2"/>
  <c r="J126" i="2" s="1"/>
  <c r="J30" i="2" l="1"/>
  <c r="J96" i="2"/>
  <c r="J39" i="2" l="1"/>
  <c r="AG95" i="1"/>
  <c r="AG94" i="1" l="1"/>
  <c r="AN95" i="1"/>
  <c r="AK26" i="1" l="1"/>
  <c r="AK35" i="1" s="1"/>
  <c r="AN94" i="1"/>
</calcChain>
</file>

<file path=xl/sharedStrings.xml><?xml version="1.0" encoding="utf-8"?>
<sst xmlns="http://schemas.openxmlformats.org/spreadsheetml/2006/main" count="1792" uniqueCount="350">
  <si>
    <t>2</t>
  </si>
  <si>
    <t/>
  </si>
  <si>
    <t>{c50a94ab-8175-46f3-9ac9-bee622d8c88e}</t>
  </si>
  <si>
    <t>{441a1a88-4c2b-440a-96e7-6146d2ed57a8}</t>
  </si>
  <si>
    <t>IMPORT</t>
  </si>
  <si>
    <t>1</t>
  </si>
  <si>
    <t>STA</t>
  </si>
  <si>
    <t>Komunikace</t>
  </si>
  <si>
    <t>SO.01</t>
  </si>
  <si>
    <t>/</t>
  </si>
  <si>
    <t>{00000000-0000-0000-0000-000000000000}</t>
  </si>
  <si>
    <t>###NOIMPORT###</t>
  </si>
  <si>
    <t>0</t>
  </si>
  <si>
    <t>D</t>
  </si>
  <si>
    <t>Náklady z rozpočtů</t>
  </si>
  <si>
    <t>Základna_x000D_
DPH nulová</t>
  </si>
  <si>
    <t>Základna_x000D_
DPH sníž. přenesená</t>
  </si>
  <si>
    <t>Základna_x000D_
DPH zákl. přenesená</t>
  </si>
  <si>
    <t>Základna_x000D_
DPH snížená</t>
  </si>
  <si>
    <t>Základna_x000D_
DPH základní</t>
  </si>
  <si>
    <t>DPH snížená přenesená_x000D_
[CZK]</t>
  </si>
  <si>
    <t>DPH základní přenesená_x000D_
[CZK]</t>
  </si>
  <si>
    <t>DPH snížená [CZK]</t>
  </si>
  <si>
    <t>DPH základní [CZK]</t>
  </si>
  <si>
    <t>Normohodiny [h]</t>
  </si>
  <si>
    <t>DPH [CZK]</t>
  </si>
  <si>
    <t>z toho Ostat._x000D_
náklady [CZK]</t>
  </si>
  <si>
    <t>Typ</t>
  </si>
  <si>
    <t>Cena s DPH [CZK]</t>
  </si>
  <si>
    <t>Cena bez DPH [CZK]</t>
  </si>
  <si>
    <t>Popis</t>
  </si>
  <si>
    <t>Kód</t>
  </si>
  <si>
    <t>Zpracovatel:</t>
  </si>
  <si>
    <t>Uchazeč:</t>
  </si>
  <si>
    <t>Informatívní údaje z listů zakázek</t>
  </si>
  <si>
    <t>Projektant:</t>
  </si>
  <si>
    <t>Zadavatel:</t>
  </si>
  <si>
    <t>Datum:</t>
  </si>
  <si>
    <t>Místo:</t>
  </si>
  <si>
    <t>Stavba:</t>
  </si>
  <si>
    <t>Kód:</t>
  </si>
  <si>
    <t>REKAPITULACE OBJEKTŮ STAVBY A SOUPISŮ PRACÍ</t>
  </si>
  <si>
    <t>Razítko</t>
  </si>
  <si>
    <t>Datum a podpis:</t>
  </si>
  <si>
    <t>Uchazeč</t>
  </si>
  <si>
    <t>Objednavatel</t>
  </si>
  <si>
    <t>Zpracovatel</t>
  </si>
  <si>
    <t>Projektant</t>
  </si>
  <si>
    <t>CZK</t>
  </si>
  <si>
    <t>v</t>
  </si>
  <si>
    <t>Cena s DPH</t>
  </si>
  <si>
    <t>nulová</t>
  </si>
  <si>
    <t>sníž. přenesená</t>
  </si>
  <si>
    <t>zákl. přenesená</t>
  </si>
  <si>
    <t>snížená</t>
  </si>
  <si>
    <t>základní</t>
  </si>
  <si>
    <t>DPH</t>
  </si>
  <si>
    <t>Výše daně</t>
  </si>
  <si>
    <t>Základ daně</t>
  </si>
  <si>
    <t>Sazba daně</t>
  </si>
  <si>
    <t>Cena bez DPH</t>
  </si>
  <si>
    <t>Poznámka:</t>
  </si>
  <si>
    <t>True</t>
  </si>
  <si>
    <t>CZ28738217</t>
  </si>
  <si>
    <t>DIČ:</t>
  </si>
  <si>
    <t>MESSOR s.r.o.</t>
  </si>
  <si>
    <t>0,01</t>
  </si>
  <si>
    <t>28738217</t>
  </si>
  <si>
    <t>IČ:</t>
  </si>
  <si>
    <t xml:space="preserve"> </t>
  </si>
  <si>
    <t>False</t>
  </si>
  <si>
    <t>Vyplň údaj</t>
  </si>
  <si>
    <t>Město Litvínov</t>
  </si>
  <si>
    <t>00266027</t>
  </si>
  <si>
    <t>8. 8. 2023</t>
  </si>
  <si>
    <t>Litvínov</t>
  </si>
  <si>
    <t>CC-CZ:</t>
  </si>
  <si>
    <t>KSO:</t>
  </si>
  <si>
    <t>Obnova povrchu komunikace ul. Anglická Litvínov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</si>
  <si>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</si>
  <si>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23046F</t>
  </si>
  <si>
    <t>0,001</t>
  </si>
  <si>
    <t>Návod na vyplnění</t>
  </si>
  <si>
    <t>v ---  níže se nacházejí doplnkové a pomocné údaje k sestavám  --- v</t>
  </si>
  <si>
    <t>REKAPITULACE STAVBY</t>
  </si>
  <si>
    <t>15</t>
  </si>
  <si>
    <t>21</t>
  </si>
  <si>
    <t>ZAMOK</t>
  </si>
  <si>
    <t>2.0</t>
  </si>
  <si>
    <t>Export Komplet</t>
  </si>
  <si>
    <t>KRYCÍ LIST SOUPISU PRACÍ</t>
  </si>
  <si>
    <t>Objekt:</t>
  </si>
  <si>
    <t>SO.01 - Komunikace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</si>
  <si>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</si>
  <si>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</si>
  <si>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</si>
  <si>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</si>
  <si>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</si>
  <si>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</si>
  <si>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</si>
  <si>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</si>
  <si>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</si>
  <si>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</si>
  <si>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</si>
  <si>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</si>
  <si>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</si>
  <si>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</si>
  <si>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</si>
  <si>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</si>
  <si>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</si>
  <si>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</si>
  <si>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</si>
  <si>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</si>
  <si>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</si>
  <si>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</si>
  <si>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</si>
  <si>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</si>
  <si>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</si>
  <si>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</si>
  <si>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</si>
  <si>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</si>
  <si>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</si>
  <si>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</si>
  <si>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</si>
  <si>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</si>
  <si>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</si>
  <si>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113107142</t>
  </si>
  <si>
    <t>Odstranění podkladu živičného tl přes 50 do 100 mm ručně</t>
  </si>
  <si>
    <t>m2</t>
  </si>
  <si>
    <t>CS ÚRS 2023 02</t>
  </si>
  <si>
    <t>4</t>
  </si>
  <si>
    <t>-2031601311</t>
  </si>
  <si>
    <t>PP</t>
  </si>
  <si>
    <t>Odstranění podkladů nebo krytů ručně s přemístěním hmot na skládku na vzdálenost do 3 m nebo s naložením na dopravní prostředek živičných, o tl. vrstvy přes 50 do 100 mm</t>
  </si>
  <si>
    <t>VV</t>
  </si>
  <si>
    <t>Výkres C.4.b</t>
  </si>
  <si>
    <t>"U přeskládaných obrub" (33+11,3+36+53+11,5+10,5+46+28,5+28,5+25,5+46+9+12,3)*0,1</t>
  </si>
  <si>
    <t>"U objektů" 60*0,3+48*0,3</t>
  </si>
  <si>
    <t>Součet</t>
  </si>
  <si>
    <t>113154353</t>
  </si>
  <si>
    <t>Frézování živičného krytu tl 50 mm pruh š přes 0,5 do 1 m pl přes 1000 do 10000 m2 s překážkami v trase</t>
  </si>
  <si>
    <t>-894513484</t>
  </si>
  <si>
    <t>Frézování živičného podkladu nebo krytu s naložením na dopravní prostředek plochy přes 1 000 do 10 000 m2 s překážkami v trase pruhu šířky do 1 m, tloušťky vrstvy 50 mm</t>
  </si>
  <si>
    <t>1753</t>
  </si>
  <si>
    <t>3</t>
  </si>
  <si>
    <t>113154254</t>
  </si>
  <si>
    <t>Frézování živičného krytu tl 100 mm pruh š přes 0,5 do 1 m pl přes 500 do 1000 m2 s překážkami v trase</t>
  </si>
  <si>
    <t>-588597770</t>
  </si>
  <si>
    <t>Frézování živičného podkladu nebo krytu s naložením na dopravní prostředek plochy přes 500 do 1 000 m2 s překážkami v trase pruhu šířky do 1 m, tloušťky vrstvy 100 mm</t>
  </si>
  <si>
    <t>Sanace podkladní vrstvy komunikace 10% ploch</t>
  </si>
  <si>
    <t>1753*0,1</t>
  </si>
  <si>
    <t>113202111</t>
  </si>
  <si>
    <t>Vytrhání obrub krajníků obrubníků stojatých</t>
  </si>
  <si>
    <t>m</t>
  </si>
  <si>
    <t>149754931</t>
  </si>
  <si>
    <t>Vytrhání obrub s vybouráním lože, s přemístěním hmot na skládku na vzdálenost do 3 m nebo s naložením na dopravní prostředek z krajníků nebo obrubníků stojatých</t>
  </si>
  <si>
    <t>"Betonové" 11,3+36+53,5+11,5+10,5+9+25,5+28,5</t>
  </si>
  <si>
    <t>"Žulové - zpětné použití na stejné místo" 28,5+46+46+12,5</t>
  </si>
  <si>
    <t>6</t>
  </si>
  <si>
    <t>113204111</t>
  </si>
  <si>
    <t>Vytrhání obrub záhonových</t>
  </si>
  <si>
    <t>1141488351</t>
  </si>
  <si>
    <t>Vytrhání obrub s vybouráním lože, s přemístěním hmot na skládku na vzdálenost do 3 m nebo s naložením na dopravní prostředek záhonových</t>
  </si>
  <si>
    <t>33</t>
  </si>
  <si>
    <t>5</t>
  </si>
  <si>
    <t>Komunikace pozemní</t>
  </si>
  <si>
    <t>9</t>
  </si>
  <si>
    <t>572141112</t>
  </si>
  <si>
    <t>Vyrovnání povrchu dosavadních krytů asfaltovým betonem ACO (AB) tl přes 40 do 60 mm</t>
  </si>
  <si>
    <t>860683523</t>
  </si>
  <si>
    <t>Vyrovnání povrchu dosavadních krytů s rozprostřením hmot a zhutněním asfaltovým betonem ACO (AB) tl. přes 40 do 60 mm</t>
  </si>
  <si>
    <t xml:space="preserve">5% ploch - případné vyrovnání nerovností </t>
  </si>
  <si>
    <t>1753*0,05</t>
  </si>
  <si>
    <t>10</t>
  </si>
  <si>
    <t>573231107</t>
  </si>
  <si>
    <t>Postřik živičný spojovací ze silniční emulze v množství 0,40 kg/m2</t>
  </si>
  <si>
    <t>-1693106999</t>
  </si>
  <si>
    <t>Postřik spojovací PS bez posypu kamenivem ze silniční emulze, v množství 0,40 kg/m2</t>
  </si>
  <si>
    <t>"Sanace 10% ploch" 1753*0,1</t>
  </si>
  <si>
    <t>"Komunikace" 1753</t>
  </si>
  <si>
    <t>11</t>
  </si>
  <si>
    <t>565155111</t>
  </si>
  <si>
    <t>Asfaltový beton vrstva podkladní ACP 16 (obalované kamenivo OKS) tl 70 mm š do 3 m</t>
  </si>
  <si>
    <t>813422932</t>
  </si>
  <si>
    <t>Asfaltový beton vrstva podkladní ACP 16 (obalované kamenivo střednězrnné - OKS) s rozprostřením a zhutněním v pruhu šířky přes 1,5 do 3 m, po zhutnění tl. 70 mm</t>
  </si>
  <si>
    <t>Sanace podkladní vrstvy komunikace 10% plochy</t>
  </si>
  <si>
    <t>12</t>
  </si>
  <si>
    <t>577144111</t>
  </si>
  <si>
    <t>Asfaltový beton vrstva obrusná ACO 11 (ABS) tř. I tl 50 mm š do 3 m z nemodifikovaného asfaltu</t>
  </si>
  <si>
    <t>-37262182</t>
  </si>
  <si>
    <t>Asfaltový beton vrstva obrusná ACO 11 (ABS) s rozprostřením a se zhutněním z nemodifikovaného asfaltu v pruhu šířky do 3 m tř. I, po zhutnění tl. 50 mm</t>
  </si>
  <si>
    <t>Výkres C.3</t>
  </si>
  <si>
    <t>8</t>
  </si>
  <si>
    <t>Trubní vedení</t>
  </si>
  <si>
    <t>13</t>
  </si>
  <si>
    <t>899231111</t>
  </si>
  <si>
    <t>Výšková úprava uličního vstupu nebo vpusti do 200 mm zvýšením mříže</t>
  </si>
  <si>
    <t>kus</t>
  </si>
  <si>
    <t>CS ÚRS 2023 01</t>
  </si>
  <si>
    <t>117731553</t>
  </si>
  <si>
    <t>14</t>
  </si>
  <si>
    <t>899331111</t>
  </si>
  <si>
    <t>Výšková úprava uličního vstupu nebo vpusti do 200 mm zvýšením poklopu</t>
  </si>
  <si>
    <t>1621839644</t>
  </si>
  <si>
    <t>899431111</t>
  </si>
  <si>
    <t>Výšková úprava uličního vstupu nebo vpusti do 200 mm zvýšením krycího hrnce, šoupěte nebo hydrantu</t>
  </si>
  <si>
    <t>-812756965</t>
  </si>
  <si>
    <t>Výšková úprava uličního vstupu nebo vpusti do 200 mm zvýšením krycího hrnce, šoupěte nebo hydrantu bez úpravy armatur</t>
  </si>
  <si>
    <t>Ostatní konstrukce a práce, bourání</t>
  </si>
  <si>
    <t>16</t>
  </si>
  <si>
    <t>915611111</t>
  </si>
  <si>
    <t>Předznačení vodorovného liniového značení</t>
  </si>
  <si>
    <t>-541080403</t>
  </si>
  <si>
    <t>Předznačení pro vodorovné značení stříkané barvou nebo prováděné z nátěrových hmot liniové dělicí čáry, vodicí proužky</t>
  </si>
  <si>
    <t>"V10e" 15,2</t>
  </si>
  <si>
    <t>17</t>
  </si>
  <si>
    <t>915111111</t>
  </si>
  <si>
    <t>Vodorovné dopravní značení dělící čáry souvislé š 125 mm základní bílá barva</t>
  </si>
  <si>
    <t>-711928233</t>
  </si>
  <si>
    <t>Vodorovné dopravní značení stříkané barvou dělící čára šířky 125 mm souvislá bílá základní</t>
  </si>
  <si>
    <t>18</t>
  </si>
  <si>
    <t>915211111</t>
  </si>
  <si>
    <t>Vodorovné dopravní značení dělící čáry souvislé š 125 mm bílý plast</t>
  </si>
  <si>
    <t>1079540606</t>
  </si>
  <si>
    <t>Vodorovné dopravní značení stříkaným plastem dělící čára šířky 125 mm souvislá bílá základní</t>
  </si>
  <si>
    <t>20</t>
  </si>
  <si>
    <t>916131213</t>
  </si>
  <si>
    <t>Osazení silničního obrubníku betonového stojatého s boční opěrou do lože z betonu prostého</t>
  </si>
  <si>
    <t>-899317830</t>
  </si>
  <si>
    <t>Osazení silničního obrubníku betonového se zřízením lože, s vyplněním a zatřením spár cementovou maltou stojatého s boční opěrou z betonu prostého, do lože z betonu prostého</t>
  </si>
  <si>
    <t>11,3+36+53,5+11,5+10,5+9+25,5+28,5+33</t>
  </si>
  <si>
    <t>M</t>
  </si>
  <si>
    <t>59217031</t>
  </si>
  <si>
    <t>obrubník betonový silniční 1000x150x250mm</t>
  </si>
  <si>
    <t>-762891848</t>
  </si>
  <si>
    <t>218,8*1,02 'Přepočtené koeficientem množství</t>
  </si>
  <si>
    <t>19</t>
  </si>
  <si>
    <t>916241213</t>
  </si>
  <si>
    <t>Osazení obrubníku kamenného stojatého s boční opěrou do lože z betonu prostého</t>
  </si>
  <si>
    <t>-1191386757</t>
  </si>
  <si>
    <t>Osazení obrubníku kamenného se zřízením lože, s vyplněním a zatřením spár cementovou maltou stojatého s boční opěrou z betonu prostého, do lože z betonu prostého</t>
  </si>
  <si>
    <t>Výkres C.4.3</t>
  </si>
  <si>
    <t>22</t>
  </si>
  <si>
    <t>916991121</t>
  </si>
  <si>
    <t>Lože pod obrubníky, krajníky nebo obruby z dlažebních kostek z betonu prostého</t>
  </si>
  <si>
    <t>m3</t>
  </si>
  <si>
    <t>1946258046</t>
  </si>
  <si>
    <t>Lože pod obrubníky, krajníky nebo obruby z dlažebních kostek z betonu prostého</t>
  </si>
  <si>
    <t>Příplatek k loži obrub, pro dobetonávku k zaříznuté spáře asfaltu</t>
  </si>
  <si>
    <t>"Betonové" (11,3+36+53,5+11,5+10,5+9+25,5+28,5+33)*0,1*0,1</t>
  </si>
  <si>
    <t>"Žulové - zpětné použití na stejné místo" (28,5+46+46+12,5)*0,1*0,1</t>
  </si>
  <si>
    <t>23</t>
  </si>
  <si>
    <t>919731121</t>
  </si>
  <si>
    <t>Zarovnání styčné plochy podkladu nebo krytu živičného tl do 50 mm</t>
  </si>
  <si>
    <t>-1494761852</t>
  </si>
  <si>
    <t>Zarovnání styčné plochy podkladu nebo krytu podél vybourané části komunikace nebo zpevněné plochy živičné tl. do 50 mm</t>
  </si>
  <si>
    <t>8+13,5+11+17</t>
  </si>
  <si>
    <t>24</t>
  </si>
  <si>
    <t>919731122</t>
  </si>
  <si>
    <t>Zarovnání styčné plochy podkladu nebo krytu živičného tl přes 50 do 100 mm</t>
  </si>
  <si>
    <t>-769380751</t>
  </si>
  <si>
    <t>Zarovnání styčné plochy podkladu nebo krytu podél vybourané části komunikace nebo zpevněné plochy živičné tl. přes 50 do 100 mm</t>
  </si>
  <si>
    <t>Výkres C.4.b - obrub</t>
  </si>
  <si>
    <t>"Betonové" 11,3+36+53,5+11,5+10,5+9+25,5+28,5+33</t>
  </si>
  <si>
    <t>25</t>
  </si>
  <si>
    <t>919732221</t>
  </si>
  <si>
    <t>Styčná spára napojení nového živičného povrchu na stávající za tepla š 15 mm hl 25 mm bez prořezání</t>
  </si>
  <si>
    <t>637486234</t>
  </si>
  <si>
    <t>Styčná pracovní spára při napojení nového živičného povrchu na stávající se zalitím za tepla modifikovanou asfaltovou hmotou s posypem vápenným hydrátem šířky do 15 mm, hloubky do 25 mm bez prořezání spáry</t>
  </si>
  <si>
    <t>7</t>
  </si>
  <si>
    <t>919735111</t>
  </si>
  <si>
    <t>Řezání stávajícího živičného krytu hl do 50 mm</t>
  </si>
  <si>
    <t>-1282104440</t>
  </si>
  <si>
    <t>Řezání stávajícího živičného krytu nebo podkladu hloubky do 50 mm</t>
  </si>
  <si>
    <t>919735112</t>
  </si>
  <si>
    <t>Řezání stávajícího živičného krytu hl přes 50 do 100 mm</t>
  </si>
  <si>
    <t>1515939359</t>
  </si>
  <si>
    <t>Řezání stávajícího živičného krytu nebo podkladu hloubky přes 50 do 100 mm</t>
  </si>
  <si>
    <t>U přeskládaných obrub</t>
  </si>
  <si>
    <t>"Chodníkové" 33</t>
  </si>
  <si>
    <t>26</t>
  </si>
  <si>
    <t>938909311</t>
  </si>
  <si>
    <t>Čištění vozovek metením strojně podkladu nebo krytu betonového nebo živičného</t>
  </si>
  <si>
    <t>-192612292</t>
  </si>
  <si>
    <t>Čištění vozovek metením bláta, prachu nebo hlinitého nánosu s odklizením na hromady na vzdálenost do 20 m nebo naložením na dopravní prostředek strojně povrchu podkladu nebo krytu betonového nebo živičného</t>
  </si>
  <si>
    <t>979024443</t>
  </si>
  <si>
    <t>Očištění vybouraných obrubníků a krajníků silničních</t>
  </si>
  <si>
    <t>-1190593756</t>
  </si>
  <si>
    <t>Očištění vybouraných prvků komunikací od spojovacího materiálu s odklizením a uložením očištěných hmot a spojovacího materiálu na skládku na vzdálenost do 10 m obrubníků a krajníků, vybouraných z jakéhokoliv lože a s jakoukoliv výplní spár silničních</t>
  </si>
  <si>
    <t>997</t>
  </si>
  <si>
    <t>Přesun sutě</t>
  </si>
  <si>
    <t>28</t>
  </si>
  <si>
    <t>997006512</t>
  </si>
  <si>
    <t>Vodorovné doprava suti s naložením a složením na skládku přes 100 m do 1 km</t>
  </si>
  <si>
    <t>t</t>
  </si>
  <si>
    <t>1350287089</t>
  </si>
  <si>
    <t>Vodorovná doprava suti na skládku s naložením na dopravní prostředek a složením přes 100 m do 1 km</t>
  </si>
  <si>
    <t>"BETON" 1,32+0,205*185,80</t>
  </si>
  <si>
    <t>"ŽIVICE" 14,852+201,595+40,319</t>
  </si>
  <si>
    <t>"KÁMEN" 3,506</t>
  </si>
  <si>
    <t>29</t>
  </si>
  <si>
    <t>997006519</t>
  </si>
  <si>
    <t>Příplatek k vodorovnému přemístění suti na skládku ZKD 1 km přes 1 km</t>
  </si>
  <si>
    <t>302571044</t>
  </si>
  <si>
    <t>Vodorovná doprava suti na skládku Příplatek k ceně -6512 za každý další i započatý 1 km</t>
  </si>
  <si>
    <t>299,681*9 'Přepočtené koeficientem množství</t>
  </si>
  <si>
    <t>32</t>
  </si>
  <si>
    <t>997013861</t>
  </si>
  <si>
    <t>Poplatek za uložení stavebního odpadu na recyklační skládce (skládkovné) z prostého betonu kód odpadu 17 01 01</t>
  </si>
  <si>
    <t>369494814</t>
  </si>
  <si>
    <t>Poplatek za uložení stavebního odpadu na recyklační skládce (skládkovné) z prostého betonu zatříděného do Katalogu odpadů pod kódem 17 01 01</t>
  </si>
  <si>
    <t>30</t>
  </si>
  <si>
    <t>997013873</t>
  </si>
  <si>
    <t>Poplatek za uložení stavebního odpadu na recyklační skládce (skládkovné) zeminy a kamení zatříděného do Katalogu odpadů pod kódem 17 05 04</t>
  </si>
  <si>
    <t>-796640955</t>
  </si>
  <si>
    <t>31</t>
  </si>
  <si>
    <t>997013875</t>
  </si>
  <si>
    <t>Poplatek za uložení stavebního odpadu na recyklační skládce (skládkovné) asfaltového bez obsahu dehtu zatříděného do Katalogu odpadů pod kódem 17 03 02</t>
  </si>
  <si>
    <t>-1275768933</t>
  </si>
  <si>
    <t>998</t>
  </si>
  <si>
    <t>Přesun hmot</t>
  </si>
  <si>
    <t>27</t>
  </si>
  <si>
    <t>998225111</t>
  </si>
  <si>
    <t>Přesun hmot pro pozemní komunikace s krytem z kamene, monolitickým betonovým nebo živičným</t>
  </si>
  <si>
    <t>1817282361</t>
  </si>
  <si>
    <t>Přesun hmot pro komunikace s krytem z kameniva, monolitickým betonovým nebo živičným dopravní vzdálenost do 200 m jakékoliv délky objektu</t>
  </si>
  <si>
    <t>VRN</t>
  </si>
  <si>
    <t>Vedlejší rozpočtové náklady</t>
  </si>
  <si>
    <t>VRN1</t>
  </si>
  <si>
    <t>Průzkumné, geodetické a projektové práce</t>
  </si>
  <si>
    <t>012203000</t>
  </si>
  <si>
    <t>Geodetické práce při provádění stavby</t>
  </si>
  <si>
    <t>…</t>
  </si>
  <si>
    <t>1024</t>
  </si>
  <si>
    <t>-2088526056</t>
  </si>
  <si>
    <t>34</t>
  </si>
  <si>
    <t>013294000</t>
  </si>
  <si>
    <t>Ostatní dokumentace</t>
  </si>
  <si>
    <t>911558939</t>
  </si>
  <si>
    <t>"DIO" 1</t>
  </si>
  <si>
    <t>VRN3</t>
  </si>
  <si>
    <t>Zařízení staveniště</t>
  </si>
  <si>
    <t>35</t>
  </si>
  <si>
    <t>030001000</t>
  </si>
  <si>
    <t>-867932349</t>
  </si>
  <si>
    <t>36</t>
  </si>
  <si>
    <t>034303000</t>
  </si>
  <si>
    <t>Dopravní značení na staveništi</t>
  </si>
  <si>
    <t>1504740577</t>
  </si>
  <si>
    <t>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</si>
</sst>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00"/>
    <numFmt numFmtId="165" formatCode="dd\.mm\.yyyy"/>
    <numFmt numFmtId="166" formatCode="#,##0.00%"/>
    <numFmt numFmtId="167" formatCode="#,##0.000"/>
  </numFmts>
  <fonts count="40">
    <font>
      <sz val="10"/>
      <color theme="1"/>
      <name val="Arial"/>
      <family val="2"/>
      <charset val="238"/>
    </font>
    <font>
      <sz val="8"/>
      <name val="Arial CE"/>
      <family val="2"/>
    </font>
    <font>
      <sz val="11"/>
      <name val="Arial CE"/>
    </font>
    <font>
      <sz val="11"/>
      <color rgb="FF969696"/>
      <name val="Arial CE"/>
    </font>
    <font>
      <b/>
      <sz val="11"/>
      <name val="Arial CE"/>
    </font>
    <font>
      <sz val="11"/>
      <color rgb="FF003366"/>
      <name val="Arial CE"/>
    </font>
    <font>
      <b/>
      <sz val="11"/>
      <color rgb="FF003366"/>
      <name val="Arial CE"/>
    </font>
    <font>
      <u/>
      <sz val="11"/>
      <color theme="10"/>
      <name val="Calibri"/>
      <scheme val="minor"/>
    </font>
    <font>
      <sz val="18"/>
      <color theme="10"/>
      <name val="Wingdings 2"/>
    </font>
    <font>
      <b/>
      <sz val="12"/>
      <name val="Arial CE"/>
    </font>
    <font>
      <sz val="12"/>
      <name val="Arial CE"/>
    </font>
    <font>
      <sz val="12"/>
      <color rgb="FF969696"/>
      <name val="Arial CE"/>
    </font>
    <font>
      <b/>
      <sz val="12"/>
      <color rgb="FF960000"/>
      <name val="Arial CE"/>
    </font>
    <font>
      <sz val="9"/>
      <color rgb="FF969696"/>
      <name val="Arial CE"/>
    </font>
    <font>
      <sz val="9"/>
      <name val="Arial CE"/>
    </font>
    <font>
      <sz val="8"/>
      <color rgb="FF969696"/>
      <name val="Arial CE"/>
    </font>
    <font>
      <sz val="10"/>
      <name val="Arial CE"/>
    </font>
    <font>
      <sz val="10"/>
      <color rgb="FF969696"/>
      <name val="Arial CE"/>
    </font>
    <font>
      <b/>
      <sz val="10"/>
      <name val="Arial CE"/>
    </font>
    <font>
      <b/>
      <sz val="14"/>
      <name val="Arial CE"/>
    </font>
    <font>
      <b/>
      <sz val="10"/>
      <color rgb="FF464646"/>
      <name val="Arial CE"/>
    </font>
    <font>
      <b/>
      <sz val="8"/>
      <color rgb="FF969696"/>
      <name val="Arial CE"/>
    </font>
    <font>
      <b/>
      <sz val="10"/>
      <color rgb="FF969696"/>
      <name val="Arial CE"/>
    </font>
    <font>
      <b/>
      <sz val="12"/>
      <color rgb="FF969696"/>
      <name val="Arial CE"/>
    </font>
    <font>
      <sz val="8"/>
      <color rgb="FF3366FF"/>
      <name val="Arial CE"/>
    </font>
    <font>
      <sz val="8"/>
      <color rgb="FFFFFFFF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960000"/>
      <name val="Arial CE"/>
    </font>
    <font>
      <b/>
      <sz val="8"/>
      <name val="Arial CE"/>
    </font>
    <font>
      <sz val="8"/>
      <color rgb="FF003366"/>
      <name val="Arial CE"/>
    </font>
    <font>
      <sz val="7"/>
      <color rgb="FF969696"/>
      <name val="Arial CE"/>
    </font>
    <font>
      <sz val="7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i/>
      <sz val="9"/>
      <color rgb="FF0000FF"/>
      <name val="Arial CE"/>
    </font>
    <font>
      <i/>
      <sz val="8"/>
      <color rgb="FF0000FF"/>
      <name val="Arial CE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D2D2D2"/>
      </patternFill>
    </fill>
    <fill>
      <patternFill patternType="solid">
        <fgColor rgb="FFBEBEBE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3">
    <xf numFmtId="0" fontId="0" fillId="0" borderId="0"/>
    <xf numFmtId="0" fontId="1" fillId="0" borderId="0"/>
    <xf numFmtId="0" fontId="7" fillId="0" borderId="0" applyNumberFormat="0" applyFill="0" applyBorder="0" applyAlignment="0" applyProtection="0"/>
  </cellStyleXfs>
  <cellXfs count="215">
    <xf numFmtId="0" fontId="0" fillId="0" borderId="0" xfId="0"/>
    <xf numFmtId="0" fontId="8" fillId="0" borderId="0" xfId="2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0" fillId="0" borderId="0" xfId="0"/>
    <xf numFmtId="0" fontId="0" fillId="0" borderId="0" xfId="0" applyAlignment="1">
      <alignment horizontal="left" vertical="center"/>
    </xf>
    <xf numFmtId="0" fontId="0" fillId="0" borderId="19" xfId="0" applyBorder="1"/>
    <xf numFmtId="0" fontId="0" fillId="0" borderId="18" xfId="0" applyBorder="1"/>
    <xf numFmtId="0" fontId="0" fillId="0" borderId="1" xfId="0" applyBorder="1"/>
    <xf numFmtId="0" fontId="19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17" fillId="0" borderId="0" xfId="0" applyFont="1" applyAlignment="1">
      <alignment horizontal="left" vertical="top"/>
    </xf>
    <xf numFmtId="0" fontId="16" fillId="0" borderId="0" xfId="0" applyFont="1" applyAlignment="1">
      <alignment horizontal="left" vertical="center"/>
    </xf>
    <xf numFmtId="0" fontId="21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2" borderId="0" xfId="0" applyFont="1" applyFill="1" applyAlignment="1" applyProtection="1">
      <alignment horizontal="left" vertical="center"/>
      <protection locked="0"/>
    </xf>
    <xf numFmtId="49" fontId="16" fillId="2" borderId="0" xfId="0" applyNumberFormat="1" applyFont="1" applyFill="1" applyAlignment="1" applyProtection="1">
      <alignment horizontal="left" vertical="center"/>
      <protection locked="0"/>
    </xf>
    <xf numFmtId="49" fontId="16" fillId="2" borderId="0" xfId="0" applyNumberFormat="1" applyFont="1" applyFill="1" applyAlignment="1" applyProtection="1">
      <alignment horizontal="left" vertical="center"/>
      <protection locked="0"/>
    </xf>
    <xf numFmtId="49" fontId="16" fillId="0" borderId="0" xfId="0" applyNumberFormat="1" applyFont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0" fillId="0" borderId="21" xfId="0" applyBorder="1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8" fillId="0" borderId="20" xfId="0" applyFont="1" applyBorder="1" applyAlignment="1">
      <alignment horizontal="left" vertical="center"/>
    </xf>
    <xf numFmtId="0" fontId="0" fillId="0" borderId="20" xfId="0" applyBorder="1" applyAlignment="1">
      <alignment vertical="center"/>
    </xf>
    <xf numFmtId="4" fontId="18" fillId="0" borderId="20" xfId="0" applyNumberFormat="1" applyFont="1" applyBorder="1" applyAlignment="1">
      <alignment vertical="center"/>
    </xf>
    <xf numFmtId="0" fontId="0" fillId="0" borderId="20" xfId="0" applyBorder="1" applyAlignment="1">
      <alignment vertical="center"/>
    </xf>
    <xf numFmtId="0" fontId="17" fillId="0" borderId="0" xfId="0" applyFont="1" applyAlignment="1">
      <alignment horizontal="right" vertical="center"/>
    </xf>
    <xf numFmtId="0" fontId="17" fillId="0" borderId="0" xfId="0" applyFont="1" applyAlignment="1">
      <alignment vertical="center"/>
    </xf>
    <xf numFmtId="0" fontId="17" fillId="0" borderId="1" xfId="0" applyFont="1" applyBorder="1" applyAlignment="1">
      <alignment vertical="center"/>
    </xf>
    <xf numFmtId="166" fontId="17" fillId="0" borderId="0" xfId="0" applyNumberFormat="1" applyFont="1" applyAlignment="1">
      <alignment horizontal="left" vertical="center"/>
    </xf>
    <xf numFmtId="0" fontId="17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22" fillId="0" borderId="0" xfId="0" applyFont="1" applyAlignment="1">
      <alignment horizontal="left" vertical="center"/>
    </xf>
    <xf numFmtId="0" fontId="0" fillId="4" borderId="0" xfId="0" applyFill="1" applyAlignment="1">
      <alignment vertical="center"/>
    </xf>
    <xf numFmtId="0" fontId="9" fillId="4" borderId="17" xfId="0" applyFont="1" applyFill="1" applyBorder="1" applyAlignment="1">
      <alignment horizontal="left" vertical="center"/>
    </xf>
    <xf numFmtId="0" fontId="0" fillId="4" borderId="16" xfId="0" applyFill="1" applyBorder="1" applyAlignment="1">
      <alignment vertical="center"/>
    </xf>
    <xf numFmtId="0" fontId="9" fillId="4" borderId="16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left" vertical="center"/>
    </xf>
    <xf numFmtId="0" fontId="0" fillId="4" borderId="16" xfId="0" applyFill="1" applyBorder="1" applyAlignment="1">
      <alignment vertical="center"/>
    </xf>
    <xf numFmtId="4" fontId="9" fillId="4" borderId="16" xfId="0" applyNumberFormat="1" applyFont="1" applyFill="1" applyBorder="1" applyAlignment="1">
      <alignment vertical="center"/>
    </xf>
    <xf numFmtId="0" fontId="0" fillId="4" borderId="15" xfId="0" applyFill="1" applyBorder="1" applyAlignment="1">
      <alignment vertical="center"/>
    </xf>
    <xf numFmtId="0" fontId="20" fillId="0" borderId="21" xfId="0" applyFont="1" applyBorder="1" applyAlignment="1">
      <alignment horizontal="left" vertical="center"/>
    </xf>
    <xf numFmtId="0" fontId="0" fillId="0" borderId="21" xfId="0" applyBorder="1" applyAlignment="1">
      <alignment vertical="center"/>
    </xf>
    <xf numFmtId="0" fontId="17" fillId="0" borderId="20" xfId="0" applyFont="1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8" xfId="0" applyBorder="1" applyAlignment="1">
      <alignment vertical="center"/>
    </xf>
    <xf numFmtId="0" fontId="16" fillId="0" borderId="0" xfId="0" applyFont="1" applyAlignment="1">
      <alignment vertical="center"/>
    </xf>
    <xf numFmtId="0" fontId="16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165" fontId="16" fillId="0" borderId="0" xfId="0" applyNumberFormat="1" applyFont="1" applyAlignment="1">
      <alignment horizontal="left" vertical="center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vertical="center"/>
    </xf>
    <xf numFmtId="0" fontId="11" fillId="0" borderId="11" xfId="0" applyFont="1" applyBorder="1" applyAlignment="1">
      <alignment horizontal="center" vertical="center"/>
    </xf>
    <xf numFmtId="0" fontId="11" fillId="0" borderId="10" xfId="0" applyFont="1" applyBorder="1" applyAlignment="1">
      <alignment horizontal="left" vertical="center"/>
    </xf>
    <xf numFmtId="0" fontId="0" fillId="0" borderId="10" xfId="0" applyBorder="1" applyAlignment="1">
      <alignment vertical="center"/>
    </xf>
    <xf numFmtId="0" fontId="0" fillId="0" borderId="9" xfId="0" applyBorder="1" applyAlignment="1">
      <alignment vertical="center"/>
    </xf>
    <xf numFmtId="0" fontId="15" fillId="0" borderId="8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0" fillId="0" borderId="7" xfId="0" applyBorder="1" applyAlignment="1">
      <alignment vertical="center"/>
    </xf>
    <xf numFmtId="0" fontId="14" fillId="3" borderId="17" xfId="0" applyFont="1" applyFill="1" applyBorder="1" applyAlignment="1">
      <alignment horizontal="center" vertical="center"/>
    </xf>
    <xf numFmtId="0" fontId="14" fillId="3" borderId="16" xfId="0" applyFont="1" applyFill="1" applyBorder="1" applyAlignment="1">
      <alignment horizontal="left" vertical="center"/>
    </xf>
    <xf numFmtId="0" fontId="0" fillId="3" borderId="16" xfId="0" applyFill="1" applyBorder="1" applyAlignment="1">
      <alignment vertical="center"/>
    </xf>
    <xf numFmtId="0" fontId="14" fillId="3" borderId="16" xfId="0" applyFont="1" applyFill="1" applyBorder="1" applyAlignment="1">
      <alignment horizontal="center" vertical="center"/>
    </xf>
    <xf numFmtId="0" fontId="14" fillId="3" borderId="16" xfId="0" applyFont="1" applyFill="1" applyBorder="1" applyAlignment="1">
      <alignment horizontal="right" vertical="center"/>
    </xf>
    <xf numFmtId="0" fontId="14" fillId="3" borderId="15" xfId="0" applyFont="1" applyFill="1" applyBorder="1" applyAlignment="1">
      <alignment horizontal="left" vertical="center"/>
    </xf>
    <xf numFmtId="0" fontId="14" fillId="3" borderId="0" xfId="0" applyFont="1" applyFill="1" applyAlignment="1">
      <alignment horizontal="center" vertical="center"/>
    </xf>
    <xf numFmtId="0" fontId="13" fillId="0" borderId="14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4" fontId="12" fillId="0" borderId="0" xfId="0" applyNumberFormat="1" applyFont="1" applyAlignment="1">
      <alignment horizontal="right" vertical="center"/>
    </xf>
    <xf numFmtId="4" fontId="12" fillId="0" borderId="0" xfId="0" applyNumberFormat="1" applyFont="1" applyAlignment="1">
      <alignment vertical="center"/>
    </xf>
    <xf numFmtId="0" fontId="9" fillId="0" borderId="0" xfId="0" applyFont="1" applyAlignment="1">
      <alignment horizontal="center" vertical="center"/>
    </xf>
    <xf numFmtId="4" fontId="11" fillId="0" borderId="8" xfId="0" applyNumberFormat="1" applyFont="1" applyBorder="1" applyAlignment="1">
      <alignment vertical="center"/>
    </xf>
    <xf numFmtId="4" fontId="11" fillId="0" borderId="0" xfId="0" applyNumberFormat="1" applyFont="1" applyAlignment="1">
      <alignment vertical="center"/>
    </xf>
    <xf numFmtId="164" fontId="11" fillId="0" borderId="0" xfId="0" applyNumberFormat="1" applyFont="1" applyAlignment="1">
      <alignment vertical="center"/>
    </xf>
    <xf numFmtId="4" fontId="11" fillId="0" borderId="7" xfId="0" applyNumberFormat="1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4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3" fillId="0" borderId="6" xfId="0" applyNumberFormat="1" applyFont="1" applyBorder="1" applyAlignment="1">
      <alignment vertical="center"/>
    </xf>
    <xf numFmtId="4" fontId="3" fillId="0" borderId="5" xfId="0" applyNumberFormat="1" applyFont="1" applyBorder="1" applyAlignment="1">
      <alignment vertical="center"/>
    </xf>
    <xf numFmtId="164" fontId="3" fillId="0" borderId="5" xfId="0" applyNumberFormat="1" applyFont="1" applyBorder="1" applyAlignment="1">
      <alignment vertical="center"/>
    </xf>
    <xf numFmtId="4" fontId="3" fillId="0" borderId="4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165" fontId="16" fillId="0" borderId="0" xfId="0" applyNumberFormat="1" applyFont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4" fontId="12" fillId="0" borderId="0" xfId="0" applyNumberFormat="1" applyFont="1" applyAlignment="1">
      <alignment vertical="center"/>
    </xf>
    <xf numFmtId="0" fontId="17" fillId="0" borderId="0" xfId="0" applyFont="1" applyAlignment="1">
      <alignment horizontal="right" vertical="center"/>
    </xf>
    <xf numFmtId="0" fontId="15" fillId="0" borderId="0" xfId="0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166" fontId="17" fillId="0" borderId="0" xfId="0" applyNumberFormat="1" applyFont="1" applyAlignment="1">
      <alignment horizontal="right" vertical="center"/>
    </xf>
    <xf numFmtId="0" fontId="0" fillId="3" borderId="0" xfId="0" applyFill="1" applyAlignment="1">
      <alignment vertical="center"/>
    </xf>
    <xf numFmtId="0" fontId="9" fillId="3" borderId="17" xfId="0" applyFont="1" applyFill="1" applyBorder="1" applyAlignment="1">
      <alignment horizontal="left" vertical="center"/>
    </xf>
    <xf numFmtId="0" fontId="9" fillId="3" borderId="16" xfId="0" applyFont="1" applyFill="1" applyBorder="1" applyAlignment="1">
      <alignment horizontal="right" vertical="center"/>
    </xf>
    <xf numFmtId="0" fontId="9" fillId="3" borderId="16" xfId="0" applyFont="1" applyFill="1" applyBorder="1" applyAlignment="1">
      <alignment horizontal="center" vertical="center"/>
    </xf>
    <xf numFmtId="4" fontId="9" fillId="3" borderId="16" xfId="0" applyNumberFormat="1" applyFont="1" applyFill="1" applyBorder="1" applyAlignment="1">
      <alignment vertical="center"/>
    </xf>
    <xf numFmtId="0" fontId="0" fillId="3" borderId="15" xfId="0" applyFill="1" applyBorder="1" applyAlignment="1">
      <alignment vertical="center"/>
    </xf>
    <xf numFmtId="0" fontId="17" fillId="0" borderId="20" xfId="0" applyFont="1" applyBorder="1" applyAlignment="1">
      <alignment horizontal="center" vertical="center"/>
    </xf>
    <xf numFmtId="0" fontId="17" fillId="0" borderId="20" xfId="0" applyFont="1" applyBorder="1" applyAlignment="1">
      <alignment horizontal="right" vertical="center"/>
    </xf>
    <xf numFmtId="0" fontId="16" fillId="0" borderId="0" xfId="0" applyFont="1" applyAlignment="1">
      <alignment horizontal="left" vertical="center" wrapText="1"/>
    </xf>
    <xf numFmtId="0" fontId="14" fillId="3" borderId="0" xfId="0" applyFont="1" applyFill="1" applyAlignment="1">
      <alignment horizontal="left" vertical="center"/>
    </xf>
    <xf numFmtId="0" fontId="14" fillId="3" borderId="0" xfId="0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vertical="center"/>
    </xf>
    <xf numFmtId="0" fontId="28" fillId="0" borderId="1" xfId="0" applyFont="1" applyBorder="1" applyAlignment="1">
      <alignment vertical="center"/>
    </xf>
    <xf numFmtId="0" fontId="28" fillId="0" borderId="5" xfId="0" applyFont="1" applyBorder="1" applyAlignment="1">
      <alignment horizontal="left" vertical="center"/>
    </xf>
    <xf numFmtId="0" fontId="28" fillId="0" borderId="5" xfId="0" applyFont="1" applyBorder="1" applyAlignment="1">
      <alignment vertical="center"/>
    </xf>
    <xf numFmtId="4" fontId="28" fillId="0" borderId="5" xfId="0" applyNumberFormat="1" applyFont="1" applyBorder="1" applyAlignment="1">
      <alignment vertical="center"/>
    </xf>
    <xf numFmtId="0" fontId="29" fillId="0" borderId="0" xfId="0" applyFont="1" applyAlignment="1">
      <alignment vertical="center"/>
    </xf>
    <xf numFmtId="0" fontId="29" fillId="0" borderId="1" xfId="0" applyFont="1" applyBorder="1" applyAlignment="1">
      <alignment vertical="center"/>
    </xf>
    <xf numFmtId="0" fontId="29" fillId="0" borderId="5" xfId="0" applyFont="1" applyBorder="1" applyAlignment="1">
      <alignment horizontal="left" vertical="center"/>
    </xf>
    <xf numFmtId="0" fontId="29" fillId="0" borderId="5" xfId="0" applyFont="1" applyBorder="1" applyAlignment="1">
      <alignment vertical="center"/>
    </xf>
    <xf numFmtId="4" fontId="29" fillId="0" borderId="5" xfId="0" applyNumberFormat="1" applyFont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4" fillId="3" borderId="14" xfId="0" applyFon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  <xf numFmtId="4" fontId="12" fillId="0" borderId="0" xfId="0" applyNumberFormat="1" applyFont="1"/>
    <xf numFmtId="164" fontId="30" fillId="0" borderId="10" xfId="0" applyNumberFormat="1" applyFont="1" applyBorder="1"/>
    <xf numFmtId="164" fontId="30" fillId="0" borderId="9" xfId="0" applyNumberFormat="1" applyFont="1" applyBorder="1"/>
    <xf numFmtId="4" fontId="31" fillId="0" borderId="0" xfId="0" applyNumberFormat="1" applyFont="1" applyAlignment="1">
      <alignment vertical="center"/>
    </xf>
    <xf numFmtId="0" fontId="32" fillId="0" borderId="0" xfId="0" applyFont="1"/>
    <xf numFmtId="0" fontId="32" fillId="0" borderId="1" xfId="0" applyFont="1" applyBorder="1"/>
    <xf numFmtId="0" fontId="32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32" fillId="0" borderId="0" xfId="0" applyFont="1" applyProtection="1">
      <protection locked="0"/>
    </xf>
    <xf numFmtId="4" fontId="28" fillId="0" borderId="0" xfId="0" applyNumberFormat="1" applyFont="1"/>
    <xf numFmtId="0" fontId="32" fillId="0" borderId="8" xfId="0" applyFont="1" applyBorder="1"/>
    <xf numFmtId="164" fontId="32" fillId="0" borderId="0" xfId="0" applyNumberFormat="1" applyFont="1"/>
    <xf numFmtId="164" fontId="32" fillId="0" borderId="7" xfId="0" applyNumberFormat="1" applyFont="1" applyBorder="1"/>
    <xf numFmtId="0" fontId="32" fillId="0" borderId="0" xfId="0" applyFont="1" applyAlignment="1">
      <alignment horizontal="center"/>
    </xf>
    <xf numFmtId="4" fontId="32" fillId="0" borderId="0" xfId="0" applyNumberFormat="1" applyFont="1" applyAlignment="1">
      <alignment vertical="center"/>
    </xf>
    <xf numFmtId="0" fontId="29" fillId="0" borderId="0" xfId="0" applyFont="1" applyAlignment="1">
      <alignment horizontal="left"/>
    </xf>
    <xf numFmtId="4" fontId="29" fillId="0" borderId="0" xfId="0" applyNumberFormat="1" applyFont="1"/>
    <xf numFmtId="0" fontId="14" fillId="0" borderId="22" xfId="0" applyFont="1" applyBorder="1" applyAlignment="1">
      <alignment horizontal="center" vertical="center"/>
    </xf>
    <xf numFmtId="49" fontId="14" fillId="0" borderId="22" xfId="0" applyNumberFormat="1" applyFont="1" applyBorder="1" applyAlignment="1">
      <alignment horizontal="left" vertical="center" wrapText="1"/>
    </xf>
    <xf numFmtId="0" fontId="14" fillId="0" borderId="22" xfId="0" applyFont="1" applyBorder="1" applyAlignment="1">
      <alignment horizontal="left" vertical="center" wrapText="1"/>
    </xf>
    <xf numFmtId="0" fontId="14" fillId="0" borderId="22" xfId="0" applyFont="1" applyBorder="1" applyAlignment="1">
      <alignment horizontal="center" vertical="center" wrapText="1"/>
    </xf>
    <xf numFmtId="167" fontId="14" fillId="0" borderId="22" xfId="0" applyNumberFormat="1" applyFont="1" applyBorder="1" applyAlignment="1">
      <alignment vertical="center"/>
    </xf>
    <xf numFmtId="4" fontId="14" fillId="2" borderId="22" xfId="0" applyNumberFormat="1" applyFont="1" applyFill="1" applyBorder="1" applyAlignment="1" applyProtection="1">
      <alignment vertical="center"/>
      <protection locked="0"/>
    </xf>
    <xf numFmtId="4" fontId="14" fillId="0" borderId="22" xfId="0" applyNumberFormat="1" applyFont="1" applyBorder="1" applyAlignment="1">
      <alignment vertical="center"/>
    </xf>
    <xf numFmtId="0" fontId="13" fillId="2" borderId="8" xfId="0" applyFont="1" applyFill="1" applyBorder="1" applyAlignment="1" applyProtection="1">
      <alignment horizontal="left" vertical="center"/>
      <protection locked="0"/>
    </xf>
    <xf numFmtId="0" fontId="13" fillId="0" borderId="0" xfId="0" applyFont="1" applyAlignment="1">
      <alignment horizontal="center" vertical="center"/>
    </xf>
    <xf numFmtId="164" fontId="13" fillId="0" borderId="0" xfId="0" applyNumberFormat="1" applyFont="1" applyAlignment="1">
      <alignment vertical="center"/>
    </xf>
    <xf numFmtId="164" fontId="13" fillId="0" borderId="7" xfId="0" applyNumberFormat="1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8" xfId="0" applyBorder="1" applyAlignment="1">
      <alignment vertical="center"/>
    </xf>
    <xf numFmtId="0" fontId="35" fillId="0" borderId="0" xfId="0" applyFont="1" applyAlignment="1">
      <alignment vertical="center"/>
    </xf>
    <xf numFmtId="0" fontId="35" fillId="0" borderId="1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0" fontId="35" fillId="0" borderId="0" xfId="0" applyFont="1" applyAlignment="1" applyProtection="1">
      <alignment vertical="center"/>
      <protection locked="0"/>
    </xf>
    <xf numFmtId="0" fontId="35" fillId="0" borderId="8" xfId="0" applyFont="1" applyBorder="1" applyAlignment="1">
      <alignment vertical="center"/>
    </xf>
    <xf numFmtId="0" fontId="35" fillId="0" borderId="7" xfId="0" applyFont="1" applyBorder="1" applyAlignment="1">
      <alignment vertical="center"/>
    </xf>
    <xf numFmtId="0" fontId="36" fillId="0" borderId="0" xfId="0" applyFont="1" applyAlignment="1">
      <alignment vertical="center"/>
    </xf>
    <xf numFmtId="0" fontId="36" fillId="0" borderId="1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 wrapText="1"/>
    </xf>
    <xf numFmtId="167" fontId="36" fillId="0" borderId="0" xfId="0" applyNumberFormat="1" applyFont="1" applyAlignment="1">
      <alignment vertical="center"/>
    </xf>
    <xf numFmtId="0" fontId="36" fillId="0" borderId="0" xfId="0" applyFont="1" applyAlignment="1" applyProtection="1">
      <alignment vertical="center"/>
      <protection locked="0"/>
    </xf>
    <xf numFmtId="0" fontId="36" fillId="0" borderId="8" xfId="0" applyFont="1" applyBorder="1" applyAlignment="1">
      <alignment vertical="center"/>
    </xf>
    <xf numFmtId="0" fontId="36" fillId="0" borderId="7" xfId="0" applyFont="1" applyBorder="1" applyAlignment="1">
      <alignment vertical="center"/>
    </xf>
    <xf numFmtId="0" fontId="37" fillId="0" borderId="0" xfId="0" applyFont="1" applyAlignment="1">
      <alignment vertical="center"/>
    </xf>
    <xf numFmtId="0" fontId="37" fillId="0" borderId="1" xfId="0" applyFont="1" applyBorder="1" applyAlignment="1">
      <alignment vertical="center"/>
    </xf>
    <xf numFmtId="0" fontId="37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 wrapText="1"/>
    </xf>
    <xf numFmtId="167" fontId="37" fillId="0" borderId="0" xfId="0" applyNumberFormat="1" applyFont="1" applyAlignment="1">
      <alignment vertical="center"/>
    </xf>
    <xf numFmtId="0" fontId="37" fillId="0" borderId="0" xfId="0" applyFont="1" applyAlignment="1" applyProtection="1">
      <alignment vertical="center"/>
      <protection locked="0"/>
    </xf>
    <xf numFmtId="0" fontId="37" fillId="0" borderId="8" xfId="0" applyFont="1" applyBorder="1" applyAlignment="1">
      <alignment vertical="center"/>
    </xf>
    <xf numFmtId="0" fontId="37" fillId="0" borderId="7" xfId="0" applyFont="1" applyBorder="1" applyAlignment="1">
      <alignment vertical="center"/>
    </xf>
    <xf numFmtId="0" fontId="38" fillId="0" borderId="22" xfId="0" applyFont="1" applyBorder="1" applyAlignment="1">
      <alignment horizontal="center" vertical="center"/>
    </xf>
    <xf numFmtId="49" fontId="38" fillId="0" borderId="22" xfId="0" applyNumberFormat="1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center" vertical="center" wrapText="1"/>
    </xf>
    <xf numFmtId="167" fontId="38" fillId="0" borderId="22" xfId="0" applyNumberFormat="1" applyFont="1" applyBorder="1" applyAlignment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>
      <alignment vertical="center"/>
    </xf>
    <xf numFmtId="0" fontId="39" fillId="0" borderId="1" xfId="0" applyFont="1" applyBorder="1" applyAlignment="1">
      <alignment vertical="center"/>
    </xf>
    <xf numFmtId="0" fontId="38" fillId="2" borderId="8" xfId="0" applyFont="1" applyFill="1" applyBorder="1" applyAlignment="1" applyProtection="1">
      <alignment horizontal="left" vertical="center"/>
      <protection locked="0"/>
    </xf>
    <xf numFmtId="0" fontId="38" fillId="0" borderId="0" xfId="0" applyFont="1" applyAlignment="1">
      <alignment horizontal="center" vertical="center"/>
    </xf>
  </cellXfs>
  <cellStyles count="3">
    <cellStyle name="Hypertextový odkaz" xfId="2" builtinId="8"/>
    <cellStyle name="Normální" xfId="0" builtinId="0"/>
    <cellStyle name="Normální 2" xfId="1" xr:uid="{4C74CEDC-040C-4BB5-BD7C-434C0E31A6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F6B1E-C9E3-484D-9E41-621FC3A7C745}">
  <dimension ref="A1:CM97"/>
  <sheetViews>
    <sheetView showGridLines="0" workbookViewId="0">
      <selection activeCell="BE95" sqref="BE95"/>
    </sheetView>
  </sheetViews>
  <sheetFormatPr defaultRowHeight="12.75"/>
  <cols>
    <col min="1" max="1" width="7.140625" customWidth="1"/>
    <col min="2" max="2" width="1.42578125" customWidth="1"/>
    <col min="3" max="3" width="3.5703125" customWidth="1"/>
    <col min="4" max="33" width="2.28515625" customWidth="1"/>
    <col min="34" max="34" width="2.85546875" customWidth="1"/>
    <col min="35" max="35" width="27.140625" customWidth="1"/>
    <col min="36" max="37" width="2.140625" customWidth="1"/>
    <col min="38" max="38" width="7.140625" customWidth="1"/>
    <col min="39" max="39" width="2.85546875" customWidth="1"/>
    <col min="40" max="40" width="11.42578125" customWidth="1"/>
    <col min="41" max="41" width="6.42578125" customWidth="1"/>
    <col min="42" max="42" width="3.5703125" customWidth="1"/>
    <col min="43" max="43" width="13.42578125" hidden="1" customWidth="1"/>
    <col min="44" max="44" width="11.7109375" customWidth="1"/>
    <col min="45" max="47" width="22.140625" hidden="1" customWidth="1"/>
    <col min="48" max="49" width="18.5703125" hidden="1" customWidth="1"/>
    <col min="50" max="51" width="21.42578125" hidden="1" customWidth="1"/>
    <col min="52" max="52" width="18.5703125" hidden="1" customWidth="1"/>
    <col min="53" max="53" width="16.42578125" hidden="1" customWidth="1"/>
    <col min="54" max="54" width="21.42578125" hidden="1" customWidth="1"/>
    <col min="55" max="55" width="18.5703125" hidden="1" customWidth="1"/>
    <col min="56" max="56" width="16.42578125" hidden="1" customWidth="1"/>
    <col min="57" max="57" width="57" customWidth="1"/>
  </cols>
  <sheetData>
    <row r="1" spans="1:74">
      <c r="A1" s="2" t="s">
        <v>89</v>
      </c>
      <c r="AZ1" s="2" t="s">
        <v>1</v>
      </c>
      <c r="BA1" s="2" t="s">
        <v>88</v>
      </c>
      <c r="BB1" s="2" t="s">
        <v>87</v>
      </c>
      <c r="BT1" s="2" t="s">
        <v>70</v>
      </c>
      <c r="BU1" s="2" t="s">
        <v>70</v>
      </c>
      <c r="BV1" s="2" t="s">
        <v>2</v>
      </c>
    </row>
    <row r="2" spans="1:74" ht="36.950000000000003" customHeight="1"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S2" s="4" t="s">
        <v>66</v>
      </c>
      <c r="BT2" s="4" t="s">
        <v>86</v>
      </c>
    </row>
    <row r="3" spans="1:74" ht="6.95" customHeight="1"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7"/>
      <c r="BS3" s="4" t="s">
        <v>66</v>
      </c>
      <c r="BT3" s="4" t="s">
        <v>85</v>
      </c>
    </row>
    <row r="4" spans="1:74" ht="24.95" customHeight="1">
      <c r="B4" s="7"/>
      <c r="D4" s="8" t="s">
        <v>84</v>
      </c>
      <c r="AR4" s="7"/>
      <c r="AS4" s="9" t="s">
        <v>83</v>
      </c>
      <c r="BE4" s="10" t="s">
        <v>82</v>
      </c>
      <c r="BS4" s="4" t="s">
        <v>81</v>
      </c>
    </row>
    <row r="5" spans="1:74" ht="12" customHeight="1">
      <c r="B5" s="7"/>
      <c r="D5" s="11" t="s">
        <v>40</v>
      </c>
      <c r="K5" s="12" t="s">
        <v>80</v>
      </c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R5" s="7"/>
      <c r="BE5" s="13" t="s">
        <v>79</v>
      </c>
      <c r="BS5" s="4" t="s">
        <v>66</v>
      </c>
    </row>
    <row r="6" spans="1:74" ht="36.950000000000003" customHeight="1">
      <c r="B6" s="7"/>
      <c r="D6" s="14" t="s">
        <v>39</v>
      </c>
      <c r="K6" s="15" t="s">
        <v>78</v>
      </c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R6" s="7"/>
      <c r="BE6" s="16"/>
      <c r="BS6" s="4" t="s">
        <v>66</v>
      </c>
    </row>
    <row r="7" spans="1:74" ht="12" customHeight="1">
      <c r="B7" s="7"/>
      <c r="D7" s="17" t="s">
        <v>77</v>
      </c>
      <c r="K7" s="18" t="s">
        <v>1</v>
      </c>
      <c r="AK7" s="17" t="s">
        <v>76</v>
      </c>
      <c r="AN7" s="18" t="s">
        <v>1</v>
      </c>
      <c r="AR7" s="7"/>
      <c r="BE7" s="16"/>
      <c r="BS7" s="4" t="s">
        <v>66</v>
      </c>
    </row>
    <row r="8" spans="1:74" ht="12" customHeight="1">
      <c r="B8" s="7"/>
      <c r="D8" s="17" t="s">
        <v>38</v>
      </c>
      <c r="K8" s="18" t="s">
        <v>75</v>
      </c>
      <c r="AK8" s="17" t="s">
        <v>37</v>
      </c>
      <c r="AN8" s="19" t="s">
        <v>74</v>
      </c>
      <c r="AR8" s="7"/>
      <c r="BE8" s="16"/>
      <c r="BS8" s="4" t="s">
        <v>66</v>
      </c>
    </row>
    <row r="9" spans="1:74" ht="14.45" customHeight="1">
      <c r="B9" s="7"/>
      <c r="AR9" s="7"/>
      <c r="BE9" s="16"/>
      <c r="BS9" s="4" t="s">
        <v>66</v>
      </c>
    </row>
    <row r="10" spans="1:74" ht="12" customHeight="1">
      <c r="B10" s="7"/>
      <c r="D10" s="17" t="s">
        <v>36</v>
      </c>
      <c r="AK10" s="17" t="s">
        <v>68</v>
      </c>
      <c r="AN10" s="18" t="s">
        <v>73</v>
      </c>
      <c r="AR10" s="7"/>
      <c r="BE10" s="16"/>
      <c r="BS10" s="4" t="s">
        <v>66</v>
      </c>
    </row>
    <row r="11" spans="1:74" ht="18.399999999999999" customHeight="1">
      <c r="B11" s="7"/>
      <c r="E11" s="18" t="s">
        <v>72</v>
      </c>
      <c r="AK11" s="17" t="s">
        <v>64</v>
      </c>
      <c r="AN11" s="18" t="s">
        <v>1</v>
      </c>
      <c r="AR11" s="7"/>
      <c r="BE11" s="16"/>
      <c r="BS11" s="4" t="s">
        <v>66</v>
      </c>
    </row>
    <row r="12" spans="1:74" ht="6.95" customHeight="1">
      <c r="B12" s="7"/>
      <c r="AR12" s="7"/>
      <c r="BE12" s="16"/>
      <c r="BS12" s="4" t="s">
        <v>66</v>
      </c>
    </row>
    <row r="13" spans="1:74" ht="12" customHeight="1">
      <c r="B13" s="7"/>
      <c r="D13" s="17" t="s">
        <v>33</v>
      </c>
      <c r="AK13" s="17" t="s">
        <v>68</v>
      </c>
      <c r="AN13" s="20" t="s">
        <v>71</v>
      </c>
      <c r="AR13" s="7"/>
      <c r="BE13" s="16"/>
      <c r="BS13" s="4" t="s">
        <v>66</v>
      </c>
    </row>
    <row r="14" spans="1:74">
      <c r="B14" s="7"/>
      <c r="E14" s="21" t="s">
        <v>71</v>
      </c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17" t="s">
        <v>64</v>
      </c>
      <c r="AN14" s="20" t="s">
        <v>71</v>
      </c>
      <c r="AR14" s="7"/>
      <c r="BE14" s="16"/>
      <c r="BS14" s="4" t="s">
        <v>66</v>
      </c>
    </row>
    <row r="15" spans="1:74" ht="6.95" customHeight="1">
      <c r="B15" s="7"/>
      <c r="AR15" s="7"/>
      <c r="BE15" s="16"/>
      <c r="BS15" s="4" t="s">
        <v>70</v>
      </c>
    </row>
    <row r="16" spans="1:74" ht="12" customHeight="1">
      <c r="B16" s="7"/>
      <c r="D16" s="17" t="s">
        <v>35</v>
      </c>
      <c r="AK16" s="17" t="s">
        <v>68</v>
      </c>
      <c r="AN16" s="18" t="s">
        <v>1</v>
      </c>
      <c r="AR16" s="7"/>
      <c r="BE16" s="16"/>
      <c r="BS16" s="4" t="s">
        <v>70</v>
      </c>
    </row>
    <row r="17" spans="2:71" ht="18.399999999999999" customHeight="1">
      <c r="B17" s="7"/>
      <c r="E17" s="18" t="s">
        <v>69</v>
      </c>
      <c r="AK17" s="17" t="s">
        <v>64</v>
      </c>
      <c r="AN17" s="18" t="s">
        <v>1</v>
      </c>
      <c r="AR17" s="7"/>
      <c r="BE17" s="16"/>
      <c r="BS17" s="4" t="s">
        <v>62</v>
      </c>
    </row>
    <row r="18" spans="2:71" ht="6.95" customHeight="1">
      <c r="B18" s="7"/>
      <c r="AR18" s="7"/>
      <c r="BE18" s="16"/>
      <c r="BS18" s="4" t="s">
        <v>66</v>
      </c>
    </row>
    <row r="19" spans="2:71" ht="12" customHeight="1">
      <c r="B19" s="7"/>
      <c r="D19" s="17" t="s">
        <v>32</v>
      </c>
      <c r="AK19" s="17" t="s">
        <v>68</v>
      </c>
      <c r="AN19" s="18" t="s">
        <v>67</v>
      </c>
      <c r="AR19" s="7"/>
      <c r="BE19" s="16"/>
      <c r="BS19" s="4" t="s">
        <v>66</v>
      </c>
    </row>
    <row r="20" spans="2:71" ht="18.399999999999999" customHeight="1">
      <c r="B20" s="7"/>
      <c r="E20" s="18" t="s">
        <v>65</v>
      </c>
      <c r="AK20" s="17" t="s">
        <v>64</v>
      </c>
      <c r="AN20" s="18" t="s">
        <v>63</v>
      </c>
      <c r="AR20" s="7"/>
      <c r="BE20" s="16"/>
      <c r="BS20" s="4" t="s">
        <v>62</v>
      </c>
    </row>
    <row r="21" spans="2:71" ht="6.95" customHeight="1">
      <c r="B21" s="7"/>
      <c r="AR21" s="7"/>
      <c r="BE21" s="16"/>
    </row>
    <row r="22" spans="2:71" ht="12" customHeight="1">
      <c r="B22" s="7"/>
      <c r="D22" s="17" t="s">
        <v>61</v>
      </c>
      <c r="AR22" s="7"/>
      <c r="BE22" s="16"/>
    </row>
    <row r="23" spans="2:71" ht="16.5" customHeight="1">
      <c r="B23" s="7"/>
      <c r="E23" s="23" t="s">
        <v>1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R23" s="7"/>
      <c r="BE23" s="16"/>
    </row>
    <row r="24" spans="2:71" ht="6.95" customHeight="1">
      <c r="B24" s="7"/>
      <c r="AR24" s="7"/>
      <c r="BE24" s="16"/>
    </row>
    <row r="25" spans="2:71" ht="6.95" customHeight="1">
      <c r="B25" s="7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R25" s="7"/>
      <c r="BE25" s="16"/>
    </row>
    <row r="26" spans="2:71" s="25" customFormat="1" ht="25.9" customHeight="1">
      <c r="B26" s="26"/>
      <c r="D26" s="27" t="s">
        <v>60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9">
        <f>ROUND(AG94,2)</f>
        <v>0</v>
      </c>
      <c r="AL26" s="30"/>
      <c r="AM26" s="30"/>
      <c r="AN26" s="30"/>
      <c r="AO26" s="30"/>
      <c r="AR26" s="26"/>
      <c r="BE26" s="16"/>
    </row>
    <row r="27" spans="2:71" s="25" customFormat="1" ht="6.95" customHeight="1">
      <c r="B27" s="26"/>
      <c r="AR27" s="26"/>
      <c r="BE27" s="16"/>
    </row>
    <row r="28" spans="2:71" s="25" customFormat="1">
      <c r="B28" s="26"/>
      <c r="L28" s="31" t="s">
        <v>59</v>
      </c>
      <c r="M28" s="31"/>
      <c r="N28" s="31"/>
      <c r="O28" s="31"/>
      <c r="P28" s="31"/>
      <c r="W28" s="31" t="s">
        <v>58</v>
      </c>
      <c r="X28" s="31"/>
      <c r="Y28" s="31"/>
      <c r="Z28" s="31"/>
      <c r="AA28" s="31"/>
      <c r="AB28" s="31"/>
      <c r="AC28" s="31"/>
      <c r="AD28" s="31"/>
      <c r="AE28" s="31"/>
      <c r="AK28" s="31" t="s">
        <v>57</v>
      </c>
      <c r="AL28" s="31"/>
      <c r="AM28" s="31"/>
      <c r="AN28" s="31"/>
      <c r="AO28" s="31"/>
      <c r="AR28" s="26"/>
      <c r="BE28" s="16"/>
    </row>
    <row r="29" spans="2:71" s="32" customFormat="1" ht="14.45" customHeight="1">
      <c r="B29" s="33"/>
      <c r="D29" s="17" t="s">
        <v>56</v>
      </c>
      <c r="F29" s="17" t="s">
        <v>55</v>
      </c>
      <c r="L29" s="34">
        <v>0.21</v>
      </c>
      <c r="M29" s="35"/>
      <c r="N29" s="35"/>
      <c r="O29" s="35"/>
      <c r="P29" s="35"/>
      <c r="W29" s="36">
        <f>ROUND(AZ94, 2)</f>
        <v>0</v>
      </c>
      <c r="X29" s="35"/>
      <c r="Y29" s="35"/>
      <c r="Z29" s="35"/>
      <c r="AA29" s="35"/>
      <c r="AB29" s="35"/>
      <c r="AC29" s="35"/>
      <c r="AD29" s="35"/>
      <c r="AE29" s="35"/>
      <c r="AK29" s="36">
        <f>ROUND(AV94, 2)</f>
        <v>0</v>
      </c>
      <c r="AL29" s="35"/>
      <c r="AM29" s="35"/>
      <c r="AN29" s="35"/>
      <c r="AO29" s="35"/>
      <c r="AR29" s="33"/>
      <c r="BE29" s="37"/>
    </row>
    <row r="30" spans="2:71" s="32" customFormat="1" ht="14.45" customHeight="1">
      <c r="B30" s="33"/>
      <c r="F30" s="17" t="s">
        <v>54</v>
      </c>
      <c r="L30" s="34">
        <v>0.15</v>
      </c>
      <c r="M30" s="35"/>
      <c r="N30" s="35"/>
      <c r="O30" s="35"/>
      <c r="P30" s="35"/>
      <c r="W30" s="36">
        <f>ROUND(BA94, 2)</f>
        <v>0</v>
      </c>
      <c r="X30" s="35"/>
      <c r="Y30" s="35"/>
      <c r="Z30" s="35"/>
      <c r="AA30" s="35"/>
      <c r="AB30" s="35"/>
      <c r="AC30" s="35"/>
      <c r="AD30" s="35"/>
      <c r="AE30" s="35"/>
      <c r="AK30" s="36">
        <f>ROUND(AW94, 2)</f>
        <v>0</v>
      </c>
      <c r="AL30" s="35"/>
      <c r="AM30" s="35"/>
      <c r="AN30" s="35"/>
      <c r="AO30" s="35"/>
      <c r="AR30" s="33"/>
      <c r="BE30" s="37"/>
    </row>
    <row r="31" spans="2:71" s="32" customFormat="1" ht="14.45" hidden="1" customHeight="1">
      <c r="B31" s="33"/>
      <c r="F31" s="17" t="s">
        <v>53</v>
      </c>
      <c r="L31" s="34">
        <v>0.21</v>
      </c>
      <c r="M31" s="35"/>
      <c r="N31" s="35"/>
      <c r="O31" s="35"/>
      <c r="P31" s="35"/>
      <c r="W31" s="36">
        <f>ROUND(BB94, 2)</f>
        <v>0</v>
      </c>
      <c r="X31" s="35"/>
      <c r="Y31" s="35"/>
      <c r="Z31" s="35"/>
      <c r="AA31" s="35"/>
      <c r="AB31" s="35"/>
      <c r="AC31" s="35"/>
      <c r="AD31" s="35"/>
      <c r="AE31" s="35"/>
      <c r="AK31" s="36">
        <v>0</v>
      </c>
      <c r="AL31" s="35"/>
      <c r="AM31" s="35"/>
      <c r="AN31" s="35"/>
      <c r="AO31" s="35"/>
      <c r="AR31" s="33"/>
      <c r="BE31" s="37"/>
    </row>
    <row r="32" spans="2:71" s="32" customFormat="1" ht="14.45" hidden="1" customHeight="1">
      <c r="B32" s="33"/>
      <c r="F32" s="17" t="s">
        <v>52</v>
      </c>
      <c r="L32" s="34">
        <v>0.15</v>
      </c>
      <c r="M32" s="35"/>
      <c r="N32" s="35"/>
      <c r="O32" s="35"/>
      <c r="P32" s="35"/>
      <c r="W32" s="36">
        <f>ROUND(BC94, 2)</f>
        <v>0</v>
      </c>
      <c r="X32" s="35"/>
      <c r="Y32" s="35"/>
      <c r="Z32" s="35"/>
      <c r="AA32" s="35"/>
      <c r="AB32" s="35"/>
      <c r="AC32" s="35"/>
      <c r="AD32" s="35"/>
      <c r="AE32" s="35"/>
      <c r="AK32" s="36">
        <v>0</v>
      </c>
      <c r="AL32" s="35"/>
      <c r="AM32" s="35"/>
      <c r="AN32" s="35"/>
      <c r="AO32" s="35"/>
      <c r="AR32" s="33"/>
      <c r="BE32" s="37"/>
    </row>
    <row r="33" spans="2:57" s="32" customFormat="1" ht="14.45" hidden="1" customHeight="1">
      <c r="B33" s="33"/>
      <c r="F33" s="17" t="s">
        <v>51</v>
      </c>
      <c r="L33" s="34">
        <v>0</v>
      </c>
      <c r="M33" s="35"/>
      <c r="N33" s="35"/>
      <c r="O33" s="35"/>
      <c r="P33" s="35"/>
      <c r="W33" s="36">
        <f>ROUND(BD94, 2)</f>
        <v>0</v>
      </c>
      <c r="X33" s="35"/>
      <c r="Y33" s="35"/>
      <c r="Z33" s="35"/>
      <c r="AA33" s="35"/>
      <c r="AB33" s="35"/>
      <c r="AC33" s="35"/>
      <c r="AD33" s="35"/>
      <c r="AE33" s="35"/>
      <c r="AK33" s="36">
        <v>0</v>
      </c>
      <c r="AL33" s="35"/>
      <c r="AM33" s="35"/>
      <c r="AN33" s="35"/>
      <c r="AO33" s="35"/>
      <c r="AR33" s="33"/>
      <c r="BE33" s="37"/>
    </row>
    <row r="34" spans="2:57" s="25" customFormat="1" ht="6.95" customHeight="1">
      <c r="B34" s="26"/>
      <c r="AR34" s="26"/>
      <c r="BE34" s="16"/>
    </row>
    <row r="35" spans="2:57" s="25" customFormat="1" ht="25.9" customHeight="1">
      <c r="B35" s="26"/>
      <c r="C35" s="38"/>
      <c r="D35" s="39" t="s">
        <v>50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49</v>
      </c>
      <c r="U35" s="40"/>
      <c r="V35" s="40"/>
      <c r="W35" s="40"/>
      <c r="X35" s="42" t="s">
        <v>48</v>
      </c>
      <c r="Y35" s="43"/>
      <c r="Z35" s="43"/>
      <c r="AA35" s="43"/>
      <c r="AB35" s="43"/>
      <c r="AC35" s="40"/>
      <c r="AD35" s="40"/>
      <c r="AE35" s="40"/>
      <c r="AF35" s="40"/>
      <c r="AG35" s="40"/>
      <c r="AH35" s="40"/>
      <c r="AI35" s="40"/>
      <c r="AJ35" s="40"/>
      <c r="AK35" s="44">
        <f>SUM(AK26:AK33)</f>
        <v>0</v>
      </c>
      <c r="AL35" s="43"/>
      <c r="AM35" s="43"/>
      <c r="AN35" s="43"/>
      <c r="AO35" s="45"/>
      <c r="AP35" s="38"/>
      <c r="AQ35" s="38"/>
      <c r="AR35" s="26"/>
    </row>
    <row r="36" spans="2:57" s="25" customFormat="1" ht="6.95" customHeight="1">
      <c r="B36" s="26"/>
      <c r="AR36" s="26"/>
    </row>
    <row r="37" spans="2:57" s="25" customFormat="1" ht="14.45" customHeight="1">
      <c r="B37" s="26"/>
      <c r="AR37" s="26"/>
    </row>
    <row r="38" spans="2:57" ht="14.45" customHeight="1">
      <c r="B38" s="7"/>
      <c r="AR38" s="7"/>
    </row>
    <row r="39" spans="2:57" ht="14.45" customHeight="1">
      <c r="B39" s="7"/>
      <c r="AR39" s="7"/>
    </row>
    <row r="40" spans="2:57" ht="14.45" customHeight="1">
      <c r="B40" s="7"/>
      <c r="AR40" s="7"/>
    </row>
    <row r="41" spans="2:57" ht="14.45" customHeight="1">
      <c r="B41" s="7"/>
      <c r="AR41" s="7"/>
    </row>
    <row r="42" spans="2:57" ht="14.45" customHeight="1">
      <c r="B42" s="7"/>
      <c r="AR42" s="7"/>
    </row>
    <row r="43" spans="2:57" ht="14.45" customHeight="1">
      <c r="B43" s="7"/>
      <c r="AR43" s="7"/>
    </row>
    <row r="44" spans="2:57" ht="14.45" customHeight="1">
      <c r="B44" s="7"/>
      <c r="AR44" s="7"/>
    </row>
    <row r="45" spans="2:57" ht="14.45" customHeight="1">
      <c r="B45" s="7"/>
      <c r="AR45" s="7"/>
    </row>
    <row r="46" spans="2:57" ht="14.45" customHeight="1">
      <c r="B46" s="7"/>
      <c r="AR46" s="7"/>
    </row>
    <row r="47" spans="2:57" ht="14.45" customHeight="1">
      <c r="B47" s="7"/>
      <c r="AR47" s="7"/>
    </row>
    <row r="48" spans="2:57" ht="14.45" customHeight="1">
      <c r="B48" s="7"/>
      <c r="AR48" s="7"/>
    </row>
    <row r="49" spans="2:44" s="25" customFormat="1" ht="14.45" customHeight="1">
      <c r="B49" s="26"/>
      <c r="D49" s="46" t="s">
        <v>47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6" t="s">
        <v>46</v>
      </c>
      <c r="AI49" s="47"/>
      <c r="AJ49" s="47"/>
      <c r="AK49" s="47"/>
      <c r="AL49" s="47"/>
      <c r="AM49" s="47"/>
      <c r="AN49" s="47"/>
      <c r="AO49" s="47"/>
      <c r="AR49" s="26"/>
    </row>
    <row r="50" spans="2:44">
      <c r="B50" s="7"/>
      <c r="AR50" s="7"/>
    </row>
    <row r="51" spans="2:44">
      <c r="B51" s="7"/>
      <c r="AR51" s="7"/>
    </row>
    <row r="52" spans="2:44">
      <c r="B52" s="7"/>
      <c r="AR52" s="7"/>
    </row>
    <row r="53" spans="2:44">
      <c r="B53" s="7"/>
      <c r="AR53" s="7"/>
    </row>
    <row r="54" spans="2:44">
      <c r="B54" s="7"/>
      <c r="AR54" s="7"/>
    </row>
    <row r="55" spans="2:44">
      <c r="B55" s="7"/>
      <c r="AR55" s="7"/>
    </row>
    <row r="56" spans="2:44">
      <c r="B56" s="7"/>
      <c r="AR56" s="7"/>
    </row>
    <row r="57" spans="2:44">
      <c r="B57" s="7"/>
      <c r="AR57" s="7"/>
    </row>
    <row r="58" spans="2:44">
      <c r="B58" s="7"/>
      <c r="AR58" s="7"/>
    </row>
    <row r="59" spans="2:44">
      <c r="B59" s="7"/>
      <c r="AR59" s="7"/>
    </row>
    <row r="60" spans="2:44" s="25" customFormat="1">
      <c r="B60" s="26"/>
      <c r="D60" s="48" t="s">
        <v>43</v>
      </c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48" t="s">
        <v>42</v>
      </c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48" t="s">
        <v>43</v>
      </c>
      <c r="AI60" s="28"/>
      <c r="AJ60" s="28"/>
      <c r="AK60" s="28"/>
      <c r="AL60" s="28"/>
      <c r="AM60" s="48" t="s">
        <v>42</v>
      </c>
      <c r="AN60" s="28"/>
      <c r="AO60" s="28"/>
      <c r="AR60" s="26"/>
    </row>
    <row r="61" spans="2:44">
      <c r="B61" s="7"/>
      <c r="AR61" s="7"/>
    </row>
    <row r="62" spans="2:44">
      <c r="B62" s="7"/>
      <c r="AR62" s="7"/>
    </row>
    <row r="63" spans="2:44">
      <c r="B63" s="7"/>
      <c r="AR63" s="7"/>
    </row>
    <row r="64" spans="2:44" s="25" customFormat="1">
      <c r="B64" s="26"/>
      <c r="D64" s="46" t="s">
        <v>45</v>
      </c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6" t="s">
        <v>44</v>
      </c>
      <c r="AI64" s="47"/>
      <c r="AJ64" s="47"/>
      <c r="AK64" s="47"/>
      <c r="AL64" s="47"/>
      <c r="AM64" s="47"/>
      <c r="AN64" s="47"/>
      <c r="AO64" s="47"/>
      <c r="AR64" s="26"/>
    </row>
    <row r="65" spans="2:44">
      <c r="B65" s="7"/>
      <c r="AR65" s="7"/>
    </row>
    <row r="66" spans="2:44">
      <c r="B66" s="7"/>
      <c r="AR66" s="7"/>
    </row>
    <row r="67" spans="2:44">
      <c r="B67" s="7"/>
      <c r="AR67" s="7"/>
    </row>
    <row r="68" spans="2:44">
      <c r="B68" s="7"/>
      <c r="AR68" s="7"/>
    </row>
    <row r="69" spans="2:44">
      <c r="B69" s="7"/>
      <c r="AR69" s="7"/>
    </row>
    <row r="70" spans="2:44">
      <c r="B70" s="7"/>
      <c r="AR70" s="7"/>
    </row>
    <row r="71" spans="2:44">
      <c r="B71" s="7"/>
      <c r="AR71" s="7"/>
    </row>
    <row r="72" spans="2:44">
      <c r="B72" s="7"/>
      <c r="AR72" s="7"/>
    </row>
    <row r="73" spans="2:44">
      <c r="B73" s="7"/>
      <c r="AR73" s="7"/>
    </row>
    <row r="74" spans="2:44">
      <c r="B74" s="7"/>
      <c r="AR74" s="7"/>
    </row>
    <row r="75" spans="2:44" s="25" customFormat="1">
      <c r="B75" s="26"/>
      <c r="D75" s="48" t="s">
        <v>43</v>
      </c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48" t="s">
        <v>42</v>
      </c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48" t="s">
        <v>43</v>
      </c>
      <c r="AI75" s="28"/>
      <c r="AJ75" s="28"/>
      <c r="AK75" s="28"/>
      <c r="AL75" s="28"/>
      <c r="AM75" s="48" t="s">
        <v>42</v>
      </c>
      <c r="AN75" s="28"/>
      <c r="AO75" s="28"/>
      <c r="AR75" s="26"/>
    </row>
    <row r="76" spans="2:44" s="25" customFormat="1">
      <c r="B76" s="26"/>
      <c r="AR76" s="26"/>
    </row>
    <row r="77" spans="2:44" s="25" customFormat="1" ht="6.95" customHeight="1"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  <c r="AQ77" s="50"/>
      <c r="AR77" s="26"/>
    </row>
    <row r="81" spans="1:91" s="25" customFormat="1" ht="6.95" customHeight="1">
      <c r="B81" s="51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2"/>
      <c r="AN81" s="52"/>
      <c r="AO81" s="52"/>
      <c r="AP81" s="52"/>
      <c r="AQ81" s="52"/>
      <c r="AR81" s="26"/>
    </row>
    <row r="82" spans="1:91" s="25" customFormat="1" ht="24.95" customHeight="1">
      <c r="B82" s="26"/>
      <c r="C82" s="8" t="s">
        <v>41</v>
      </c>
      <c r="AR82" s="26"/>
    </row>
    <row r="83" spans="1:91" s="25" customFormat="1" ht="6.95" customHeight="1">
      <c r="B83" s="26"/>
      <c r="AR83" s="26"/>
    </row>
    <row r="84" spans="1:91" s="53" customFormat="1" ht="12" customHeight="1">
      <c r="B84" s="54"/>
      <c r="C84" s="17" t="s">
        <v>40</v>
      </c>
      <c r="L84" s="53" t="str">
        <f>K5</f>
        <v>23046F</v>
      </c>
      <c r="AR84" s="54"/>
    </row>
    <row r="85" spans="1:91" s="55" customFormat="1" ht="36.950000000000003" customHeight="1">
      <c r="B85" s="56"/>
      <c r="C85" s="57" t="s">
        <v>39</v>
      </c>
      <c r="L85" s="58" t="str">
        <f>K6</f>
        <v>Obnova povrchu komunikace ul. Anglická Litvínov</v>
      </c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  <c r="AD85" s="59"/>
      <c r="AE85" s="59"/>
      <c r="AF85" s="59"/>
      <c r="AG85" s="59"/>
      <c r="AH85" s="59"/>
      <c r="AI85" s="59"/>
      <c r="AJ85" s="59"/>
      <c r="AR85" s="56"/>
    </row>
    <row r="86" spans="1:91" s="25" customFormat="1" ht="6.95" customHeight="1">
      <c r="B86" s="26"/>
      <c r="AR86" s="26"/>
    </row>
    <row r="87" spans="1:91" s="25" customFormat="1" ht="12" customHeight="1">
      <c r="B87" s="26"/>
      <c r="C87" s="17" t="s">
        <v>38</v>
      </c>
      <c r="L87" s="60" t="str">
        <f>IF(K8="","",K8)</f>
        <v>Litvínov</v>
      </c>
      <c r="AI87" s="17" t="s">
        <v>37</v>
      </c>
      <c r="AM87" s="61" t="str">
        <f>IF(AN8= "","",AN8)</f>
        <v>8. 8. 2023</v>
      </c>
      <c r="AN87" s="61"/>
      <c r="AR87" s="26"/>
    </row>
    <row r="88" spans="1:91" s="25" customFormat="1" ht="6.95" customHeight="1">
      <c r="B88" s="26"/>
      <c r="AR88" s="26"/>
    </row>
    <row r="89" spans="1:91" s="25" customFormat="1" ht="15.2" customHeight="1">
      <c r="B89" s="26"/>
      <c r="C89" s="17" t="s">
        <v>36</v>
      </c>
      <c r="L89" s="53" t="str">
        <f>IF(E11= "","",E11)</f>
        <v>Město Litvínov</v>
      </c>
      <c r="AI89" s="17" t="s">
        <v>35</v>
      </c>
      <c r="AM89" s="62" t="str">
        <f>IF(E17="","",E17)</f>
        <v xml:space="preserve"> </v>
      </c>
      <c r="AN89" s="63"/>
      <c r="AO89" s="63"/>
      <c r="AP89" s="63"/>
      <c r="AR89" s="26"/>
      <c r="AS89" s="64" t="s">
        <v>34</v>
      </c>
      <c r="AT89" s="65"/>
      <c r="AU89" s="66"/>
      <c r="AV89" s="66"/>
      <c r="AW89" s="66"/>
      <c r="AX89" s="66"/>
      <c r="AY89" s="66"/>
      <c r="AZ89" s="66"/>
      <c r="BA89" s="66"/>
      <c r="BB89" s="66"/>
      <c r="BC89" s="66"/>
      <c r="BD89" s="67"/>
    </row>
    <row r="90" spans="1:91" s="25" customFormat="1" ht="15.2" customHeight="1">
      <c r="B90" s="26"/>
      <c r="C90" s="17" t="s">
        <v>33</v>
      </c>
      <c r="L90" s="53" t="str">
        <f>IF(E14= "Vyplň údaj","",E14)</f>
        <v/>
      </c>
      <c r="AI90" s="17" t="s">
        <v>32</v>
      </c>
      <c r="AM90" s="62" t="str">
        <f>IF(E20="","",E20)</f>
        <v>MESSOR s.r.o.</v>
      </c>
      <c r="AN90" s="63"/>
      <c r="AO90" s="63"/>
      <c r="AP90" s="63"/>
      <c r="AR90" s="26"/>
      <c r="AS90" s="68"/>
      <c r="AT90" s="69"/>
      <c r="BD90" s="70"/>
    </row>
    <row r="91" spans="1:91" s="25" customFormat="1" ht="10.9" customHeight="1">
      <c r="B91" s="26"/>
      <c r="AR91" s="26"/>
      <c r="AS91" s="68"/>
      <c r="AT91" s="69"/>
      <c r="BD91" s="70"/>
    </row>
    <row r="92" spans="1:91" s="25" customFormat="1" ht="29.25" customHeight="1">
      <c r="B92" s="26"/>
      <c r="C92" s="71" t="s">
        <v>31</v>
      </c>
      <c r="D92" s="72"/>
      <c r="E92" s="72"/>
      <c r="F92" s="72"/>
      <c r="G92" s="72"/>
      <c r="H92" s="73"/>
      <c r="I92" s="74" t="s">
        <v>30</v>
      </c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  <c r="AC92" s="72"/>
      <c r="AD92" s="72"/>
      <c r="AE92" s="72"/>
      <c r="AF92" s="72"/>
      <c r="AG92" s="75" t="s">
        <v>29</v>
      </c>
      <c r="AH92" s="72"/>
      <c r="AI92" s="72"/>
      <c r="AJ92" s="72"/>
      <c r="AK92" s="72"/>
      <c r="AL92" s="72"/>
      <c r="AM92" s="72"/>
      <c r="AN92" s="74" t="s">
        <v>28</v>
      </c>
      <c r="AO92" s="72"/>
      <c r="AP92" s="76"/>
      <c r="AQ92" s="77" t="s">
        <v>27</v>
      </c>
      <c r="AR92" s="26"/>
      <c r="AS92" s="78" t="s">
        <v>26</v>
      </c>
      <c r="AT92" s="79" t="s">
        <v>25</v>
      </c>
      <c r="AU92" s="79" t="s">
        <v>24</v>
      </c>
      <c r="AV92" s="79" t="s">
        <v>23</v>
      </c>
      <c r="AW92" s="79" t="s">
        <v>22</v>
      </c>
      <c r="AX92" s="79" t="s">
        <v>21</v>
      </c>
      <c r="AY92" s="79" t="s">
        <v>20</v>
      </c>
      <c r="AZ92" s="79" t="s">
        <v>19</v>
      </c>
      <c r="BA92" s="79" t="s">
        <v>18</v>
      </c>
      <c r="BB92" s="79" t="s">
        <v>17</v>
      </c>
      <c r="BC92" s="79" t="s">
        <v>16</v>
      </c>
      <c r="BD92" s="80" t="s">
        <v>15</v>
      </c>
    </row>
    <row r="93" spans="1:91" s="25" customFormat="1" ht="10.9" customHeight="1">
      <c r="B93" s="26"/>
      <c r="AR93" s="26"/>
      <c r="AS93" s="81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</row>
    <row r="94" spans="1:91" s="82" customFormat="1" ht="32.450000000000003" customHeight="1">
      <c r="B94" s="83"/>
      <c r="C94" s="84" t="s">
        <v>14</v>
      </c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  <c r="AC94" s="85"/>
      <c r="AD94" s="85"/>
      <c r="AE94" s="85"/>
      <c r="AF94" s="85"/>
      <c r="AG94" s="86">
        <f>ROUND(AG95,2)</f>
        <v>0</v>
      </c>
      <c r="AH94" s="86"/>
      <c r="AI94" s="86"/>
      <c r="AJ94" s="86"/>
      <c r="AK94" s="86"/>
      <c r="AL94" s="86"/>
      <c r="AM94" s="86"/>
      <c r="AN94" s="87">
        <f>SUM(AG94,AT94)</f>
        <v>0</v>
      </c>
      <c r="AO94" s="87"/>
      <c r="AP94" s="87"/>
      <c r="AQ94" s="88" t="s">
        <v>1</v>
      </c>
      <c r="AR94" s="83"/>
      <c r="AS94" s="89">
        <f>ROUND(AS95,2)</f>
        <v>0</v>
      </c>
      <c r="AT94" s="90">
        <f>ROUND(SUM(AV94:AW94),2)</f>
        <v>0</v>
      </c>
      <c r="AU94" s="91" t="e">
        <f>ROUND(AU95,5)</f>
        <v>#REF!</v>
      </c>
      <c r="AV94" s="90">
        <f>ROUND(AZ94*L29,2)</f>
        <v>0</v>
      </c>
      <c r="AW94" s="90">
        <f>ROUND(BA94*L30,2)</f>
        <v>0</v>
      </c>
      <c r="AX94" s="90">
        <f>ROUND(BB94*L29,2)</f>
        <v>0</v>
      </c>
      <c r="AY94" s="90">
        <f>ROUND(BC94*L30,2)</f>
        <v>0</v>
      </c>
      <c r="AZ94" s="90">
        <f>ROUND(AZ95,2)</f>
        <v>0</v>
      </c>
      <c r="BA94" s="90">
        <f>ROUND(BA95,2)</f>
        <v>0</v>
      </c>
      <c r="BB94" s="90">
        <f>ROUND(BB95,2)</f>
        <v>0</v>
      </c>
      <c r="BC94" s="90">
        <f>ROUND(BC95,2)</f>
        <v>0</v>
      </c>
      <c r="BD94" s="92">
        <f>ROUND(BD95,2)</f>
        <v>0</v>
      </c>
      <c r="BS94" s="93" t="s">
        <v>13</v>
      </c>
      <c r="BT94" s="93" t="s">
        <v>12</v>
      </c>
      <c r="BU94" s="94" t="s">
        <v>11</v>
      </c>
      <c r="BV94" s="93" t="s">
        <v>4</v>
      </c>
      <c r="BW94" s="93" t="s">
        <v>2</v>
      </c>
      <c r="BX94" s="93" t="s">
        <v>10</v>
      </c>
      <c r="CL94" s="93" t="s">
        <v>1</v>
      </c>
    </row>
    <row r="95" spans="1:91" s="106" customFormat="1" ht="16.5" customHeight="1">
      <c r="A95" s="1" t="s">
        <v>9</v>
      </c>
      <c r="B95" s="95"/>
      <c r="C95" s="96"/>
      <c r="D95" s="97" t="s">
        <v>8</v>
      </c>
      <c r="E95" s="97"/>
      <c r="F95" s="97"/>
      <c r="G95" s="97"/>
      <c r="H95" s="97"/>
      <c r="I95" s="98"/>
      <c r="J95" s="97" t="s">
        <v>7</v>
      </c>
      <c r="K95" s="97"/>
      <c r="L95" s="97"/>
      <c r="M95" s="97"/>
      <c r="N95" s="97"/>
      <c r="O95" s="97"/>
      <c r="P95" s="97"/>
      <c r="Q95" s="97"/>
      <c r="R95" s="97"/>
      <c r="S95" s="97"/>
      <c r="T95" s="97"/>
      <c r="U95" s="97"/>
      <c r="V95" s="97"/>
      <c r="W95" s="97"/>
      <c r="X95" s="97"/>
      <c r="Y95" s="97"/>
      <c r="Z95" s="97"/>
      <c r="AA95" s="97"/>
      <c r="AB95" s="97"/>
      <c r="AC95" s="97"/>
      <c r="AD95" s="97"/>
      <c r="AE95" s="97"/>
      <c r="AF95" s="97"/>
      <c r="AG95" s="99">
        <f>'SO.01 - Komunikace'!J30</f>
        <v>0</v>
      </c>
      <c r="AH95" s="100"/>
      <c r="AI95" s="100"/>
      <c r="AJ95" s="100"/>
      <c r="AK95" s="100"/>
      <c r="AL95" s="100"/>
      <c r="AM95" s="100"/>
      <c r="AN95" s="99">
        <f>SUM(AG95,AT95)</f>
        <v>0</v>
      </c>
      <c r="AO95" s="100"/>
      <c r="AP95" s="100"/>
      <c r="AQ95" s="101" t="s">
        <v>6</v>
      </c>
      <c r="AR95" s="95"/>
      <c r="AS95" s="102">
        <v>0</v>
      </c>
      <c r="AT95" s="103">
        <f>ROUND(SUM(AV95:AW95),2)</f>
        <v>0</v>
      </c>
      <c r="AU95" s="104" t="e">
        <f>'SO.01 - Komunikace'!P126</f>
        <v>#REF!</v>
      </c>
      <c r="AV95" s="103">
        <f>'SO.01 - Komunikace'!J33</f>
        <v>0</v>
      </c>
      <c r="AW95" s="103">
        <f>'SO.01 - Komunikace'!J34</f>
        <v>0</v>
      </c>
      <c r="AX95" s="103">
        <f>'SO.01 - Komunikace'!J35</f>
        <v>0</v>
      </c>
      <c r="AY95" s="103">
        <f>'SO.01 - Komunikace'!J36</f>
        <v>0</v>
      </c>
      <c r="AZ95" s="103">
        <f>'SO.01 - Komunikace'!F33</f>
        <v>0</v>
      </c>
      <c r="BA95" s="103">
        <f>'SO.01 - Komunikace'!F34</f>
        <v>0</v>
      </c>
      <c r="BB95" s="103">
        <f>'SO.01 - Komunikace'!F35</f>
        <v>0</v>
      </c>
      <c r="BC95" s="103">
        <f>'SO.01 - Komunikace'!F36</f>
        <v>0</v>
      </c>
      <c r="BD95" s="105">
        <f>'SO.01 - Komunikace'!F37</f>
        <v>0</v>
      </c>
      <c r="BT95" s="107" t="s">
        <v>5</v>
      </c>
      <c r="BV95" s="107" t="s">
        <v>4</v>
      </c>
      <c r="BW95" s="107" t="s">
        <v>3</v>
      </c>
      <c r="BX95" s="107" t="s">
        <v>2</v>
      </c>
      <c r="CL95" s="107" t="s">
        <v>1</v>
      </c>
      <c r="CM95" s="107" t="s">
        <v>0</v>
      </c>
    </row>
    <row r="96" spans="1:91" s="25" customFormat="1" ht="30" customHeight="1">
      <c r="B96" s="26"/>
      <c r="AR96" s="26"/>
    </row>
    <row r="97" spans="2:44" s="25" customFormat="1" ht="6.95" customHeight="1">
      <c r="B97" s="49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50"/>
      <c r="AJ97" s="50"/>
      <c r="AK97" s="50"/>
      <c r="AL97" s="50"/>
      <c r="AM97" s="50"/>
      <c r="AN97" s="50"/>
      <c r="AO97" s="50"/>
      <c r="AP97" s="50"/>
      <c r="AQ97" s="50"/>
      <c r="AR97" s="26"/>
    </row>
  </sheetData>
  <sheetProtection algorithmName="SHA-512" hashValue="YbHBSAulHsNi8LO5MpaD/Pdmda09ymBmBt/XJ3D+uGj07l83FpGs26X+RhAIeif6Dqs95EwCl6zLIEf+K46pXA==" saltValue="JLHVzJCtTtc6Y1VpTnjZtw==" spinCount="100000" sheet="1"/>
  <mergeCells count="42">
    <mergeCell ref="AG94:AM94"/>
    <mergeCell ref="AN94:AP94"/>
    <mergeCell ref="D95:H95"/>
    <mergeCell ref="J95:AF95"/>
    <mergeCell ref="AG95:AM95"/>
    <mergeCell ref="AN95:AP9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L33:P33"/>
    <mergeCell ref="W33:AE33"/>
    <mergeCell ref="AK33:AO33"/>
    <mergeCell ref="X35:AB35"/>
    <mergeCell ref="AK35:AO35"/>
    <mergeCell ref="L85:AJ85"/>
    <mergeCell ref="L31:P31"/>
    <mergeCell ref="W31:AE31"/>
    <mergeCell ref="AK31:AO31"/>
    <mergeCell ref="L32:P32"/>
    <mergeCell ref="W32:AE32"/>
    <mergeCell ref="AK32:AO32"/>
    <mergeCell ref="L29:P29"/>
    <mergeCell ref="W29:AE29"/>
    <mergeCell ref="AK29:AO29"/>
    <mergeCell ref="L30:P30"/>
    <mergeCell ref="W30:AE30"/>
    <mergeCell ref="AK30:AO30"/>
    <mergeCell ref="AR2:BE2"/>
    <mergeCell ref="K5:AJ5"/>
    <mergeCell ref="BE5:BE34"/>
    <mergeCell ref="K6:AJ6"/>
    <mergeCell ref="E14:AJ14"/>
    <mergeCell ref="E23:AN23"/>
    <mergeCell ref="AK26:AO26"/>
    <mergeCell ref="L28:P28"/>
    <mergeCell ref="W28:AE28"/>
    <mergeCell ref="AK28:AO28"/>
  </mergeCells>
  <hyperlinks>
    <hyperlink ref="A95" location="'SO.01 - Komunikace'!C2" display="/" xr:uid="{50A8C10A-D81E-4A5A-8974-8E62245F5612}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66147-DF73-416A-B316-401CADA53D51}">
  <dimension ref="B2:BM294"/>
  <sheetViews>
    <sheetView showGridLines="0" tabSelected="1" workbookViewId="0">
      <selection activeCell="X283" sqref="X283"/>
    </sheetView>
  </sheetViews>
  <sheetFormatPr defaultRowHeight="12.75"/>
  <cols>
    <col min="1" max="1" width="7.140625" customWidth="1"/>
    <col min="2" max="2" width="1" customWidth="1"/>
    <col min="3" max="3" width="3.5703125" customWidth="1"/>
    <col min="4" max="4" width="3.7109375" customWidth="1"/>
    <col min="5" max="5" width="14.7109375" customWidth="1"/>
    <col min="6" max="6" width="86.42578125" customWidth="1"/>
    <col min="7" max="7" width="6.42578125" customWidth="1"/>
    <col min="8" max="8" width="12" customWidth="1"/>
    <col min="9" max="9" width="13.5703125" customWidth="1"/>
    <col min="10" max="11" width="19.140625" customWidth="1"/>
    <col min="12" max="12" width="8" customWidth="1"/>
    <col min="13" max="13" width="9.28515625" hidden="1" customWidth="1"/>
    <col min="14" max="14" width="0" hidden="1" customWidth="1"/>
    <col min="15" max="20" width="12.140625" hidden="1" customWidth="1"/>
    <col min="21" max="21" width="14" hidden="1" customWidth="1"/>
    <col min="22" max="22" width="10.5703125" hidden="1" customWidth="1"/>
    <col min="23" max="23" width="14" customWidth="1"/>
    <col min="24" max="24" width="10.5703125" customWidth="1"/>
    <col min="25" max="25" width="12.85546875" customWidth="1"/>
    <col min="26" max="26" width="9.42578125" customWidth="1"/>
    <col min="27" max="27" width="12.85546875" customWidth="1"/>
    <col min="28" max="28" width="14" customWidth="1"/>
    <col min="29" max="29" width="9.42578125" customWidth="1"/>
    <col min="30" max="30" width="12.85546875" customWidth="1"/>
    <col min="31" max="31" width="14" customWidth="1"/>
  </cols>
  <sheetData>
    <row r="2" spans="2:46" ht="36.950000000000003" customHeight="1">
      <c r="L2" s="3"/>
      <c r="M2" s="3"/>
      <c r="N2" s="3"/>
      <c r="O2" s="3"/>
      <c r="P2" s="3"/>
      <c r="Q2" s="3"/>
      <c r="R2" s="3"/>
      <c r="S2" s="3"/>
      <c r="T2" s="3"/>
      <c r="U2" s="3"/>
      <c r="V2" s="3"/>
      <c r="AT2" s="4" t="s">
        <v>3</v>
      </c>
    </row>
    <row r="3" spans="2:46" ht="6.95" customHeight="1">
      <c r="B3" s="5"/>
      <c r="C3" s="6"/>
      <c r="D3" s="6"/>
      <c r="E3" s="6"/>
      <c r="F3" s="6"/>
      <c r="G3" s="6"/>
      <c r="H3" s="6"/>
      <c r="I3" s="6"/>
      <c r="J3" s="6"/>
      <c r="K3" s="6"/>
      <c r="L3" s="7"/>
      <c r="AT3" s="4" t="s">
        <v>0</v>
      </c>
    </row>
    <row r="4" spans="2:46" ht="24.95" customHeight="1">
      <c r="B4" s="7"/>
      <c r="D4" s="8" t="s">
        <v>90</v>
      </c>
      <c r="L4" s="7"/>
      <c r="M4" s="108" t="s">
        <v>83</v>
      </c>
      <c r="AT4" s="4" t="s">
        <v>70</v>
      </c>
    </row>
    <row r="5" spans="2:46" ht="6.95" customHeight="1">
      <c r="B5" s="7"/>
      <c r="L5" s="7"/>
    </row>
    <row r="6" spans="2:46" ht="12" customHeight="1">
      <c r="B6" s="7"/>
      <c r="D6" s="17" t="s">
        <v>39</v>
      </c>
      <c r="L6" s="7"/>
    </row>
    <row r="7" spans="2:46" ht="16.5" customHeight="1">
      <c r="B7" s="7"/>
      <c r="E7" s="109" t="str">
        <f>'Rekapitulace stavby'!K6</f>
        <v>Obnova povrchu komunikace ul. Anglická Litvínov</v>
      </c>
      <c r="F7" s="110"/>
      <c r="G7" s="110"/>
      <c r="H7" s="110"/>
      <c r="L7" s="7"/>
    </row>
    <row r="8" spans="2:46" s="25" customFormat="1" ht="12" customHeight="1">
      <c r="B8" s="26"/>
      <c r="D8" s="17" t="s">
        <v>91</v>
      </c>
      <c r="L8" s="26"/>
    </row>
    <row r="9" spans="2:46" s="25" customFormat="1" ht="16.5" customHeight="1">
      <c r="B9" s="26"/>
      <c r="E9" s="58" t="s">
        <v>92</v>
      </c>
      <c r="F9" s="111"/>
      <c r="G9" s="111"/>
      <c r="H9" s="111"/>
      <c r="L9" s="26"/>
    </row>
    <row r="10" spans="2:46" s="25" customFormat="1">
      <c r="B10" s="26"/>
      <c r="L10" s="26"/>
    </row>
    <row r="11" spans="2:46" s="25" customFormat="1" ht="12" customHeight="1">
      <c r="B11" s="26"/>
      <c r="D11" s="17" t="s">
        <v>77</v>
      </c>
      <c r="F11" s="18" t="s">
        <v>1</v>
      </c>
      <c r="I11" s="17" t="s">
        <v>76</v>
      </c>
      <c r="J11" s="18" t="s">
        <v>1</v>
      </c>
      <c r="L11" s="26"/>
    </row>
    <row r="12" spans="2:46" s="25" customFormat="1" ht="12" customHeight="1">
      <c r="B12" s="26"/>
      <c r="D12" s="17" t="s">
        <v>38</v>
      </c>
      <c r="F12" s="18" t="s">
        <v>75</v>
      </c>
      <c r="I12" s="17" t="s">
        <v>37</v>
      </c>
      <c r="J12" s="112" t="str">
        <f>'Rekapitulace stavby'!AN8</f>
        <v>8. 8. 2023</v>
      </c>
      <c r="L12" s="26"/>
    </row>
    <row r="13" spans="2:46" s="25" customFormat="1" ht="10.9" customHeight="1">
      <c r="B13" s="26"/>
      <c r="L13" s="26"/>
    </row>
    <row r="14" spans="2:46" s="25" customFormat="1" ht="12" customHeight="1">
      <c r="B14" s="26"/>
      <c r="D14" s="17" t="s">
        <v>36</v>
      </c>
      <c r="I14" s="17" t="s">
        <v>68</v>
      </c>
      <c r="J14" s="18" t="s">
        <v>73</v>
      </c>
      <c r="L14" s="26"/>
    </row>
    <row r="15" spans="2:46" s="25" customFormat="1" ht="18" customHeight="1">
      <c r="B15" s="26"/>
      <c r="E15" s="18" t="s">
        <v>72</v>
      </c>
      <c r="I15" s="17" t="s">
        <v>64</v>
      </c>
      <c r="J15" s="18" t="s">
        <v>1</v>
      </c>
      <c r="L15" s="26"/>
    </row>
    <row r="16" spans="2:46" s="25" customFormat="1" ht="6.95" customHeight="1">
      <c r="B16" s="26"/>
      <c r="L16" s="26"/>
    </row>
    <row r="17" spans="2:12" s="25" customFormat="1" ht="12" customHeight="1">
      <c r="B17" s="26"/>
      <c r="D17" s="17" t="s">
        <v>33</v>
      </c>
      <c r="I17" s="17" t="s">
        <v>68</v>
      </c>
      <c r="J17" s="20" t="str">
        <f>'Rekapitulace stavby'!AN13</f>
        <v>Vyplň údaj</v>
      </c>
      <c r="L17" s="26"/>
    </row>
    <row r="18" spans="2:12" s="25" customFormat="1" ht="18" customHeight="1">
      <c r="B18" s="26"/>
      <c r="E18" s="21" t="str">
        <f>'Rekapitulace stavby'!E14</f>
        <v>Vyplň údaj</v>
      </c>
      <c r="F18" s="12"/>
      <c r="G18" s="12"/>
      <c r="H18" s="12"/>
      <c r="I18" s="17" t="s">
        <v>64</v>
      </c>
      <c r="J18" s="20" t="str">
        <f>'Rekapitulace stavby'!AN14</f>
        <v>Vyplň údaj</v>
      </c>
      <c r="L18" s="26"/>
    </row>
    <row r="19" spans="2:12" s="25" customFormat="1" ht="6.95" customHeight="1">
      <c r="B19" s="26"/>
      <c r="L19" s="26"/>
    </row>
    <row r="20" spans="2:12" s="25" customFormat="1" ht="12" customHeight="1">
      <c r="B20" s="26"/>
      <c r="D20" s="17" t="s">
        <v>35</v>
      </c>
      <c r="I20" s="17" t="s">
        <v>68</v>
      </c>
      <c r="J20" s="18" t="str">
        <f>IF('Rekapitulace stavby'!AN16="","",'Rekapitulace stavby'!AN16)</f>
        <v/>
      </c>
      <c r="L20" s="26"/>
    </row>
    <row r="21" spans="2:12" s="25" customFormat="1" ht="18" customHeight="1">
      <c r="B21" s="26"/>
      <c r="E21" s="18" t="str">
        <f>IF('Rekapitulace stavby'!E17="","",'Rekapitulace stavby'!E17)</f>
        <v xml:space="preserve"> </v>
      </c>
      <c r="I21" s="17" t="s">
        <v>64</v>
      </c>
      <c r="J21" s="18" t="str">
        <f>IF('Rekapitulace stavby'!AN17="","",'Rekapitulace stavby'!AN17)</f>
        <v/>
      </c>
      <c r="L21" s="26"/>
    </row>
    <row r="22" spans="2:12" s="25" customFormat="1" ht="6.95" customHeight="1">
      <c r="B22" s="26"/>
      <c r="L22" s="26"/>
    </row>
    <row r="23" spans="2:12" s="25" customFormat="1" ht="12" customHeight="1">
      <c r="B23" s="26"/>
      <c r="D23" s="17" t="s">
        <v>32</v>
      </c>
      <c r="I23" s="17" t="s">
        <v>68</v>
      </c>
      <c r="J23" s="18" t="s">
        <v>67</v>
      </c>
      <c r="L23" s="26"/>
    </row>
    <row r="24" spans="2:12" s="25" customFormat="1" ht="18" customHeight="1">
      <c r="B24" s="26"/>
      <c r="E24" s="18" t="s">
        <v>65</v>
      </c>
      <c r="I24" s="17" t="s">
        <v>64</v>
      </c>
      <c r="J24" s="18" t="s">
        <v>63</v>
      </c>
      <c r="L24" s="26"/>
    </row>
    <row r="25" spans="2:12" s="25" customFormat="1" ht="6.95" customHeight="1">
      <c r="B25" s="26"/>
      <c r="L25" s="26"/>
    </row>
    <row r="26" spans="2:12" s="25" customFormat="1" ht="12" customHeight="1">
      <c r="B26" s="26"/>
      <c r="D26" s="17" t="s">
        <v>61</v>
      </c>
      <c r="L26" s="26"/>
    </row>
    <row r="27" spans="2:12" s="113" customFormat="1" ht="16.5" customHeight="1">
      <c r="B27" s="114"/>
      <c r="E27" s="23" t="s">
        <v>1</v>
      </c>
      <c r="F27" s="23"/>
      <c r="G27" s="23"/>
      <c r="H27" s="23"/>
      <c r="L27" s="114"/>
    </row>
    <row r="28" spans="2:12" s="25" customFormat="1" ht="6.95" customHeight="1">
      <c r="B28" s="26"/>
      <c r="L28" s="26"/>
    </row>
    <row r="29" spans="2:12" s="25" customFormat="1" ht="6.95" customHeight="1">
      <c r="B29" s="26"/>
      <c r="D29" s="66"/>
      <c r="E29" s="66"/>
      <c r="F29" s="66"/>
      <c r="G29" s="66"/>
      <c r="H29" s="66"/>
      <c r="I29" s="66"/>
      <c r="J29" s="66"/>
      <c r="K29" s="66"/>
      <c r="L29" s="26"/>
    </row>
    <row r="30" spans="2:12" s="25" customFormat="1" ht="25.35" customHeight="1">
      <c r="B30" s="26"/>
      <c r="D30" s="115" t="s">
        <v>60</v>
      </c>
      <c r="J30" s="116">
        <f>ROUND(J126, 2)</f>
        <v>0</v>
      </c>
      <c r="L30" s="26"/>
    </row>
    <row r="31" spans="2:12" s="25" customFormat="1" ht="6.95" customHeight="1">
      <c r="B31" s="26"/>
      <c r="D31" s="66"/>
      <c r="E31" s="66"/>
      <c r="F31" s="66"/>
      <c r="G31" s="66"/>
      <c r="H31" s="66"/>
      <c r="I31" s="66"/>
      <c r="J31" s="66"/>
      <c r="K31" s="66"/>
      <c r="L31" s="26"/>
    </row>
    <row r="32" spans="2:12" s="25" customFormat="1" ht="14.45" customHeight="1">
      <c r="B32" s="26"/>
      <c r="F32" s="117" t="s">
        <v>58</v>
      </c>
      <c r="I32" s="117" t="s">
        <v>59</v>
      </c>
      <c r="J32" s="117" t="s">
        <v>57</v>
      </c>
      <c r="L32" s="26"/>
    </row>
    <row r="33" spans="2:12" s="25" customFormat="1" ht="14.45" customHeight="1">
      <c r="B33" s="26"/>
      <c r="D33" s="118" t="s">
        <v>56</v>
      </c>
      <c r="E33" s="17" t="s">
        <v>55</v>
      </c>
      <c r="F33" s="119">
        <f>ROUND((SUM(BE126:BE293)),  2)</f>
        <v>0</v>
      </c>
      <c r="I33" s="120">
        <v>0.21</v>
      </c>
      <c r="J33" s="119">
        <f>ROUND(((SUM(BE126:BE293))*I33),  2)</f>
        <v>0</v>
      </c>
      <c r="L33" s="26"/>
    </row>
    <row r="34" spans="2:12" s="25" customFormat="1" ht="14.45" customHeight="1">
      <c r="B34" s="26"/>
      <c r="E34" s="17" t="s">
        <v>54</v>
      </c>
      <c r="F34" s="119">
        <f>ROUND((SUM(BF126:BF293)),  2)</f>
        <v>0</v>
      </c>
      <c r="I34" s="120">
        <v>0.15</v>
      </c>
      <c r="J34" s="119">
        <f>ROUND(((SUM(BF126:BF293))*I34),  2)</f>
        <v>0</v>
      </c>
      <c r="L34" s="26"/>
    </row>
    <row r="35" spans="2:12" s="25" customFormat="1" ht="14.45" hidden="1" customHeight="1">
      <c r="B35" s="26"/>
      <c r="E35" s="17" t="s">
        <v>53</v>
      </c>
      <c r="F35" s="119">
        <f>ROUND((SUM(BG126:BG293)),  2)</f>
        <v>0</v>
      </c>
      <c r="I35" s="120">
        <v>0.21</v>
      </c>
      <c r="J35" s="119">
        <f>0</f>
        <v>0</v>
      </c>
      <c r="L35" s="26"/>
    </row>
    <row r="36" spans="2:12" s="25" customFormat="1" ht="14.45" hidden="1" customHeight="1">
      <c r="B36" s="26"/>
      <c r="E36" s="17" t="s">
        <v>52</v>
      </c>
      <c r="F36" s="119">
        <f>ROUND((SUM(BH126:BH293)),  2)</f>
        <v>0</v>
      </c>
      <c r="I36" s="120">
        <v>0.15</v>
      </c>
      <c r="J36" s="119">
        <f>0</f>
        <v>0</v>
      </c>
      <c r="L36" s="26"/>
    </row>
    <row r="37" spans="2:12" s="25" customFormat="1" ht="14.45" hidden="1" customHeight="1">
      <c r="B37" s="26"/>
      <c r="E37" s="17" t="s">
        <v>51</v>
      </c>
      <c r="F37" s="119">
        <f>ROUND((SUM(BI126:BI293)),  2)</f>
        <v>0</v>
      </c>
      <c r="I37" s="120">
        <v>0</v>
      </c>
      <c r="J37" s="119">
        <f>0</f>
        <v>0</v>
      </c>
      <c r="L37" s="26"/>
    </row>
    <row r="38" spans="2:12" s="25" customFormat="1" ht="6.95" customHeight="1">
      <c r="B38" s="26"/>
      <c r="L38" s="26"/>
    </row>
    <row r="39" spans="2:12" s="25" customFormat="1" ht="25.35" customHeight="1">
      <c r="B39" s="26"/>
      <c r="C39" s="121"/>
      <c r="D39" s="122" t="s">
        <v>50</v>
      </c>
      <c r="E39" s="73"/>
      <c r="F39" s="73"/>
      <c r="G39" s="123" t="s">
        <v>49</v>
      </c>
      <c r="H39" s="124" t="s">
        <v>48</v>
      </c>
      <c r="I39" s="73"/>
      <c r="J39" s="125">
        <f>SUM(J30:J37)</f>
        <v>0</v>
      </c>
      <c r="K39" s="126"/>
      <c r="L39" s="26"/>
    </row>
    <row r="40" spans="2:12" s="25" customFormat="1" ht="14.45" customHeight="1">
      <c r="B40" s="26"/>
      <c r="L40" s="26"/>
    </row>
    <row r="41" spans="2:12" ht="14.45" customHeight="1">
      <c r="B41" s="7"/>
      <c r="L41" s="7"/>
    </row>
    <row r="42" spans="2:12" ht="14.45" customHeight="1">
      <c r="B42" s="7"/>
      <c r="L42" s="7"/>
    </row>
    <row r="43" spans="2:12" ht="14.45" customHeight="1">
      <c r="B43" s="7"/>
      <c r="L43" s="7"/>
    </row>
    <row r="44" spans="2:12" ht="14.45" customHeight="1">
      <c r="B44" s="7"/>
      <c r="L44" s="7"/>
    </row>
    <row r="45" spans="2:12" ht="14.45" customHeight="1">
      <c r="B45" s="7"/>
      <c r="L45" s="7"/>
    </row>
    <row r="46" spans="2:12" ht="14.45" customHeight="1">
      <c r="B46" s="7"/>
      <c r="L46" s="7"/>
    </row>
    <row r="47" spans="2:12" ht="14.45" customHeight="1">
      <c r="B47" s="7"/>
      <c r="L47" s="7"/>
    </row>
    <row r="48" spans="2:12" ht="14.45" customHeight="1">
      <c r="B48" s="7"/>
      <c r="L48" s="7"/>
    </row>
    <row r="49" spans="2:12" ht="14.45" customHeight="1">
      <c r="B49" s="7"/>
      <c r="L49" s="7"/>
    </row>
    <row r="50" spans="2:12" s="25" customFormat="1" ht="14.45" customHeight="1">
      <c r="B50" s="26"/>
      <c r="D50" s="46" t="s">
        <v>47</v>
      </c>
      <c r="E50" s="47"/>
      <c r="F50" s="47"/>
      <c r="G50" s="46" t="s">
        <v>46</v>
      </c>
      <c r="H50" s="47"/>
      <c r="I50" s="47"/>
      <c r="J50" s="47"/>
      <c r="K50" s="47"/>
      <c r="L50" s="26"/>
    </row>
    <row r="51" spans="2:12">
      <c r="B51" s="7"/>
      <c r="L51" s="7"/>
    </row>
    <row r="52" spans="2:12">
      <c r="B52" s="7"/>
      <c r="L52" s="7"/>
    </row>
    <row r="53" spans="2:12">
      <c r="B53" s="7"/>
      <c r="L53" s="7"/>
    </row>
    <row r="54" spans="2:12">
      <c r="B54" s="7"/>
      <c r="L54" s="7"/>
    </row>
    <row r="55" spans="2:12">
      <c r="B55" s="7"/>
      <c r="L55" s="7"/>
    </row>
    <row r="56" spans="2:12">
      <c r="B56" s="7"/>
      <c r="L56" s="7"/>
    </row>
    <row r="57" spans="2:12">
      <c r="B57" s="7"/>
      <c r="L57" s="7"/>
    </row>
    <row r="58" spans="2:12">
      <c r="B58" s="7"/>
      <c r="L58" s="7"/>
    </row>
    <row r="59" spans="2:12">
      <c r="B59" s="7"/>
      <c r="L59" s="7"/>
    </row>
    <row r="60" spans="2:12">
      <c r="B60" s="7"/>
      <c r="L60" s="7"/>
    </row>
    <row r="61" spans="2:12" s="25" customFormat="1">
      <c r="B61" s="26"/>
      <c r="D61" s="48" t="s">
        <v>43</v>
      </c>
      <c r="E61" s="28"/>
      <c r="F61" s="127" t="s">
        <v>42</v>
      </c>
      <c r="G61" s="48" t="s">
        <v>43</v>
      </c>
      <c r="H61" s="28"/>
      <c r="I61" s="28"/>
      <c r="J61" s="128" t="s">
        <v>42</v>
      </c>
      <c r="K61" s="28"/>
      <c r="L61" s="26"/>
    </row>
    <row r="62" spans="2:12">
      <c r="B62" s="7"/>
      <c r="L62" s="7"/>
    </row>
    <row r="63" spans="2:12">
      <c r="B63" s="7"/>
      <c r="L63" s="7"/>
    </row>
    <row r="64" spans="2:12">
      <c r="B64" s="7"/>
      <c r="L64" s="7"/>
    </row>
    <row r="65" spans="2:12" s="25" customFormat="1">
      <c r="B65" s="26"/>
      <c r="D65" s="46" t="s">
        <v>45</v>
      </c>
      <c r="E65" s="47"/>
      <c r="F65" s="47"/>
      <c r="G65" s="46" t="s">
        <v>44</v>
      </c>
      <c r="H65" s="47"/>
      <c r="I65" s="47"/>
      <c r="J65" s="47"/>
      <c r="K65" s="47"/>
      <c r="L65" s="26"/>
    </row>
    <row r="66" spans="2:12">
      <c r="B66" s="7"/>
      <c r="L66" s="7"/>
    </row>
    <row r="67" spans="2:12">
      <c r="B67" s="7"/>
      <c r="L67" s="7"/>
    </row>
    <row r="68" spans="2:12">
      <c r="B68" s="7"/>
      <c r="L68" s="7"/>
    </row>
    <row r="69" spans="2:12">
      <c r="B69" s="7"/>
      <c r="L69" s="7"/>
    </row>
    <row r="70" spans="2:12">
      <c r="B70" s="7"/>
      <c r="L70" s="7"/>
    </row>
    <row r="71" spans="2:12">
      <c r="B71" s="7"/>
      <c r="L71" s="7"/>
    </row>
    <row r="72" spans="2:12">
      <c r="B72" s="7"/>
      <c r="L72" s="7"/>
    </row>
    <row r="73" spans="2:12">
      <c r="B73" s="7"/>
      <c r="L73" s="7"/>
    </row>
    <row r="74" spans="2:12">
      <c r="B74" s="7"/>
      <c r="L74" s="7"/>
    </row>
    <row r="75" spans="2:12">
      <c r="B75" s="7"/>
      <c r="L75" s="7"/>
    </row>
    <row r="76" spans="2:12" s="25" customFormat="1">
      <c r="B76" s="26"/>
      <c r="D76" s="48" t="s">
        <v>43</v>
      </c>
      <c r="E76" s="28"/>
      <c r="F76" s="127" t="s">
        <v>42</v>
      </c>
      <c r="G76" s="48" t="s">
        <v>43</v>
      </c>
      <c r="H76" s="28"/>
      <c r="I76" s="28"/>
      <c r="J76" s="128" t="s">
        <v>42</v>
      </c>
      <c r="K76" s="28"/>
      <c r="L76" s="26"/>
    </row>
    <row r="77" spans="2:12" s="25" customFormat="1" ht="14.45" customHeight="1"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26"/>
    </row>
    <row r="81" spans="2:47" s="25" customFormat="1" ht="6.95" customHeight="1">
      <c r="B81" s="51"/>
      <c r="C81" s="52"/>
      <c r="D81" s="52"/>
      <c r="E81" s="52"/>
      <c r="F81" s="52"/>
      <c r="G81" s="52"/>
      <c r="H81" s="52"/>
      <c r="I81" s="52"/>
      <c r="J81" s="52"/>
      <c r="K81" s="52"/>
      <c r="L81" s="26"/>
    </row>
    <row r="82" spans="2:47" s="25" customFormat="1" ht="24.95" customHeight="1">
      <c r="B82" s="26"/>
      <c r="C82" s="8" t="s">
        <v>93</v>
      </c>
      <c r="L82" s="26"/>
    </row>
    <row r="83" spans="2:47" s="25" customFormat="1" ht="6.95" customHeight="1">
      <c r="B83" s="26"/>
      <c r="L83" s="26"/>
    </row>
    <row r="84" spans="2:47" s="25" customFormat="1" ht="12" customHeight="1">
      <c r="B84" s="26"/>
      <c r="C84" s="17" t="s">
        <v>39</v>
      </c>
      <c r="L84" s="26"/>
    </row>
    <row r="85" spans="2:47" s="25" customFormat="1" ht="16.5" customHeight="1">
      <c r="B85" s="26"/>
      <c r="E85" s="109" t="str">
        <f>E7</f>
        <v>Obnova povrchu komunikace ul. Anglická Litvínov</v>
      </c>
      <c r="F85" s="110"/>
      <c r="G85" s="110"/>
      <c r="H85" s="110"/>
      <c r="L85" s="26"/>
    </row>
    <row r="86" spans="2:47" s="25" customFormat="1" ht="12" customHeight="1">
      <c r="B86" s="26"/>
      <c r="C86" s="17" t="s">
        <v>91</v>
      </c>
      <c r="L86" s="26"/>
    </row>
    <row r="87" spans="2:47" s="25" customFormat="1" ht="16.5" customHeight="1">
      <c r="B87" s="26"/>
      <c r="E87" s="58" t="str">
        <f>E9</f>
        <v>SO.01 - Komunikace</v>
      </c>
      <c r="F87" s="111"/>
      <c r="G87" s="111"/>
      <c r="H87" s="111"/>
      <c r="L87" s="26"/>
    </row>
    <row r="88" spans="2:47" s="25" customFormat="1" ht="6.95" customHeight="1">
      <c r="B88" s="26"/>
      <c r="L88" s="26"/>
    </row>
    <row r="89" spans="2:47" s="25" customFormat="1" ht="12" customHeight="1">
      <c r="B89" s="26"/>
      <c r="C89" s="17" t="s">
        <v>38</v>
      </c>
      <c r="F89" s="18" t="str">
        <f>F12</f>
        <v>Litvínov</v>
      </c>
      <c r="I89" s="17" t="s">
        <v>37</v>
      </c>
      <c r="J89" s="112" t="str">
        <f>IF(J12="","",J12)</f>
        <v>8. 8. 2023</v>
      </c>
      <c r="L89" s="26"/>
    </row>
    <row r="90" spans="2:47" s="25" customFormat="1" ht="6.95" customHeight="1">
      <c r="B90" s="26"/>
      <c r="L90" s="26"/>
    </row>
    <row r="91" spans="2:47" s="25" customFormat="1" ht="15.2" customHeight="1">
      <c r="B91" s="26"/>
      <c r="C91" s="17" t="s">
        <v>36</v>
      </c>
      <c r="F91" s="18" t="str">
        <f>E15</f>
        <v>Město Litvínov</v>
      </c>
      <c r="I91" s="17" t="s">
        <v>35</v>
      </c>
      <c r="J91" s="129" t="str">
        <f>E21</f>
        <v xml:space="preserve"> </v>
      </c>
      <c r="L91" s="26"/>
    </row>
    <row r="92" spans="2:47" s="25" customFormat="1" ht="15.2" customHeight="1">
      <c r="B92" s="26"/>
      <c r="C92" s="17" t="s">
        <v>33</v>
      </c>
      <c r="F92" s="18" t="str">
        <f>IF(E18="","",E18)</f>
        <v>Vyplň údaj</v>
      </c>
      <c r="I92" s="17" t="s">
        <v>32</v>
      </c>
      <c r="J92" s="129" t="str">
        <f>E24</f>
        <v>MESSOR s.r.o.</v>
      </c>
      <c r="L92" s="26"/>
    </row>
    <row r="93" spans="2:47" s="25" customFormat="1" ht="10.35" customHeight="1">
      <c r="B93" s="26"/>
      <c r="L93" s="26"/>
    </row>
    <row r="94" spans="2:47" s="25" customFormat="1" ht="29.25" customHeight="1">
      <c r="B94" s="26"/>
      <c r="C94" s="130" t="s">
        <v>94</v>
      </c>
      <c r="D94" s="121"/>
      <c r="E94" s="121"/>
      <c r="F94" s="121"/>
      <c r="G94" s="121"/>
      <c r="H94" s="121"/>
      <c r="I94" s="121"/>
      <c r="J94" s="131" t="s">
        <v>95</v>
      </c>
      <c r="K94" s="121"/>
      <c r="L94" s="26"/>
    </row>
    <row r="95" spans="2:47" s="25" customFormat="1" ht="10.35" customHeight="1">
      <c r="B95" s="26"/>
      <c r="L95" s="26"/>
    </row>
    <row r="96" spans="2:47" s="25" customFormat="1" ht="22.9" customHeight="1">
      <c r="B96" s="26"/>
      <c r="C96" s="132" t="s">
        <v>96</v>
      </c>
      <c r="J96" s="116">
        <f>J126</f>
        <v>0</v>
      </c>
      <c r="L96" s="26"/>
      <c r="AU96" s="4" t="s">
        <v>97</v>
      </c>
    </row>
    <row r="97" spans="2:12" s="133" customFormat="1" ht="24.95" customHeight="1">
      <c r="B97" s="134"/>
      <c r="D97" s="135" t="s">
        <v>98</v>
      </c>
      <c r="E97" s="136"/>
      <c r="F97" s="136"/>
      <c r="G97" s="136"/>
      <c r="H97" s="136"/>
      <c r="I97" s="136"/>
      <c r="J97" s="137">
        <f>J127</f>
        <v>0</v>
      </c>
      <c r="L97" s="134"/>
    </row>
    <row r="98" spans="2:12" s="138" customFormat="1" ht="19.899999999999999" customHeight="1">
      <c r="B98" s="139"/>
      <c r="D98" s="140" t="s">
        <v>99</v>
      </c>
      <c r="E98" s="141"/>
      <c r="F98" s="141"/>
      <c r="G98" s="141"/>
      <c r="H98" s="141"/>
      <c r="I98" s="141"/>
      <c r="J98" s="142">
        <f>J128</f>
        <v>0</v>
      </c>
      <c r="L98" s="139"/>
    </row>
    <row r="99" spans="2:12" s="138" customFormat="1" ht="19.899999999999999" customHeight="1">
      <c r="B99" s="139"/>
      <c r="D99" s="140" t="s">
        <v>100</v>
      </c>
      <c r="E99" s="141"/>
      <c r="F99" s="141"/>
      <c r="G99" s="141"/>
      <c r="H99" s="141"/>
      <c r="I99" s="141"/>
      <c r="J99" s="142">
        <f>J155</f>
        <v>0</v>
      </c>
      <c r="L99" s="139"/>
    </row>
    <row r="100" spans="2:12" s="138" customFormat="1" ht="19.899999999999999" customHeight="1">
      <c r="B100" s="139"/>
      <c r="D100" s="140" t="s">
        <v>101</v>
      </c>
      <c r="E100" s="141"/>
      <c r="F100" s="141"/>
      <c r="G100" s="141"/>
      <c r="H100" s="141"/>
      <c r="I100" s="141"/>
      <c r="J100" s="142">
        <f>J174</f>
        <v>0</v>
      </c>
      <c r="L100" s="139"/>
    </row>
    <row r="101" spans="2:12" s="138" customFormat="1" ht="19.899999999999999" customHeight="1">
      <c r="B101" s="139"/>
      <c r="D101" s="140" t="s">
        <v>102</v>
      </c>
      <c r="E101" s="141"/>
      <c r="F101" s="141"/>
      <c r="G101" s="141"/>
      <c r="H101" s="141"/>
      <c r="I101" s="141"/>
      <c r="J101" s="142">
        <f>J184</f>
        <v>0</v>
      </c>
      <c r="L101" s="139"/>
    </row>
    <row r="102" spans="2:12" s="138" customFormat="1" ht="19.899999999999999" customHeight="1">
      <c r="B102" s="139"/>
      <c r="D102" s="140" t="s">
        <v>103</v>
      </c>
      <c r="E102" s="141"/>
      <c r="F102" s="141"/>
      <c r="G102" s="141"/>
      <c r="H102" s="141"/>
      <c r="I102" s="141"/>
      <c r="J102" s="142">
        <f>J253</f>
        <v>0</v>
      </c>
      <c r="L102" s="139"/>
    </row>
    <row r="103" spans="2:12" s="138" customFormat="1" ht="19.899999999999999" customHeight="1">
      <c r="B103" s="139"/>
      <c r="D103" s="140" t="s">
        <v>104</v>
      </c>
      <c r="E103" s="141"/>
      <c r="F103" s="141"/>
      <c r="G103" s="141"/>
      <c r="H103" s="141"/>
      <c r="I103" s="141"/>
      <c r="J103" s="142">
        <f>J276</f>
        <v>0</v>
      </c>
      <c r="L103" s="139"/>
    </row>
    <row r="104" spans="2:12" s="133" customFormat="1" ht="24.95" customHeight="1">
      <c r="B104" s="134"/>
      <c r="D104" s="135" t="s">
        <v>105</v>
      </c>
      <c r="E104" s="136"/>
      <c r="F104" s="136"/>
      <c r="G104" s="136"/>
      <c r="H104" s="136"/>
      <c r="I104" s="136"/>
      <c r="J104" s="137">
        <f>J279</f>
        <v>0</v>
      </c>
      <c r="L104" s="134"/>
    </row>
    <row r="105" spans="2:12" s="138" customFormat="1" ht="19.899999999999999" customHeight="1">
      <c r="B105" s="139"/>
      <c r="D105" s="140" t="s">
        <v>106</v>
      </c>
      <c r="E105" s="141"/>
      <c r="F105" s="141"/>
      <c r="G105" s="141"/>
      <c r="H105" s="141"/>
      <c r="I105" s="141"/>
      <c r="J105" s="142">
        <f>J280</f>
        <v>0</v>
      </c>
      <c r="L105" s="139"/>
    </row>
    <row r="106" spans="2:12" s="138" customFormat="1" ht="19.899999999999999" customHeight="1">
      <c r="B106" s="139"/>
      <c r="D106" s="140" t="s">
        <v>107</v>
      </c>
      <c r="E106" s="141"/>
      <c r="F106" s="141"/>
      <c r="G106" s="141"/>
      <c r="H106" s="141"/>
      <c r="I106" s="141"/>
      <c r="J106" s="142">
        <f>J287</f>
        <v>0</v>
      </c>
      <c r="L106" s="139"/>
    </row>
    <row r="107" spans="2:12" s="25" customFormat="1" ht="21.75" customHeight="1">
      <c r="B107" s="26"/>
      <c r="L107" s="26"/>
    </row>
    <row r="108" spans="2:12" s="25" customFormat="1" ht="6.95" customHeight="1">
      <c r="B108" s="49"/>
      <c r="C108" s="50"/>
      <c r="D108" s="50"/>
      <c r="E108" s="50"/>
      <c r="F108" s="50"/>
      <c r="G108" s="50"/>
      <c r="H108" s="50"/>
      <c r="I108" s="50"/>
      <c r="J108" s="50"/>
      <c r="K108" s="50"/>
      <c r="L108" s="26"/>
    </row>
    <row r="112" spans="2:12" s="25" customFormat="1" ht="6.95" customHeight="1">
      <c r="B112" s="51"/>
      <c r="C112" s="52"/>
      <c r="D112" s="52"/>
      <c r="E112" s="52"/>
      <c r="F112" s="52"/>
      <c r="G112" s="52"/>
      <c r="H112" s="52"/>
      <c r="I112" s="52"/>
      <c r="J112" s="52"/>
      <c r="K112" s="52"/>
      <c r="L112" s="26"/>
    </row>
    <row r="113" spans="2:63" s="25" customFormat="1" ht="24.95" customHeight="1">
      <c r="B113" s="26"/>
      <c r="C113" s="8" t="s">
        <v>108</v>
      </c>
      <c r="L113" s="26"/>
    </row>
    <row r="114" spans="2:63" s="25" customFormat="1" ht="6.95" customHeight="1">
      <c r="B114" s="26"/>
      <c r="L114" s="26"/>
    </row>
    <row r="115" spans="2:63" s="25" customFormat="1" ht="12" customHeight="1">
      <c r="B115" s="26"/>
      <c r="C115" s="17" t="s">
        <v>39</v>
      </c>
      <c r="L115" s="26"/>
    </row>
    <row r="116" spans="2:63" s="25" customFormat="1" ht="16.5" customHeight="1">
      <c r="B116" s="26"/>
      <c r="E116" s="109" t="str">
        <f>E7</f>
        <v>Obnova povrchu komunikace ul. Anglická Litvínov</v>
      </c>
      <c r="F116" s="110"/>
      <c r="G116" s="110"/>
      <c r="H116" s="110"/>
      <c r="L116" s="26"/>
    </row>
    <row r="117" spans="2:63" s="25" customFormat="1" ht="12" customHeight="1">
      <c r="B117" s="26"/>
      <c r="C117" s="17" t="s">
        <v>91</v>
      </c>
      <c r="L117" s="26"/>
    </row>
    <row r="118" spans="2:63" s="25" customFormat="1" ht="16.5" customHeight="1">
      <c r="B118" s="26"/>
      <c r="E118" s="58" t="str">
        <f>E9</f>
        <v>SO.01 - Komunikace</v>
      </c>
      <c r="F118" s="111"/>
      <c r="G118" s="111"/>
      <c r="H118" s="111"/>
      <c r="L118" s="26"/>
    </row>
    <row r="119" spans="2:63" s="25" customFormat="1" ht="6.95" customHeight="1">
      <c r="B119" s="26"/>
      <c r="L119" s="26"/>
    </row>
    <row r="120" spans="2:63" s="25" customFormat="1" ht="12" customHeight="1">
      <c r="B120" s="26"/>
      <c r="C120" s="17" t="s">
        <v>38</v>
      </c>
      <c r="F120" s="18" t="str">
        <f>F12</f>
        <v>Litvínov</v>
      </c>
      <c r="I120" s="17" t="s">
        <v>37</v>
      </c>
      <c r="J120" s="112" t="str">
        <f>IF(J12="","",J12)</f>
        <v>8. 8. 2023</v>
      </c>
      <c r="L120" s="26"/>
    </row>
    <row r="121" spans="2:63" s="25" customFormat="1" ht="6.95" customHeight="1">
      <c r="B121" s="26"/>
      <c r="L121" s="26"/>
    </row>
    <row r="122" spans="2:63" s="25" customFormat="1" ht="15.2" customHeight="1">
      <c r="B122" s="26"/>
      <c r="C122" s="17" t="s">
        <v>36</v>
      </c>
      <c r="F122" s="18" t="str">
        <f>E15</f>
        <v>Město Litvínov</v>
      </c>
      <c r="I122" s="17" t="s">
        <v>35</v>
      </c>
      <c r="J122" s="129" t="str">
        <f>E21</f>
        <v xml:space="preserve"> </v>
      </c>
      <c r="L122" s="26"/>
    </row>
    <row r="123" spans="2:63" s="25" customFormat="1" ht="15.2" customHeight="1">
      <c r="B123" s="26"/>
      <c r="C123" s="17" t="s">
        <v>33</v>
      </c>
      <c r="F123" s="18" t="str">
        <f>IF(E18="","",E18)</f>
        <v>Vyplň údaj</v>
      </c>
      <c r="I123" s="17" t="s">
        <v>32</v>
      </c>
      <c r="J123" s="129" t="str">
        <f>E24</f>
        <v>MESSOR s.r.o.</v>
      </c>
      <c r="L123" s="26"/>
    </row>
    <row r="124" spans="2:63" s="25" customFormat="1" ht="10.35" customHeight="1">
      <c r="B124" s="26"/>
      <c r="L124" s="26"/>
    </row>
    <row r="125" spans="2:63" s="143" customFormat="1" ht="29.25" customHeight="1">
      <c r="B125" s="144"/>
      <c r="C125" s="145" t="s">
        <v>109</v>
      </c>
      <c r="D125" s="146" t="s">
        <v>27</v>
      </c>
      <c r="E125" s="146" t="s">
        <v>31</v>
      </c>
      <c r="F125" s="146" t="s">
        <v>30</v>
      </c>
      <c r="G125" s="146" t="s">
        <v>110</v>
      </c>
      <c r="H125" s="146" t="s">
        <v>111</v>
      </c>
      <c r="I125" s="146" t="s">
        <v>112</v>
      </c>
      <c r="J125" s="146" t="s">
        <v>95</v>
      </c>
      <c r="K125" s="147" t="s">
        <v>113</v>
      </c>
      <c r="L125" s="144"/>
      <c r="M125" s="78" t="s">
        <v>1</v>
      </c>
      <c r="N125" s="79" t="s">
        <v>56</v>
      </c>
      <c r="O125" s="79" t="s">
        <v>114</v>
      </c>
      <c r="P125" s="79" t="s">
        <v>115</v>
      </c>
      <c r="Q125" s="79" t="s">
        <v>116</v>
      </c>
      <c r="R125" s="79" t="s">
        <v>117</v>
      </c>
      <c r="S125" s="79" t="s">
        <v>118</v>
      </c>
      <c r="T125" s="80" t="s">
        <v>119</v>
      </c>
    </row>
    <row r="126" spans="2:63" s="25" customFormat="1" ht="22.9" customHeight="1">
      <c r="B126" s="26"/>
      <c r="C126" s="84" t="s">
        <v>120</v>
      </c>
      <c r="J126" s="148">
        <f>BK126</f>
        <v>0</v>
      </c>
      <c r="L126" s="26"/>
      <c r="M126" s="81"/>
      <c r="N126" s="66"/>
      <c r="O126" s="66"/>
      <c r="P126" s="149" t="e">
        <f>P127+P279</f>
        <v>#REF!</v>
      </c>
      <c r="Q126" s="66"/>
      <c r="R126" s="149" t="e">
        <f>R127+R279</f>
        <v>#REF!</v>
      </c>
      <c r="S126" s="66"/>
      <c r="T126" s="150" t="e">
        <f>T127+T279</f>
        <v>#REF!</v>
      </c>
      <c r="AT126" s="4" t="s">
        <v>13</v>
      </c>
      <c r="AU126" s="4" t="s">
        <v>97</v>
      </c>
      <c r="BK126" s="151">
        <f>BK127+BK279</f>
        <v>0</v>
      </c>
    </row>
    <row r="127" spans="2:63" s="152" customFormat="1" ht="25.9" customHeight="1">
      <c r="B127" s="153"/>
      <c r="D127" s="154" t="s">
        <v>13</v>
      </c>
      <c r="E127" s="155" t="s">
        <v>121</v>
      </c>
      <c r="F127" s="155" t="s">
        <v>122</v>
      </c>
      <c r="I127" s="156"/>
      <c r="J127" s="157">
        <f>BK127</f>
        <v>0</v>
      </c>
      <c r="L127" s="153"/>
      <c r="M127" s="158"/>
      <c r="P127" s="159">
        <f>P128+P155+P174+P184+P253+P276</f>
        <v>0</v>
      </c>
      <c r="R127" s="159">
        <f>R128+R155+R174+R184+R253+R276</f>
        <v>106.31804012000001</v>
      </c>
      <c r="T127" s="160">
        <f>T128+T155+T174+T184+T253+T276</f>
        <v>326.94619999999998</v>
      </c>
      <c r="AR127" s="154" t="s">
        <v>5</v>
      </c>
      <c r="AT127" s="161" t="s">
        <v>13</v>
      </c>
      <c r="AU127" s="161" t="s">
        <v>12</v>
      </c>
      <c r="AY127" s="154" t="s">
        <v>123</v>
      </c>
      <c r="BK127" s="162">
        <f>BK128+BK155+BK174+BK184+BK253+BK276</f>
        <v>0</v>
      </c>
    </row>
    <row r="128" spans="2:63" s="152" customFormat="1" ht="22.9" customHeight="1">
      <c r="B128" s="153"/>
      <c r="D128" s="154" t="s">
        <v>13</v>
      </c>
      <c r="E128" s="163" t="s">
        <v>5</v>
      </c>
      <c r="F128" s="163" t="s">
        <v>124</v>
      </c>
      <c r="I128" s="156"/>
      <c r="J128" s="164">
        <f>BK128</f>
        <v>0</v>
      </c>
      <c r="L128" s="153"/>
      <c r="M128" s="158"/>
      <c r="P128" s="159">
        <f>SUM(P129:P154)</f>
        <v>0</v>
      </c>
      <c r="R128" s="159">
        <f>SUM(R129:R154)</f>
        <v>0.12621600000000002</v>
      </c>
      <c r="T128" s="160">
        <f>SUM(T129:T154)</f>
        <v>323.4402</v>
      </c>
      <c r="AR128" s="154" t="s">
        <v>5</v>
      </c>
      <c r="AT128" s="161" t="s">
        <v>13</v>
      </c>
      <c r="AU128" s="161" t="s">
        <v>5</v>
      </c>
      <c r="AY128" s="154" t="s">
        <v>123</v>
      </c>
      <c r="BK128" s="162">
        <f>SUM(BK129:BK154)</f>
        <v>0</v>
      </c>
    </row>
    <row r="129" spans="2:65" s="25" customFormat="1" ht="16.5" customHeight="1">
      <c r="B129" s="26"/>
      <c r="C129" s="165" t="s">
        <v>5</v>
      </c>
      <c r="D129" s="165" t="s">
        <v>125</v>
      </c>
      <c r="E129" s="166" t="s">
        <v>126</v>
      </c>
      <c r="F129" s="167" t="s">
        <v>127</v>
      </c>
      <c r="G129" s="168" t="s">
        <v>128</v>
      </c>
      <c r="H129" s="169">
        <v>67.510000000000005</v>
      </c>
      <c r="I129" s="170"/>
      <c r="J129" s="171">
        <f>ROUND(I129*H129,2)</f>
        <v>0</v>
      </c>
      <c r="K129" s="167" t="s">
        <v>129</v>
      </c>
      <c r="L129" s="26"/>
      <c r="M129" s="172" t="s">
        <v>1</v>
      </c>
      <c r="N129" s="173" t="s">
        <v>55</v>
      </c>
      <c r="P129" s="174">
        <f>O129*H129</f>
        <v>0</v>
      </c>
      <c r="Q129" s="174">
        <v>0</v>
      </c>
      <c r="R129" s="174">
        <f>Q129*H129</f>
        <v>0</v>
      </c>
      <c r="S129" s="174">
        <v>0.22</v>
      </c>
      <c r="T129" s="175">
        <f>S129*H129</f>
        <v>14.852200000000002</v>
      </c>
      <c r="AR129" s="176" t="s">
        <v>130</v>
      </c>
      <c r="AT129" s="176" t="s">
        <v>125</v>
      </c>
      <c r="AU129" s="176" t="s">
        <v>0</v>
      </c>
      <c r="AY129" s="4" t="s">
        <v>123</v>
      </c>
      <c r="BE129" s="177">
        <f>IF(N129="základní",J129,0)</f>
        <v>0</v>
      </c>
      <c r="BF129" s="177">
        <f>IF(N129="snížená",J129,0)</f>
        <v>0</v>
      </c>
      <c r="BG129" s="177">
        <f>IF(N129="zákl. přenesená",J129,0)</f>
        <v>0</v>
      </c>
      <c r="BH129" s="177">
        <f>IF(N129="sníž. přenesená",J129,0)</f>
        <v>0</v>
      </c>
      <c r="BI129" s="177">
        <f>IF(N129="nulová",J129,0)</f>
        <v>0</v>
      </c>
      <c r="BJ129" s="4" t="s">
        <v>5</v>
      </c>
      <c r="BK129" s="177">
        <f>ROUND(I129*H129,2)</f>
        <v>0</v>
      </c>
      <c r="BL129" s="4" t="s">
        <v>130</v>
      </c>
      <c r="BM129" s="176" t="s">
        <v>131</v>
      </c>
    </row>
    <row r="130" spans="2:65" s="25" customFormat="1" ht="19.5">
      <c r="B130" s="26"/>
      <c r="D130" s="178" t="s">
        <v>132</v>
      </c>
      <c r="F130" s="179" t="s">
        <v>133</v>
      </c>
      <c r="I130" s="180"/>
      <c r="L130" s="26"/>
      <c r="M130" s="181"/>
      <c r="T130" s="70"/>
      <c r="AT130" s="4" t="s">
        <v>132</v>
      </c>
      <c r="AU130" s="4" t="s">
        <v>0</v>
      </c>
    </row>
    <row r="131" spans="2:65" s="182" customFormat="1" ht="11.25">
      <c r="B131" s="183"/>
      <c r="D131" s="178" t="s">
        <v>134</v>
      </c>
      <c r="E131" s="184" t="s">
        <v>1</v>
      </c>
      <c r="F131" s="185" t="s">
        <v>135</v>
      </c>
      <c r="H131" s="184" t="s">
        <v>1</v>
      </c>
      <c r="I131" s="186"/>
      <c r="L131" s="183"/>
      <c r="M131" s="187"/>
      <c r="T131" s="188"/>
      <c r="AT131" s="184" t="s">
        <v>134</v>
      </c>
      <c r="AU131" s="184" t="s">
        <v>0</v>
      </c>
      <c r="AV131" s="182" t="s">
        <v>5</v>
      </c>
      <c r="AW131" s="182" t="s">
        <v>62</v>
      </c>
      <c r="AX131" s="182" t="s">
        <v>12</v>
      </c>
      <c r="AY131" s="184" t="s">
        <v>123</v>
      </c>
    </row>
    <row r="132" spans="2:65" s="189" customFormat="1" ht="11.25">
      <c r="B132" s="190"/>
      <c r="D132" s="178" t="s">
        <v>134</v>
      </c>
      <c r="E132" s="191" t="s">
        <v>1</v>
      </c>
      <c r="F132" s="192" t="s">
        <v>136</v>
      </c>
      <c r="H132" s="193">
        <v>35.11</v>
      </c>
      <c r="I132" s="194"/>
      <c r="L132" s="190"/>
      <c r="M132" s="195"/>
      <c r="T132" s="196"/>
      <c r="AT132" s="191" t="s">
        <v>134</v>
      </c>
      <c r="AU132" s="191" t="s">
        <v>0</v>
      </c>
      <c r="AV132" s="189" t="s">
        <v>0</v>
      </c>
      <c r="AW132" s="189" t="s">
        <v>62</v>
      </c>
      <c r="AX132" s="189" t="s">
        <v>12</v>
      </c>
      <c r="AY132" s="191" t="s">
        <v>123</v>
      </c>
    </row>
    <row r="133" spans="2:65" s="189" customFormat="1" ht="11.25">
      <c r="B133" s="190"/>
      <c r="D133" s="178" t="s">
        <v>134</v>
      </c>
      <c r="E133" s="191" t="s">
        <v>1</v>
      </c>
      <c r="F133" s="192" t="s">
        <v>137</v>
      </c>
      <c r="H133" s="193">
        <v>32.4</v>
      </c>
      <c r="I133" s="194"/>
      <c r="L133" s="190"/>
      <c r="M133" s="195"/>
      <c r="T133" s="196"/>
      <c r="AT133" s="191" t="s">
        <v>134</v>
      </c>
      <c r="AU133" s="191" t="s">
        <v>0</v>
      </c>
      <c r="AV133" s="189" t="s">
        <v>0</v>
      </c>
      <c r="AW133" s="189" t="s">
        <v>62</v>
      </c>
      <c r="AX133" s="189" t="s">
        <v>12</v>
      </c>
      <c r="AY133" s="191" t="s">
        <v>123</v>
      </c>
    </row>
    <row r="134" spans="2:65" s="197" customFormat="1" ht="11.25">
      <c r="B134" s="198"/>
      <c r="D134" s="178" t="s">
        <v>134</v>
      </c>
      <c r="E134" s="199" t="s">
        <v>1</v>
      </c>
      <c r="F134" s="200" t="s">
        <v>138</v>
      </c>
      <c r="H134" s="201">
        <v>67.510000000000005</v>
      </c>
      <c r="I134" s="202"/>
      <c r="L134" s="198"/>
      <c r="M134" s="203"/>
      <c r="T134" s="204"/>
      <c r="AT134" s="199" t="s">
        <v>134</v>
      </c>
      <c r="AU134" s="199" t="s">
        <v>0</v>
      </c>
      <c r="AV134" s="197" t="s">
        <v>130</v>
      </c>
      <c r="AW134" s="197" t="s">
        <v>62</v>
      </c>
      <c r="AX134" s="197" t="s">
        <v>5</v>
      </c>
      <c r="AY134" s="199" t="s">
        <v>123</v>
      </c>
    </row>
    <row r="135" spans="2:65" s="25" customFormat="1" ht="21.75" customHeight="1">
      <c r="B135" s="26"/>
      <c r="C135" s="165" t="s">
        <v>0</v>
      </c>
      <c r="D135" s="165" t="s">
        <v>125</v>
      </c>
      <c r="E135" s="166" t="s">
        <v>139</v>
      </c>
      <c r="F135" s="167" t="s">
        <v>140</v>
      </c>
      <c r="G135" s="168" t="s">
        <v>128</v>
      </c>
      <c r="H135" s="169">
        <v>1753</v>
      </c>
      <c r="I135" s="170"/>
      <c r="J135" s="171">
        <f>ROUND(I135*H135,2)</f>
        <v>0</v>
      </c>
      <c r="K135" s="167" t="s">
        <v>129</v>
      </c>
      <c r="L135" s="26"/>
      <c r="M135" s="172" t="s">
        <v>1</v>
      </c>
      <c r="N135" s="173" t="s">
        <v>55</v>
      </c>
      <c r="P135" s="174">
        <f>O135*H135</f>
        <v>0</v>
      </c>
      <c r="Q135" s="174">
        <v>6.0000000000000002E-5</v>
      </c>
      <c r="R135" s="174">
        <f>Q135*H135</f>
        <v>0.10518000000000001</v>
      </c>
      <c r="S135" s="174">
        <v>0.115</v>
      </c>
      <c r="T135" s="175">
        <f>S135*H135</f>
        <v>201.595</v>
      </c>
      <c r="AR135" s="176" t="s">
        <v>130</v>
      </c>
      <c r="AT135" s="176" t="s">
        <v>125</v>
      </c>
      <c r="AU135" s="176" t="s">
        <v>0</v>
      </c>
      <c r="AY135" s="4" t="s">
        <v>123</v>
      </c>
      <c r="BE135" s="177">
        <f>IF(N135="základní",J135,0)</f>
        <v>0</v>
      </c>
      <c r="BF135" s="177">
        <f>IF(N135="snížená",J135,0)</f>
        <v>0</v>
      </c>
      <c r="BG135" s="177">
        <f>IF(N135="zákl. přenesená",J135,0)</f>
        <v>0</v>
      </c>
      <c r="BH135" s="177">
        <f>IF(N135="sníž. přenesená",J135,0)</f>
        <v>0</v>
      </c>
      <c r="BI135" s="177">
        <f>IF(N135="nulová",J135,0)</f>
        <v>0</v>
      </c>
      <c r="BJ135" s="4" t="s">
        <v>5</v>
      </c>
      <c r="BK135" s="177">
        <f>ROUND(I135*H135,2)</f>
        <v>0</v>
      </c>
      <c r="BL135" s="4" t="s">
        <v>130</v>
      </c>
      <c r="BM135" s="176" t="s">
        <v>141</v>
      </c>
    </row>
    <row r="136" spans="2:65" s="25" customFormat="1" ht="19.5">
      <c r="B136" s="26"/>
      <c r="D136" s="178" t="s">
        <v>132</v>
      </c>
      <c r="F136" s="179" t="s">
        <v>142</v>
      </c>
      <c r="I136" s="180"/>
      <c r="L136" s="26"/>
      <c r="M136" s="181"/>
      <c r="T136" s="70"/>
      <c r="AT136" s="4" t="s">
        <v>132</v>
      </c>
      <c r="AU136" s="4" t="s">
        <v>0</v>
      </c>
    </row>
    <row r="137" spans="2:65" s="182" customFormat="1" ht="11.25">
      <c r="B137" s="183"/>
      <c r="D137" s="178" t="s">
        <v>134</v>
      </c>
      <c r="E137" s="184" t="s">
        <v>1</v>
      </c>
      <c r="F137" s="185" t="s">
        <v>135</v>
      </c>
      <c r="H137" s="184" t="s">
        <v>1</v>
      </c>
      <c r="I137" s="186"/>
      <c r="L137" s="183"/>
      <c r="M137" s="187"/>
      <c r="T137" s="188"/>
      <c r="AT137" s="184" t="s">
        <v>134</v>
      </c>
      <c r="AU137" s="184" t="s">
        <v>0</v>
      </c>
      <c r="AV137" s="182" t="s">
        <v>5</v>
      </c>
      <c r="AW137" s="182" t="s">
        <v>62</v>
      </c>
      <c r="AX137" s="182" t="s">
        <v>12</v>
      </c>
      <c r="AY137" s="184" t="s">
        <v>123</v>
      </c>
    </row>
    <row r="138" spans="2:65" s="189" customFormat="1" ht="11.25">
      <c r="B138" s="190"/>
      <c r="D138" s="178" t="s">
        <v>134</v>
      </c>
      <c r="E138" s="191" t="s">
        <v>1</v>
      </c>
      <c r="F138" s="192" t="s">
        <v>143</v>
      </c>
      <c r="H138" s="193">
        <v>1753</v>
      </c>
      <c r="I138" s="194"/>
      <c r="L138" s="190"/>
      <c r="M138" s="195"/>
      <c r="T138" s="196"/>
      <c r="AT138" s="191" t="s">
        <v>134</v>
      </c>
      <c r="AU138" s="191" t="s">
        <v>0</v>
      </c>
      <c r="AV138" s="189" t="s">
        <v>0</v>
      </c>
      <c r="AW138" s="189" t="s">
        <v>62</v>
      </c>
      <c r="AX138" s="189" t="s">
        <v>5</v>
      </c>
      <c r="AY138" s="191" t="s">
        <v>123</v>
      </c>
    </row>
    <row r="139" spans="2:65" s="25" customFormat="1" ht="21.75" customHeight="1">
      <c r="B139" s="26"/>
      <c r="C139" s="165" t="s">
        <v>144</v>
      </c>
      <c r="D139" s="165" t="s">
        <v>125</v>
      </c>
      <c r="E139" s="166" t="s">
        <v>145</v>
      </c>
      <c r="F139" s="167" t="s">
        <v>146</v>
      </c>
      <c r="G139" s="168" t="s">
        <v>128</v>
      </c>
      <c r="H139" s="169">
        <v>175.3</v>
      </c>
      <c r="I139" s="170"/>
      <c r="J139" s="171">
        <f>ROUND(I139*H139,2)</f>
        <v>0</v>
      </c>
      <c r="K139" s="167" t="s">
        <v>129</v>
      </c>
      <c r="L139" s="26"/>
      <c r="M139" s="172" t="s">
        <v>1</v>
      </c>
      <c r="N139" s="173" t="s">
        <v>55</v>
      </c>
      <c r="P139" s="174">
        <f>O139*H139</f>
        <v>0</v>
      </c>
      <c r="Q139" s="174">
        <v>1.2E-4</v>
      </c>
      <c r="R139" s="174">
        <f>Q139*H139</f>
        <v>2.1036000000000003E-2</v>
      </c>
      <c r="S139" s="174">
        <v>0.23</v>
      </c>
      <c r="T139" s="175">
        <f>S139*H139</f>
        <v>40.319000000000003</v>
      </c>
      <c r="AR139" s="176" t="s">
        <v>130</v>
      </c>
      <c r="AT139" s="176" t="s">
        <v>125</v>
      </c>
      <c r="AU139" s="176" t="s">
        <v>0</v>
      </c>
      <c r="AY139" s="4" t="s">
        <v>123</v>
      </c>
      <c r="BE139" s="177">
        <f>IF(N139="základní",J139,0)</f>
        <v>0</v>
      </c>
      <c r="BF139" s="177">
        <f>IF(N139="snížená",J139,0)</f>
        <v>0</v>
      </c>
      <c r="BG139" s="177">
        <f>IF(N139="zákl. přenesená",J139,0)</f>
        <v>0</v>
      </c>
      <c r="BH139" s="177">
        <f>IF(N139="sníž. přenesená",J139,0)</f>
        <v>0</v>
      </c>
      <c r="BI139" s="177">
        <f>IF(N139="nulová",J139,0)</f>
        <v>0</v>
      </c>
      <c r="BJ139" s="4" t="s">
        <v>5</v>
      </c>
      <c r="BK139" s="177">
        <f>ROUND(I139*H139,2)</f>
        <v>0</v>
      </c>
      <c r="BL139" s="4" t="s">
        <v>130</v>
      </c>
      <c r="BM139" s="176" t="s">
        <v>147</v>
      </c>
    </row>
    <row r="140" spans="2:65" s="25" customFormat="1" ht="19.5">
      <c r="B140" s="26"/>
      <c r="D140" s="178" t="s">
        <v>132</v>
      </c>
      <c r="F140" s="179" t="s">
        <v>148</v>
      </c>
      <c r="I140" s="180"/>
      <c r="L140" s="26"/>
      <c r="M140" s="181"/>
      <c r="T140" s="70"/>
      <c r="AT140" s="4" t="s">
        <v>132</v>
      </c>
      <c r="AU140" s="4" t="s">
        <v>0</v>
      </c>
    </row>
    <row r="141" spans="2:65" s="182" customFormat="1" ht="11.25">
      <c r="B141" s="183"/>
      <c r="D141" s="178" t="s">
        <v>134</v>
      </c>
      <c r="E141" s="184" t="s">
        <v>1</v>
      </c>
      <c r="F141" s="185" t="s">
        <v>149</v>
      </c>
      <c r="H141" s="184" t="s">
        <v>1</v>
      </c>
      <c r="I141" s="186"/>
      <c r="L141" s="183"/>
      <c r="M141" s="187"/>
      <c r="T141" s="188"/>
      <c r="AT141" s="184" t="s">
        <v>134</v>
      </c>
      <c r="AU141" s="184" t="s">
        <v>0</v>
      </c>
      <c r="AV141" s="182" t="s">
        <v>5</v>
      </c>
      <c r="AW141" s="182" t="s">
        <v>62</v>
      </c>
      <c r="AX141" s="182" t="s">
        <v>12</v>
      </c>
      <c r="AY141" s="184" t="s">
        <v>123</v>
      </c>
    </row>
    <row r="142" spans="2:65" s="189" customFormat="1" ht="11.25">
      <c r="B142" s="190"/>
      <c r="D142" s="178" t="s">
        <v>134</v>
      </c>
      <c r="E142" s="191" t="s">
        <v>1</v>
      </c>
      <c r="F142" s="192" t="s">
        <v>150</v>
      </c>
      <c r="H142" s="193">
        <v>175.3</v>
      </c>
      <c r="I142" s="194"/>
      <c r="L142" s="190"/>
      <c r="M142" s="195"/>
      <c r="T142" s="196"/>
      <c r="AT142" s="191" t="s">
        <v>134</v>
      </c>
      <c r="AU142" s="191" t="s">
        <v>0</v>
      </c>
      <c r="AV142" s="189" t="s">
        <v>0</v>
      </c>
      <c r="AW142" s="189" t="s">
        <v>62</v>
      </c>
      <c r="AX142" s="189" t="s">
        <v>12</v>
      </c>
      <c r="AY142" s="191" t="s">
        <v>123</v>
      </c>
    </row>
    <row r="143" spans="2:65" s="197" customFormat="1" ht="11.25">
      <c r="B143" s="198"/>
      <c r="D143" s="178" t="s">
        <v>134</v>
      </c>
      <c r="E143" s="199" t="s">
        <v>1</v>
      </c>
      <c r="F143" s="200" t="s">
        <v>138</v>
      </c>
      <c r="H143" s="201">
        <v>175.3</v>
      </c>
      <c r="I143" s="202"/>
      <c r="L143" s="198"/>
      <c r="M143" s="203"/>
      <c r="T143" s="204"/>
      <c r="AT143" s="199" t="s">
        <v>134</v>
      </c>
      <c r="AU143" s="199" t="s">
        <v>0</v>
      </c>
      <c r="AV143" s="197" t="s">
        <v>130</v>
      </c>
      <c r="AW143" s="197" t="s">
        <v>62</v>
      </c>
      <c r="AX143" s="197" t="s">
        <v>5</v>
      </c>
      <c r="AY143" s="199" t="s">
        <v>123</v>
      </c>
    </row>
    <row r="144" spans="2:65" s="25" customFormat="1" ht="16.5" customHeight="1">
      <c r="B144" s="26"/>
      <c r="C144" s="165" t="s">
        <v>130</v>
      </c>
      <c r="D144" s="165" t="s">
        <v>125</v>
      </c>
      <c r="E144" s="166" t="s">
        <v>151</v>
      </c>
      <c r="F144" s="167" t="s">
        <v>152</v>
      </c>
      <c r="G144" s="168" t="s">
        <v>153</v>
      </c>
      <c r="H144" s="169">
        <v>318.8</v>
      </c>
      <c r="I144" s="170"/>
      <c r="J144" s="171">
        <f>ROUND(I144*H144,2)</f>
        <v>0</v>
      </c>
      <c r="K144" s="167" t="s">
        <v>129</v>
      </c>
      <c r="L144" s="26"/>
      <c r="M144" s="172" t="s">
        <v>1</v>
      </c>
      <c r="N144" s="173" t="s">
        <v>55</v>
      </c>
      <c r="P144" s="174">
        <f>O144*H144</f>
        <v>0</v>
      </c>
      <c r="Q144" s="174">
        <v>0</v>
      </c>
      <c r="R144" s="174">
        <f>Q144*H144</f>
        <v>0</v>
      </c>
      <c r="S144" s="174">
        <v>0.20499999999999999</v>
      </c>
      <c r="T144" s="175">
        <f>S144*H144</f>
        <v>65.353999999999999</v>
      </c>
      <c r="AR144" s="176" t="s">
        <v>130</v>
      </c>
      <c r="AT144" s="176" t="s">
        <v>125</v>
      </c>
      <c r="AU144" s="176" t="s">
        <v>0</v>
      </c>
      <c r="AY144" s="4" t="s">
        <v>123</v>
      </c>
      <c r="BE144" s="177">
        <f>IF(N144="základní",J144,0)</f>
        <v>0</v>
      </c>
      <c r="BF144" s="177">
        <f>IF(N144="snížená",J144,0)</f>
        <v>0</v>
      </c>
      <c r="BG144" s="177">
        <f>IF(N144="zákl. přenesená",J144,0)</f>
        <v>0</v>
      </c>
      <c r="BH144" s="177">
        <f>IF(N144="sníž. přenesená",J144,0)</f>
        <v>0</v>
      </c>
      <c r="BI144" s="177">
        <f>IF(N144="nulová",J144,0)</f>
        <v>0</v>
      </c>
      <c r="BJ144" s="4" t="s">
        <v>5</v>
      </c>
      <c r="BK144" s="177">
        <f>ROUND(I144*H144,2)</f>
        <v>0</v>
      </c>
      <c r="BL144" s="4" t="s">
        <v>130</v>
      </c>
      <c r="BM144" s="176" t="s">
        <v>154</v>
      </c>
    </row>
    <row r="145" spans="2:65" s="25" customFormat="1" ht="19.5">
      <c r="B145" s="26"/>
      <c r="D145" s="178" t="s">
        <v>132</v>
      </c>
      <c r="F145" s="179" t="s">
        <v>155</v>
      </c>
      <c r="I145" s="180"/>
      <c r="L145" s="26"/>
      <c r="M145" s="181"/>
      <c r="T145" s="70"/>
      <c r="AT145" s="4" t="s">
        <v>132</v>
      </c>
      <c r="AU145" s="4" t="s">
        <v>0</v>
      </c>
    </row>
    <row r="146" spans="2:65" s="182" customFormat="1" ht="11.25">
      <c r="B146" s="183"/>
      <c r="D146" s="178" t="s">
        <v>134</v>
      </c>
      <c r="E146" s="184" t="s">
        <v>1</v>
      </c>
      <c r="F146" s="185" t="s">
        <v>135</v>
      </c>
      <c r="H146" s="184" t="s">
        <v>1</v>
      </c>
      <c r="I146" s="186"/>
      <c r="L146" s="183"/>
      <c r="M146" s="187"/>
      <c r="T146" s="188"/>
      <c r="AT146" s="184" t="s">
        <v>134</v>
      </c>
      <c r="AU146" s="184" t="s">
        <v>0</v>
      </c>
      <c r="AV146" s="182" t="s">
        <v>5</v>
      </c>
      <c r="AW146" s="182" t="s">
        <v>62</v>
      </c>
      <c r="AX146" s="182" t="s">
        <v>12</v>
      </c>
      <c r="AY146" s="184" t="s">
        <v>123</v>
      </c>
    </row>
    <row r="147" spans="2:65" s="189" customFormat="1" ht="11.25">
      <c r="B147" s="190"/>
      <c r="D147" s="178" t="s">
        <v>134</v>
      </c>
      <c r="E147" s="191" t="s">
        <v>1</v>
      </c>
      <c r="F147" s="192" t="s">
        <v>156</v>
      </c>
      <c r="H147" s="193">
        <v>185.8</v>
      </c>
      <c r="I147" s="194"/>
      <c r="L147" s="190"/>
      <c r="M147" s="195"/>
      <c r="T147" s="196"/>
      <c r="AT147" s="191" t="s">
        <v>134</v>
      </c>
      <c r="AU147" s="191" t="s">
        <v>0</v>
      </c>
      <c r="AV147" s="189" t="s">
        <v>0</v>
      </c>
      <c r="AW147" s="189" t="s">
        <v>62</v>
      </c>
      <c r="AX147" s="189" t="s">
        <v>12</v>
      </c>
      <c r="AY147" s="191" t="s">
        <v>123</v>
      </c>
    </row>
    <row r="148" spans="2:65" s="189" customFormat="1" ht="11.25">
      <c r="B148" s="190"/>
      <c r="D148" s="178" t="s">
        <v>134</v>
      </c>
      <c r="E148" s="191" t="s">
        <v>1</v>
      </c>
      <c r="F148" s="192" t="s">
        <v>157</v>
      </c>
      <c r="H148" s="193">
        <v>133</v>
      </c>
      <c r="I148" s="194"/>
      <c r="L148" s="190"/>
      <c r="M148" s="195"/>
      <c r="T148" s="196"/>
      <c r="AT148" s="191" t="s">
        <v>134</v>
      </c>
      <c r="AU148" s="191" t="s">
        <v>0</v>
      </c>
      <c r="AV148" s="189" t="s">
        <v>0</v>
      </c>
      <c r="AW148" s="189" t="s">
        <v>62</v>
      </c>
      <c r="AX148" s="189" t="s">
        <v>12</v>
      </c>
      <c r="AY148" s="191" t="s">
        <v>123</v>
      </c>
    </row>
    <row r="149" spans="2:65" s="197" customFormat="1" ht="11.25">
      <c r="B149" s="198"/>
      <c r="D149" s="178" t="s">
        <v>134</v>
      </c>
      <c r="E149" s="199" t="s">
        <v>1</v>
      </c>
      <c r="F149" s="200" t="s">
        <v>138</v>
      </c>
      <c r="H149" s="201">
        <v>318.8</v>
      </c>
      <c r="I149" s="202"/>
      <c r="L149" s="198"/>
      <c r="M149" s="203"/>
      <c r="T149" s="204"/>
      <c r="AT149" s="199" t="s">
        <v>134</v>
      </c>
      <c r="AU149" s="199" t="s">
        <v>0</v>
      </c>
      <c r="AV149" s="197" t="s">
        <v>130</v>
      </c>
      <c r="AW149" s="197" t="s">
        <v>62</v>
      </c>
      <c r="AX149" s="197" t="s">
        <v>5</v>
      </c>
      <c r="AY149" s="199" t="s">
        <v>123</v>
      </c>
    </row>
    <row r="150" spans="2:65" s="25" customFormat="1" ht="16.5" customHeight="1">
      <c r="B150" s="26"/>
      <c r="C150" s="165" t="s">
        <v>158</v>
      </c>
      <c r="D150" s="165" t="s">
        <v>125</v>
      </c>
      <c r="E150" s="166" t="s">
        <v>159</v>
      </c>
      <c r="F150" s="167" t="s">
        <v>160</v>
      </c>
      <c r="G150" s="168" t="s">
        <v>153</v>
      </c>
      <c r="H150" s="169">
        <v>33</v>
      </c>
      <c r="I150" s="170"/>
      <c r="J150" s="171">
        <f>ROUND(I150*H150,2)</f>
        <v>0</v>
      </c>
      <c r="K150" s="167" t="s">
        <v>129</v>
      </c>
      <c r="L150" s="26"/>
      <c r="M150" s="172" t="s">
        <v>1</v>
      </c>
      <c r="N150" s="173" t="s">
        <v>55</v>
      </c>
      <c r="P150" s="174">
        <f>O150*H150</f>
        <v>0</v>
      </c>
      <c r="Q150" s="174">
        <v>0</v>
      </c>
      <c r="R150" s="174">
        <f>Q150*H150</f>
        <v>0</v>
      </c>
      <c r="S150" s="174">
        <v>0.04</v>
      </c>
      <c r="T150" s="175">
        <f>S150*H150</f>
        <v>1.32</v>
      </c>
      <c r="AR150" s="176" t="s">
        <v>130</v>
      </c>
      <c r="AT150" s="176" t="s">
        <v>125</v>
      </c>
      <c r="AU150" s="176" t="s">
        <v>0</v>
      </c>
      <c r="AY150" s="4" t="s">
        <v>123</v>
      </c>
      <c r="BE150" s="177">
        <f>IF(N150="základní",J150,0)</f>
        <v>0</v>
      </c>
      <c r="BF150" s="177">
        <f>IF(N150="snížená",J150,0)</f>
        <v>0</v>
      </c>
      <c r="BG150" s="177">
        <f>IF(N150="zákl. přenesená",J150,0)</f>
        <v>0</v>
      </c>
      <c r="BH150" s="177">
        <f>IF(N150="sníž. přenesená",J150,0)</f>
        <v>0</v>
      </c>
      <c r="BI150" s="177">
        <f>IF(N150="nulová",J150,0)</f>
        <v>0</v>
      </c>
      <c r="BJ150" s="4" t="s">
        <v>5</v>
      </c>
      <c r="BK150" s="177">
        <f>ROUND(I150*H150,2)</f>
        <v>0</v>
      </c>
      <c r="BL150" s="4" t="s">
        <v>130</v>
      </c>
      <c r="BM150" s="176" t="s">
        <v>161</v>
      </c>
    </row>
    <row r="151" spans="2:65" s="25" customFormat="1" ht="19.5">
      <c r="B151" s="26"/>
      <c r="D151" s="178" t="s">
        <v>132</v>
      </c>
      <c r="F151" s="179" t="s">
        <v>162</v>
      </c>
      <c r="I151" s="180"/>
      <c r="L151" s="26"/>
      <c r="M151" s="181"/>
      <c r="T151" s="70"/>
      <c r="AT151" s="4" t="s">
        <v>132</v>
      </c>
      <c r="AU151" s="4" t="s">
        <v>0</v>
      </c>
    </row>
    <row r="152" spans="2:65" s="182" customFormat="1" ht="11.25">
      <c r="B152" s="183"/>
      <c r="D152" s="178" t="s">
        <v>134</v>
      </c>
      <c r="E152" s="184" t="s">
        <v>1</v>
      </c>
      <c r="F152" s="185" t="s">
        <v>135</v>
      </c>
      <c r="H152" s="184" t="s">
        <v>1</v>
      </c>
      <c r="I152" s="186"/>
      <c r="L152" s="183"/>
      <c r="M152" s="187"/>
      <c r="T152" s="188"/>
      <c r="AT152" s="184" t="s">
        <v>134</v>
      </c>
      <c r="AU152" s="184" t="s">
        <v>0</v>
      </c>
      <c r="AV152" s="182" t="s">
        <v>5</v>
      </c>
      <c r="AW152" s="182" t="s">
        <v>62</v>
      </c>
      <c r="AX152" s="182" t="s">
        <v>12</v>
      </c>
      <c r="AY152" s="184" t="s">
        <v>123</v>
      </c>
    </row>
    <row r="153" spans="2:65" s="189" customFormat="1" ht="11.25">
      <c r="B153" s="190"/>
      <c r="D153" s="178" t="s">
        <v>134</v>
      </c>
      <c r="E153" s="191" t="s">
        <v>1</v>
      </c>
      <c r="F153" s="192" t="s">
        <v>163</v>
      </c>
      <c r="H153" s="193">
        <v>33</v>
      </c>
      <c r="I153" s="194"/>
      <c r="L153" s="190"/>
      <c r="M153" s="195"/>
      <c r="T153" s="196"/>
      <c r="AT153" s="191" t="s">
        <v>134</v>
      </c>
      <c r="AU153" s="191" t="s">
        <v>0</v>
      </c>
      <c r="AV153" s="189" t="s">
        <v>0</v>
      </c>
      <c r="AW153" s="189" t="s">
        <v>62</v>
      </c>
      <c r="AX153" s="189" t="s">
        <v>12</v>
      </c>
      <c r="AY153" s="191" t="s">
        <v>123</v>
      </c>
    </row>
    <row r="154" spans="2:65" s="197" customFormat="1" ht="11.25">
      <c r="B154" s="198"/>
      <c r="D154" s="178" t="s">
        <v>134</v>
      </c>
      <c r="E154" s="199" t="s">
        <v>1</v>
      </c>
      <c r="F154" s="200" t="s">
        <v>138</v>
      </c>
      <c r="H154" s="201">
        <v>33</v>
      </c>
      <c r="I154" s="202"/>
      <c r="L154" s="198"/>
      <c r="M154" s="203"/>
      <c r="T154" s="204"/>
      <c r="AT154" s="199" t="s">
        <v>134</v>
      </c>
      <c r="AU154" s="199" t="s">
        <v>0</v>
      </c>
      <c r="AV154" s="197" t="s">
        <v>130</v>
      </c>
      <c r="AW154" s="197" t="s">
        <v>62</v>
      </c>
      <c r="AX154" s="197" t="s">
        <v>5</v>
      </c>
      <c r="AY154" s="199" t="s">
        <v>123</v>
      </c>
    </row>
    <row r="155" spans="2:65" s="152" customFormat="1" ht="22.9" customHeight="1">
      <c r="B155" s="153"/>
      <c r="D155" s="154" t="s">
        <v>13</v>
      </c>
      <c r="E155" s="163" t="s">
        <v>164</v>
      </c>
      <c r="F155" s="163" t="s">
        <v>165</v>
      </c>
      <c r="I155" s="156"/>
      <c r="J155" s="164">
        <f>BK155</f>
        <v>0</v>
      </c>
      <c r="L155" s="153"/>
      <c r="M155" s="158"/>
      <c r="P155" s="159">
        <f>SUM(P156:P173)</f>
        <v>0</v>
      </c>
      <c r="R155" s="159">
        <f>SUM(R156:R173)</f>
        <v>13.690930000000002</v>
      </c>
      <c r="T155" s="160">
        <f>SUM(T156:T173)</f>
        <v>0</v>
      </c>
      <c r="AR155" s="154" t="s">
        <v>5</v>
      </c>
      <c r="AT155" s="161" t="s">
        <v>13</v>
      </c>
      <c r="AU155" s="161" t="s">
        <v>5</v>
      </c>
      <c r="AY155" s="154" t="s">
        <v>123</v>
      </c>
      <c r="BK155" s="162">
        <f>SUM(BK156:BK173)</f>
        <v>0</v>
      </c>
    </row>
    <row r="156" spans="2:65" s="25" customFormat="1" ht="16.5" customHeight="1">
      <c r="B156" s="26"/>
      <c r="C156" s="165" t="s">
        <v>166</v>
      </c>
      <c r="D156" s="165" t="s">
        <v>125</v>
      </c>
      <c r="E156" s="166" t="s">
        <v>167</v>
      </c>
      <c r="F156" s="167" t="s">
        <v>168</v>
      </c>
      <c r="G156" s="168" t="s">
        <v>128</v>
      </c>
      <c r="H156" s="169">
        <v>87.65</v>
      </c>
      <c r="I156" s="170"/>
      <c r="J156" s="171">
        <f>ROUND(I156*H156,2)</f>
        <v>0</v>
      </c>
      <c r="K156" s="167" t="s">
        <v>129</v>
      </c>
      <c r="L156" s="26"/>
      <c r="M156" s="172" t="s">
        <v>1</v>
      </c>
      <c r="N156" s="173" t="s">
        <v>55</v>
      </c>
      <c r="P156" s="174">
        <f>O156*H156</f>
        <v>0</v>
      </c>
      <c r="Q156" s="174">
        <v>0.15620000000000001</v>
      </c>
      <c r="R156" s="174">
        <f>Q156*H156</f>
        <v>13.690930000000002</v>
      </c>
      <c r="S156" s="174">
        <v>0</v>
      </c>
      <c r="T156" s="175">
        <f>S156*H156</f>
        <v>0</v>
      </c>
      <c r="AR156" s="176" t="s">
        <v>130</v>
      </c>
      <c r="AT156" s="176" t="s">
        <v>125</v>
      </c>
      <c r="AU156" s="176" t="s">
        <v>0</v>
      </c>
      <c r="AY156" s="4" t="s">
        <v>123</v>
      </c>
      <c r="BE156" s="177">
        <f>IF(N156="základní",J156,0)</f>
        <v>0</v>
      </c>
      <c r="BF156" s="177">
        <f>IF(N156="snížená",J156,0)</f>
        <v>0</v>
      </c>
      <c r="BG156" s="177">
        <f>IF(N156="zákl. přenesená",J156,0)</f>
        <v>0</v>
      </c>
      <c r="BH156" s="177">
        <f>IF(N156="sníž. přenesená",J156,0)</f>
        <v>0</v>
      </c>
      <c r="BI156" s="177">
        <f>IF(N156="nulová",J156,0)</f>
        <v>0</v>
      </c>
      <c r="BJ156" s="4" t="s">
        <v>5</v>
      </c>
      <c r="BK156" s="177">
        <f>ROUND(I156*H156,2)</f>
        <v>0</v>
      </c>
      <c r="BL156" s="4" t="s">
        <v>130</v>
      </c>
      <c r="BM156" s="176" t="s">
        <v>169</v>
      </c>
    </row>
    <row r="157" spans="2:65" s="25" customFormat="1">
      <c r="B157" s="26"/>
      <c r="D157" s="178" t="s">
        <v>132</v>
      </c>
      <c r="F157" s="179" t="s">
        <v>170</v>
      </c>
      <c r="I157" s="180"/>
      <c r="L157" s="26"/>
      <c r="M157" s="181"/>
      <c r="T157" s="70"/>
      <c r="AT157" s="4" t="s">
        <v>132</v>
      </c>
      <c r="AU157" s="4" t="s">
        <v>0</v>
      </c>
    </row>
    <row r="158" spans="2:65" s="182" customFormat="1" ht="11.25">
      <c r="B158" s="183"/>
      <c r="D158" s="178" t="s">
        <v>134</v>
      </c>
      <c r="E158" s="184" t="s">
        <v>1</v>
      </c>
      <c r="F158" s="185" t="s">
        <v>171</v>
      </c>
      <c r="H158" s="184" t="s">
        <v>1</v>
      </c>
      <c r="I158" s="186"/>
      <c r="L158" s="183"/>
      <c r="M158" s="187"/>
      <c r="T158" s="188"/>
      <c r="AT158" s="184" t="s">
        <v>134</v>
      </c>
      <c r="AU158" s="184" t="s">
        <v>0</v>
      </c>
      <c r="AV158" s="182" t="s">
        <v>5</v>
      </c>
      <c r="AW158" s="182" t="s">
        <v>62</v>
      </c>
      <c r="AX158" s="182" t="s">
        <v>12</v>
      </c>
      <c r="AY158" s="184" t="s">
        <v>123</v>
      </c>
    </row>
    <row r="159" spans="2:65" s="189" customFormat="1" ht="11.25">
      <c r="B159" s="190"/>
      <c r="D159" s="178" t="s">
        <v>134</v>
      </c>
      <c r="E159" s="191" t="s">
        <v>1</v>
      </c>
      <c r="F159" s="192" t="s">
        <v>172</v>
      </c>
      <c r="H159" s="193">
        <v>87.65</v>
      </c>
      <c r="I159" s="194"/>
      <c r="L159" s="190"/>
      <c r="M159" s="195"/>
      <c r="T159" s="196"/>
      <c r="AT159" s="191" t="s">
        <v>134</v>
      </c>
      <c r="AU159" s="191" t="s">
        <v>0</v>
      </c>
      <c r="AV159" s="189" t="s">
        <v>0</v>
      </c>
      <c r="AW159" s="189" t="s">
        <v>62</v>
      </c>
      <c r="AX159" s="189" t="s">
        <v>12</v>
      </c>
      <c r="AY159" s="191" t="s">
        <v>123</v>
      </c>
    </row>
    <row r="160" spans="2:65" s="197" customFormat="1" ht="11.25">
      <c r="B160" s="198"/>
      <c r="D160" s="178" t="s">
        <v>134</v>
      </c>
      <c r="E160" s="199" t="s">
        <v>1</v>
      </c>
      <c r="F160" s="200" t="s">
        <v>138</v>
      </c>
      <c r="H160" s="201">
        <v>87.65</v>
      </c>
      <c r="I160" s="202"/>
      <c r="L160" s="198"/>
      <c r="M160" s="203"/>
      <c r="T160" s="204"/>
      <c r="AT160" s="199" t="s">
        <v>134</v>
      </c>
      <c r="AU160" s="199" t="s">
        <v>0</v>
      </c>
      <c r="AV160" s="197" t="s">
        <v>130</v>
      </c>
      <c r="AW160" s="197" t="s">
        <v>62</v>
      </c>
      <c r="AX160" s="197" t="s">
        <v>5</v>
      </c>
      <c r="AY160" s="199" t="s">
        <v>123</v>
      </c>
    </row>
    <row r="161" spans="2:65" s="25" customFormat="1" ht="16.5" customHeight="1">
      <c r="B161" s="26"/>
      <c r="C161" s="165" t="s">
        <v>173</v>
      </c>
      <c r="D161" s="165" t="s">
        <v>125</v>
      </c>
      <c r="E161" s="166" t="s">
        <v>174</v>
      </c>
      <c r="F161" s="167" t="s">
        <v>175</v>
      </c>
      <c r="G161" s="168" t="s">
        <v>128</v>
      </c>
      <c r="H161" s="169">
        <v>1928.3</v>
      </c>
      <c r="I161" s="170"/>
      <c r="J161" s="171">
        <f>ROUND(I161*H161,2)</f>
        <v>0</v>
      </c>
      <c r="K161" s="167" t="s">
        <v>129</v>
      </c>
      <c r="L161" s="26"/>
      <c r="M161" s="172" t="s">
        <v>1</v>
      </c>
      <c r="N161" s="173" t="s">
        <v>55</v>
      </c>
      <c r="P161" s="174">
        <f>O161*H161</f>
        <v>0</v>
      </c>
      <c r="Q161" s="174">
        <v>0</v>
      </c>
      <c r="R161" s="174">
        <f>Q161*H161</f>
        <v>0</v>
      </c>
      <c r="S161" s="174">
        <v>0</v>
      </c>
      <c r="T161" s="175">
        <f>S161*H161</f>
        <v>0</v>
      </c>
      <c r="AR161" s="176" t="s">
        <v>130</v>
      </c>
      <c r="AT161" s="176" t="s">
        <v>125</v>
      </c>
      <c r="AU161" s="176" t="s">
        <v>0</v>
      </c>
      <c r="AY161" s="4" t="s">
        <v>123</v>
      </c>
      <c r="BE161" s="177">
        <f>IF(N161="základní",J161,0)</f>
        <v>0</v>
      </c>
      <c r="BF161" s="177">
        <f>IF(N161="snížená",J161,0)</f>
        <v>0</v>
      </c>
      <c r="BG161" s="177">
        <f>IF(N161="zákl. přenesená",J161,0)</f>
        <v>0</v>
      </c>
      <c r="BH161" s="177">
        <f>IF(N161="sníž. přenesená",J161,0)</f>
        <v>0</v>
      </c>
      <c r="BI161" s="177">
        <f>IF(N161="nulová",J161,0)</f>
        <v>0</v>
      </c>
      <c r="BJ161" s="4" t="s">
        <v>5</v>
      </c>
      <c r="BK161" s="177">
        <f>ROUND(I161*H161,2)</f>
        <v>0</v>
      </c>
      <c r="BL161" s="4" t="s">
        <v>130</v>
      </c>
      <c r="BM161" s="176" t="s">
        <v>176</v>
      </c>
    </row>
    <row r="162" spans="2:65" s="25" customFormat="1">
      <c r="B162" s="26"/>
      <c r="D162" s="178" t="s">
        <v>132</v>
      </c>
      <c r="F162" s="179" t="s">
        <v>177</v>
      </c>
      <c r="I162" s="180"/>
      <c r="L162" s="26"/>
      <c r="M162" s="181"/>
      <c r="T162" s="70"/>
      <c r="AT162" s="4" t="s">
        <v>132</v>
      </c>
      <c r="AU162" s="4" t="s">
        <v>0</v>
      </c>
    </row>
    <row r="163" spans="2:65" s="189" customFormat="1" ht="11.25">
      <c r="B163" s="190"/>
      <c r="D163" s="178" t="s">
        <v>134</v>
      </c>
      <c r="E163" s="191" t="s">
        <v>1</v>
      </c>
      <c r="F163" s="192" t="s">
        <v>178</v>
      </c>
      <c r="H163" s="193">
        <v>175.3</v>
      </c>
      <c r="I163" s="194"/>
      <c r="L163" s="190"/>
      <c r="M163" s="195"/>
      <c r="T163" s="196"/>
      <c r="AT163" s="191" t="s">
        <v>134</v>
      </c>
      <c r="AU163" s="191" t="s">
        <v>0</v>
      </c>
      <c r="AV163" s="189" t="s">
        <v>0</v>
      </c>
      <c r="AW163" s="189" t="s">
        <v>62</v>
      </c>
      <c r="AX163" s="189" t="s">
        <v>12</v>
      </c>
      <c r="AY163" s="191" t="s">
        <v>123</v>
      </c>
    </row>
    <row r="164" spans="2:65" s="189" customFormat="1" ht="11.25">
      <c r="B164" s="190"/>
      <c r="D164" s="178" t="s">
        <v>134</v>
      </c>
      <c r="E164" s="191" t="s">
        <v>1</v>
      </c>
      <c r="F164" s="192" t="s">
        <v>179</v>
      </c>
      <c r="H164" s="193">
        <v>1753</v>
      </c>
      <c r="I164" s="194"/>
      <c r="L164" s="190"/>
      <c r="M164" s="195"/>
      <c r="T164" s="196"/>
      <c r="AT164" s="191" t="s">
        <v>134</v>
      </c>
      <c r="AU164" s="191" t="s">
        <v>0</v>
      </c>
      <c r="AV164" s="189" t="s">
        <v>0</v>
      </c>
      <c r="AW164" s="189" t="s">
        <v>62</v>
      </c>
      <c r="AX164" s="189" t="s">
        <v>12</v>
      </c>
      <c r="AY164" s="191" t="s">
        <v>123</v>
      </c>
    </row>
    <row r="165" spans="2:65" s="197" customFormat="1" ht="11.25">
      <c r="B165" s="198"/>
      <c r="D165" s="178" t="s">
        <v>134</v>
      </c>
      <c r="E165" s="199" t="s">
        <v>1</v>
      </c>
      <c r="F165" s="200" t="s">
        <v>138</v>
      </c>
      <c r="H165" s="201">
        <v>1928.3</v>
      </c>
      <c r="I165" s="202"/>
      <c r="L165" s="198"/>
      <c r="M165" s="203"/>
      <c r="T165" s="204"/>
      <c r="AT165" s="199" t="s">
        <v>134</v>
      </c>
      <c r="AU165" s="199" t="s">
        <v>0</v>
      </c>
      <c r="AV165" s="197" t="s">
        <v>130</v>
      </c>
      <c r="AW165" s="197" t="s">
        <v>62</v>
      </c>
      <c r="AX165" s="197" t="s">
        <v>5</v>
      </c>
      <c r="AY165" s="199" t="s">
        <v>123</v>
      </c>
    </row>
    <row r="166" spans="2:65" s="25" customFormat="1" ht="16.5" customHeight="1">
      <c r="B166" s="26"/>
      <c r="C166" s="165" t="s">
        <v>180</v>
      </c>
      <c r="D166" s="165" t="s">
        <v>125</v>
      </c>
      <c r="E166" s="166" t="s">
        <v>181</v>
      </c>
      <c r="F166" s="167" t="s">
        <v>182</v>
      </c>
      <c r="G166" s="168" t="s">
        <v>128</v>
      </c>
      <c r="H166" s="169">
        <v>175.3</v>
      </c>
      <c r="I166" s="170"/>
      <c r="J166" s="171">
        <f>ROUND(I166*H166,2)</f>
        <v>0</v>
      </c>
      <c r="K166" s="167" t="s">
        <v>129</v>
      </c>
      <c r="L166" s="26"/>
      <c r="M166" s="172" t="s">
        <v>1</v>
      </c>
      <c r="N166" s="173" t="s">
        <v>55</v>
      </c>
      <c r="P166" s="174">
        <f>O166*H166</f>
        <v>0</v>
      </c>
      <c r="Q166" s="174">
        <v>0</v>
      </c>
      <c r="R166" s="174">
        <f>Q166*H166</f>
        <v>0</v>
      </c>
      <c r="S166" s="174">
        <v>0</v>
      </c>
      <c r="T166" s="175">
        <f>S166*H166</f>
        <v>0</v>
      </c>
      <c r="AR166" s="176" t="s">
        <v>130</v>
      </c>
      <c r="AT166" s="176" t="s">
        <v>125</v>
      </c>
      <c r="AU166" s="176" t="s">
        <v>0</v>
      </c>
      <c r="AY166" s="4" t="s">
        <v>123</v>
      </c>
      <c r="BE166" s="177">
        <f>IF(N166="základní",J166,0)</f>
        <v>0</v>
      </c>
      <c r="BF166" s="177">
        <f>IF(N166="snížená",J166,0)</f>
        <v>0</v>
      </c>
      <c r="BG166" s="177">
        <f>IF(N166="zákl. přenesená",J166,0)</f>
        <v>0</v>
      </c>
      <c r="BH166" s="177">
        <f>IF(N166="sníž. přenesená",J166,0)</f>
        <v>0</v>
      </c>
      <c r="BI166" s="177">
        <f>IF(N166="nulová",J166,0)</f>
        <v>0</v>
      </c>
      <c r="BJ166" s="4" t="s">
        <v>5</v>
      </c>
      <c r="BK166" s="177">
        <f>ROUND(I166*H166,2)</f>
        <v>0</v>
      </c>
      <c r="BL166" s="4" t="s">
        <v>130</v>
      </c>
      <c r="BM166" s="176" t="s">
        <v>183</v>
      </c>
    </row>
    <row r="167" spans="2:65" s="25" customFormat="1" ht="19.5">
      <c r="B167" s="26"/>
      <c r="D167" s="178" t="s">
        <v>132</v>
      </c>
      <c r="F167" s="179" t="s">
        <v>184</v>
      </c>
      <c r="I167" s="180"/>
      <c r="L167" s="26"/>
      <c r="M167" s="181"/>
      <c r="T167" s="70"/>
      <c r="AT167" s="4" t="s">
        <v>132</v>
      </c>
      <c r="AU167" s="4" t="s">
        <v>0</v>
      </c>
    </row>
    <row r="168" spans="2:65" s="182" customFormat="1" ht="11.25">
      <c r="B168" s="183"/>
      <c r="D168" s="178" t="s">
        <v>134</v>
      </c>
      <c r="E168" s="184" t="s">
        <v>1</v>
      </c>
      <c r="F168" s="185" t="s">
        <v>185</v>
      </c>
      <c r="H168" s="184" t="s">
        <v>1</v>
      </c>
      <c r="I168" s="186"/>
      <c r="L168" s="183"/>
      <c r="M168" s="187"/>
      <c r="T168" s="188"/>
      <c r="AT168" s="184" t="s">
        <v>134</v>
      </c>
      <c r="AU168" s="184" t="s">
        <v>0</v>
      </c>
      <c r="AV168" s="182" t="s">
        <v>5</v>
      </c>
      <c r="AW168" s="182" t="s">
        <v>62</v>
      </c>
      <c r="AX168" s="182" t="s">
        <v>12</v>
      </c>
      <c r="AY168" s="184" t="s">
        <v>123</v>
      </c>
    </row>
    <row r="169" spans="2:65" s="189" customFormat="1" ht="11.25">
      <c r="B169" s="190"/>
      <c r="D169" s="178" t="s">
        <v>134</v>
      </c>
      <c r="E169" s="191" t="s">
        <v>1</v>
      </c>
      <c r="F169" s="192" t="s">
        <v>150</v>
      </c>
      <c r="H169" s="193">
        <v>175.3</v>
      </c>
      <c r="I169" s="194"/>
      <c r="L169" s="190"/>
      <c r="M169" s="195"/>
      <c r="T169" s="196"/>
      <c r="AT169" s="191" t="s">
        <v>134</v>
      </c>
      <c r="AU169" s="191" t="s">
        <v>0</v>
      </c>
      <c r="AV169" s="189" t="s">
        <v>0</v>
      </c>
      <c r="AW169" s="189" t="s">
        <v>62</v>
      </c>
      <c r="AX169" s="189" t="s">
        <v>5</v>
      </c>
      <c r="AY169" s="191" t="s">
        <v>123</v>
      </c>
    </row>
    <row r="170" spans="2:65" s="25" customFormat="1" ht="21.75" customHeight="1">
      <c r="B170" s="26"/>
      <c r="C170" s="165" t="s">
        <v>186</v>
      </c>
      <c r="D170" s="165" t="s">
        <v>125</v>
      </c>
      <c r="E170" s="166" t="s">
        <v>187</v>
      </c>
      <c r="F170" s="167" t="s">
        <v>188</v>
      </c>
      <c r="G170" s="168" t="s">
        <v>128</v>
      </c>
      <c r="H170" s="169">
        <v>1753</v>
      </c>
      <c r="I170" s="170"/>
      <c r="J170" s="171">
        <f>ROUND(I170*H170,2)</f>
        <v>0</v>
      </c>
      <c r="K170" s="167" t="s">
        <v>129</v>
      </c>
      <c r="L170" s="26"/>
      <c r="M170" s="172" t="s">
        <v>1</v>
      </c>
      <c r="N170" s="173" t="s">
        <v>55</v>
      </c>
      <c r="P170" s="174">
        <f>O170*H170</f>
        <v>0</v>
      </c>
      <c r="Q170" s="174">
        <v>0</v>
      </c>
      <c r="R170" s="174">
        <f>Q170*H170</f>
        <v>0</v>
      </c>
      <c r="S170" s="174">
        <v>0</v>
      </c>
      <c r="T170" s="175">
        <f>S170*H170</f>
        <v>0</v>
      </c>
      <c r="AR170" s="176" t="s">
        <v>130</v>
      </c>
      <c r="AT170" s="176" t="s">
        <v>125</v>
      </c>
      <c r="AU170" s="176" t="s">
        <v>0</v>
      </c>
      <c r="AY170" s="4" t="s">
        <v>123</v>
      </c>
      <c r="BE170" s="177">
        <f>IF(N170="základní",J170,0)</f>
        <v>0</v>
      </c>
      <c r="BF170" s="177">
        <f>IF(N170="snížená",J170,0)</f>
        <v>0</v>
      </c>
      <c r="BG170" s="177">
        <f>IF(N170="zákl. přenesená",J170,0)</f>
        <v>0</v>
      </c>
      <c r="BH170" s="177">
        <f>IF(N170="sníž. přenesená",J170,0)</f>
        <v>0</v>
      </c>
      <c r="BI170" s="177">
        <f>IF(N170="nulová",J170,0)</f>
        <v>0</v>
      </c>
      <c r="BJ170" s="4" t="s">
        <v>5</v>
      </c>
      <c r="BK170" s="177">
        <f>ROUND(I170*H170,2)</f>
        <v>0</v>
      </c>
      <c r="BL170" s="4" t="s">
        <v>130</v>
      </c>
      <c r="BM170" s="176" t="s">
        <v>189</v>
      </c>
    </row>
    <row r="171" spans="2:65" s="25" customFormat="1" ht="19.5">
      <c r="B171" s="26"/>
      <c r="D171" s="178" t="s">
        <v>132</v>
      </c>
      <c r="F171" s="179" t="s">
        <v>190</v>
      </c>
      <c r="I171" s="180"/>
      <c r="L171" s="26"/>
      <c r="M171" s="181"/>
      <c r="T171" s="70"/>
      <c r="AT171" s="4" t="s">
        <v>132</v>
      </c>
      <c r="AU171" s="4" t="s">
        <v>0</v>
      </c>
    </row>
    <row r="172" spans="2:65" s="182" customFormat="1" ht="11.25">
      <c r="B172" s="183"/>
      <c r="D172" s="178" t="s">
        <v>134</v>
      </c>
      <c r="E172" s="184" t="s">
        <v>1</v>
      </c>
      <c r="F172" s="185" t="s">
        <v>191</v>
      </c>
      <c r="H172" s="184" t="s">
        <v>1</v>
      </c>
      <c r="I172" s="186"/>
      <c r="L172" s="183"/>
      <c r="M172" s="187"/>
      <c r="T172" s="188"/>
      <c r="AT172" s="184" t="s">
        <v>134</v>
      </c>
      <c r="AU172" s="184" t="s">
        <v>0</v>
      </c>
      <c r="AV172" s="182" t="s">
        <v>5</v>
      </c>
      <c r="AW172" s="182" t="s">
        <v>62</v>
      </c>
      <c r="AX172" s="182" t="s">
        <v>12</v>
      </c>
      <c r="AY172" s="184" t="s">
        <v>123</v>
      </c>
    </row>
    <row r="173" spans="2:65" s="189" customFormat="1" ht="11.25">
      <c r="B173" s="190"/>
      <c r="D173" s="178" t="s">
        <v>134</v>
      </c>
      <c r="E173" s="191" t="s">
        <v>1</v>
      </c>
      <c r="F173" s="192" t="s">
        <v>143</v>
      </c>
      <c r="H173" s="193">
        <v>1753</v>
      </c>
      <c r="I173" s="194"/>
      <c r="L173" s="190"/>
      <c r="M173" s="195"/>
      <c r="T173" s="196"/>
      <c r="AT173" s="191" t="s">
        <v>134</v>
      </c>
      <c r="AU173" s="191" t="s">
        <v>0</v>
      </c>
      <c r="AV173" s="189" t="s">
        <v>0</v>
      </c>
      <c r="AW173" s="189" t="s">
        <v>62</v>
      </c>
      <c r="AX173" s="189" t="s">
        <v>5</v>
      </c>
      <c r="AY173" s="191" t="s">
        <v>123</v>
      </c>
    </row>
    <row r="174" spans="2:65" s="152" customFormat="1" ht="22.9" customHeight="1">
      <c r="B174" s="153"/>
      <c r="D174" s="154" t="s">
        <v>13</v>
      </c>
      <c r="E174" s="163" t="s">
        <v>192</v>
      </c>
      <c r="F174" s="163" t="s">
        <v>193</v>
      </c>
      <c r="I174" s="156"/>
      <c r="J174" s="164">
        <f>BK174</f>
        <v>0</v>
      </c>
      <c r="L174" s="153"/>
      <c r="M174" s="158"/>
      <c r="P174" s="159">
        <f>SUM(P175:P183)</f>
        <v>0</v>
      </c>
      <c r="R174" s="159">
        <f>SUM(R175:R183)</f>
        <v>13.964119999999999</v>
      </c>
      <c r="T174" s="160">
        <f>SUM(T175:T183)</f>
        <v>0</v>
      </c>
      <c r="AR174" s="154" t="s">
        <v>5</v>
      </c>
      <c r="AT174" s="161" t="s">
        <v>13</v>
      </c>
      <c r="AU174" s="161" t="s">
        <v>5</v>
      </c>
      <c r="AY174" s="154" t="s">
        <v>123</v>
      </c>
      <c r="BK174" s="162">
        <f>SUM(BK175:BK183)</f>
        <v>0</v>
      </c>
    </row>
    <row r="175" spans="2:65" s="25" customFormat="1" ht="16.5" customHeight="1">
      <c r="B175" s="26"/>
      <c r="C175" s="165" t="s">
        <v>194</v>
      </c>
      <c r="D175" s="165" t="s">
        <v>125</v>
      </c>
      <c r="E175" s="166" t="s">
        <v>195</v>
      </c>
      <c r="F175" s="167" t="s">
        <v>196</v>
      </c>
      <c r="G175" s="168" t="s">
        <v>197</v>
      </c>
      <c r="H175" s="169">
        <v>14</v>
      </c>
      <c r="I175" s="170"/>
      <c r="J175" s="171">
        <f>ROUND(I175*H175,2)</f>
        <v>0</v>
      </c>
      <c r="K175" s="167" t="s">
        <v>198</v>
      </c>
      <c r="L175" s="26"/>
      <c r="M175" s="172" t="s">
        <v>1</v>
      </c>
      <c r="N175" s="173" t="s">
        <v>55</v>
      </c>
      <c r="P175" s="174">
        <f>O175*H175</f>
        <v>0</v>
      </c>
      <c r="Q175" s="174">
        <v>0.42368</v>
      </c>
      <c r="R175" s="174">
        <f>Q175*H175</f>
        <v>5.9315199999999999</v>
      </c>
      <c r="S175" s="174">
        <v>0</v>
      </c>
      <c r="T175" s="175">
        <f>S175*H175</f>
        <v>0</v>
      </c>
      <c r="AR175" s="176" t="s">
        <v>130</v>
      </c>
      <c r="AT175" s="176" t="s">
        <v>125</v>
      </c>
      <c r="AU175" s="176" t="s">
        <v>0</v>
      </c>
      <c r="AY175" s="4" t="s">
        <v>123</v>
      </c>
      <c r="BE175" s="177">
        <f>IF(N175="základní",J175,0)</f>
        <v>0</v>
      </c>
      <c r="BF175" s="177">
        <f>IF(N175="snížená",J175,0)</f>
        <v>0</v>
      </c>
      <c r="BG175" s="177">
        <f>IF(N175="zákl. přenesená",J175,0)</f>
        <v>0</v>
      </c>
      <c r="BH175" s="177">
        <f>IF(N175="sníž. přenesená",J175,0)</f>
        <v>0</v>
      </c>
      <c r="BI175" s="177">
        <f>IF(N175="nulová",J175,0)</f>
        <v>0</v>
      </c>
      <c r="BJ175" s="4" t="s">
        <v>5</v>
      </c>
      <c r="BK175" s="177">
        <f>ROUND(I175*H175,2)</f>
        <v>0</v>
      </c>
      <c r="BL175" s="4" t="s">
        <v>130</v>
      </c>
      <c r="BM175" s="176" t="s">
        <v>199</v>
      </c>
    </row>
    <row r="176" spans="2:65" s="25" customFormat="1">
      <c r="B176" s="26"/>
      <c r="D176" s="178" t="s">
        <v>132</v>
      </c>
      <c r="F176" s="179" t="s">
        <v>196</v>
      </c>
      <c r="I176" s="180"/>
      <c r="L176" s="26"/>
      <c r="M176" s="181"/>
      <c r="T176" s="70"/>
      <c r="AT176" s="4" t="s">
        <v>132</v>
      </c>
      <c r="AU176" s="4" t="s">
        <v>0</v>
      </c>
    </row>
    <row r="177" spans="2:65" s="189" customFormat="1" ht="11.25">
      <c r="B177" s="190"/>
      <c r="D177" s="178" t="s">
        <v>134</v>
      </c>
      <c r="E177" s="191" t="s">
        <v>1</v>
      </c>
      <c r="F177" s="192" t="s">
        <v>200</v>
      </c>
      <c r="H177" s="193">
        <v>14</v>
      </c>
      <c r="I177" s="194"/>
      <c r="L177" s="190"/>
      <c r="M177" s="195"/>
      <c r="T177" s="196"/>
      <c r="AT177" s="191" t="s">
        <v>134</v>
      </c>
      <c r="AU177" s="191" t="s">
        <v>0</v>
      </c>
      <c r="AV177" s="189" t="s">
        <v>0</v>
      </c>
      <c r="AW177" s="189" t="s">
        <v>62</v>
      </c>
      <c r="AX177" s="189" t="s">
        <v>5</v>
      </c>
      <c r="AY177" s="191" t="s">
        <v>123</v>
      </c>
    </row>
    <row r="178" spans="2:65" s="25" customFormat="1" ht="16.5" customHeight="1">
      <c r="B178" s="26"/>
      <c r="C178" s="165" t="s">
        <v>200</v>
      </c>
      <c r="D178" s="165" t="s">
        <v>125</v>
      </c>
      <c r="E178" s="166" t="s">
        <v>201</v>
      </c>
      <c r="F178" s="167" t="s">
        <v>202</v>
      </c>
      <c r="G178" s="168" t="s">
        <v>197</v>
      </c>
      <c r="H178" s="169">
        <v>8</v>
      </c>
      <c r="I178" s="170"/>
      <c r="J178" s="171">
        <f>ROUND(I178*H178,2)</f>
        <v>0</v>
      </c>
      <c r="K178" s="167" t="s">
        <v>198</v>
      </c>
      <c r="L178" s="26"/>
      <c r="M178" s="172" t="s">
        <v>1</v>
      </c>
      <c r="N178" s="173" t="s">
        <v>55</v>
      </c>
      <c r="P178" s="174">
        <f>O178*H178</f>
        <v>0</v>
      </c>
      <c r="Q178" s="174">
        <v>0.42080000000000001</v>
      </c>
      <c r="R178" s="174">
        <f>Q178*H178</f>
        <v>3.3664000000000001</v>
      </c>
      <c r="S178" s="174">
        <v>0</v>
      </c>
      <c r="T178" s="175">
        <f>S178*H178</f>
        <v>0</v>
      </c>
      <c r="AR178" s="176" t="s">
        <v>130</v>
      </c>
      <c r="AT178" s="176" t="s">
        <v>125</v>
      </c>
      <c r="AU178" s="176" t="s">
        <v>0</v>
      </c>
      <c r="AY178" s="4" t="s">
        <v>123</v>
      </c>
      <c r="BE178" s="177">
        <f>IF(N178="základní",J178,0)</f>
        <v>0</v>
      </c>
      <c r="BF178" s="177">
        <f>IF(N178="snížená",J178,0)</f>
        <v>0</v>
      </c>
      <c r="BG178" s="177">
        <f>IF(N178="zákl. přenesená",J178,0)</f>
        <v>0</v>
      </c>
      <c r="BH178" s="177">
        <f>IF(N178="sníž. přenesená",J178,0)</f>
        <v>0</v>
      </c>
      <c r="BI178" s="177">
        <f>IF(N178="nulová",J178,0)</f>
        <v>0</v>
      </c>
      <c r="BJ178" s="4" t="s">
        <v>5</v>
      </c>
      <c r="BK178" s="177">
        <f>ROUND(I178*H178,2)</f>
        <v>0</v>
      </c>
      <c r="BL178" s="4" t="s">
        <v>130</v>
      </c>
      <c r="BM178" s="176" t="s">
        <v>203</v>
      </c>
    </row>
    <row r="179" spans="2:65" s="25" customFormat="1">
      <c r="B179" s="26"/>
      <c r="D179" s="178" t="s">
        <v>132</v>
      </c>
      <c r="F179" s="179" t="s">
        <v>202</v>
      </c>
      <c r="I179" s="180"/>
      <c r="L179" s="26"/>
      <c r="M179" s="181"/>
      <c r="T179" s="70"/>
      <c r="AT179" s="4" t="s">
        <v>132</v>
      </c>
      <c r="AU179" s="4" t="s">
        <v>0</v>
      </c>
    </row>
    <row r="180" spans="2:65" s="189" customFormat="1" ht="11.25">
      <c r="B180" s="190"/>
      <c r="D180" s="178" t="s">
        <v>134</v>
      </c>
      <c r="E180" s="191" t="s">
        <v>1</v>
      </c>
      <c r="F180" s="192" t="s">
        <v>192</v>
      </c>
      <c r="H180" s="193">
        <v>8</v>
      </c>
      <c r="I180" s="194"/>
      <c r="L180" s="190"/>
      <c r="M180" s="195"/>
      <c r="T180" s="196"/>
      <c r="AT180" s="191" t="s">
        <v>134</v>
      </c>
      <c r="AU180" s="191" t="s">
        <v>0</v>
      </c>
      <c r="AV180" s="189" t="s">
        <v>0</v>
      </c>
      <c r="AW180" s="189" t="s">
        <v>62</v>
      </c>
      <c r="AX180" s="189" t="s">
        <v>5</v>
      </c>
      <c r="AY180" s="191" t="s">
        <v>123</v>
      </c>
    </row>
    <row r="181" spans="2:65" s="25" customFormat="1" ht="21.75" customHeight="1">
      <c r="B181" s="26"/>
      <c r="C181" s="165" t="s">
        <v>85</v>
      </c>
      <c r="D181" s="165" t="s">
        <v>125</v>
      </c>
      <c r="E181" s="166" t="s">
        <v>204</v>
      </c>
      <c r="F181" s="167" t="s">
        <v>205</v>
      </c>
      <c r="G181" s="168" t="s">
        <v>197</v>
      </c>
      <c r="H181" s="169">
        <v>15</v>
      </c>
      <c r="I181" s="170"/>
      <c r="J181" s="171">
        <f>ROUND(I181*H181,2)</f>
        <v>0</v>
      </c>
      <c r="K181" s="167" t="s">
        <v>198</v>
      </c>
      <c r="L181" s="26"/>
      <c r="M181" s="172" t="s">
        <v>1</v>
      </c>
      <c r="N181" s="173" t="s">
        <v>55</v>
      </c>
      <c r="P181" s="174">
        <f>O181*H181</f>
        <v>0</v>
      </c>
      <c r="Q181" s="174">
        <v>0.31108000000000002</v>
      </c>
      <c r="R181" s="174">
        <f>Q181*H181</f>
        <v>4.6661999999999999</v>
      </c>
      <c r="S181" s="174">
        <v>0</v>
      </c>
      <c r="T181" s="175">
        <f>S181*H181</f>
        <v>0</v>
      </c>
      <c r="AR181" s="176" t="s">
        <v>130</v>
      </c>
      <c r="AT181" s="176" t="s">
        <v>125</v>
      </c>
      <c r="AU181" s="176" t="s">
        <v>0</v>
      </c>
      <c r="AY181" s="4" t="s">
        <v>123</v>
      </c>
      <c r="BE181" s="177">
        <f>IF(N181="základní",J181,0)</f>
        <v>0</v>
      </c>
      <c r="BF181" s="177">
        <f>IF(N181="snížená",J181,0)</f>
        <v>0</v>
      </c>
      <c r="BG181" s="177">
        <f>IF(N181="zákl. přenesená",J181,0)</f>
        <v>0</v>
      </c>
      <c r="BH181" s="177">
        <f>IF(N181="sníž. přenesená",J181,0)</f>
        <v>0</v>
      </c>
      <c r="BI181" s="177">
        <f>IF(N181="nulová",J181,0)</f>
        <v>0</v>
      </c>
      <c r="BJ181" s="4" t="s">
        <v>5</v>
      </c>
      <c r="BK181" s="177">
        <f>ROUND(I181*H181,2)</f>
        <v>0</v>
      </c>
      <c r="BL181" s="4" t="s">
        <v>130</v>
      </c>
      <c r="BM181" s="176" t="s">
        <v>206</v>
      </c>
    </row>
    <row r="182" spans="2:65" s="25" customFormat="1">
      <c r="B182" s="26"/>
      <c r="D182" s="178" t="s">
        <v>132</v>
      </c>
      <c r="F182" s="179" t="s">
        <v>207</v>
      </c>
      <c r="I182" s="180"/>
      <c r="L182" s="26"/>
      <c r="M182" s="181"/>
      <c r="T182" s="70"/>
      <c r="AT182" s="4" t="s">
        <v>132</v>
      </c>
      <c r="AU182" s="4" t="s">
        <v>0</v>
      </c>
    </row>
    <row r="183" spans="2:65" s="189" customFormat="1" ht="11.25">
      <c r="B183" s="190"/>
      <c r="D183" s="178" t="s">
        <v>134</v>
      </c>
      <c r="E183" s="191" t="s">
        <v>1</v>
      </c>
      <c r="F183" s="192" t="s">
        <v>85</v>
      </c>
      <c r="H183" s="193">
        <v>15</v>
      </c>
      <c r="I183" s="194"/>
      <c r="L183" s="190"/>
      <c r="M183" s="195"/>
      <c r="T183" s="196"/>
      <c r="AT183" s="191" t="s">
        <v>134</v>
      </c>
      <c r="AU183" s="191" t="s">
        <v>0</v>
      </c>
      <c r="AV183" s="189" t="s">
        <v>0</v>
      </c>
      <c r="AW183" s="189" t="s">
        <v>62</v>
      </c>
      <c r="AX183" s="189" t="s">
        <v>5</v>
      </c>
      <c r="AY183" s="191" t="s">
        <v>123</v>
      </c>
    </row>
    <row r="184" spans="2:65" s="152" customFormat="1" ht="22.9" customHeight="1">
      <c r="B184" s="153"/>
      <c r="D184" s="154" t="s">
        <v>13</v>
      </c>
      <c r="E184" s="163" t="s">
        <v>166</v>
      </c>
      <c r="F184" s="163" t="s">
        <v>208</v>
      </c>
      <c r="I184" s="156"/>
      <c r="J184" s="164">
        <f>BK184</f>
        <v>0</v>
      </c>
      <c r="L184" s="153"/>
      <c r="M184" s="158"/>
      <c r="P184" s="159">
        <f>SUM(P185:P252)</f>
        <v>0</v>
      </c>
      <c r="R184" s="159">
        <f>SUM(R185:R252)</f>
        <v>78.536774120000004</v>
      </c>
      <c r="T184" s="160">
        <f>SUM(T185:T252)</f>
        <v>3.5060000000000002</v>
      </c>
      <c r="AR184" s="154" t="s">
        <v>5</v>
      </c>
      <c r="AT184" s="161" t="s">
        <v>13</v>
      </c>
      <c r="AU184" s="161" t="s">
        <v>5</v>
      </c>
      <c r="AY184" s="154" t="s">
        <v>123</v>
      </c>
      <c r="BK184" s="162">
        <f>SUM(BK185:BK252)</f>
        <v>0</v>
      </c>
    </row>
    <row r="185" spans="2:65" s="25" customFormat="1" ht="16.5" customHeight="1">
      <c r="B185" s="26"/>
      <c r="C185" s="165" t="s">
        <v>209</v>
      </c>
      <c r="D185" s="165" t="s">
        <v>125</v>
      </c>
      <c r="E185" s="166" t="s">
        <v>210</v>
      </c>
      <c r="F185" s="167" t="s">
        <v>211</v>
      </c>
      <c r="G185" s="168" t="s">
        <v>153</v>
      </c>
      <c r="H185" s="169">
        <v>15.2</v>
      </c>
      <c r="I185" s="170"/>
      <c r="J185" s="171">
        <f>ROUND(I185*H185,2)</f>
        <v>0</v>
      </c>
      <c r="K185" s="167" t="s">
        <v>129</v>
      </c>
      <c r="L185" s="26"/>
      <c r="M185" s="172" t="s">
        <v>1</v>
      </c>
      <c r="N185" s="173" t="s">
        <v>55</v>
      </c>
      <c r="P185" s="174">
        <f>O185*H185</f>
        <v>0</v>
      </c>
      <c r="Q185" s="174">
        <v>0</v>
      </c>
      <c r="R185" s="174">
        <f>Q185*H185</f>
        <v>0</v>
      </c>
      <c r="S185" s="174">
        <v>0</v>
      </c>
      <c r="T185" s="175">
        <f>S185*H185</f>
        <v>0</v>
      </c>
      <c r="AR185" s="176" t="s">
        <v>130</v>
      </c>
      <c r="AT185" s="176" t="s">
        <v>125</v>
      </c>
      <c r="AU185" s="176" t="s">
        <v>0</v>
      </c>
      <c r="AY185" s="4" t="s">
        <v>123</v>
      </c>
      <c r="BE185" s="177">
        <f>IF(N185="základní",J185,0)</f>
        <v>0</v>
      </c>
      <c r="BF185" s="177">
        <f>IF(N185="snížená",J185,0)</f>
        <v>0</v>
      </c>
      <c r="BG185" s="177">
        <f>IF(N185="zákl. přenesená",J185,0)</f>
        <v>0</v>
      </c>
      <c r="BH185" s="177">
        <f>IF(N185="sníž. přenesená",J185,0)</f>
        <v>0</v>
      </c>
      <c r="BI185" s="177">
        <f>IF(N185="nulová",J185,0)</f>
        <v>0</v>
      </c>
      <c r="BJ185" s="4" t="s">
        <v>5</v>
      </c>
      <c r="BK185" s="177">
        <f>ROUND(I185*H185,2)</f>
        <v>0</v>
      </c>
      <c r="BL185" s="4" t="s">
        <v>130</v>
      </c>
      <c r="BM185" s="176" t="s">
        <v>212</v>
      </c>
    </row>
    <row r="186" spans="2:65" s="25" customFormat="1">
      <c r="B186" s="26"/>
      <c r="D186" s="178" t="s">
        <v>132</v>
      </c>
      <c r="F186" s="179" t="s">
        <v>213</v>
      </c>
      <c r="I186" s="180"/>
      <c r="L186" s="26"/>
      <c r="M186" s="181"/>
      <c r="T186" s="70"/>
      <c r="AT186" s="4" t="s">
        <v>132</v>
      </c>
      <c r="AU186" s="4" t="s">
        <v>0</v>
      </c>
    </row>
    <row r="187" spans="2:65" s="182" customFormat="1" ht="11.25">
      <c r="B187" s="183"/>
      <c r="D187" s="178" t="s">
        <v>134</v>
      </c>
      <c r="E187" s="184" t="s">
        <v>1</v>
      </c>
      <c r="F187" s="185" t="s">
        <v>191</v>
      </c>
      <c r="H187" s="184" t="s">
        <v>1</v>
      </c>
      <c r="I187" s="186"/>
      <c r="L187" s="183"/>
      <c r="M187" s="187"/>
      <c r="T187" s="188"/>
      <c r="AT187" s="184" t="s">
        <v>134</v>
      </c>
      <c r="AU187" s="184" t="s">
        <v>0</v>
      </c>
      <c r="AV187" s="182" t="s">
        <v>5</v>
      </c>
      <c r="AW187" s="182" t="s">
        <v>62</v>
      </c>
      <c r="AX187" s="182" t="s">
        <v>12</v>
      </c>
      <c r="AY187" s="184" t="s">
        <v>123</v>
      </c>
    </row>
    <row r="188" spans="2:65" s="189" customFormat="1" ht="11.25">
      <c r="B188" s="190"/>
      <c r="D188" s="178" t="s">
        <v>134</v>
      </c>
      <c r="E188" s="191" t="s">
        <v>1</v>
      </c>
      <c r="F188" s="192" t="s">
        <v>214</v>
      </c>
      <c r="H188" s="193">
        <v>15.2</v>
      </c>
      <c r="I188" s="194"/>
      <c r="L188" s="190"/>
      <c r="M188" s="195"/>
      <c r="T188" s="196"/>
      <c r="AT188" s="191" t="s">
        <v>134</v>
      </c>
      <c r="AU188" s="191" t="s">
        <v>0</v>
      </c>
      <c r="AV188" s="189" t="s">
        <v>0</v>
      </c>
      <c r="AW188" s="189" t="s">
        <v>62</v>
      </c>
      <c r="AX188" s="189" t="s">
        <v>5</v>
      </c>
      <c r="AY188" s="191" t="s">
        <v>123</v>
      </c>
    </row>
    <row r="189" spans="2:65" s="25" customFormat="1" ht="16.5" customHeight="1">
      <c r="B189" s="26"/>
      <c r="C189" s="165" t="s">
        <v>215</v>
      </c>
      <c r="D189" s="165" t="s">
        <v>125</v>
      </c>
      <c r="E189" s="166" t="s">
        <v>216</v>
      </c>
      <c r="F189" s="167" t="s">
        <v>217</v>
      </c>
      <c r="G189" s="168" t="s">
        <v>153</v>
      </c>
      <c r="H189" s="169">
        <v>15.2</v>
      </c>
      <c r="I189" s="170"/>
      <c r="J189" s="171">
        <f>ROUND(I189*H189,2)</f>
        <v>0</v>
      </c>
      <c r="K189" s="167" t="s">
        <v>129</v>
      </c>
      <c r="L189" s="26"/>
      <c r="M189" s="172" t="s">
        <v>1</v>
      </c>
      <c r="N189" s="173" t="s">
        <v>55</v>
      </c>
      <c r="P189" s="174">
        <f>O189*H189</f>
        <v>0</v>
      </c>
      <c r="Q189" s="174">
        <v>1E-4</v>
      </c>
      <c r="R189" s="174">
        <f>Q189*H189</f>
        <v>1.5200000000000001E-3</v>
      </c>
      <c r="S189" s="174">
        <v>0</v>
      </c>
      <c r="T189" s="175">
        <f>S189*H189</f>
        <v>0</v>
      </c>
      <c r="AR189" s="176" t="s">
        <v>130</v>
      </c>
      <c r="AT189" s="176" t="s">
        <v>125</v>
      </c>
      <c r="AU189" s="176" t="s">
        <v>0</v>
      </c>
      <c r="AY189" s="4" t="s">
        <v>123</v>
      </c>
      <c r="BE189" s="177">
        <f>IF(N189="základní",J189,0)</f>
        <v>0</v>
      </c>
      <c r="BF189" s="177">
        <f>IF(N189="snížená",J189,0)</f>
        <v>0</v>
      </c>
      <c r="BG189" s="177">
        <f>IF(N189="zákl. přenesená",J189,0)</f>
        <v>0</v>
      </c>
      <c r="BH189" s="177">
        <f>IF(N189="sníž. přenesená",J189,0)</f>
        <v>0</v>
      </c>
      <c r="BI189" s="177">
        <f>IF(N189="nulová",J189,0)</f>
        <v>0</v>
      </c>
      <c r="BJ189" s="4" t="s">
        <v>5</v>
      </c>
      <c r="BK189" s="177">
        <f>ROUND(I189*H189,2)</f>
        <v>0</v>
      </c>
      <c r="BL189" s="4" t="s">
        <v>130</v>
      </c>
      <c r="BM189" s="176" t="s">
        <v>218</v>
      </c>
    </row>
    <row r="190" spans="2:65" s="25" customFormat="1">
      <c r="B190" s="26"/>
      <c r="D190" s="178" t="s">
        <v>132</v>
      </c>
      <c r="F190" s="179" t="s">
        <v>219</v>
      </c>
      <c r="I190" s="180"/>
      <c r="L190" s="26"/>
      <c r="M190" s="181"/>
      <c r="T190" s="70"/>
      <c r="AT190" s="4" t="s">
        <v>132</v>
      </c>
      <c r="AU190" s="4" t="s">
        <v>0</v>
      </c>
    </row>
    <row r="191" spans="2:65" s="182" customFormat="1" ht="11.25">
      <c r="B191" s="183"/>
      <c r="D191" s="178" t="s">
        <v>134</v>
      </c>
      <c r="E191" s="184" t="s">
        <v>1</v>
      </c>
      <c r="F191" s="185" t="s">
        <v>191</v>
      </c>
      <c r="H191" s="184" t="s">
        <v>1</v>
      </c>
      <c r="I191" s="186"/>
      <c r="L191" s="183"/>
      <c r="M191" s="187"/>
      <c r="T191" s="188"/>
      <c r="AT191" s="184" t="s">
        <v>134</v>
      </c>
      <c r="AU191" s="184" t="s">
        <v>0</v>
      </c>
      <c r="AV191" s="182" t="s">
        <v>5</v>
      </c>
      <c r="AW191" s="182" t="s">
        <v>62</v>
      </c>
      <c r="AX191" s="182" t="s">
        <v>12</v>
      </c>
      <c r="AY191" s="184" t="s">
        <v>123</v>
      </c>
    </row>
    <row r="192" spans="2:65" s="189" customFormat="1" ht="11.25">
      <c r="B192" s="190"/>
      <c r="D192" s="178" t="s">
        <v>134</v>
      </c>
      <c r="E192" s="191" t="s">
        <v>1</v>
      </c>
      <c r="F192" s="192" t="s">
        <v>214</v>
      </c>
      <c r="H192" s="193">
        <v>15.2</v>
      </c>
      <c r="I192" s="194"/>
      <c r="L192" s="190"/>
      <c r="M192" s="195"/>
      <c r="T192" s="196"/>
      <c r="AT192" s="191" t="s">
        <v>134</v>
      </c>
      <c r="AU192" s="191" t="s">
        <v>0</v>
      </c>
      <c r="AV192" s="189" t="s">
        <v>0</v>
      </c>
      <c r="AW192" s="189" t="s">
        <v>62</v>
      </c>
      <c r="AX192" s="189" t="s">
        <v>5</v>
      </c>
      <c r="AY192" s="191" t="s">
        <v>123</v>
      </c>
    </row>
    <row r="193" spans="2:65" s="25" customFormat="1" ht="16.5" customHeight="1">
      <c r="B193" s="26"/>
      <c r="C193" s="165" t="s">
        <v>220</v>
      </c>
      <c r="D193" s="165" t="s">
        <v>125</v>
      </c>
      <c r="E193" s="166" t="s">
        <v>221</v>
      </c>
      <c r="F193" s="167" t="s">
        <v>222</v>
      </c>
      <c r="G193" s="168" t="s">
        <v>153</v>
      </c>
      <c r="H193" s="169">
        <v>15.2</v>
      </c>
      <c r="I193" s="170"/>
      <c r="J193" s="171">
        <f>ROUND(I193*H193,2)</f>
        <v>0</v>
      </c>
      <c r="K193" s="167" t="s">
        <v>129</v>
      </c>
      <c r="L193" s="26"/>
      <c r="M193" s="172" t="s">
        <v>1</v>
      </c>
      <c r="N193" s="173" t="s">
        <v>55</v>
      </c>
      <c r="P193" s="174">
        <f>O193*H193</f>
        <v>0</v>
      </c>
      <c r="Q193" s="174">
        <v>2.0000000000000001E-4</v>
      </c>
      <c r="R193" s="174">
        <f>Q193*H193</f>
        <v>3.0400000000000002E-3</v>
      </c>
      <c r="S193" s="174">
        <v>0</v>
      </c>
      <c r="T193" s="175">
        <f>S193*H193</f>
        <v>0</v>
      </c>
      <c r="AR193" s="176" t="s">
        <v>130</v>
      </c>
      <c r="AT193" s="176" t="s">
        <v>125</v>
      </c>
      <c r="AU193" s="176" t="s">
        <v>0</v>
      </c>
      <c r="AY193" s="4" t="s">
        <v>123</v>
      </c>
      <c r="BE193" s="177">
        <f>IF(N193="základní",J193,0)</f>
        <v>0</v>
      </c>
      <c r="BF193" s="177">
        <f>IF(N193="snížená",J193,0)</f>
        <v>0</v>
      </c>
      <c r="BG193" s="177">
        <f>IF(N193="zákl. přenesená",J193,0)</f>
        <v>0</v>
      </c>
      <c r="BH193" s="177">
        <f>IF(N193="sníž. přenesená",J193,0)</f>
        <v>0</v>
      </c>
      <c r="BI193" s="177">
        <f>IF(N193="nulová",J193,0)</f>
        <v>0</v>
      </c>
      <c r="BJ193" s="4" t="s">
        <v>5</v>
      </c>
      <c r="BK193" s="177">
        <f>ROUND(I193*H193,2)</f>
        <v>0</v>
      </c>
      <c r="BL193" s="4" t="s">
        <v>130</v>
      </c>
      <c r="BM193" s="176" t="s">
        <v>223</v>
      </c>
    </row>
    <row r="194" spans="2:65" s="25" customFormat="1">
      <c r="B194" s="26"/>
      <c r="D194" s="178" t="s">
        <v>132</v>
      </c>
      <c r="F194" s="179" t="s">
        <v>224</v>
      </c>
      <c r="I194" s="180"/>
      <c r="L194" s="26"/>
      <c r="M194" s="181"/>
      <c r="T194" s="70"/>
      <c r="AT194" s="4" t="s">
        <v>132</v>
      </c>
      <c r="AU194" s="4" t="s">
        <v>0</v>
      </c>
    </row>
    <row r="195" spans="2:65" s="182" customFormat="1" ht="11.25">
      <c r="B195" s="183"/>
      <c r="D195" s="178" t="s">
        <v>134</v>
      </c>
      <c r="E195" s="184" t="s">
        <v>1</v>
      </c>
      <c r="F195" s="185" t="s">
        <v>191</v>
      </c>
      <c r="H195" s="184" t="s">
        <v>1</v>
      </c>
      <c r="I195" s="186"/>
      <c r="L195" s="183"/>
      <c r="M195" s="187"/>
      <c r="T195" s="188"/>
      <c r="AT195" s="184" t="s">
        <v>134</v>
      </c>
      <c r="AU195" s="184" t="s">
        <v>0</v>
      </c>
      <c r="AV195" s="182" t="s">
        <v>5</v>
      </c>
      <c r="AW195" s="182" t="s">
        <v>62</v>
      </c>
      <c r="AX195" s="182" t="s">
        <v>12</v>
      </c>
      <c r="AY195" s="184" t="s">
        <v>123</v>
      </c>
    </row>
    <row r="196" spans="2:65" s="189" customFormat="1" ht="11.25">
      <c r="B196" s="190"/>
      <c r="D196" s="178" t="s">
        <v>134</v>
      </c>
      <c r="E196" s="191" t="s">
        <v>1</v>
      </c>
      <c r="F196" s="192" t="s">
        <v>214</v>
      </c>
      <c r="H196" s="193">
        <v>15.2</v>
      </c>
      <c r="I196" s="194"/>
      <c r="L196" s="190"/>
      <c r="M196" s="195"/>
      <c r="T196" s="196"/>
      <c r="AT196" s="191" t="s">
        <v>134</v>
      </c>
      <c r="AU196" s="191" t="s">
        <v>0</v>
      </c>
      <c r="AV196" s="189" t="s">
        <v>0</v>
      </c>
      <c r="AW196" s="189" t="s">
        <v>62</v>
      </c>
      <c r="AX196" s="189" t="s">
        <v>5</v>
      </c>
      <c r="AY196" s="191" t="s">
        <v>123</v>
      </c>
    </row>
    <row r="197" spans="2:65" s="25" customFormat="1" ht="16.5" customHeight="1">
      <c r="B197" s="26"/>
      <c r="C197" s="165" t="s">
        <v>225</v>
      </c>
      <c r="D197" s="165" t="s">
        <v>125</v>
      </c>
      <c r="E197" s="166" t="s">
        <v>226</v>
      </c>
      <c r="F197" s="167" t="s">
        <v>227</v>
      </c>
      <c r="G197" s="168" t="s">
        <v>153</v>
      </c>
      <c r="H197" s="169">
        <v>218.8</v>
      </c>
      <c r="I197" s="170"/>
      <c r="J197" s="171">
        <f>ROUND(I197*H197,2)</f>
        <v>0</v>
      </c>
      <c r="K197" s="167" t="s">
        <v>129</v>
      </c>
      <c r="L197" s="26"/>
      <c r="M197" s="172" t="s">
        <v>1</v>
      </c>
      <c r="N197" s="173" t="s">
        <v>55</v>
      </c>
      <c r="P197" s="174">
        <f>O197*H197</f>
        <v>0</v>
      </c>
      <c r="Q197" s="174">
        <v>0.15540000000000001</v>
      </c>
      <c r="R197" s="174">
        <f>Q197*H197</f>
        <v>34.001520000000006</v>
      </c>
      <c r="S197" s="174">
        <v>0</v>
      </c>
      <c r="T197" s="175">
        <f>S197*H197</f>
        <v>0</v>
      </c>
      <c r="AR197" s="176" t="s">
        <v>130</v>
      </c>
      <c r="AT197" s="176" t="s">
        <v>125</v>
      </c>
      <c r="AU197" s="176" t="s">
        <v>0</v>
      </c>
      <c r="AY197" s="4" t="s">
        <v>123</v>
      </c>
      <c r="BE197" s="177">
        <f>IF(N197="základní",J197,0)</f>
        <v>0</v>
      </c>
      <c r="BF197" s="177">
        <f>IF(N197="snížená",J197,0)</f>
        <v>0</v>
      </c>
      <c r="BG197" s="177">
        <f>IF(N197="zákl. přenesená",J197,0)</f>
        <v>0</v>
      </c>
      <c r="BH197" s="177">
        <f>IF(N197="sníž. přenesená",J197,0)</f>
        <v>0</v>
      </c>
      <c r="BI197" s="177">
        <f>IF(N197="nulová",J197,0)</f>
        <v>0</v>
      </c>
      <c r="BJ197" s="4" t="s">
        <v>5</v>
      </c>
      <c r="BK197" s="177">
        <f>ROUND(I197*H197,2)</f>
        <v>0</v>
      </c>
      <c r="BL197" s="4" t="s">
        <v>130</v>
      </c>
      <c r="BM197" s="176" t="s">
        <v>228</v>
      </c>
    </row>
    <row r="198" spans="2:65" s="25" customFormat="1" ht="19.5">
      <c r="B198" s="26"/>
      <c r="D198" s="178" t="s">
        <v>132</v>
      </c>
      <c r="F198" s="179" t="s">
        <v>229</v>
      </c>
      <c r="I198" s="180"/>
      <c r="L198" s="26"/>
      <c r="M198" s="181"/>
      <c r="T198" s="70"/>
      <c r="AT198" s="4" t="s">
        <v>132</v>
      </c>
      <c r="AU198" s="4" t="s">
        <v>0</v>
      </c>
    </row>
    <row r="199" spans="2:65" s="182" customFormat="1" ht="11.25">
      <c r="B199" s="183"/>
      <c r="D199" s="178" t="s">
        <v>134</v>
      </c>
      <c r="E199" s="184" t="s">
        <v>1</v>
      </c>
      <c r="F199" s="185" t="s">
        <v>135</v>
      </c>
      <c r="H199" s="184" t="s">
        <v>1</v>
      </c>
      <c r="I199" s="186"/>
      <c r="L199" s="183"/>
      <c r="M199" s="187"/>
      <c r="T199" s="188"/>
      <c r="AT199" s="184" t="s">
        <v>134</v>
      </c>
      <c r="AU199" s="184" t="s">
        <v>0</v>
      </c>
      <c r="AV199" s="182" t="s">
        <v>5</v>
      </c>
      <c r="AW199" s="182" t="s">
        <v>62</v>
      </c>
      <c r="AX199" s="182" t="s">
        <v>12</v>
      </c>
      <c r="AY199" s="184" t="s">
        <v>123</v>
      </c>
    </row>
    <row r="200" spans="2:65" s="189" customFormat="1" ht="11.25">
      <c r="B200" s="190"/>
      <c r="D200" s="178" t="s">
        <v>134</v>
      </c>
      <c r="E200" s="191" t="s">
        <v>1</v>
      </c>
      <c r="F200" s="192" t="s">
        <v>230</v>
      </c>
      <c r="H200" s="193">
        <v>218.8</v>
      </c>
      <c r="I200" s="194"/>
      <c r="L200" s="190"/>
      <c r="M200" s="195"/>
      <c r="T200" s="196"/>
      <c r="AT200" s="191" t="s">
        <v>134</v>
      </c>
      <c r="AU200" s="191" t="s">
        <v>0</v>
      </c>
      <c r="AV200" s="189" t="s">
        <v>0</v>
      </c>
      <c r="AW200" s="189" t="s">
        <v>62</v>
      </c>
      <c r="AX200" s="189" t="s">
        <v>12</v>
      </c>
      <c r="AY200" s="191" t="s">
        <v>123</v>
      </c>
    </row>
    <row r="201" spans="2:65" s="197" customFormat="1" ht="11.25">
      <c r="B201" s="198"/>
      <c r="D201" s="178" t="s">
        <v>134</v>
      </c>
      <c r="E201" s="199" t="s">
        <v>1</v>
      </c>
      <c r="F201" s="200" t="s">
        <v>138</v>
      </c>
      <c r="H201" s="201">
        <v>218.8</v>
      </c>
      <c r="I201" s="202"/>
      <c r="L201" s="198"/>
      <c r="M201" s="203"/>
      <c r="T201" s="204"/>
      <c r="AT201" s="199" t="s">
        <v>134</v>
      </c>
      <c r="AU201" s="199" t="s">
        <v>0</v>
      </c>
      <c r="AV201" s="197" t="s">
        <v>130</v>
      </c>
      <c r="AW201" s="197" t="s">
        <v>62</v>
      </c>
      <c r="AX201" s="197" t="s">
        <v>5</v>
      </c>
      <c r="AY201" s="199" t="s">
        <v>123</v>
      </c>
    </row>
    <row r="202" spans="2:65" s="25" customFormat="1" ht="16.5" customHeight="1">
      <c r="B202" s="26"/>
      <c r="C202" s="205" t="s">
        <v>86</v>
      </c>
      <c r="D202" s="205" t="s">
        <v>231</v>
      </c>
      <c r="E202" s="206" t="s">
        <v>232</v>
      </c>
      <c r="F202" s="207" t="s">
        <v>233</v>
      </c>
      <c r="G202" s="208" t="s">
        <v>153</v>
      </c>
      <c r="H202" s="209">
        <v>223.17599999999999</v>
      </c>
      <c r="I202" s="210"/>
      <c r="J202" s="211">
        <f>ROUND(I202*H202,2)</f>
        <v>0</v>
      </c>
      <c r="K202" s="207" t="s">
        <v>129</v>
      </c>
      <c r="L202" s="212"/>
      <c r="M202" s="213" t="s">
        <v>1</v>
      </c>
      <c r="N202" s="214" t="s">
        <v>55</v>
      </c>
      <c r="P202" s="174">
        <f>O202*H202</f>
        <v>0</v>
      </c>
      <c r="Q202" s="174">
        <v>0.08</v>
      </c>
      <c r="R202" s="174">
        <f>Q202*H202</f>
        <v>17.85408</v>
      </c>
      <c r="S202" s="174">
        <v>0</v>
      </c>
      <c r="T202" s="175">
        <f>S202*H202</f>
        <v>0</v>
      </c>
      <c r="AR202" s="176" t="s">
        <v>192</v>
      </c>
      <c r="AT202" s="176" t="s">
        <v>231</v>
      </c>
      <c r="AU202" s="176" t="s">
        <v>0</v>
      </c>
      <c r="AY202" s="4" t="s">
        <v>123</v>
      </c>
      <c r="BE202" s="177">
        <f>IF(N202="základní",J202,0)</f>
        <v>0</v>
      </c>
      <c r="BF202" s="177">
        <f>IF(N202="snížená",J202,0)</f>
        <v>0</v>
      </c>
      <c r="BG202" s="177">
        <f>IF(N202="zákl. přenesená",J202,0)</f>
        <v>0</v>
      </c>
      <c r="BH202" s="177">
        <f>IF(N202="sníž. přenesená",J202,0)</f>
        <v>0</v>
      </c>
      <c r="BI202" s="177">
        <f>IF(N202="nulová",J202,0)</f>
        <v>0</v>
      </c>
      <c r="BJ202" s="4" t="s">
        <v>5</v>
      </c>
      <c r="BK202" s="177">
        <f>ROUND(I202*H202,2)</f>
        <v>0</v>
      </c>
      <c r="BL202" s="4" t="s">
        <v>130</v>
      </c>
      <c r="BM202" s="176" t="s">
        <v>234</v>
      </c>
    </row>
    <row r="203" spans="2:65" s="25" customFormat="1">
      <c r="B203" s="26"/>
      <c r="D203" s="178" t="s">
        <v>132</v>
      </c>
      <c r="F203" s="179" t="s">
        <v>233</v>
      </c>
      <c r="I203" s="180"/>
      <c r="L203" s="26"/>
      <c r="M203" s="181"/>
      <c r="T203" s="70"/>
      <c r="AT203" s="4" t="s">
        <v>132</v>
      </c>
      <c r="AU203" s="4" t="s">
        <v>0</v>
      </c>
    </row>
    <row r="204" spans="2:65" s="189" customFormat="1" ht="11.25">
      <c r="B204" s="190"/>
      <c r="D204" s="178" t="s">
        <v>134</v>
      </c>
      <c r="F204" s="192" t="s">
        <v>235</v>
      </c>
      <c r="H204" s="193">
        <v>223.17599999999999</v>
      </c>
      <c r="I204" s="194"/>
      <c r="L204" s="190"/>
      <c r="M204" s="195"/>
      <c r="T204" s="196"/>
      <c r="AT204" s="191" t="s">
        <v>134</v>
      </c>
      <c r="AU204" s="191" t="s">
        <v>0</v>
      </c>
      <c r="AV204" s="189" t="s">
        <v>0</v>
      </c>
      <c r="AW204" s="189" t="s">
        <v>70</v>
      </c>
      <c r="AX204" s="189" t="s">
        <v>5</v>
      </c>
      <c r="AY204" s="191" t="s">
        <v>123</v>
      </c>
    </row>
    <row r="205" spans="2:65" s="25" customFormat="1" ht="16.5" customHeight="1">
      <c r="B205" s="26"/>
      <c r="C205" s="165" t="s">
        <v>236</v>
      </c>
      <c r="D205" s="165" t="s">
        <v>125</v>
      </c>
      <c r="E205" s="166" t="s">
        <v>237</v>
      </c>
      <c r="F205" s="167" t="s">
        <v>238</v>
      </c>
      <c r="G205" s="168" t="s">
        <v>153</v>
      </c>
      <c r="H205" s="169">
        <v>133</v>
      </c>
      <c r="I205" s="170"/>
      <c r="J205" s="171">
        <f>ROUND(I205*H205,2)</f>
        <v>0</v>
      </c>
      <c r="K205" s="167" t="s">
        <v>129</v>
      </c>
      <c r="L205" s="26"/>
      <c r="M205" s="172" t="s">
        <v>1</v>
      </c>
      <c r="N205" s="173" t="s">
        <v>55</v>
      </c>
      <c r="P205" s="174">
        <f>O205*H205</f>
        <v>0</v>
      </c>
      <c r="Q205" s="174">
        <v>0.14066999999999999</v>
      </c>
      <c r="R205" s="174">
        <f>Q205*H205</f>
        <v>18.709109999999999</v>
      </c>
      <c r="S205" s="174">
        <v>0</v>
      </c>
      <c r="T205" s="175">
        <f>S205*H205</f>
        <v>0</v>
      </c>
      <c r="AR205" s="176" t="s">
        <v>130</v>
      </c>
      <c r="AT205" s="176" t="s">
        <v>125</v>
      </c>
      <c r="AU205" s="176" t="s">
        <v>0</v>
      </c>
      <c r="AY205" s="4" t="s">
        <v>123</v>
      </c>
      <c r="BE205" s="177">
        <f>IF(N205="základní",J205,0)</f>
        <v>0</v>
      </c>
      <c r="BF205" s="177">
        <f>IF(N205="snížená",J205,0)</f>
        <v>0</v>
      </c>
      <c r="BG205" s="177">
        <f>IF(N205="zákl. přenesená",J205,0)</f>
        <v>0</v>
      </c>
      <c r="BH205" s="177">
        <f>IF(N205="sníž. přenesená",J205,0)</f>
        <v>0</v>
      </c>
      <c r="BI205" s="177">
        <f>IF(N205="nulová",J205,0)</f>
        <v>0</v>
      </c>
      <c r="BJ205" s="4" t="s">
        <v>5</v>
      </c>
      <c r="BK205" s="177">
        <f>ROUND(I205*H205,2)</f>
        <v>0</v>
      </c>
      <c r="BL205" s="4" t="s">
        <v>130</v>
      </c>
      <c r="BM205" s="176" t="s">
        <v>239</v>
      </c>
    </row>
    <row r="206" spans="2:65" s="25" customFormat="1" ht="19.5">
      <c r="B206" s="26"/>
      <c r="D206" s="178" t="s">
        <v>132</v>
      </c>
      <c r="F206" s="179" t="s">
        <v>240</v>
      </c>
      <c r="I206" s="180"/>
      <c r="L206" s="26"/>
      <c r="M206" s="181"/>
      <c r="T206" s="70"/>
      <c r="AT206" s="4" t="s">
        <v>132</v>
      </c>
      <c r="AU206" s="4" t="s">
        <v>0</v>
      </c>
    </row>
    <row r="207" spans="2:65" s="182" customFormat="1" ht="11.25">
      <c r="B207" s="183"/>
      <c r="D207" s="178" t="s">
        <v>134</v>
      </c>
      <c r="E207" s="184" t="s">
        <v>1</v>
      </c>
      <c r="F207" s="185" t="s">
        <v>241</v>
      </c>
      <c r="H207" s="184" t="s">
        <v>1</v>
      </c>
      <c r="I207" s="186"/>
      <c r="L207" s="183"/>
      <c r="M207" s="187"/>
      <c r="T207" s="188"/>
      <c r="AT207" s="184" t="s">
        <v>134</v>
      </c>
      <c r="AU207" s="184" t="s">
        <v>0</v>
      </c>
      <c r="AV207" s="182" t="s">
        <v>5</v>
      </c>
      <c r="AW207" s="182" t="s">
        <v>62</v>
      </c>
      <c r="AX207" s="182" t="s">
        <v>12</v>
      </c>
      <c r="AY207" s="184" t="s">
        <v>123</v>
      </c>
    </row>
    <row r="208" spans="2:65" s="189" customFormat="1" ht="11.25">
      <c r="B208" s="190"/>
      <c r="D208" s="178" t="s">
        <v>134</v>
      </c>
      <c r="E208" s="191" t="s">
        <v>1</v>
      </c>
      <c r="F208" s="192" t="s">
        <v>157</v>
      </c>
      <c r="H208" s="193">
        <v>133</v>
      </c>
      <c r="I208" s="194"/>
      <c r="L208" s="190"/>
      <c r="M208" s="195"/>
      <c r="T208" s="196"/>
      <c r="AT208" s="191" t="s">
        <v>134</v>
      </c>
      <c r="AU208" s="191" t="s">
        <v>0</v>
      </c>
      <c r="AV208" s="189" t="s">
        <v>0</v>
      </c>
      <c r="AW208" s="189" t="s">
        <v>62</v>
      </c>
      <c r="AX208" s="189" t="s">
        <v>12</v>
      </c>
      <c r="AY208" s="191" t="s">
        <v>123</v>
      </c>
    </row>
    <row r="209" spans="2:65" s="197" customFormat="1" ht="11.25">
      <c r="B209" s="198"/>
      <c r="D209" s="178" t="s">
        <v>134</v>
      </c>
      <c r="E209" s="199" t="s">
        <v>1</v>
      </c>
      <c r="F209" s="200" t="s">
        <v>138</v>
      </c>
      <c r="H209" s="201">
        <v>133</v>
      </c>
      <c r="I209" s="202"/>
      <c r="L209" s="198"/>
      <c r="M209" s="203"/>
      <c r="T209" s="204"/>
      <c r="AT209" s="199" t="s">
        <v>134</v>
      </c>
      <c r="AU209" s="199" t="s">
        <v>0</v>
      </c>
      <c r="AV209" s="197" t="s">
        <v>130</v>
      </c>
      <c r="AW209" s="197" t="s">
        <v>62</v>
      </c>
      <c r="AX209" s="197" t="s">
        <v>5</v>
      </c>
      <c r="AY209" s="199" t="s">
        <v>123</v>
      </c>
    </row>
    <row r="210" spans="2:65" s="25" customFormat="1" ht="16.5" customHeight="1">
      <c r="B210" s="26"/>
      <c r="C210" s="165" t="s">
        <v>242</v>
      </c>
      <c r="D210" s="165" t="s">
        <v>125</v>
      </c>
      <c r="E210" s="166" t="s">
        <v>243</v>
      </c>
      <c r="F210" s="167" t="s">
        <v>244</v>
      </c>
      <c r="G210" s="168" t="s">
        <v>245</v>
      </c>
      <c r="H210" s="169">
        <v>3.5179999999999998</v>
      </c>
      <c r="I210" s="170"/>
      <c r="J210" s="171">
        <f>ROUND(I210*H210,2)</f>
        <v>0</v>
      </c>
      <c r="K210" s="167" t="s">
        <v>129</v>
      </c>
      <c r="L210" s="26"/>
      <c r="M210" s="172" t="s">
        <v>1</v>
      </c>
      <c r="N210" s="173" t="s">
        <v>55</v>
      </c>
      <c r="P210" s="174">
        <f>O210*H210</f>
        <v>0</v>
      </c>
      <c r="Q210" s="174">
        <v>2.2563399999999998</v>
      </c>
      <c r="R210" s="174">
        <f>Q210*H210</f>
        <v>7.9378041199999991</v>
      </c>
      <c r="S210" s="174">
        <v>0</v>
      </c>
      <c r="T210" s="175">
        <f>S210*H210</f>
        <v>0</v>
      </c>
      <c r="AR210" s="176" t="s">
        <v>130</v>
      </c>
      <c r="AT210" s="176" t="s">
        <v>125</v>
      </c>
      <c r="AU210" s="176" t="s">
        <v>0</v>
      </c>
      <c r="AY210" s="4" t="s">
        <v>123</v>
      </c>
      <c r="BE210" s="177">
        <f>IF(N210="základní",J210,0)</f>
        <v>0</v>
      </c>
      <c r="BF210" s="177">
        <f>IF(N210="snížená",J210,0)</f>
        <v>0</v>
      </c>
      <c r="BG210" s="177">
        <f>IF(N210="zákl. přenesená",J210,0)</f>
        <v>0</v>
      </c>
      <c r="BH210" s="177">
        <f>IF(N210="sníž. přenesená",J210,0)</f>
        <v>0</v>
      </c>
      <c r="BI210" s="177">
        <f>IF(N210="nulová",J210,0)</f>
        <v>0</v>
      </c>
      <c r="BJ210" s="4" t="s">
        <v>5</v>
      </c>
      <c r="BK210" s="177">
        <f>ROUND(I210*H210,2)</f>
        <v>0</v>
      </c>
      <c r="BL210" s="4" t="s">
        <v>130</v>
      </c>
      <c r="BM210" s="176" t="s">
        <v>246</v>
      </c>
    </row>
    <row r="211" spans="2:65" s="25" customFormat="1">
      <c r="B211" s="26"/>
      <c r="D211" s="178" t="s">
        <v>132</v>
      </c>
      <c r="F211" s="179" t="s">
        <v>247</v>
      </c>
      <c r="I211" s="180"/>
      <c r="L211" s="26"/>
      <c r="M211" s="181"/>
      <c r="T211" s="70"/>
      <c r="AT211" s="4" t="s">
        <v>132</v>
      </c>
      <c r="AU211" s="4" t="s">
        <v>0</v>
      </c>
    </row>
    <row r="212" spans="2:65" s="182" customFormat="1" ht="11.25">
      <c r="B212" s="183"/>
      <c r="D212" s="178" t="s">
        <v>134</v>
      </c>
      <c r="E212" s="184" t="s">
        <v>1</v>
      </c>
      <c r="F212" s="185" t="s">
        <v>248</v>
      </c>
      <c r="H212" s="184" t="s">
        <v>1</v>
      </c>
      <c r="I212" s="186"/>
      <c r="L212" s="183"/>
      <c r="M212" s="187"/>
      <c r="T212" s="188"/>
      <c r="AT212" s="184" t="s">
        <v>134</v>
      </c>
      <c r="AU212" s="184" t="s">
        <v>0</v>
      </c>
      <c r="AV212" s="182" t="s">
        <v>5</v>
      </c>
      <c r="AW212" s="182" t="s">
        <v>62</v>
      </c>
      <c r="AX212" s="182" t="s">
        <v>12</v>
      </c>
      <c r="AY212" s="184" t="s">
        <v>123</v>
      </c>
    </row>
    <row r="213" spans="2:65" s="189" customFormat="1" ht="11.25">
      <c r="B213" s="190"/>
      <c r="D213" s="178" t="s">
        <v>134</v>
      </c>
      <c r="E213" s="191" t="s">
        <v>1</v>
      </c>
      <c r="F213" s="192" t="s">
        <v>249</v>
      </c>
      <c r="H213" s="193">
        <v>2.1880000000000002</v>
      </c>
      <c r="I213" s="194"/>
      <c r="L213" s="190"/>
      <c r="M213" s="195"/>
      <c r="T213" s="196"/>
      <c r="AT213" s="191" t="s">
        <v>134</v>
      </c>
      <c r="AU213" s="191" t="s">
        <v>0</v>
      </c>
      <c r="AV213" s="189" t="s">
        <v>0</v>
      </c>
      <c r="AW213" s="189" t="s">
        <v>62</v>
      </c>
      <c r="AX213" s="189" t="s">
        <v>12</v>
      </c>
      <c r="AY213" s="191" t="s">
        <v>123</v>
      </c>
    </row>
    <row r="214" spans="2:65" s="189" customFormat="1" ht="11.25">
      <c r="B214" s="190"/>
      <c r="D214" s="178" t="s">
        <v>134</v>
      </c>
      <c r="E214" s="191" t="s">
        <v>1</v>
      </c>
      <c r="F214" s="192" t="s">
        <v>250</v>
      </c>
      <c r="H214" s="193">
        <v>1.33</v>
      </c>
      <c r="I214" s="194"/>
      <c r="L214" s="190"/>
      <c r="M214" s="195"/>
      <c r="T214" s="196"/>
      <c r="AT214" s="191" t="s">
        <v>134</v>
      </c>
      <c r="AU214" s="191" t="s">
        <v>0</v>
      </c>
      <c r="AV214" s="189" t="s">
        <v>0</v>
      </c>
      <c r="AW214" s="189" t="s">
        <v>62</v>
      </c>
      <c r="AX214" s="189" t="s">
        <v>12</v>
      </c>
      <c r="AY214" s="191" t="s">
        <v>123</v>
      </c>
    </row>
    <row r="215" spans="2:65" s="197" customFormat="1" ht="11.25">
      <c r="B215" s="198"/>
      <c r="D215" s="178" t="s">
        <v>134</v>
      </c>
      <c r="E215" s="199" t="s">
        <v>1</v>
      </c>
      <c r="F215" s="200" t="s">
        <v>138</v>
      </c>
      <c r="H215" s="201">
        <v>3.5179999999999998</v>
      </c>
      <c r="I215" s="202"/>
      <c r="L215" s="198"/>
      <c r="M215" s="203"/>
      <c r="T215" s="204"/>
      <c r="AT215" s="199" t="s">
        <v>134</v>
      </c>
      <c r="AU215" s="199" t="s">
        <v>0</v>
      </c>
      <c r="AV215" s="197" t="s">
        <v>130</v>
      </c>
      <c r="AW215" s="197" t="s">
        <v>62</v>
      </c>
      <c r="AX215" s="197" t="s">
        <v>5</v>
      </c>
      <c r="AY215" s="199" t="s">
        <v>123</v>
      </c>
    </row>
    <row r="216" spans="2:65" s="25" customFormat="1" ht="16.5" customHeight="1">
      <c r="B216" s="26"/>
      <c r="C216" s="165" t="s">
        <v>251</v>
      </c>
      <c r="D216" s="165" t="s">
        <v>125</v>
      </c>
      <c r="E216" s="166" t="s">
        <v>252</v>
      </c>
      <c r="F216" s="167" t="s">
        <v>253</v>
      </c>
      <c r="G216" s="168" t="s">
        <v>153</v>
      </c>
      <c r="H216" s="169">
        <v>49.5</v>
      </c>
      <c r="I216" s="170"/>
      <c r="J216" s="171">
        <f>ROUND(I216*H216,2)</f>
        <v>0</v>
      </c>
      <c r="K216" s="167" t="s">
        <v>129</v>
      </c>
      <c r="L216" s="26"/>
      <c r="M216" s="172" t="s">
        <v>1</v>
      </c>
      <c r="N216" s="173" t="s">
        <v>55</v>
      </c>
      <c r="P216" s="174">
        <f>O216*H216</f>
        <v>0</v>
      </c>
      <c r="Q216" s="174">
        <v>0</v>
      </c>
      <c r="R216" s="174">
        <f>Q216*H216</f>
        <v>0</v>
      </c>
      <c r="S216" s="174">
        <v>0</v>
      </c>
      <c r="T216" s="175">
        <f>S216*H216</f>
        <v>0</v>
      </c>
      <c r="AR216" s="176" t="s">
        <v>130</v>
      </c>
      <c r="AT216" s="176" t="s">
        <v>125</v>
      </c>
      <c r="AU216" s="176" t="s">
        <v>0</v>
      </c>
      <c r="AY216" s="4" t="s">
        <v>123</v>
      </c>
      <c r="BE216" s="177">
        <f>IF(N216="základní",J216,0)</f>
        <v>0</v>
      </c>
      <c r="BF216" s="177">
        <f>IF(N216="snížená",J216,0)</f>
        <v>0</v>
      </c>
      <c r="BG216" s="177">
        <f>IF(N216="zákl. přenesená",J216,0)</f>
        <v>0</v>
      </c>
      <c r="BH216" s="177">
        <f>IF(N216="sníž. přenesená",J216,0)</f>
        <v>0</v>
      </c>
      <c r="BI216" s="177">
        <f>IF(N216="nulová",J216,0)</f>
        <v>0</v>
      </c>
      <c r="BJ216" s="4" t="s">
        <v>5</v>
      </c>
      <c r="BK216" s="177">
        <f>ROUND(I216*H216,2)</f>
        <v>0</v>
      </c>
      <c r="BL216" s="4" t="s">
        <v>130</v>
      </c>
      <c r="BM216" s="176" t="s">
        <v>254</v>
      </c>
    </row>
    <row r="217" spans="2:65" s="25" customFormat="1">
      <c r="B217" s="26"/>
      <c r="D217" s="178" t="s">
        <v>132</v>
      </c>
      <c r="F217" s="179" t="s">
        <v>255</v>
      </c>
      <c r="I217" s="180"/>
      <c r="L217" s="26"/>
      <c r="M217" s="181"/>
      <c r="T217" s="70"/>
      <c r="AT217" s="4" t="s">
        <v>132</v>
      </c>
      <c r="AU217" s="4" t="s">
        <v>0</v>
      </c>
    </row>
    <row r="218" spans="2:65" s="182" customFormat="1" ht="11.25">
      <c r="B218" s="183"/>
      <c r="D218" s="178" t="s">
        <v>134</v>
      </c>
      <c r="E218" s="184" t="s">
        <v>1</v>
      </c>
      <c r="F218" s="185" t="s">
        <v>135</v>
      </c>
      <c r="H218" s="184" t="s">
        <v>1</v>
      </c>
      <c r="I218" s="186"/>
      <c r="L218" s="183"/>
      <c r="M218" s="187"/>
      <c r="T218" s="188"/>
      <c r="AT218" s="184" t="s">
        <v>134</v>
      </c>
      <c r="AU218" s="184" t="s">
        <v>0</v>
      </c>
      <c r="AV218" s="182" t="s">
        <v>5</v>
      </c>
      <c r="AW218" s="182" t="s">
        <v>62</v>
      </c>
      <c r="AX218" s="182" t="s">
        <v>12</v>
      </c>
      <c r="AY218" s="184" t="s">
        <v>123</v>
      </c>
    </row>
    <row r="219" spans="2:65" s="189" customFormat="1" ht="11.25">
      <c r="B219" s="190"/>
      <c r="D219" s="178" t="s">
        <v>134</v>
      </c>
      <c r="E219" s="191" t="s">
        <v>1</v>
      </c>
      <c r="F219" s="192" t="s">
        <v>256</v>
      </c>
      <c r="H219" s="193">
        <v>49.5</v>
      </c>
      <c r="I219" s="194"/>
      <c r="L219" s="190"/>
      <c r="M219" s="195"/>
      <c r="T219" s="196"/>
      <c r="AT219" s="191" t="s">
        <v>134</v>
      </c>
      <c r="AU219" s="191" t="s">
        <v>0</v>
      </c>
      <c r="AV219" s="189" t="s">
        <v>0</v>
      </c>
      <c r="AW219" s="189" t="s">
        <v>62</v>
      </c>
      <c r="AX219" s="189" t="s">
        <v>12</v>
      </c>
      <c r="AY219" s="191" t="s">
        <v>123</v>
      </c>
    </row>
    <row r="220" spans="2:65" s="197" customFormat="1" ht="11.25">
      <c r="B220" s="198"/>
      <c r="D220" s="178" t="s">
        <v>134</v>
      </c>
      <c r="E220" s="199" t="s">
        <v>1</v>
      </c>
      <c r="F220" s="200" t="s">
        <v>138</v>
      </c>
      <c r="H220" s="201">
        <v>49.5</v>
      </c>
      <c r="I220" s="202"/>
      <c r="L220" s="198"/>
      <c r="M220" s="203"/>
      <c r="T220" s="204"/>
      <c r="AT220" s="199" t="s">
        <v>134</v>
      </c>
      <c r="AU220" s="199" t="s">
        <v>0</v>
      </c>
      <c r="AV220" s="197" t="s">
        <v>130</v>
      </c>
      <c r="AW220" s="197" t="s">
        <v>62</v>
      </c>
      <c r="AX220" s="197" t="s">
        <v>5</v>
      </c>
      <c r="AY220" s="199" t="s">
        <v>123</v>
      </c>
    </row>
    <row r="221" spans="2:65" s="25" customFormat="1" ht="16.5" customHeight="1">
      <c r="B221" s="26"/>
      <c r="C221" s="165" t="s">
        <v>257</v>
      </c>
      <c r="D221" s="165" t="s">
        <v>125</v>
      </c>
      <c r="E221" s="166" t="s">
        <v>258</v>
      </c>
      <c r="F221" s="167" t="s">
        <v>259</v>
      </c>
      <c r="G221" s="168" t="s">
        <v>153</v>
      </c>
      <c r="H221" s="169">
        <v>351.8</v>
      </c>
      <c r="I221" s="170"/>
      <c r="J221" s="171">
        <f>ROUND(I221*H221,2)</f>
        <v>0</v>
      </c>
      <c r="K221" s="167" t="s">
        <v>129</v>
      </c>
      <c r="L221" s="26"/>
      <c r="M221" s="172" t="s">
        <v>1</v>
      </c>
      <c r="N221" s="173" t="s">
        <v>55</v>
      </c>
      <c r="P221" s="174">
        <f>O221*H221</f>
        <v>0</v>
      </c>
      <c r="Q221" s="174">
        <v>0</v>
      </c>
      <c r="R221" s="174">
        <f>Q221*H221</f>
        <v>0</v>
      </c>
      <c r="S221" s="174">
        <v>0</v>
      </c>
      <c r="T221" s="175">
        <f>S221*H221</f>
        <v>0</v>
      </c>
      <c r="AR221" s="176" t="s">
        <v>130</v>
      </c>
      <c r="AT221" s="176" t="s">
        <v>125</v>
      </c>
      <c r="AU221" s="176" t="s">
        <v>0</v>
      </c>
      <c r="AY221" s="4" t="s">
        <v>123</v>
      </c>
      <c r="BE221" s="177">
        <f>IF(N221="základní",J221,0)</f>
        <v>0</v>
      </c>
      <c r="BF221" s="177">
        <f>IF(N221="snížená",J221,0)</f>
        <v>0</v>
      </c>
      <c r="BG221" s="177">
        <f>IF(N221="zákl. přenesená",J221,0)</f>
        <v>0</v>
      </c>
      <c r="BH221" s="177">
        <f>IF(N221="sníž. přenesená",J221,0)</f>
        <v>0</v>
      </c>
      <c r="BI221" s="177">
        <f>IF(N221="nulová",J221,0)</f>
        <v>0</v>
      </c>
      <c r="BJ221" s="4" t="s">
        <v>5</v>
      </c>
      <c r="BK221" s="177">
        <f>ROUND(I221*H221,2)</f>
        <v>0</v>
      </c>
      <c r="BL221" s="4" t="s">
        <v>130</v>
      </c>
      <c r="BM221" s="176" t="s">
        <v>260</v>
      </c>
    </row>
    <row r="222" spans="2:65" s="25" customFormat="1">
      <c r="B222" s="26"/>
      <c r="D222" s="178" t="s">
        <v>132</v>
      </c>
      <c r="F222" s="179" t="s">
        <v>261</v>
      </c>
      <c r="I222" s="180"/>
      <c r="L222" s="26"/>
      <c r="M222" s="181"/>
      <c r="T222" s="70"/>
      <c r="AT222" s="4" t="s">
        <v>132</v>
      </c>
      <c r="AU222" s="4" t="s">
        <v>0</v>
      </c>
    </row>
    <row r="223" spans="2:65" s="182" customFormat="1" ht="11.25">
      <c r="B223" s="183"/>
      <c r="D223" s="178" t="s">
        <v>134</v>
      </c>
      <c r="E223" s="184" t="s">
        <v>1</v>
      </c>
      <c r="F223" s="185" t="s">
        <v>262</v>
      </c>
      <c r="H223" s="184" t="s">
        <v>1</v>
      </c>
      <c r="I223" s="186"/>
      <c r="L223" s="183"/>
      <c r="M223" s="187"/>
      <c r="T223" s="188"/>
      <c r="AT223" s="184" t="s">
        <v>134</v>
      </c>
      <c r="AU223" s="184" t="s">
        <v>0</v>
      </c>
      <c r="AV223" s="182" t="s">
        <v>5</v>
      </c>
      <c r="AW223" s="182" t="s">
        <v>62</v>
      </c>
      <c r="AX223" s="182" t="s">
        <v>12</v>
      </c>
      <c r="AY223" s="184" t="s">
        <v>123</v>
      </c>
    </row>
    <row r="224" spans="2:65" s="189" customFormat="1" ht="11.25">
      <c r="B224" s="190"/>
      <c r="D224" s="178" t="s">
        <v>134</v>
      </c>
      <c r="E224" s="191" t="s">
        <v>1</v>
      </c>
      <c r="F224" s="192" t="s">
        <v>263</v>
      </c>
      <c r="H224" s="193">
        <v>218.8</v>
      </c>
      <c r="I224" s="194"/>
      <c r="L224" s="190"/>
      <c r="M224" s="195"/>
      <c r="T224" s="196"/>
      <c r="AT224" s="191" t="s">
        <v>134</v>
      </c>
      <c r="AU224" s="191" t="s">
        <v>0</v>
      </c>
      <c r="AV224" s="189" t="s">
        <v>0</v>
      </c>
      <c r="AW224" s="189" t="s">
        <v>62</v>
      </c>
      <c r="AX224" s="189" t="s">
        <v>12</v>
      </c>
      <c r="AY224" s="191" t="s">
        <v>123</v>
      </c>
    </row>
    <row r="225" spans="2:65" s="189" customFormat="1" ht="11.25">
      <c r="B225" s="190"/>
      <c r="D225" s="178" t="s">
        <v>134</v>
      </c>
      <c r="E225" s="191" t="s">
        <v>1</v>
      </c>
      <c r="F225" s="192" t="s">
        <v>157</v>
      </c>
      <c r="H225" s="193">
        <v>133</v>
      </c>
      <c r="I225" s="194"/>
      <c r="L225" s="190"/>
      <c r="M225" s="195"/>
      <c r="T225" s="196"/>
      <c r="AT225" s="191" t="s">
        <v>134</v>
      </c>
      <c r="AU225" s="191" t="s">
        <v>0</v>
      </c>
      <c r="AV225" s="189" t="s">
        <v>0</v>
      </c>
      <c r="AW225" s="189" t="s">
        <v>62</v>
      </c>
      <c r="AX225" s="189" t="s">
        <v>12</v>
      </c>
      <c r="AY225" s="191" t="s">
        <v>123</v>
      </c>
    </row>
    <row r="226" spans="2:65" s="197" customFormat="1" ht="11.25">
      <c r="B226" s="198"/>
      <c r="D226" s="178" t="s">
        <v>134</v>
      </c>
      <c r="E226" s="199" t="s">
        <v>1</v>
      </c>
      <c r="F226" s="200" t="s">
        <v>138</v>
      </c>
      <c r="H226" s="201">
        <v>351.8</v>
      </c>
      <c r="I226" s="202"/>
      <c r="L226" s="198"/>
      <c r="M226" s="203"/>
      <c r="T226" s="204"/>
      <c r="AT226" s="199" t="s">
        <v>134</v>
      </c>
      <c r="AU226" s="199" t="s">
        <v>0</v>
      </c>
      <c r="AV226" s="197" t="s">
        <v>130</v>
      </c>
      <c r="AW226" s="197" t="s">
        <v>62</v>
      </c>
      <c r="AX226" s="197" t="s">
        <v>5</v>
      </c>
      <c r="AY226" s="199" t="s">
        <v>123</v>
      </c>
    </row>
    <row r="227" spans="2:65" s="25" customFormat="1" ht="21.75" customHeight="1">
      <c r="B227" s="26"/>
      <c r="C227" s="165" t="s">
        <v>264</v>
      </c>
      <c r="D227" s="165" t="s">
        <v>125</v>
      </c>
      <c r="E227" s="166" t="s">
        <v>265</v>
      </c>
      <c r="F227" s="167" t="s">
        <v>266</v>
      </c>
      <c r="G227" s="168" t="s">
        <v>153</v>
      </c>
      <c r="H227" s="169">
        <v>49.5</v>
      </c>
      <c r="I227" s="170"/>
      <c r="J227" s="171">
        <f>ROUND(I227*H227,2)</f>
        <v>0</v>
      </c>
      <c r="K227" s="167" t="s">
        <v>129</v>
      </c>
      <c r="L227" s="26"/>
      <c r="M227" s="172" t="s">
        <v>1</v>
      </c>
      <c r="N227" s="173" t="s">
        <v>55</v>
      </c>
      <c r="P227" s="174">
        <f>O227*H227</f>
        <v>0</v>
      </c>
      <c r="Q227" s="174">
        <v>5.9999999999999995E-4</v>
      </c>
      <c r="R227" s="174">
        <f>Q227*H227</f>
        <v>2.9699999999999997E-2</v>
      </c>
      <c r="S227" s="174">
        <v>0</v>
      </c>
      <c r="T227" s="175">
        <f>S227*H227</f>
        <v>0</v>
      </c>
      <c r="AR227" s="176" t="s">
        <v>130</v>
      </c>
      <c r="AT227" s="176" t="s">
        <v>125</v>
      </c>
      <c r="AU227" s="176" t="s">
        <v>0</v>
      </c>
      <c r="AY227" s="4" t="s">
        <v>123</v>
      </c>
      <c r="BE227" s="177">
        <f>IF(N227="základní",J227,0)</f>
        <v>0</v>
      </c>
      <c r="BF227" s="177">
        <f>IF(N227="snížená",J227,0)</f>
        <v>0</v>
      </c>
      <c r="BG227" s="177">
        <f>IF(N227="zákl. přenesená",J227,0)</f>
        <v>0</v>
      </c>
      <c r="BH227" s="177">
        <f>IF(N227="sníž. přenesená",J227,0)</f>
        <v>0</v>
      </c>
      <c r="BI227" s="177">
        <f>IF(N227="nulová",J227,0)</f>
        <v>0</v>
      </c>
      <c r="BJ227" s="4" t="s">
        <v>5</v>
      </c>
      <c r="BK227" s="177">
        <f>ROUND(I227*H227,2)</f>
        <v>0</v>
      </c>
      <c r="BL227" s="4" t="s">
        <v>130</v>
      </c>
      <c r="BM227" s="176" t="s">
        <v>267</v>
      </c>
    </row>
    <row r="228" spans="2:65" s="25" customFormat="1" ht="19.5">
      <c r="B228" s="26"/>
      <c r="D228" s="178" t="s">
        <v>132</v>
      </c>
      <c r="F228" s="179" t="s">
        <v>268</v>
      </c>
      <c r="I228" s="180"/>
      <c r="L228" s="26"/>
      <c r="M228" s="181"/>
      <c r="T228" s="70"/>
      <c r="AT228" s="4" t="s">
        <v>132</v>
      </c>
      <c r="AU228" s="4" t="s">
        <v>0</v>
      </c>
    </row>
    <row r="229" spans="2:65" s="182" customFormat="1" ht="11.25">
      <c r="B229" s="183"/>
      <c r="D229" s="178" t="s">
        <v>134</v>
      </c>
      <c r="E229" s="184" t="s">
        <v>1</v>
      </c>
      <c r="F229" s="185" t="s">
        <v>135</v>
      </c>
      <c r="H229" s="184" t="s">
        <v>1</v>
      </c>
      <c r="I229" s="186"/>
      <c r="L229" s="183"/>
      <c r="M229" s="187"/>
      <c r="T229" s="188"/>
      <c r="AT229" s="184" t="s">
        <v>134</v>
      </c>
      <c r="AU229" s="184" t="s">
        <v>0</v>
      </c>
      <c r="AV229" s="182" t="s">
        <v>5</v>
      </c>
      <c r="AW229" s="182" t="s">
        <v>62</v>
      </c>
      <c r="AX229" s="182" t="s">
        <v>12</v>
      </c>
      <c r="AY229" s="184" t="s">
        <v>123</v>
      </c>
    </row>
    <row r="230" spans="2:65" s="189" customFormat="1" ht="11.25">
      <c r="B230" s="190"/>
      <c r="D230" s="178" t="s">
        <v>134</v>
      </c>
      <c r="E230" s="191" t="s">
        <v>1</v>
      </c>
      <c r="F230" s="192" t="s">
        <v>256</v>
      </c>
      <c r="H230" s="193">
        <v>49.5</v>
      </c>
      <c r="I230" s="194"/>
      <c r="L230" s="190"/>
      <c r="M230" s="195"/>
      <c r="T230" s="196"/>
      <c r="AT230" s="191" t="s">
        <v>134</v>
      </c>
      <c r="AU230" s="191" t="s">
        <v>0</v>
      </c>
      <c r="AV230" s="189" t="s">
        <v>0</v>
      </c>
      <c r="AW230" s="189" t="s">
        <v>62</v>
      </c>
      <c r="AX230" s="189" t="s">
        <v>12</v>
      </c>
      <c r="AY230" s="191" t="s">
        <v>123</v>
      </c>
    </row>
    <row r="231" spans="2:65" s="197" customFormat="1" ht="11.25">
      <c r="B231" s="198"/>
      <c r="D231" s="178" t="s">
        <v>134</v>
      </c>
      <c r="E231" s="199" t="s">
        <v>1</v>
      </c>
      <c r="F231" s="200" t="s">
        <v>138</v>
      </c>
      <c r="H231" s="201">
        <v>49.5</v>
      </c>
      <c r="I231" s="202"/>
      <c r="L231" s="198"/>
      <c r="M231" s="203"/>
      <c r="T231" s="204"/>
      <c r="AT231" s="199" t="s">
        <v>134</v>
      </c>
      <c r="AU231" s="199" t="s">
        <v>0</v>
      </c>
      <c r="AV231" s="197" t="s">
        <v>130</v>
      </c>
      <c r="AW231" s="197" t="s">
        <v>62</v>
      </c>
      <c r="AX231" s="197" t="s">
        <v>5</v>
      </c>
      <c r="AY231" s="199" t="s">
        <v>123</v>
      </c>
    </row>
    <row r="232" spans="2:65" s="25" customFormat="1" ht="16.5" customHeight="1">
      <c r="B232" s="26"/>
      <c r="C232" s="165" t="s">
        <v>269</v>
      </c>
      <c r="D232" s="165" t="s">
        <v>125</v>
      </c>
      <c r="E232" s="166" t="s">
        <v>270</v>
      </c>
      <c r="F232" s="167" t="s">
        <v>271</v>
      </c>
      <c r="G232" s="168" t="s">
        <v>153</v>
      </c>
      <c r="H232" s="169">
        <v>49.5</v>
      </c>
      <c r="I232" s="170"/>
      <c r="J232" s="171">
        <f>ROUND(I232*H232,2)</f>
        <v>0</v>
      </c>
      <c r="K232" s="167" t="s">
        <v>129</v>
      </c>
      <c r="L232" s="26"/>
      <c r="M232" s="172" t="s">
        <v>1</v>
      </c>
      <c r="N232" s="173" t="s">
        <v>55</v>
      </c>
      <c r="P232" s="174">
        <f>O232*H232</f>
        <v>0</v>
      </c>
      <c r="Q232" s="174">
        <v>0</v>
      </c>
      <c r="R232" s="174">
        <f>Q232*H232</f>
        <v>0</v>
      </c>
      <c r="S232" s="174">
        <v>0</v>
      </c>
      <c r="T232" s="175">
        <f>S232*H232</f>
        <v>0</v>
      </c>
      <c r="AR232" s="176" t="s">
        <v>130</v>
      </c>
      <c r="AT232" s="176" t="s">
        <v>125</v>
      </c>
      <c r="AU232" s="176" t="s">
        <v>0</v>
      </c>
      <c r="AY232" s="4" t="s">
        <v>123</v>
      </c>
      <c r="BE232" s="177">
        <f>IF(N232="základní",J232,0)</f>
        <v>0</v>
      </c>
      <c r="BF232" s="177">
        <f>IF(N232="snížená",J232,0)</f>
        <v>0</v>
      </c>
      <c r="BG232" s="177">
        <f>IF(N232="zákl. přenesená",J232,0)</f>
        <v>0</v>
      </c>
      <c r="BH232" s="177">
        <f>IF(N232="sníž. přenesená",J232,0)</f>
        <v>0</v>
      </c>
      <c r="BI232" s="177">
        <f>IF(N232="nulová",J232,0)</f>
        <v>0</v>
      </c>
      <c r="BJ232" s="4" t="s">
        <v>5</v>
      </c>
      <c r="BK232" s="177">
        <f>ROUND(I232*H232,2)</f>
        <v>0</v>
      </c>
      <c r="BL232" s="4" t="s">
        <v>130</v>
      </c>
      <c r="BM232" s="176" t="s">
        <v>272</v>
      </c>
    </row>
    <row r="233" spans="2:65" s="25" customFormat="1">
      <c r="B233" s="26"/>
      <c r="D233" s="178" t="s">
        <v>132</v>
      </c>
      <c r="F233" s="179" t="s">
        <v>273</v>
      </c>
      <c r="I233" s="180"/>
      <c r="L233" s="26"/>
      <c r="M233" s="181"/>
      <c r="T233" s="70"/>
      <c r="AT233" s="4" t="s">
        <v>132</v>
      </c>
      <c r="AU233" s="4" t="s">
        <v>0</v>
      </c>
    </row>
    <row r="234" spans="2:65" s="182" customFormat="1" ht="11.25">
      <c r="B234" s="183"/>
      <c r="D234" s="178" t="s">
        <v>134</v>
      </c>
      <c r="E234" s="184" t="s">
        <v>1</v>
      </c>
      <c r="F234" s="185" t="s">
        <v>135</v>
      </c>
      <c r="H234" s="184" t="s">
        <v>1</v>
      </c>
      <c r="I234" s="186"/>
      <c r="L234" s="183"/>
      <c r="M234" s="187"/>
      <c r="T234" s="188"/>
      <c r="AT234" s="184" t="s">
        <v>134</v>
      </c>
      <c r="AU234" s="184" t="s">
        <v>0</v>
      </c>
      <c r="AV234" s="182" t="s">
        <v>5</v>
      </c>
      <c r="AW234" s="182" t="s">
        <v>62</v>
      </c>
      <c r="AX234" s="182" t="s">
        <v>12</v>
      </c>
      <c r="AY234" s="184" t="s">
        <v>123</v>
      </c>
    </row>
    <row r="235" spans="2:65" s="189" customFormat="1" ht="11.25">
      <c r="B235" s="190"/>
      <c r="D235" s="178" t="s">
        <v>134</v>
      </c>
      <c r="E235" s="191" t="s">
        <v>1</v>
      </c>
      <c r="F235" s="192" t="s">
        <v>256</v>
      </c>
      <c r="H235" s="193">
        <v>49.5</v>
      </c>
      <c r="I235" s="194"/>
      <c r="L235" s="190"/>
      <c r="M235" s="195"/>
      <c r="T235" s="196"/>
      <c r="AT235" s="191" t="s">
        <v>134</v>
      </c>
      <c r="AU235" s="191" t="s">
        <v>0</v>
      </c>
      <c r="AV235" s="189" t="s">
        <v>0</v>
      </c>
      <c r="AW235" s="189" t="s">
        <v>62</v>
      </c>
      <c r="AX235" s="189" t="s">
        <v>12</v>
      </c>
      <c r="AY235" s="191" t="s">
        <v>123</v>
      </c>
    </row>
    <row r="236" spans="2:65" s="197" customFormat="1" ht="11.25">
      <c r="B236" s="198"/>
      <c r="D236" s="178" t="s">
        <v>134</v>
      </c>
      <c r="E236" s="199" t="s">
        <v>1</v>
      </c>
      <c r="F236" s="200" t="s">
        <v>138</v>
      </c>
      <c r="H236" s="201">
        <v>49.5</v>
      </c>
      <c r="I236" s="202"/>
      <c r="L236" s="198"/>
      <c r="M236" s="203"/>
      <c r="T236" s="204"/>
      <c r="AT236" s="199" t="s">
        <v>134</v>
      </c>
      <c r="AU236" s="199" t="s">
        <v>0</v>
      </c>
      <c r="AV236" s="197" t="s">
        <v>130</v>
      </c>
      <c r="AW236" s="197" t="s">
        <v>62</v>
      </c>
      <c r="AX236" s="197" t="s">
        <v>5</v>
      </c>
      <c r="AY236" s="199" t="s">
        <v>123</v>
      </c>
    </row>
    <row r="237" spans="2:65" s="25" customFormat="1" ht="16.5" customHeight="1">
      <c r="B237" s="26"/>
      <c r="C237" s="165" t="s">
        <v>192</v>
      </c>
      <c r="D237" s="165" t="s">
        <v>125</v>
      </c>
      <c r="E237" s="166" t="s">
        <v>274</v>
      </c>
      <c r="F237" s="167" t="s">
        <v>275</v>
      </c>
      <c r="G237" s="168" t="s">
        <v>153</v>
      </c>
      <c r="H237" s="169">
        <v>351.8</v>
      </c>
      <c r="I237" s="170"/>
      <c r="J237" s="171">
        <f>ROUND(I237*H237,2)</f>
        <v>0</v>
      </c>
      <c r="K237" s="167" t="s">
        <v>129</v>
      </c>
      <c r="L237" s="26"/>
      <c r="M237" s="172" t="s">
        <v>1</v>
      </c>
      <c r="N237" s="173" t="s">
        <v>55</v>
      </c>
      <c r="P237" s="174">
        <f>O237*H237</f>
        <v>0</v>
      </c>
      <c r="Q237" s="174">
        <v>0</v>
      </c>
      <c r="R237" s="174">
        <f>Q237*H237</f>
        <v>0</v>
      </c>
      <c r="S237" s="174">
        <v>0</v>
      </c>
      <c r="T237" s="175">
        <f>S237*H237</f>
        <v>0</v>
      </c>
      <c r="AR237" s="176" t="s">
        <v>130</v>
      </c>
      <c r="AT237" s="176" t="s">
        <v>125</v>
      </c>
      <c r="AU237" s="176" t="s">
        <v>0</v>
      </c>
      <c r="AY237" s="4" t="s">
        <v>123</v>
      </c>
      <c r="BE237" s="177">
        <f>IF(N237="základní",J237,0)</f>
        <v>0</v>
      </c>
      <c r="BF237" s="177">
        <f>IF(N237="snížená",J237,0)</f>
        <v>0</v>
      </c>
      <c r="BG237" s="177">
        <f>IF(N237="zákl. přenesená",J237,0)</f>
        <v>0</v>
      </c>
      <c r="BH237" s="177">
        <f>IF(N237="sníž. přenesená",J237,0)</f>
        <v>0</v>
      </c>
      <c r="BI237" s="177">
        <f>IF(N237="nulová",J237,0)</f>
        <v>0</v>
      </c>
      <c r="BJ237" s="4" t="s">
        <v>5</v>
      </c>
      <c r="BK237" s="177">
        <f>ROUND(I237*H237,2)</f>
        <v>0</v>
      </c>
      <c r="BL237" s="4" t="s">
        <v>130</v>
      </c>
      <c r="BM237" s="176" t="s">
        <v>276</v>
      </c>
    </row>
    <row r="238" spans="2:65" s="25" customFormat="1">
      <c r="B238" s="26"/>
      <c r="D238" s="178" t="s">
        <v>132</v>
      </c>
      <c r="F238" s="179" t="s">
        <v>277</v>
      </c>
      <c r="I238" s="180"/>
      <c r="L238" s="26"/>
      <c r="M238" s="181"/>
      <c r="T238" s="70"/>
      <c r="AT238" s="4" t="s">
        <v>132</v>
      </c>
      <c r="AU238" s="4" t="s">
        <v>0</v>
      </c>
    </row>
    <row r="239" spans="2:65" s="182" customFormat="1" ht="11.25">
      <c r="B239" s="183"/>
      <c r="D239" s="178" t="s">
        <v>134</v>
      </c>
      <c r="E239" s="184" t="s">
        <v>1</v>
      </c>
      <c r="F239" s="185" t="s">
        <v>135</v>
      </c>
      <c r="H239" s="184" t="s">
        <v>1</v>
      </c>
      <c r="I239" s="186"/>
      <c r="L239" s="183"/>
      <c r="M239" s="187"/>
      <c r="T239" s="188"/>
      <c r="AT239" s="184" t="s">
        <v>134</v>
      </c>
      <c r="AU239" s="184" t="s">
        <v>0</v>
      </c>
      <c r="AV239" s="182" t="s">
        <v>5</v>
      </c>
      <c r="AW239" s="182" t="s">
        <v>62</v>
      </c>
      <c r="AX239" s="182" t="s">
        <v>12</v>
      </c>
      <c r="AY239" s="184" t="s">
        <v>123</v>
      </c>
    </row>
    <row r="240" spans="2:65" s="182" customFormat="1" ht="11.25">
      <c r="B240" s="183"/>
      <c r="D240" s="178" t="s">
        <v>134</v>
      </c>
      <c r="E240" s="184" t="s">
        <v>1</v>
      </c>
      <c r="F240" s="185" t="s">
        <v>278</v>
      </c>
      <c r="H240" s="184" t="s">
        <v>1</v>
      </c>
      <c r="I240" s="186"/>
      <c r="L240" s="183"/>
      <c r="M240" s="187"/>
      <c r="T240" s="188"/>
      <c r="AT240" s="184" t="s">
        <v>134</v>
      </c>
      <c r="AU240" s="184" t="s">
        <v>0</v>
      </c>
      <c r="AV240" s="182" t="s">
        <v>5</v>
      </c>
      <c r="AW240" s="182" t="s">
        <v>62</v>
      </c>
      <c r="AX240" s="182" t="s">
        <v>12</v>
      </c>
      <c r="AY240" s="184" t="s">
        <v>123</v>
      </c>
    </row>
    <row r="241" spans="2:65" s="189" customFormat="1" ht="11.25">
      <c r="B241" s="190"/>
      <c r="D241" s="178" t="s">
        <v>134</v>
      </c>
      <c r="E241" s="191" t="s">
        <v>1</v>
      </c>
      <c r="F241" s="192" t="s">
        <v>156</v>
      </c>
      <c r="H241" s="193">
        <v>185.8</v>
      </c>
      <c r="I241" s="194"/>
      <c r="L241" s="190"/>
      <c r="M241" s="195"/>
      <c r="T241" s="196"/>
      <c r="AT241" s="191" t="s">
        <v>134</v>
      </c>
      <c r="AU241" s="191" t="s">
        <v>0</v>
      </c>
      <c r="AV241" s="189" t="s">
        <v>0</v>
      </c>
      <c r="AW241" s="189" t="s">
        <v>62</v>
      </c>
      <c r="AX241" s="189" t="s">
        <v>12</v>
      </c>
      <c r="AY241" s="191" t="s">
        <v>123</v>
      </c>
    </row>
    <row r="242" spans="2:65" s="189" customFormat="1" ht="11.25">
      <c r="B242" s="190"/>
      <c r="D242" s="178" t="s">
        <v>134</v>
      </c>
      <c r="E242" s="191" t="s">
        <v>1</v>
      </c>
      <c r="F242" s="192" t="s">
        <v>157</v>
      </c>
      <c r="H242" s="193">
        <v>133</v>
      </c>
      <c r="I242" s="194"/>
      <c r="L242" s="190"/>
      <c r="M242" s="195"/>
      <c r="T242" s="196"/>
      <c r="AT242" s="191" t="s">
        <v>134</v>
      </c>
      <c r="AU242" s="191" t="s">
        <v>0</v>
      </c>
      <c r="AV242" s="189" t="s">
        <v>0</v>
      </c>
      <c r="AW242" s="189" t="s">
        <v>62</v>
      </c>
      <c r="AX242" s="189" t="s">
        <v>12</v>
      </c>
      <c r="AY242" s="191" t="s">
        <v>123</v>
      </c>
    </row>
    <row r="243" spans="2:65" s="189" customFormat="1" ht="11.25">
      <c r="B243" s="190"/>
      <c r="D243" s="178" t="s">
        <v>134</v>
      </c>
      <c r="E243" s="191" t="s">
        <v>1</v>
      </c>
      <c r="F243" s="192" t="s">
        <v>279</v>
      </c>
      <c r="H243" s="193">
        <v>33</v>
      </c>
      <c r="I243" s="194"/>
      <c r="L243" s="190"/>
      <c r="M243" s="195"/>
      <c r="T243" s="196"/>
      <c r="AT243" s="191" t="s">
        <v>134</v>
      </c>
      <c r="AU243" s="191" t="s">
        <v>0</v>
      </c>
      <c r="AV243" s="189" t="s">
        <v>0</v>
      </c>
      <c r="AW243" s="189" t="s">
        <v>62</v>
      </c>
      <c r="AX243" s="189" t="s">
        <v>12</v>
      </c>
      <c r="AY243" s="191" t="s">
        <v>123</v>
      </c>
    </row>
    <row r="244" spans="2:65" s="197" customFormat="1" ht="11.25">
      <c r="B244" s="198"/>
      <c r="D244" s="178" t="s">
        <v>134</v>
      </c>
      <c r="E244" s="199" t="s">
        <v>1</v>
      </c>
      <c r="F244" s="200" t="s">
        <v>138</v>
      </c>
      <c r="H244" s="201">
        <v>351.8</v>
      </c>
      <c r="I244" s="202"/>
      <c r="L244" s="198"/>
      <c r="M244" s="203"/>
      <c r="T244" s="204"/>
      <c r="AT244" s="199" t="s">
        <v>134</v>
      </c>
      <c r="AU244" s="199" t="s">
        <v>0</v>
      </c>
      <c r="AV244" s="197" t="s">
        <v>130</v>
      </c>
      <c r="AW244" s="197" t="s">
        <v>62</v>
      </c>
      <c r="AX244" s="197" t="s">
        <v>5</v>
      </c>
      <c r="AY244" s="199" t="s">
        <v>123</v>
      </c>
    </row>
    <row r="245" spans="2:65" s="25" customFormat="1" ht="16.5" customHeight="1">
      <c r="B245" s="26"/>
      <c r="C245" s="165" t="s">
        <v>280</v>
      </c>
      <c r="D245" s="165" t="s">
        <v>125</v>
      </c>
      <c r="E245" s="166" t="s">
        <v>281</v>
      </c>
      <c r="F245" s="167" t="s">
        <v>282</v>
      </c>
      <c r="G245" s="168" t="s">
        <v>128</v>
      </c>
      <c r="H245" s="169">
        <v>1753</v>
      </c>
      <c r="I245" s="170"/>
      <c r="J245" s="171">
        <f>ROUND(I245*H245,2)</f>
        <v>0</v>
      </c>
      <c r="K245" s="167" t="s">
        <v>129</v>
      </c>
      <c r="L245" s="26"/>
      <c r="M245" s="172" t="s">
        <v>1</v>
      </c>
      <c r="N245" s="173" t="s">
        <v>55</v>
      </c>
      <c r="P245" s="174">
        <f>O245*H245</f>
        <v>0</v>
      </c>
      <c r="Q245" s="174">
        <v>0</v>
      </c>
      <c r="R245" s="174">
        <f>Q245*H245</f>
        <v>0</v>
      </c>
      <c r="S245" s="174">
        <v>2E-3</v>
      </c>
      <c r="T245" s="175">
        <f>S245*H245</f>
        <v>3.5060000000000002</v>
      </c>
      <c r="AR245" s="176" t="s">
        <v>130</v>
      </c>
      <c r="AT245" s="176" t="s">
        <v>125</v>
      </c>
      <c r="AU245" s="176" t="s">
        <v>0</v>
      </c>
      <c r="AY245" s="4" t="s">
        <v>123</v>
      </c>
      <c r="BE245" s="177">
        <f>IF(N245="základní",J245,0)</f>
        <v>0</v>
      </c>
      <c r="BF245" s="177">
        <f>IF(N245="snížená",J245,0)</f>
        <v>0</v>
      </c>
      <c r="BG245" s="177">
        <f>IF(N245="zákl. přenesená",J245,0)</f>
        <v>0</v>
      </c>
      <c r="BH245" s="177">
        <f>IF(N245="sníž. přenesená",J245,0)</f>
        <v>0</v>
      </c>
      <c r="BI245" s="177">
        <f>IF(N245="nulová",J245,0)</f>
        <v>0</v>
      </c>
      <c r="BJ245" s="4" t="s">
        <v>5</v>
      </c>
      <c r="BK245" s="177">
        <f>ROUND(I245*H245,2)</f>
        <v>0</v>
      </c>
      <c r="BL245" s="4" t="s">
        <v>130</v>
      </c>
      <c r="BM245" s="176" t="s">
        <v>283</v>
      </c>
    </row>
    <row r="246" spans="2:65" s="25" customFormat="1" ht="19.5">
      <c r="B246" s="26"/>
      <c r="D246" s="178" t="s">
        <v>132</v>
      </c>
      <c r="F246" s="179" t="s">
        <v>284</v>
      </c>
      <c r="I246" s="180"/>
      <c r="L246" s="26"/>
      <c r="M246" s="181"/>
      <c r="T246" s="70"/>
      <c r="AT246" s="4" t="s">
        <v>132</v>
      </c>
      <c r="AU246" s="4" t="s">
        <v>0</v>
      </c>
    </row>
    <row r="247" spans="2:65" s="189" customFormat="1" ht="11.25">
      <c r="B247" s="190"/>
      <c r="D247" s="178" t="s">
        <v>134</v>
      </c>
      <c r="E247" s="191" t="s">
        <v>1</v>
      </c>
      <c r="F247" s="192" t="s">
        <v>143</v>
      </c>
      <c r="H247" s="193">
        <v>1753</v>
      </c>
      <c r="I247" s="194"/>
      <c r="L247" s="190"/>
      <c r="M247" s="195"/>
      <c r="T247" s="196"/>
      <c r="AT247" s="191" t="s">
        <v>134</v>
      </c>
      <c r="AU247" s="191" t="s">
        <v>0</v>
      </c>
      <c r="AV247" s="189" t="s">
        <v>0</v>
      </c>
      <c r="AW247" s="189" t="s">
        <v>62</v>
      </c>
      <c r="AX247" s="189" t="s">
        <v>5</v>
      </c>
      <c r="AY247" s="191" t="s">
        <v>123</v>
      </c>
    </row>
    <row r="248" spans="2:65" s="25" customFormat="1" ht="16.5" customHeight="1">
      <c r="B248" s="26"/>
      <c r="C248" s="165" t="s">
        <v>164</v>
      </c>
      <c r="D248" s="165" t="s">
        <v>125</v>
      </c>
      <c r="E248" s="166" t="s">
        <v>285</v>
      </c>
      <c r="F248" s="167" t="s">
        <v>286</v>
      </c>
      <c r="G248" s="168" t="s">
        <v>153</v>
      </c>
      <c r="H248" s="169">
        <v>133</v>
      </c>
      <c r="I248" s="170"/>
      <c r="J248" s="171">
        <f>ROUND(I248*H248,2)</f>
        <v>0</v>
      </c>
      <c r="K248" s="167" t="s">
        <v>129</v>
      </c>
      <c r="L248" s="26"/>
      <c r="M248" s="172" t="s">
        <v>1</v>
      </c>
      <c r="N248" s="173" t="s">
        <v>55</v>
      </c>
      <c r="P248" s="174">
        <f>O248*H248</f>
        <v>0</v>
      </c>
      <c r="Q248" s="174">
        <v>0</v>
      </c>
      <c r="R248" s="174">
        <f>Q248*H248</f>
        <v>0</v>
      </c>
      <c r="S248" s="174">
        <v>0</v>
      </c>
      <c r="T248" s="175">
        <f>S248*H248</f>
        <v>0</v>
      </c>
      <c r="AR248" s="176" t="s">
        <v>130</v>
      </c>
      <c r="AT248" s="176" t="s">
        <v>125</v>
      </c>
      <c r="AU248" s="176" t="s">
        <v>0</v>
      </c>
      <c r="AY248" s="4" t="s">
        <v>123</v>
      </c>
      <c r="BE248" s="177">
        <f>IF(N248="základní",J248,0)</f>
        <v>0</v>
      </c>
      <c r="BF248" s="177">
        <f>IF(N248="snížená",J248,0)</f>
        <v>0</v>
      </c>
      <c r="BG248" s="177">
        <f>IF(N248="zákl. přenesená",J248,0)</f>
        <v>0</v>
      </c>
      <c r="BH248" s="177">
        <f>IF(N248="sníž. přenesená",J248,0)</f>
        <v>0</v>
      </c>
      <c r="BI248" s="177">
        <f>IF(N248="nulová",J248,0)</f>
        <v>0</v>
      </c>
      <c r="BJ248" s="4" t="s">
        <v>5</v>
      </c>
      <c r="BK248" s="177">
        <f>ROUND(I248*H248,2)</f>
        <v>0</v>
      </c>
      <c r="BL248" s="4" t="s">
        <v>130</v>
      </c>
      <c r="BM248" s="176" t="s">
        <v>287</v>
      </c>
    </row>
    <row r="249" spans="2:65" s="25" customFormat="1" ht="19.5">
      <c r="B249" s="26"/>
      <c r="D249" s="178" t="s">
        <v>132</v>
      </c>
      <c r="F249" s="179" t="s">
        <v>288</v>
      </c>
      <c r="I249" s="180"/>
      <c r="L249" s="26"/>
      <c r="M249" s="181"/>
      <c r="T249" s="70"/>
      <c r="AT249" s="4" t="s">
        <v>132</v>
      </c>
      <c r="AU249" s="4" t="s">
        <v>0</v>
      </c>
    </row>
    <row r="250" spans="2:65" s="182" customFormat="1" ht="11.25">
      <c r="B250" s="183"/>
      <c r="D250" s="178" t="s">
        <v>134</v>
      </c>
      <c r="E250" s="184" t="s">
        <v>1</v>
      </c>
      <c r="F250" s="185" t="s">
        <v>135</v>
      </c>
      <c r="H250" s="184" t="s">
        <v>1</v>
      </c>
      <c r="I250" s="186"/>
      <c r="L250" s="183"/>
      <c r="M250" s="187"/>
      <c r="T250" s="188"/>
      <c r="AT250" s="184" t="s">
        <v>134</v>
      </c>
      <c r="AU250" s="184" t="s">
        <v>0</v>
      </c>
      <c r="AV250" s="182" t="s">
        <v>5</v>
      </c>
      <c r="AW250" s="182" t="s">
        <v>62</v>
      </c>
      <c r="AX250" s="182" t="s">
        <v>12</v>
      </c>
      <c r="AY250" s="184" t="s">
        <v>123</v>
      </c>
    </row>
    <row r="251" spans="2:65" s="189" customFormat="1" ht="11.25">
      <c r="B251" s="190"/>
      <c r="D251" s="178" t="s">
        <v>134</v>
      </c>
      <c r="E251" s="191" t="s">
        <v>1</v>
      </c>
      <c r="F251" s="192" t="s">
        <v>157</v>
      </c>
      <c r="H251" s="193">
        <v>133</v>
      </c>
      <c r="I251" s="194"/>
      <c r="L251" s="190"/>
      <c r="M251" s="195"/>
      <c r="T251" s="196"/>
      <c r="AT251" s="191" t="s">
        <v>134</v>
      </c>
      <c r="AU251" s="191" t="s">
        <v>0</v>
      </c>
      <c r="AV251" s="189" t="s">
        <v>0</v>
      </c>
      <c r="AW251" s="189" t="s">
        <v>62</v>
      </c>
      <c r="AX251" s="189" t="s">
        <v>12</v>
      </c>
      <c r="AY251" s="191" t="s">
        <v>123</v>
      </c>
    </row>
    <row r="252" spans="2:65" s="197" customFormat="1" ht="11.25">
      <c r="B252" s="198"/>
      <c r="D252" s="178" t="s">
        <v>134</v>
      </c>
      <c r="E252" s="199" t="s">
        <v>1</v>
      </c>
      <c r="F252" s="200" t="s">
        <v>138</v>
      </c>
      <c r="H252" s="201">
        <v>133</v>
      </c>
      <c r="I252" s="202"/>
      <c r="L252" s="198"/>
      <c r="M252" s="203"/>
      <c r="T252" s="204"/>
      <c r="AT252" s="199" t="s">
        <v>134</v>
      </c>
      <c r="AU252" s="199" t="s">
        <v>0</v>
      </c>
      <c r="AV252" s="197" t="s">
        <v>130</v>
      </c>
      <c r="AW252" s="197" t="s">
        <v>62</v>
      </c>
      <c r="AX252" s="197" t="s">
        <v>5</v>
      </c>
      <c r="AY252" s="199" t="s">
        <v>123</v>
      </c>
    </row>
    <row r="253" spans="2:65" s="152" customFormat="1" ht="22.9" customHeight="1">
      <c r="B253" s="153"/>
      <c r="D253" s="154" t="s">
        <v>13</v>
      </c>
      <c r="E253" s="163" t="s">
        <v>289</v>
      </c>
      <c r="F253" s="163" t="s">
        <v>290</v>
      </c>
      <c r="I253" s="156"/>
      <c r="J253" s="164">
        <f>BK253</f>
        <v>0</v>
      </c>
      <c r="L253" s="153"/>
      <c r="M253" s="158"/>
      <c r="P253" s="159">
        <f>SUM(P254:P275)</f>
        <v>0</v>
      </c>
      <c r="R253" s="159">
        <f>SUM(R254:R275)</f>
        <v>0</v>
      </c>
      <c r="T253" s="160">
        <f>SUM(T254:T275)</f>
        <v>0</v>
      </c>
      <c r="AR253" s="154" t="s">
        <v>5</v>
      </c>
      <c r="AT253" s="161" t="s">
        <v>13</v>
      </c>
      <c r="AU253" s="161" t="s">
        <v>5</v>
      </c>
      <c r="AY253" s="154" t="s">
        <v>123</v>
      </c>
      <c r="BK253" s="162">
        <f>SUM(BK254:BK275)</f>
        <v>0</v>
      </c>
    </row>
    <row r="254" spans="2:65" s="25" customFormat="1" ht="16.5" customHeight="1">
      <c r="B254" s="26"/>
      <c r="C254" s="165" t="s">
        <v>291</v>
      </c>
      <c r="D254" s="165" t="s">
        <v>125</v>
      </c>
      <c r="E254" s="166" t="s">
        <v>292</v>
      </c>
      <c r="F254" s="167" t="s">
        <v>293</v>
      </c>
      <c r="G254" s="168" t="s">
        <v>294</v>
      </c>
      <c r="H254" s="169">
        <v>299.68099999999998</v>
      </c>
      <c r="I254" s="170"/>
      <c r="J254" s="171">
        <f>ROUND(I254*H254,2)</f>
        <v>0</v>
      </c>
      <c r="K254" s="167" t="s">
        <v>129</v>
      </c>
      <c r="L254" s="26"/>
      <c r="M254" s="172" t="s">
        <v>1</v>
      </c>
      <c r="N254" s="173" t="s">
        <v>55</v>
      </c>
      <c r="P254" s="174">
        <f>O254*H254</f>
        <v>0</v>
      </c>
      <c r="Q254" s="174">
        <v>0</v>
      </c>
      <c r="R254" s="174">
        <f>Q254*H254</f>
        <v>0</v>
      </c>
      <c r="S254" s="174">
        <v>0</v>
      </c>
      <c r="T254" s="175">
        <f>S254*H254</f>
        <v>0</v>
      </c>
      <c r="AR254" s="176" t="s">
        <v>130</v>
      </c>
      <c r="AT254" s="176" t="s">
        <v>125</v>
      </c>
      <c r="AU254" s="176" t="s">
        <v>0</v>
      </c>
      <c r="AY254" s="4" t="s">
        <v>123</v>
      </c>
      <c r="BE254" s="177">
        <f>IF(N254="základní",J254,0)</f>
        <v>0</v>
      </c>
      <c r="BF254" s="177">
        <f>IF(N254="snížená",J254,0)</f>
        <v>0</v>
      </c>
      <c r="BG254" s="177">
        <f>IF(N254="zákl. přenesená",J254,0)</f>
        <v>0</v>
      </c>
      <c r="BH254" s="177">
        <f>IF(N254="sníž. přenesená",J254,0)</f>
        <v>0</v>
      </c>
      <c r="BI254" s="177">
        <f>IF(N254="nulová",J254,0)</f>
        <v>0</v>
      </c>
      <c r="BJ254" s="4" t="s">
        <v>5</v>
      </c>
      <c r="BK254" s="177">
        <f>ROUND(I254*H254,2)</f>
        <v>0</v>
      </c>
      <c r="BL254" s="4" t="s">
        <v>130</v>
      </c>
      <c r="BM254" s="176" t="s">
        <v>295</v>
      </c>
    </row>
    <row r="255" spans="2:65" s="25" customFormat="1">
      <c r="B255" s="26"/>
      <c r="D255" s="178" t="s">
        <v>132</v>
      </c>
      <c r="F255" s="179" t="s">
        <v>296</v>
      </c>
      <c r="I255" s="180"/>
      <c r="L255" s="26"/>
      <c r="M255" s="181"/>
      <c r="T255" s="70"/>
      <c r="AT255" s="4" t="s">
        <v>132</v>
      </c>
      <c r="AU255" s="4" t="s">
        <v>0</v>
      </c>
    </row>
    <row r="256" spans="2:65" s="189" customFormat="1" ht="11.25">
      <c r="B256" s="190"/>
      <c r="D256" s="178" t="s">
        <v>134</v>
      </c>
      <c r="E256" s="191" t="s">
        <v>1</v>
      </c>
      <c r="F256" s="192" t="s">
        <v>297</v>
      </c>
      <c r="H256" s="193">
        <v>39.408999999999999</v>
      </c>
      <c r="I256" s="194"/>
      <c r="L256" s="190"/>
      <c r="M256" s="195"/>
      <c r="T256" s="196"/>
      <c r="AT256" s="191" t="s">
        <v>134</v>
      </c>
      <c r="AU256" s="191" t="s">
        <v>0</v>
      </c>
      <c r="AV256" s="189" t="s">
        <v>0</v>
      </c>
      <c r="AW256" s="189" t="s">
        <v>62</v>
      </c>
      <c r="AX256" s="189" t="s">
        <v>12</v>
      </c>
      <c r="AY256" s="191" t="s">
        <v>123</v>
      </c>
    </row>
    <row r="257" spans="2:65" s="189" customFormat="1" ht="11.25">
      <c r="B257" s="190"/>
      <c r="D257" s="178" t="s">
        <v>134</v>
      </c>
      <c r="E257" s="191" t="s">
        <v>1</v>
      </c>
      <c r="F257" s="192" t="s">
        <v>298</v>
      </c>
      <c r="H257" s="193">
        <v>256.76600000000002</v>
      </c>
      <c r="I257" s="194"/>
      <c r="L257" s="190"/>
      <c r="M257" s="195"/>
      <c r="T257" s="196"/>
      <c r="AT257" s="191" t="s">
        <v>134</v>
      </c>
      <c r="AU257" s="191" t="s">
        <v>0</v>
      </c>
      <c r="AV257" s="189" t="s">
        <v>0</v>
      </c>
      <c r="AW257" s="189" t="s">
        <v>62</v>
      </c>
      <c r="AX257" s="189" t="s">
        <v>12</v>
      </c>
      <c r="AY257" s="191" t="s">
        <v>123</v>
      </c>
    </row>
    <row r="258" spans="2:65" s="189" customFormat="1" ht="11.25">
      <c r="B258" s="190"/>
      <c r="D258" s="178" t="s">
        <v>134</v>
      </c>
      <c r="E258" s="191" t="s">
        <v>1</v>
      </c>
      <c r="F258" s="192" t="s">
        <v>299</v>
      </c>
      <c r="H258" s="193">
        <v>3.5059999999999998</v>
      </c>
      <c r="I258" s="194"/>
      <c r="L258" s="190"/>
      <c r="M258" s="195"/>
      <c r="T258" s="196"/>
      <c r="AT258" s="191" t="s">
        <v>134</v>
      </c>
      <c r="AU258" s="191" t="s">
        <v>0</v>
      </c>
      <c r="AV258" s="189" t="s">
        <v>0</v>
      </c>
      <c r="AW258" s="189" t="s">
        <v>62</v>
      </c>
      <c r="AX258" s="189" t="s">
        <v>12</v>
      </c>
      <c r="AY258" s="191" t="s">
        <v>123</v>
      </c>
    </row>
    <row r="259" spans="2:65" s="197" customFormat="1" ht="11.25">
      <c r="B259" s="198"/>
      <c r="D259" s="178" t="s">
        <v>134</v>
      </c>
      <c r="E259" s="199" t="s">
        <v>1</v>
      </c>
      <c r="F259" s="200" t="s">
        <v>138</v>
      </c>
      <c r="H259" s="201">
        <v>299.68099999999998</v>
      </c>
      <c r="I259" s="202"/>
      <c r="L259" s="198"/>
      <c r="M259" s="203"/>
      <c r="T259" s="204"/>
      <c r="AT259" s="199" t="s">
        <v>134</v>
      </c>
      <c r="AU259" s="199" t="s">
        <v>0</v>
      </c>
      <c r="AV259" s="197" t="s">
        <v>130</v>
      </c>
      <c r="AW259" s="197" t="s">
        <v>62</v>
      </c>
      <c r="AX259" s="197" t="s">
        <v>5</v>
      </c>
      <c r="AY259" s="199" t="s">
        <v>123</v>
      </c>
    </row>
    <row r="260" spans="2:65" s="25" customFormat="1" ht="16.5" customHeight="1">
      <c r="B260" s="26"/>
      <c r="C260" s="165" t="s">
        <v>300</v>
      </c>
      <c r="D260" s="165" t="s">
        <v>125</v>
      </c>
      <c r="E260" s="166" t="s">
        <v>301</v>
      </c>
      <c r="F260" s="167" t="s">
        <v>302</v>
      </c>
      <c r="G260" s="168" t="s">
        <v>294</v>
      </c>
      <c r="H260" s="169">
        <v>2697.1289999999999</v>
      </c>
      <c r="I260" s="170"/>
      <c r="J260" s="171">
        <f>ROUND(I260*H260,2)</f>
        <v>0</v>
      </c>
      <c r="K260" s="167" t="s">
        <v>129</v>
      </c>
      <c r="L260" s="26"/>
      <c r="M260" s="172" t="s">
        <v>1</v>
      </c>
      <c r="N260" s="173" t="s">
        <v>55</v>
      </c>
      <c r="P260" s="174">
        <f>O260*H260</f>
        <v>0</v>
      </c>
      <c r="Q260" s="174">
        <v>0</v>
      </c>
      <c r="R260" s="174">
        <f>Q260*H260</f>
        <v>0</v>
      </c>
      <c r="S260" s="174">
        <v>0</v>
      </c>
      <c r="T260" s="175">
        <f>S260*H260</f>
        <v>0</v>
      </c>
      <c r="AR260" s="176" t="s">
        <v>130</v>
      </c>
      <c r="AT260" s="176" t="s">
        <v>125</v>
      </c>
      <c r="AU260" s="176" t="s">
        <v>0</v>
      </c>
      <c r="AY260" s="4" t="s">
        <v>123</v>
      </c>
      <c r="BE260" s="177">
        <f>IF(N260="základní",J260,0)</f>
        <v>0</v>
      </c>
      <c r="BF260" s="177">
        <f>IF(N260="snížená",J260,0)</f>
        <v>0</v>
      </c>
      <c r="BG260" s="177">
        <f>IF(N260="zákl. přenesená",J260,0)</f>
        <v>0</v>
      </c>
      <c r="BH260" s="177">
        <f>IF(N260="sníž. přenesená",J260,0)</f>
        <v>0</v>
      </c>
      <c r="BI260" s="177">
        <f>IF(N260="nulová",J260,0)</f>
        <v>0</v>
      </c>
      <c r="BJ260" s="4" t="s">
        <v>5</v>
      </c>
      <c r="BK260" s="177">
        <f>ROUND(I260*H260,2)</f>
        <v>0</v>
      </c>
      <c r="BL260" s="4" t="s">
        <v>130</v>
      </c>
      <c r="BM260" s="176" t="s">
        <v>303</v>
      </c>
    </row>
    <row r="261" spans="2:65" s="25" customFormat="1">
      <c r="B261" s="26"/>
      <c r="D261" s="178" t="s">
        <v>132</v>
      </c>
      <c r="F261" s="179" t="s">
        <v>304</v>
      </c>
      <c r="I261" s="180"/>
      <c r="L261" s="26"/>
      <c r="M261" s="181"/>
      <c r="T261" s="70"/>
      <c r="AT261" s="4" t="s">
        <v>132</v>
      </c>
      <c r="AU261" s="4" t="s">
        <v>0</v>
      </c>
    </row>
    <row r="262" spans="2:65" s="189" customFormat="1" ht="11.25">
      <c r="B262" s="190"/>
      <c r="D262" s="178" t="s">
        <v>134</v>
      </c>
      <c r="E262" s="191" t="s">
        <v>1</v>
      </c>
      <c r="F262" s="192" t="s">
        <v>297</v>
      </c>
      <c r="H262" s="193">
        <v>39.408999999999999</v>
      </c>
      <c r="I262" s="194"/>
      <c r="L262" s="190"/>
      <c r="M262" s="195"/>
      <c r="T262" s="196"/>
      <c r="AT262" s="191" t="s">
        <v>134</v>
      </c>
      <c r="AU262" s="191" t="s">
        <v>0</v>
      </c>
      <c r="AV262" s="189" t="s">
        <v>0</v>
      </c>
      <c r="AW262" s="189" t="s">
        <v>62</v>
      </c>
      <c r="AX262" s="189" t="s">
        <v>12</v>
      </c>
      <c r="AY262" s="191" t="s">
        <v>123</v>
      </c>
    </row>
    <row r="263" spans="2:65" s="189" customFormat="1" ht="11.25">
      <c r="B263" s="190"/>
      <c r="D263" s="178" t="s">
        <v>134</v>
      </c>
      <c r="E263" s="191" t="s">
        <v>1</v>
      </c>
      <c r="F263" s="192" t="s">
        <v>298</v>
      </c>
      <c r="H263" s="193">
        <v>256.76600000000002</v>
      </c>
      <c r="I263" s="194"/>
      <c r="L263" s="190"/>
      <c r="M263" s="195"/>
      <c r="T263" s="196"/>
      <c r="AT263" s="191" t="s">
        <v>134</v>
      </c>
      <c r="AU263" s="191" t="s">
        <v>0</v>
      </c>
      <c r="AV263" s="189" t="s">
        <v>0</v>
      </c>
      <c r="AW263" s="189" t="s">
        <v>62</v>
      </c>
      <c r="AX263" s="189" t="s">
        <v>12</v>
      </c>
      <c r="AY263" s="191" t="s">
        <v>123</v>
      </c>
    </row>
    <row r="264" spans="2:65" s="189" customFormat="1" ht="11.25">
      <c r="B264" s="190"/>
      <c r="D264" s="178" t="s">
        <v>134</v>
      </c>
      <c r="E264" s="191" t="s">
        <v>1</v>
      </c>
      <c r="F264" s="192" t="s">
        <v>299</v>
      </c>
      <c r="H264" s="193">
        <v>3.5059999999999998</v>
      </c>
      <c r="I264" s="194"/>
      <c r="L264" s="190"/>
      <c r="M264" s="195"/>
      <c r="T264" s="196"/>
      <c r="AT264" s="191" t="s">
        <v>134</v>
      </c>
      <c r="AU264" s="191" t="s">
        <v>0</v>
      </c>
      <c r="AV264" s="189" t="s">
        <v>0</v>
      </c>
      <c r="AW264" s="189" t="s">
        <v>62</v>
      </c>
      <c r="AX264" s="189" t="s">
        <v>12</v>
      </c>
      <c r="AY264" s="191" t="s">
        <v>123</v>
      </c>
    </row>
    <row r="265" spans="2:65" s="197" customFormat="1" ht="11.25">
      <c r="B265" s="198"/>
      <c r="D265" s="178" t="s">
        <v>134</v>
      </c>
      <c r="E265" s="199" t="s">
        <v>1</v>
      </c>
      <c r="F265" s="200" t="s">
        <v>138</v>
      </c>
      <c r="H265" s="201">
        <v>299.68099999999998</v>
      </c>
      <c r="I265" s="202"/>
      <c r="L265" s="198"/>
      <c r="M265" s="203"/>
      <c r="T265" s="204"/>
      <c r="AT265" s="199" t="s">
        <v>134</v>
      </c>
      <c r="AU265" s="199" t="s">
        <v>0</v>
      </c>
      <c r="AV265" s="197" t="s">
        <v>130</v>
      </c>
      <c r="AW265" s="197" t="s">
        <v>62</v>
      </c>
      <c r="AX265" s="197" t="s">
        <v>5</v>
      </c>
      <c r="AY265" s="199" t="s">
        <v>123</v>
      </c>
    </row>
    <row r="266" spans="2:65" s="189" customFormat="1" ht="11.25">
      <c r="B266" s="190"/>
      <c r="D266" s="178" t="s">
        <v>134</v>
      </c>
      <c r="F266" s="192" t="s">
        <v>305</v>
      </c>
      <c r="H266" s="193">
        <v>2697.1289999999999</v>
      </c>
      <c r="I266" s="194"/>
      <c r="L266" s="190"/>
      <c r="M266" s="195"/>
      <c r="T266" s="196"/>
      <c r="AT266" s="191" t="s">
        <v>134</v>
      </c>
      <c r="AU266" s="191" t="s">
        <v>0</v>
      </c>
      <c r="AV266" s="189" t="s">
        <v>0</v>
      </c>
      <c r="AW266" s="189" t="s">
        <v>70</v>
      </c>
      <c r="AX266" s="189" t="s">
        <v>5</v>
      </c>
      <c r="AY266" s="191" t="s">
        <v>123</v>
      </c>
    </row>
    <row r="267" spans="2:65" s="25" customFormat="1" ht="24.2" customHeight="1">
      <c r="B267" s="26"/>
      <c r="C267" s="165" t="s">
        <v>306</v>
      </c>
      <c r="D267" s="165" t="s">
        <v>125</v>
      </c>
      <c r="E267" s="166" t="s">
        <v>307</v>
      </c>
      <c r="F267" s="167" t="s">
        <v>308</v>
      </c>
      <c r="G267" s="168" t="s">
        <v>294</v>
      </c>
      <c r="H267" s="169">
        <v>39.408999999999999</v>
      </c>
      <c r="I267" s="170"/>
      <c r="J267" s="171">
        <f>ROUND(I267*H267,2)</f>
        <v>0</v>
      </c>
      <c r="K267" s="167" t="s">
        <v>129</v>
      </c>
      <c r="L267" s="26"/>
      <c r="M267" s="172" t="s">
        <v>1</v>
      </c>
      <c r="N267" s="173" t="s">
        <v>55</v>
      </c>
      <c r="P267" s="174">
        <f>O267*H267</f>
        <v>0</v>
      </c>
      <c r="Q267" s="174">
        <v>0</v>
      </c>
      <c r="R267" s="174">
        <f>Q267*H267</f>
        <v>0</v>
      </c>
      <c r="S267" s="174">
        <v>0</v>
      </c>
      <c r="T267" s="175">
        <f>S267*H267</f>
        <v>0</v>
      </c>
      <c r="AR267" s="176" t="s">
        <v>130</v>
      </c>
      <c r="AT267" s="176" t="s">
        <v>125</v>
      </c>
      <c r="AU267" s="176" t="s">
        <v>0</v>
      </c>
      <c r="AY267" s="4" t="s">
        <v>123</v>
      </c>
      <c r="BE267" s="177">
        <f>IF(N267="základní",J267,0)</f>
        <v>0</v>
      </c>
      <c r="BF267" s="177">
        <f>IF(N267="snížená",J267,0)</f>
        <v>0</v>
      </c>
      <c r="BG267" s="177">
        <f>IF(N267="zákl. přenesená",J267,0)</f>
        <v>0</v>
      </c>
      <c r="BH267" s="177">
        <f>IF(N267="sníž. přenesená",J267,0)</f>
        <v>0</v>
      </c>
      <c r="BI267" s="177">
        <f>IF(N267="nulová",J267,0)</f>
        <v>0</v>
      </c>
      <c r="BJ267" s="4" t="s">
        <v>5</v>
      </c>
      <c r="BK267" s="177">
        <f>ROUND(I267*H267,2)</f>
        <v>0</v>
      </c>
      <c r="BL267" s="4" t="s">
        <v>130</v>
      </c>
      <c r="BM267" s="176" t="s">
        <v>309</v>
      </c>
    </row>
    <row r="268" spans="2:65" s="25" customFormat="1" ht="19.5">
      <c r="B268" s="26"/>
      <c r="D268" s="178" t="s">
        <v>132</v>
      </c>
      <c r="F268" s="179" t="s">
        <v>310</v>
      </c>
      <c r="I268" s="180"/>
      <c r="L268" s="26"/>
      <c r="M268" s="181"/>
      <c r="T268" s="70"/>
      <c r="AT268" s="4" t="s">
        <v>132</v>
      </c>
      <c r="AU268" s="4" t="s">
        <v>0</v>
      </c>
    </row>
    <row r="269" spans="2:65" s="189" customFormat="1" ht="11.25">
      <c r="B269" s="190"/>
      <c r="D269" s="178" t="s">
        <v>134</v>
      </c>
      <c r="E269" s="191" t="s">
        <v>1</v>
      </c>
      <c r="F269" s="192" t="s">
        <v>297</v>
      </c>
      <c r="H269" s="193">
        <v>39.408999999999999</v>
      </c>
      <c r="I269" s="194"/>
      <c r="L269" s="190"/>
      <c r="M269" s="195"/>
      <c r="T269" s="196"/>
      <c r="AT269" s="191" t="s">
        <v>134</v>
      </c>
      <c r="AU269" s="191" t="s">
        <v>0</v>
      </c>
      <c r="AV269" s="189" t="s">
        <v>0</v>
      </c>
      <c r="AW269" s="189" t="s">
        <v>62</v>
      </c>
      <c r="AX269" s="189" t="s">
        <v>5</v>
      </c>
      <c r="AY269" s="191" t="s">
        <v>123</v>
      </c>
    </row>
    <row r="270" spans="2:65" s="25" customFormat="1" ht="24.2" customHeight="1">
      <c r="B270" s="26"/>
      <c r="C270" s="165" t="s">
        <v>311</v>
      </c>
      <c r="D270" s="165" t="s">
        <v>125</v>
      </c>
      <c r="E270" s="166" t="s">
        <v>312</v>
      </c>
      <c r="F270" s="167" t="s">
        <v>313</v>
      </c>
      <c r="G270" s="168" t="s">
        <v>294</v>
      </c>
      <c r="H270" s="169">
        <v>3.5059999999999998</v>
      </c>
      <c r="I270" s="170"/>
      <c r="J270" s="171">
        <f>ROUND(I270*H270,2)</f>
        <v>0</v>
      </c>
      <c r="K270" s="167" t="s">
        <v>129</v>
      </c>
      <c r="L270" s="26"/>
      <c r="M270" s="172" t="s">
        <v>1</v>
      </c>
      <c r="N270" s="173" t="s">
        <v>55</v>
      </c>
      <c r="P270" s="174">
        <f>O270*H270</f>
        <v>0</v>
      </c>
      <c r="Q270" s="174">
        <v>0</v>
      </c>
      <c r="R270" s="174">
        <f>Q270*H270</f>
        <v>0</v>
      </c>
      <c r="S270" s="174">
        <v>0</v>
      </c>
      <c r="T270" s="175">
        <f>S270*H270</f>
        <v>0</v>
      </c>
      <c r="AR270" s="176" t="s">
        <v>130</v>
      </c>
      <c r="AT270" s="176" t="s">
        <v>125</v>
      </c>
      <c r="AU270" s="176" t="s">
        <v>0</v>
      </c>
      <c r="AY270" s="4" t="s">
        <v>123</v>
      </c>
      <c r="BE270" s="177">
        <f>IF(N270="základní",J270,0)</f>
        <v>0</v>
      </c>
      <c r="BF270" s="177">
        <f>IF(N270="snížená",J270,0)</f>
        <v>0</v>
      </c>
      <c r="BG270" s="177">
        <f>IF(N270="zákl. přenesená",J270,0)</f>
        <v>0</v>
      </c>
      <c r="BH270" s="177">
        <f>IF(N270="sníž. přenesená",J270,0)</f>
        <v>0</v>
      </c>
      <c r="BI270" s="177">
        <f>IF(N270="nulová",J270,0)</f>
        <v>0</v>
      </c>
      <c r="BJ270" s="4" t="s">
        <v>5</v>
      </c>
      <c r="BK270" s="177">
        <f>ROUND(I270*H270,2)</f>
        <v>0</v>
      </c>
      <c r="BL270" s="4" t="s">
        <v>130</v>
      </c>
      <c r="BM270" s="176" t="s">
        <v>314</v>
      </c>
    </row>
    <row r="271" spans="2:65" s="25" customFormat="1" ht="19.5">
      <c r="B271" s="26"/>
      <c r="D271" s="178" t="s">
        <v>132</v>
      </c>
      <c r="F271" s="179" t="s">
        <v>313</v>
      </c>
      <c r="I271" s="180"/>
      <c r="L271" s="26"/>
      <c r="M271" s="181"/>
      <c r="T271" s="70"/>
      <c r="AT271" s="4" t="s">
        <v>132</v>
      </c>
      <c r="AU271" s="4" t="s">
        <v>0</v>
      </c>
    </row>
    <row r="272" spans="2:65" s="189" customFormat="1" ht="11.25">
      <c r="B272" s="190"/>
      <c r="D272" s="178" t="s">
        <v>134</v>
      </c>
      <c r="E272" s="191" t="s">
        <v>1</v>
      </c>
      <c r="F272" s="192" t="s">
        <v>299</v>
      </c>
      <c r="H272" s="193">
        <v>3.5059999999999998</v>
      </c>
      <c r="I272" s="194"/>
      <c r="L272" s="190"/>
      <c r="M272" s="195"/>
      <c r="T272" s="196"/>
      <c r="AT272" s="191" t="s">
        <v>134</v>
      </c>
      <c r="AU272" s="191" t="s">
        <v>0</v>
      </c>
      <c r="AV272" s="189" t="s">
        <v>0</v>
      </c>
      <c r="AW272" s="189" t="s">
        <v>62</v>
      </c>
      <c r="AX272" s="189" t="s">
        <v>5</v>
      </c>
      <c r="AY272" s="191" t="s">
        <v>123</v>
      </c>
    </row>
    <row r="273" spans="2:65" s="25" customFormat="1" ht="24.2" customHeight="1">
      <c r="B273" s="26"/>
      <c r="C273" s="165" t="s">
        <v>315</v>
      </c>
      <c r="D273" s="165" t="s">
        <v>125</v>
      </c>
      <c r="E273" s="166" t="s">
        <v>316</v>
      </c>
      <c r="F273" s="167" t="s">
        <v>317</v>
      </c>
      <c r="G273" s="168" t="s">
        <v>294</v>
      </c>
      <c r="H273" s="169">
        <v>256.76600000000002</v>
      </c>
      <c r="I273" s="170"/>
      <c r="J273" s="171">
        <f>ROUND(I273*H273,2)</f>
        <v>0</v>
      </c>
      <c r="K273" s="167" t="s">
        <v>129</v>
      </c>
      <c r="L273" s="26"/>
      <c r="M273" s="172" t="s">
        <v>1</v>
      </c>
      <c r="N273" s="173" t="s">
        <v>55</v>
      </c>
      <c r="P273" s="174">
        <f>O273*H273</f>
        <v>0</v>
      </c>
      <c r="Q273" s="174">
        <v>0</v>
      </c>
      <c r="R273" s="174">
        <f>Q273*H273</f>
        <v>0</v>
      </c>
      <c r="S273" s="174">
        <v>0</v>
      </c>
      <c r="T273" s="175">
        <f>S273*H273</f>
        <v>0</v>
      </c>
      <c r="AR273" s="176" t="s">
        <v>130</v>
      </c>
      <c r="AT273" s="176" t="s">
        <v>125</v>
      </c>
      <c r="AU273" s="176" t="s">
        <v>0</v>
      </c>
      <c r="AY273" s="4" t="s">
        <v>123</v>
      </c>
      <c r="BE273" s="177">
        <f>IF(N273="základní",J273,0)</f>
        <v>0</v>
      </c>
      <c r="BF273" s="177">
        <f>IF(N273="snížená",J273,0)</f>
        <v>0</v>
      </c>
      <c r="BG273" s="177">
        <f>IF(N273="zákl. přenesená",J273,0)</f>
        <v>0</v>
      </c>
      <c r="BH273" s="177">
        <f>IF(N273="sníž. přenesená",J273,0)</f>
        <v>0</v>
      </c>
      <c r="BI273" s="177">
        <f>IF(N273="nulová",J273,0)</f>
        <v>0</v>
      </c>
      <c r="BJ273" s="4" t="s">
        <v>5</v>
      </c>
      <c r="BK273" s="177">
        <f>ROUND(I273*H273,2)</f>
        <v>0</v>
      </c>
      <c r="BL273" s="4" t="s">
        <v>130</v>
      </c>
      <c r="BM273" s="176" t="s">
        <v>318</v>
      </c>
    </row>
    <row r="274" spans="2:65" s="25" customFormat="1" ht="19.5">
      <c r="B274" s="26"/>
      <c r="D274" s="178" t="s">
        <v>132</v>
      </c>
      <c r="F274" s="179" t="s">
        <v>317</v>
      </c>
      <c r="I274" s="180"/>
      <c r="L274" s="26"/>
      <c r="M274" s="181"/>
      <c r="T274" s="70"/>
      <c r="AT274" s="4" t="s">
        <v>132</v>
      </c>
      <c r="AU274" s="4" t="s">
        <v>0</v>
      </c>
    </row>
    <row r="275" spans="2:65" s="189" customFormat="1" ht="11.25">
      <c r="B275" s="190"/>
      <c r="D275" s="178" t="s">
        <v>134</v>
      </c>
      <c r="E275" s="191" t="s">
        <v>1</v>
      </c>
      <c r="F275" s="192" t="s">
        <v>298</v>
      </c>
      <c r="H275" s="193">
        <v>256.76600000000002</v>
      </c>
      <c r="I275" s="194"/>
      <c r="L275" s="190"/>
      <c r="M275" s="195"/>
      <c r="T275" s="196"/>
      <c r="AT275" s="191" t="s">
        <v>134</v>
      </c>
      <c r="AU275" s="191" t="s">
        <v>0</v>
      </c>
      <c r="AV275" s="189" t="s">
        <v>0</v>
      </c>
      <c r="AW275" s="189" t="s">
        <v>62</v>
      </c>
      <c r="AX275" s="189" t="s">
        <v>5</v>
      </c>
      <c r="AY275" s="191" t="s">
        <v>123</v>
      </c>
    </row>
    <row r="276" spans="2:65" s="152" customFormat="1" ht="22.9" customHeight="1">
      <c r="B276" s="153"/>
      <c r="D276" s="154" t="s">
        <v>13</v>
      </c>
      <c r="E276" s="163" t="s">
        <v>319</v>
      </c>
      <c r="F276" s="163" t="s">
        <v>320</v>
      </c>
      <c r="I276" s="156"/>
      <c r="J276" s="164">
        <f>BK276</f>
        <v>0</v>
      </c>
      <c r="L276" s="153"/>
      <c r="M276" s="158"/>
      <c r="P276" s="159">
        <f>SUM(P277:P278)</f>
        <v>0</v>
      </c>
      <c r="R276" s="159">
        <f>SUM(R277:R278)</f>
        <v>0</v>
      </c>
      <c r="T276" s="160">
        <f>SUM(T277:T278)</f>
        <v>0</v>
      </c>
      <c r="AR276" s="154" t="s">
        <v>5</v>
      </c>
      <c r="AT276" s="161" t="s">
        <v>13</v>
      </c>
      <c r="AU276" s="161" t="s">
        <v>5</v>
      </c>
      <c r="AY276" s="154" t="s">
        <v>123</v>
      </c>
      <c r="BK276" s="162">
        <f>SUM(BK277:BK278)</f>
        <v>0</v>
      </c>
    </row>
    <row r="277" spans="2:65" s="25" customFormat="1" ht="21.75" customHeight="1">
      <c r="B277" s="26"/>
      <c r="C277" s="165" t="s">
        <v>321</v>
      </c>
      <c r="D277" s="165" t="s">
        <v>125</v>
      </c>
      <c r="E277" s="166" t="s">
        <v>322</v>
      </c>
      <c r="F277" s="167" t="s">
        <v>323</v>
      </c>
      <c r="G277" s="168" t="s">
        <v>294</v>
      </c>
      <c r="H277" s="169">
        <v>106.318</v>
      </c>
      <c r="I277" s="170"/>
      <c r="J277" s="171">
        <f>ROUND(I277*H277,2)</f>
        <v>0</v>
      </c>
      <c r="K277" s="167" t="s">
        <v>129</v>
      </c>
      <c r="L277" s="26"/>
      <c r="M277" s="172" t="s">
        <v>1</v>
      </c>
      <c r="N277" s="173" t="s">
        <v>55</v>
      </c>
      <c r="P277" s="174">
        <f>O277*H277</f>
        <v>0</v>
      </c>
      <c r="Q277" s="174">
        <v>0</v>
      </c>
      <c r="R277" s="174">
        <f>Q277*H277</f>
        <v>0</v>
      </c>
      <c r="S277" s="174">
        <v>0</v>
      </c>
      <c r="T277" s="175">
        <f>S277*H277</f>
        <v>0</v>
      </c>
      <c r="AR277" s="176" t="s">
        <v>130</v>
      </c>
      <c r="AT277" s="176" t="s">
        <v>125</v>
      </c>
      <c r="AU277" s="176" t="s">
        <v>0</v>
      </c>
      <c r="AY277" s="4" t="s">
        <v>123</v>
      </c>
      <c r="BE277" s="177">
        <f>IF(N277="základní",J277,0)</f>
        <v>0</v>
      </c>
      <c r="BF277" s="177">
        <f>IF(N277="snížená",J277,0)</f>
        <v>0</v>
      </c>
      <c r="BG277" s="177">
        <f>IF(N277="zákl. přenesená",J277,0)</f>
        <v>0</v>
      </c>
      <c r="BH277" s="177">
        <f>IF(N277="sníž. přenesená",J277,0)</f>
        <v>0</v>
      </c>
      <c r="BI277" s="177">
        <f>IF(N277="nulová",J277,0)</f>
        <v>0</v>
      </c>
      <c r="BJ277" s="4" t="s">
        <v>5</v>
      </c>
      <c r="BK277" s="177">
        <f>ROUND(I277*H277,2)</f>
        <v>0</v>
      </c>
      <c r="BL277" s="4" t="s">
        <v>130</v>
      </c>
      <c r="BM277" s="176" t="s">
        <v>324</v>
      </c>
    </row>
    <row r="278" spans="2:65" s="25" customFormat="1" ht="19.5">
      <c r="B278" s="26"/>
      <c r="D278" s="178" t="s">
        <v>132</v>
      </c>
      <c r="F278" s="179" t="s">
        <v>325</v>
      </c>
      <c r="I278" s="180"/>
      <c r="L278" s="26"/>
      <c r="M278" s="181"/>
      <c r="T278" s="70"/>
      <c r="AT278" s="4" t="s">
        <v>132</v>
      </c>
      <c r="AU278" s="4" t="s">
        <v>0</v>
      </c>
    </row>
    <row r="279" spans="2:65" s="152" customFormat="1" ht="25.9" customHeight="1">
      <c r="B279" s="153"/>
      <c r="D279" s="154" t="s">
        <v>13</v>
      </c>
      <c r="E279" s="155" t="s">
        <v>326</v>
      </c>
      <c r="F279" s="155" t="s">
        <v>327</v>
      </c>
      <c r="I279" s="156"/>
      <c r="J279" s="157">
        <f>BK279</f>
        <v>0</v>
      </c>
      <c r="L279" s="153"/>
      <c r="M279" s="158"/>
      <c r="P279" s="159" t="e">
        <f>P280+P287+#REF!</f>
        <v>#REF!</v>
      </c>
      <c r="R279" s="159" t="e">
        <f>R280+R287+#REF!</f>
        <v>#REF!</v>
      </c>
      <c r="T279" s="160" t="e">
        <f>T280+T287+#REF!</f>
        <v>#REF!</v>
      </c>
      <c r="AR279" s="154" t="s">
        <v>164</v>
      </c>
      <c r="AT279" s="161" t="s">
        <v>13</v>
      </c>
      <c r="AU279" s="161" t="s">
        <v>12</v>
      </c>
      <c r="AY279" s="154" t="s">
        <v>123</v>
      </c>
      <c r="BK279" s="162">
        <f>BK280+BK287</f>
        <v>0</v>
      </c>
    </row>
    <row r="280" spans="2:65" s="152" customFormat="1" ht="22.9" customHeight="1">
      <c r="B280" s="153"/>
      <c r="D280" s="154" t="s">
        <v>13</v>
      </c>
      <c r="E280" s="163" t="s">
        <v>328</v>
      </c>
      <c r="F280" s="163" t="s">
        <v>329</v>
      </c>
      <c r="I280" s="156"/>
      <c r="J280" s="164">
        <f>BK280</f>
        <v>0</v>
      </c>
      <c r="L280" s="153"/>
      <c r="M280" s="158"/>
      <c r="P280" s="159">
        <f>SUM(P281:P286)</f>
        <v>0</v>
      </c>
      <c r="R280" s="159">
        <f>SUM(R281:R286)</f>
        <v>0</v>
      </c>
      <c r="T280" s="160">
        <f>SUM(T281:T286)</f>
        <v>0</v>
      </c>
      <c r="AR280" s="154" t="s">
        <v>164</v>
      </c>
      <c r="AT280" s="161" t="s">
        <v>13</v>
      </c>
      <c r="AU280" s="161" t="s">
        <v>5</v>
      </c>
      <c r="AY280" s="154" t="s">
        <v>123</v>
      </c>
      <c r="BK280" s="162">
        <f>SUM(BK281:BK286)</f>
        <v>0</v>
      </c>
    </row>
    <row r="281" spans="2:65" s="25" customFormat="1" ht="16.5" customHeight="1">
      <c r="B281" s="26"/>
      <c r="C281" s="165" t="s">
        <v>163</v>
      </c>
      <c r="D281" s="165" t="s">
        <v>125</v>
      </c>
      <c r="E281" s="166" t="s">
        <v>330</v>
      </c>
      <c r="F281" s="167" t="s">
        <v>331</v>
      </c>
      <c r="G281" s="168" t="s">
        <v>332</v>
      </c>
      <c r="H281" s="169">
        <v>1</v>
      </c>
      <c r="I281" s="170"/>
      <c r="J281" s="171">
        <f>ROUND(I281*H281,2)</f>
        <v>0</v>
      </c>
      <c r="K281" s="167" t="s">
        <v>129</v>
      </c>
      <c r="L281" s="26"/>
      <c r="M281" s="172" t="s">
        <v>1</v>
      </c>
      <c r="N281" s="173" t="s">
        <v>55</v>
      </c>
      <c r="P281" s="174">
        <f>O281*H281</f>
        <v>0</v>
      </c>
      <c r="Q281" s="174">
        <v>0</v>
      </c>
      <c r="R281" s="174">
        <f>Q281*H281</f>
        <v>0</v>
      </c>
      <c r="S281" s="174">
        <v>0</v>
      </c>
      <c r="T281" s="175">
        <f>S281*H281</f>
        <v>0</v>
      </c>
      <c r="AR281" s="176" t="s">
        <v>333</v>
      </c>
      <c r="AT281" s="176" t="s">
        <v>125</v>
      </c>
      <c r="AU281" s="176" t="s">
        <v>0</v>
      </c>
      <c r="AY281" s="4" t="s">
        <v>123</v>
      </c>
      <c r="BE281" s="177">
        <f>IF(N281="základní",J281,0)</f>
        <v>0</v>
      </c>
      <c r="BF281" s="177">
        <f>IF(N281="snížená",J281,0)</f>
        <v>0</v>
      </c>
      <c r="BG281" s="177">
        <f>IF(N281="zákl. přenesená",J281,0)</f>
        <v>0</v>
      </c>
      <c r="BH281" s="177">
        <f>IF(N281="sníž. přenesená",J281,0)</f>
        <v>0</v>
      </c>
      <c r="BI281" s="177">
        <f>IF(N281="nulová",J281,0)</f>
        <v>0</v>
      </c>
      <c r="BJ281" s="4" t="s">
        <v>5</v>
      </c>
      <c r="BK281" s="177">
        <f>ROUND(I281*H281,2)</f>
        <v>0</v>
      </c>
      <c r="BL281" s="4" t="s">
        <v>333</v>
      </c>
      <c r="BM281" s="176" t="s">
        <v>334</v>
      </c>
    </row>
    <row r="282" spans="2:65" s="25" customFormat="1">
      <c r="B282" s="26"/>
      <c r="D282" s="178" t="s">
        <v>132</v>
      </c>
      <c r="F282" s="179" t="s">
        <v>331</v>
      </c>
      <c r="I282" s="180"/>
      <c r="L282" s="26"/>
      <c r="M282" s="181"/>
      <c r="T282" s="70"/>
      <c r="AT282" s="4" t="s">
        <v>132</v>
      </c>
      <c r="AU282" s="4" t="s">
        <v>0</v>
      </c>
    </row>
    <row r="283" spans="2:65" s="189" customFormat="1" ht="11.25">
      <c r="B283" s="190"/>
      <c r="D283" s="178" t="s">
        <v>134</v>
      </c>
      <c r="E283" s="191" t="s">
        <v>1</v>
      </c>
      <c r="F283" s="192" t="s">
        <v>5</v>
      </c>
      <c r="H283" s="193">
        <v>1</v>
      </c>
      <c r="I283" s="194"/>
      <c r="L283" s="190"/>
      <c r="M283" s="195"/>
      <c r="T283" s="196"/>
      <c r="AT283" s="191" t="s">
        <v>134</v>
      </c>
      <c r="AU283" s="191" t="s">
        <v>0</v>
      </c>
      <c r="AV283" s="189" t="s">
        <v>0</v>
      </c>
      <c r="AW283" s="189" t="s">
        <v>62</v>
      </c>
      <c r="AX283" s="189" t="s">
        <v>5</v>
      </c>
      <c r="AY283" s="191" t="s">
        <v>123</v>
      </c>
    </row>
    <row r="284" spans="2:65" s="25" customFormat="1" ht="16.5" customHeight="1">
      <c r="B284" s="26"/>
      <c r="C284" s="165" t="s">
        <v>335</v>
      </c>
      <c r="D284" s="165" t="s">
        <v>125</v>
      </c>
      <c r="E284" s="166" t="s">
        <v>336</v>
      </c>
      <c r="F284" s="167" t="s">
        <v>337</v>
      </c>
      <c r="G284" s="168" t="s">
        <v>332</v>
      </c>
      <c r="H284" s="169">
        <v>1</v>
      </c>
      <c r="I284" s="170"/>
      <c r="J284" s="171">
        <f>ROUND(I284*H284,2)</f>
        <v>0</v>
      </c>
      <c r="K284" s="167" t="s">
        <v>129</v>
      </c>
      <c r="L284" s="26"/>
      <c r="M284" s="172" t="s">
        <v>1</v>
      </c>
      <c r="N284" s="173" t="s">
        <v>55</v>
      </c>
      <c r="P284" s="174">
        <f>O284*H284</f>
        <v>0</v>
      </c>
      <c r="Q284" s="174">
        <v>0</v>
      </c>
      <c r="R284" s="174">
        <f>Q284*H284</f>
        <v>0</v>
      </c>
      <c r="S284" s="174">
        <v>0</v>
      </c>
      <c r="T284" s="175">
        <f>S284*H284</f>
        <v>0</v>
      </c>
      <c r="AR284" s="176" t="s">
        <v>333</v>
      </c>
      <c r="AT284" s="176" t="s">
        <v>125</v>
      </c>
      <c r="AU284" s="176" t="s">
        <v>0</v>
      </c>
      <c r="AY284" s="4" t="s">
        <v>123</v>
      </c>
      <c r="BE284" s="177">
        <f>IF(N284="základní",J284,0)</f>
        <v>0</v>
      </c>
      <c r="BF284" s="177">
        <f>IF(N284="snížená",J284,0)</f>
        <v>0</v>
      </c>
      <c r="BG284" s="177">
        <f>IF(N284="zákl. přenesená",J284,0)</f>
        <v>0</v>
      </c>
      <c r="BH284" s="177">
        <f>IF(N284="sníž. přenesená",J284,0)</f>
        <v>0</v>
      </c>
      <c r="BI284" s="177">
        <f>IF(N284="nulová",J284,0)</f>
        <v>0</v>
      </c>
      <c r="BJ284" s="4" t="s">
        <v>5</v>
      </c>
      <c r="BK284" s="177">
        <f>ROUND(I284*H284,2)</f>
        <v>0</v>
      </c>
      <c r="BL284" s="4" t="s">
        <v>333</v>
      </c>
      <c r="BM284" s="176" t="s">
        <v>338</v>
      </c>
    </row>
    <row r="285" spans="2:65" s="25" customFormat="1">
      <c r="B285" s="26"/>
      <c r="D285" s="178" t="s">
        <v>132</v>
      </c>
      <c r="F285" s="179" t="s">
        <v>337</v>
      </c>
      <c r="I285" s="180"/>
      <c r="L285" s="26"/>
      <c r="M285" s="181"/>
      <c r="T285" s="70"/>
      <c r="AT285" s="4" t="s">
        <v>132</v>
      </c>
      <c r="AU285" s="4" t="s">
        <v>0</v>
      </c>
    </row>
    <row r="286" spans="2:65" s="189" customFormat="1" ht="11.25">
      <c r="B286" s="190"/>
      <c r="D286" s="178" t="s">
        <v>134</v>
      </c>
      <c r="E286" s="191" t="s">
        <v>1</v>
      </c>
      <c r="F286" s="192" t="s">
        <v>339</v>
      </c>
      <c r="H286" s="193">
        <v>1</v>
      </c>
      <c r="I286" s="194"/>
      <c r="L286" s="190"/>
      <c r="M286" s="195"/>
      <c r="T286" s="196"/>
      <c r="AT286" s="191" t="s">
        <v>134</v>
      </c>
      <c r="AU286" s="191" t="s">
        <v>0</v>
      </c>
      <c r="AV286" s="189" t="s">
        <v>0</v>
      </c>
      <c r="AW286" s="189" t="s">
        <v>62</v>
      </c>
      <c r="AX286" s="189" t="s">
        <v>5</v>
      </c>
      <c r="AY286" s="191" t="s">
        <v>123</v>
      </c>
    </row>
    <row r="287" spans="2:65" s="152" customFormat="1" ht="22.9" customHeight="1">
      <c r="B287" s="153"/>
      <c r="D287" s="154" t="s">
        <v>13</v>
      </c>
      <c r="E287" s="163" t="s">
        <v>340</v>
      </c>
      <c r="F287" s="163" t="s">
        <v>341</v>
      </c>
      <c r="I287" s="156"/>
      <c r="J287" s="164">
        <f>BK287</f>
        <v>0</v>
      </c>
      <c r="L287" s="153"/>
      <c r="M287" s="158"/>
      <c r="P287" s="159">
        <f>SUM(P288:P293)</f>
        <v>0</v>
      </c>
      <c r="R287" s="159">
        <f>SUM(R288:R293)</f>
        <v>0</v>
      </c>
      <c r="T287" s="160">
        <f>SUM(T288:T293)</f>
        <v>0</v>
      </c>
      <c r="AR287" s="154" t="s">
        <v>164</v>
      </c>
      <c r="AT287" s="161" t="s">
        <v>13</v>
      </c>
      <c r="AU287" s="161" t="s">
        <v>5</v>
      </c>
      <c r="AY287" s="154" t="s">
        <v>123</v>
      </c>
      <c r="BK287" s="162">
        <f>SUM(BK288:BK293)</f>
        <v>0</v>
      </c>
    </row>
    <row r="288" spans="2:65" s="25" customFormat="1" ht="16.5" customHeight="1">
      <c r="B288" s="26"/>
      <c r="C288" s="165" t="s">
        <v>342</v>
      </c>
      <c r="D288" s="165" t="s">
        <v>125</v>
      </c>
      <c r="E288" s="166" t="s">
        <v>343</v>
      </c>
      <c r="F288" s="167" t="s">
        <v>341</v>
      </c>
      <c r="G288" s="168" t="s">
        <v>332</v>
      </c>
      <c r="H288" s="169">
        <v>1</v>
      </c>
      <c r="I288" s="170"/>
      <c r="J288" s="171">
        <f>ROUND(I288*H288,2)</f>
        <v>0</v>
      </c>
      <c r="K288" s="167" t="s">
        <v>129</v>
      </c>
      <c r="L288" s="26"/>
      <c r="M288" s="172" t="s">
        <v>1</v>
      </c>
      <c r="N288" s="173" t="s">
        <v>55</v>
      </c>
      <c r="P288" s="174">
        <f>O288*H288</f>
        <v>0</v>
      </c>
      <c r="Q288" s="174">
        <v>0</v>
      </c>
      <c r="R288" s="174">
        <f>Q288*H288</f>
        <v>0</v>
      </c>
      <c r="S288" s="174">
        <v>0</v>
      </c>
      <c r="T288" s="175">
        <f>S288*H288</f>
        <v>0</v>
      </c>
      <c r="AR288" s="176" t="s">
        <v>333</v>
      </c>
      <c r="AT288" s="176" t="s">
        <v>125</v>
      </c>
      <c r="AU288" s="176" t="s">
        <v>0</v>
      </c>
      <c r="AY288" s="4" t="s">
        <v>123</v>
      </c>
      <c r="BE288" s="177">
        <f>IF(N288="základní",J288,0)</f>
        <v>0</v>
      </c>
      <c r="BF288" s="177">
        <f>IF(N288="snížená",J288,0)</f>
        <v>0</v>
      </c>
      <c r="BG288" s="177">
        <f>IF(N288="zákl. přenesená",J288,0)</f>
        <v>0</v>
      </c>
      <c r="BH288" s="177">
        <f>IF(N288="sníž. přenesená",J288,0)</f>
        <v>0</v>
      </c>
      <c r="BI288" s="177">
        <f>IF(N288="nulová",J288,0)</f>
        <v>0</v>
      </c>
      <c r="BJ288" s="4" t="s">
        <v>5</v>
      </c>
      <c r="BK288" s="177">
        <f>ROUND(I288*H288,2)</f>
        <v>0</v>
      </c>
      <c r="BL288" s="4" t="s">
        <v>333</v>
      </c>
      <c r="BM288" s="176" t="s">
        <v>344</v>
      </c>
    </row>
    <row r="289" spans="2:65" s="25" customFormat="1">
      <c r="B289" s="26"/>
      <c r="D289" s="178" t="s">
        <v>132</v>
      </c>
      <c r="F289" s="179" t="s">
        <v>341</v>
      </c>
      <c r="I289" s="180"/>
      <c r="L289" s="26"/>
      <c r="M289" s="181"/>
      <c r="T289" s="70"/>
      <c r="AT289" s="4" t="s">
        <v>132</v>
      </c>
      <c r="AU289" s="4" t="s">
        <v>0</v>
      </c>
    </row>
    <row r="290" spans="2:65" s="25" customFormat="1" ht="16.5" customHeight="1">
      <c r="B290" s="26"/>
      <c r="C290" s="165" t="s">
        <v>345</v>
      </c>
      <c r="D290" s="165" t="s">
        <v>125</v>
      </c>
      <c r="E290" s="166" t="s">
        <v>346</v>
      </c>
      <c r="F290" s="167" t="s">
        <v>347</v>
      </c>
      <c r="G290" s="168" t="s">
        <v>332</v>
      </c>
      <c r="H290" s="169">
        <v>1</v>
      </c>
      <c r="I290" s="170"/>
      <c r="J290" s="171">
        <f>ROUND(I290*H290,2)</f>
        <v>0</v>
      </c>
      <c r="K290" s="167" t="s">
        <v>129</v>
      </c>
      <c r="L290" s="26"/>
      <c r="M290" s="172" t="s">
        <v>1</v>
      </c>
      <c r="N290" s="173" t="s">
        <v>55</v>
      </c>
      <c r="P290" s="174">
        <f>O290*H290</f>
        <v>0</v>
      </c>
      <c r="Q290" s="174">
        <v>0</v>
      </c>
      <c r="R290" s="174">
        <f>Q290*H290</f>
        <v>0</v>
      </c>
      <c r="S290" s="174">
        <v>0</v>
      </c>
      <c r="T290" s="175">
        <f>S290*H290</f>
        <v>0</v>
      </c>
      <c r="AR290" s="176" t="s">
        <v>333</v>
      </c>
      <c r="AT290" s="176" t="s">
        <v>125</v>
      </c>
      <c r="AU290" s="176" t="s">
        <v>0</v>
      </c>
      <c r="AY290" s="4" t="s">
        <v>123</v>
      </c>
      <c r="BE290" s="177">
        <f>IF(N290="základní",J290,0)</f>
        <v>0</v>
      </c>
      <c r="BF290" s="177">
        <f>IF(N290="snížená",J290,0)</f>
        <v>0</v>
      </c>
      <c r="BG290" s="177">
        <f>IF(N290="zákl. přenesená",J290,0)</f>
        <v>0</v>
      </c>
      <c r="BH290" s="177">
        <f>IF(N290="sníž. přenesená",J290,0)</f>
        <v>0</v>
      </c>
      <c r="BI290" s="177">
        <f>IF(N290="nulová",J290,0)</f>
        <v>0</v>
      </c>
      <c r="BJ290" s="4" t="s">
        <v>5</v>
      </c>
      <c r="BK290" s="177">
        <f>ROUND(I290*H290,2)</f>
        <v>0</v>
      </c>
      <c r="BL290" s="4" t="s">
        <v>333</v>
      </c>
      <c r="BM290" s="176" t="s">
        <v>348</v>
      </c>
    </row>
    <row r="291" spans="2:65" s="25" customFormat="1">
      <c r="B291" s="26"/>
      <c r="D291" s="178" t="s">
        <v>132</v>
      </c>
      <c r="F291" s="179" t="s">
        <v>347</v>
      </c>
      <c r="I291" s="180"/>
      <c r="L291" s="26"/>
      <c r="M291" s="181"/>
      <c r="T291" s="70"/>
      <c r="AT291" s="4" t="s">
        <v>132</v>
      </c>
      <c r="AU291" s="4" t="s">
        <v>0</v>
      </c>
    </row>
    <row r="292" spans="2:65" s="182" customFormat="1" ht="11.25">
      <c r="B292" s="183"/>
      <c r="D292" s="178" t="s">
        <v>134</v>
      </c>
      <c r="E292" s="184" t="s">
        <v>1</v>
      </c>
      <c r="F292" s="185" t="s">
        <v>349</v>
      </c>
      <c r="H292" s="184" t="s">
        <v>1</v>
      </c>
      <c r="I292" s="186"/>
      <c r="L292" s="183"/>
      <c r="M292" s="187"/>
      <c r="T292" s="188"/>
      <c r="AT292" s="184" t="s">
        <v>134</v>
      </c>
      <c r="AU292" s="184" t="s">
        <v>0</v>
      </c>
      <c r="AV292" s="182" t="s">
        <v>5</v>
      </c>
      <c r="AW292" s="182" t="s">
        <v>62</v>
      </c>
      <c r="AX292" s="182" t="s">
        <v>12</v>
      </c>
      <c r="AY292" s="184" t="s">
        <v>123</v>
      </c>
    </row>
    <row r="293" spans="2:65" s="189" customFormat="1" ht="11.25">
      <c r="B293" s="190"/>
      <c r="D293" s="178" t="s">
        <v>134</v>
      </c>
      <c r="E293" s="191" t="s">
        <v>1</v>
      </c>
      <c r="F293" s="192" t="s">
        <v>5</v>
      </c>
      <c r="H293" s="193">
        <v>1</v>
      </c>
      <c r="I293" s="194"/>
      <c r="L293" s="190"/>
      <c r="M293" s="195"/>
      <c r="T293" s="196"/>
      <c r="AT293" s="191" t="s">
        <v>134</v>
      </c>
      <c r="AU293" s="191" t="s">
        <v>0</v>
      </c>
      <c r="AV293" s="189" t="s">
        <v>0</v>
      </c>
      <c r="AW293" s="189" t="s">
        <v>62</v>
      </c>
      <c r="AX293" s="189" t="s">
        <v>5</v>
      </c>
      <c r="AY293" s="191" t="s">
        <v>123</v>
      </c>
    </row>
    <row r="294" spans="2:65" s="25" customFormat="1" ht="6.95" customHeight="1">
      <c r="B294" s="49"/>
      <c r="C294" s="50"/>
      <c r="D294" s="50"/>
      <c r="E294" s="50"/>
      <c r="F294" s="50"/>
      <c r="G294" s="50"/>
      <c r="H294" s="50"/>
      <c r="I294" s="50"/>
      <c r="J294" s="50"/>
      <c r="K294" s="50"/>
      <c r="L294" s="26"/>
    </row>
  </sheetData>
  <sheetProtection algorithmName="SHA-512" hashValue="Fa8pMd9f4fiNrLdp/9MhjbsGgeCi4V1ifqsdcSYCp5jcoii+xWdKCaHgUJaBypI79o65lx8AGB8CapCD9rh/Cg==" saltValue="IqxH131nXWga/gojp9CFVA==" spinCount="100000" sheet="1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Rekapitulace stavby</vt:lpstr>
      <vt:lpstr>SO.01 - Komunikace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Cernohorsky Dusan</dc:creator>
  <cp:lastModifiedBy>Cernohorsky Dusan</cp:lastModifiedBy>
  <dcterms:created xsi:type="dcterms:W3CDTF">2024-04-09T07:40:05Z</dcterms:created>
  <dcterms:modified xsi:type="dcterms:W3CDTF">2024-04-09T07:51:29Z</dcterms:modified>
</cp:coreProperties>
</file>