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28680" yWindow="65416" windowWidth="29040" windowHeight="15840" activeTab="0"/>
  </bookViews>
  <sheets>
    <sheet name="Rekapitulace stavby" sheetId="1" r:id="rId1"/>
    <sheet name="SO.01 - Komunikac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<sst xmlns="http://schemas.openxmlformats.org/spreadsheetml/2006/main" count="1744" uniqueCount="332">
  <si>
    <t>Export Komplet</t>
  </si>
  <si>
    <t/>
  </si>
  <si>
    <t>2.0</t>
  </si>
  <si>
    <t>ZAMOK</t>
  </si>
  <si>
    <t>False</t>
  </si>
  <si>
    <t>{d49311b9-4259-495e-b391-1491ebf69244}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</si>
  <si>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</si>
  <si>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</si>
  <si>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</si>
  <si>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</si>
  <si>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</si>
  <si>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</si>
  <si>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</si>
  <si>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</si>
  <si>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23046E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</si>
  <si>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</si>
  <si>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</si>
  <si>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povrchu komunikace ul.Šafaříkova Litvínov</t>
  </si>
  <si>
    <t>KSO:</t>
  </si>
  <si>
    <t>CC-CZ:</t>
  </si>
  <si>
    <t>Místo:</t>
  </si>
  <si>
    <t xml:space="preserve"> </t>
  </si>
  <si>
    <t>Datum:</t>
  </si>
  <si>
    <t>8. 8. 2023</t>
  </si>
  <si>
    <t>Zadavatel:</t>
  </si>
  <si>
    <t>IČ:</t>
  </si>
  <si>
    <t>00266027</t>
  </si>
  <si>
    <t>Město Litvínov</t>
  </si>
  <si>
    <t>DIČ:</t>
  </si>
  <si>
    <t>Uchazeč:</t>
  </si>
  <si>
    <t>Vyplň údaj</t>
  </si>
  <si>
    <t>Projektant:</t>
  </si>
  <si>
    <t>True</t>
  </si>
  <si>
    <t>Zpracovatel:</t>
  </si>
  <si>
    <t>28738217</t>
  </si>
  <si>
    <t>MESSOR s.r.o.</t>
  </si>
  <si>
    <t>CZ28738217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</si>
  <si>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</si>
  <si>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</si>
  <si>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</si>
  <si>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</si>
  <si>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</si>
  <si>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</si>
  <si>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</si>
  <si>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</si>
  <si>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</si>
  <si>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</si>
  <si>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</si>
  <si>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</si>
  <si>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</si>
  <si>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</si>
  <si>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</si>
  <si>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</si>
  <si>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</si>
  <si>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</si>
  <si>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</si>
  <si>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</si>
  <si>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</si>
  <si>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</si>
  <si>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</si>
  <si>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</si>
  <si>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</si>
  <si>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</si>
  <si>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</si>
  <si>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</si>
  <si>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</si>
  <si>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</si>
  <si>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</si>
  <si>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</si>
  <si>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</si>
  <si>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</si>
  <si>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</si>
  <si>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</si>
  <si>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</si>
  <si>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</si>
  <si>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</si>
  <si>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</si>
  <si>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</si>
  <si>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</si>
  <si>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</si>
  <si>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</si>
  <si>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</si>
  <si>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</si>
  <si>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SO.01</t>
  </si>
  <si>
    <t>Komunikace</t>
  </si>
  <si>
    <t>STA</t>
  </si>
  <si>
    <t>1</t>
  </si>
  <si>
    <t>{4ea65088-8a87-4bde-8d51-ad16cb928dfc}</t>
  </si>
  <si>
    <t>2</t>
  </si>
  <si>
    <t>KRYCÍ LIST SOUPISU PRACÍ</t>
  </si>
  <si>
    <t>Objekt:</t>
  </si>
  <si>
    <t>SO.01 -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</si>
  <si>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</si>
  <si>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</si>
  <si>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</si>
  <si>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</si>
  <si>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</si>
  <si>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</si>
  <si>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</si>
  <si>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</si>
  <si>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</si>
  <si>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</si>
  <si>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</si>
  <si>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</si>
  <si>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</si>
  <si>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</si>
  <si>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</si>
  <si>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</si>
  <si>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</si>
  <si>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</si>
  <si>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</si>
  <si>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</si>
  <si>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</si>
  <si>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</si>
  <si>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</si>
  <si>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</si>
  <si>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</si>
  <si>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</si>
  <si>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</si>
  <si>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</si>
  <si>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</si>
  <si>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</si>
  <si>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</si>
  <si>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</si>
  <si>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3</t>
  </si>
  <si>
    <t>K</t>
  </si>
  <si>
    <t>113107142</t>
  </si>
  <si>
    <t>Odstranění podkladu živičného tl přes 50 do 100 mm ručně</t>
  </si>
  <si>
    <t>m2</t>
  </si>
  <si>
    <t>CS ÚRS 2023 02</t>
  </si>
  <si>
    <t>4</t>
  </si>
  <si>
    <t>2001041384</t>
  </si>
  <si>
    <t>PP</t>
  </si>
  <si>
    <t>Odstranění podkladů nebo krytů ručně s přemístěním hmot na skládku na vzdálenost do 3 m nebo s naložením na dopravní prostředek živičných, o tl. vrstvy přes 50 do 100 mm</t>
  </si>
  <si>
    <t>VV</t>
  </si>
  <si>
    <t>Výkres C.4.b</t>
  </si>
  <si>
    <t>U přeskládaných obrub</t>
  </si>
  <si>
    <t>129*2*0,1</t>
  </si>
  <si>
    <t>113154353</t>
  </si>
  <si>
    <t>Frézování živičného krytu tl 50 mm pruh š přes 0,5 do 1 m pl přes 1000 do 10000 m2 s překážkami v trase</t>
  </si>
  <si>
    <t>-285315766</t>
  </si>
  <si>
    <t>Frézování živičného podkladu nebo krytu s naložením na dopravní prostředek plochy přes 1 000 do 10 000 m2 s překážkami v trase pruhu šířky do 1 m, tloušťky vrstvy 50 mm</t>
  </si>
  <si>
    <t>2858+169</t>
  </si>
  <si>
    <t>Součet</t>
  </si>
  <si>
    <t>5</t>
  </si>
  <si>
    <t>113154254</t>
  </si>
  <si>
    <t>Frézování živičného krytu tl 100 mm pruh š přes 0,5 do 1 m pl přes 500 do 1000 m2 s překážkami v trase</t>
  </si>
  <si>
    <t>1936389415</t>
  </si>
  <si>
    <t>Frézování živičného podkladu nebo krytu s naložením na dopravní prostředek plochy přes 500 do 1 000 m2 s překážkami v trase pruhu šířky do 1 m, tloušťky vrstvy 100 mm</t>
  </si>
  <si>
    <t>Sanace podkladní vrstvy komunikace 15% plochy</t>
  </si>
  <si>
    <t>(2858+169)*0,15</t>
  </si>
  <si>
    <t>6</t>
  </si>
  <si>
    <t>113202111</t>
  </si>
  <si>
    <t>Vytrhání obrub krajníků obrubníků stojatých</t>
  </si>
  <si>
    <t>m</t>
  </si>
  <si>
    <t>1155499541</t>
  </si>
  <si>
    <t>Vytrhání obrub s vybouráním lože, s přemístěním hmot na skládku na vzdálenost do 3 m nebo s naložením na dopravní prostředek z krajníků nebo obrubníků stojatých</t>
  </si>
  <si>
    <t>Žulové obruby u školy - přeskladání</t>
  </si>
  <si>
    <t>129</t>
  </si>
  <si>
    <t>Komunikace pozemní</t>
  </si>
  <si>
    <t>8</t>
  </si>
  <si>
    <t>572141112</t>
  </si>
  <si>
    <t>Vyrovnání povrchu dosavadních krytů asfaltovým betonem ACO (AB) tl přes 40 do 60 mm</t>
  </si>
  <si>
    <t>-638083398</t>
  </si>
  <si>
    <t>Vyrovnání povrchu dosavadních krytů s rozprostřením hmot a zhutněním asfaltovým betonem ACO (AB) tl. přes 40 do 60 mm</t>
  </si>
  <si>
    <t xml:space="preserve">10% ploch - případné vyrovnání nerovností </t>
  </si>
  <si>
    <t>(2858+169)*0,1</t>
  </si>
  <si>
    <t>9</t>
  </si>
  <si>
    <t>573231107</t>
  </si>
  <si>
    <t>Postřik živičný spojovací ze silniční emulze v množství 0,40 kg/m2</t>
  </si>
  <si>
    <t>-1181118555</t>
  </si>
  <si>
    <t>Postřik spojovací PS bez posypu kamenivem ze silniční emulze, v množství 0,40 kg/m2</t>
  </si>
  <si>
    <t>"Sanace 15% ploch" (2858+169)*0,15</t>
  </si>
  <si>
    <t>"Komunikace" 2858+169</t>
  </si>
  <si>
    <t>10</t>
  </si>
  <si>
    <t>565155111</t>
  </si>
  <si>
    <t>Asfaltový beton vrstva podkladní ACP 16 (obalované kamenivo OKS) tl 70 mm š do 3 m</t>
  </si>
  <si>
    <t>-23152662</t>
  </si>
  <si>
    <t>Asfaltový beton vrstva podkladní ACP 16 (obalované kamenivo střednězrnné - OKS) s rozprostřením a zhutněním v pruhu šířky přes 1,5 do 3 m, po zhutnění tl. 70 mm</t>
  </si>
  <si>
    <t>11</t>
  </si>
  <si>
    <t>577144111</t>
  </si>
  <si>
    <t>Asfaltový beton vrstva obrusná ACO 11 (ABS) tř. I tl 50 mm š do 3 m z nemodifikovaného asfaltu</t>
  </si>
  <si>
    <t>2145446603</t>
  </si>
  <si>
    <t>Asfaltový beton vrstva obrusná ACO 11 (ABS) s rozprostřením a se zhutněním z nemodifikovaného asfaltu v pruhu šířky do 3 m tř. I, po zhutnění tl. 50 mm</t>
  </si>
  <si>
    <t>Výkres C.3</t>
  </si>
  <si>
    <t>Trubní vedení</t>
  </si>
  <si>
    <t>12</t>
  </si>
  <si>
    <t>899231111</t>
  </si>
  <si>
    <t>Výšková úprava uličního vstupu nebo vpusti do 200 mm zvýšením mříže</t>
  </si>
  <si>
    <t>kus</t>
  </si>
  <si>
    <t>CS ÚRS 2023 01</t>
  </si>
  <si>
    <t>-1686341687</t>
  </si>
  <si>
    <t>13</t>
  </si>
  <si>
    <t>899331111</t>
  </si>
  <si>
    <t>Výšková úprava uličního vstupu nebo vpusti do 200 mm zvýšením poklopu</t>
  </si>
  <si>
    <t>-806589665</t>
  </si>
  <si>
    <t>14</t>
  </si>
  <si>
    <t>899431111</t>
  </si>
  <si>
    <t>Výšková úprava uličního vstupu nebo vpusti do 200 mm zvýšením krycího hrnce, šoupěte nebo hydrantu</t>
  </si>
  <si>
    <t>-1270757315</t>
  </si>
  <si>
    <t>Výšková úprava uličního vstupu nebo vpusti do 200 mm zvýšením krycího hrnce, šoupěte nebo hydrantu bez úpravy armatur</t>
  </si>
  <si>
    <t>7</t>
  </si>
  <si>
    <t>Ostatní konstrukce a práce, bourání</t>
  </si>
  <si>
    <t>915611111</t>
  </si>
  <si>
    <t>Předznačení vodorovného liniového značení</t>
  </si>
  <si>
    <t>-440388483</t>
  </si>
  <si>
    <t>Předznačení pro vodorovné značení stříkané barvou nebo prováděné z nátěrových hmot liniové dělicí čáry, vodicí proužky</t>
  </si>
  <si>
    <t>"V10c" 17*5,3+10*6,6</t>
  </si>
  <si>
    <t>"V10a" 10,75*5+3*6</t>
  </si>
  <si>
    <t>"V12c" 34+3,3+7,5+2,4+5,7+10</t>
  </si>
  <si>
    <t>16</t>
  </si>
  <si>
    <t>915111111</t>
  </si>
  <si>
    <t>Vodorovné dopravní značení dělící čáry souvislé š 125 mm základní bílá barva</t>
  </si>
  <si>
    <t>-1187289206</t>
  </si>
  <si>
    <t>Vodorovné dopravní značení stříkané barvou dělící čára šířky 125 mm souvislá bílá základní</t>
  </si>
  <si>
    <t>17</t>
  </si>
  <si>
    <t>915111115</t>
  </si>
  <si>
    <t>Vodorovné dopravní značení dělící čáry souvislé š 125 mm základní žlutá barva</t>
  </si>
  <si>
    <t>-1191002017</t>
  </si>
  <si>
    <t>Vodorovné dopravní značení stříkané barvou dělící čára šířky 125 mm souvislá žlutá základní</t>
  </si>
  <si>
    <t>18</t>
  </si>
  <si>
    <t>915211111</t>
  </si>
  <si>
    <t>Vodorovné dopravní značení dělící čáry souvislé š 125 mm bílý plast</t>
  </si>
  <si>
    <t>-227894893</t>
  </si>
  <si>
    <t>Vodorovné dopravní značení stříkaným plastem dělící čára šířky 125 mm souvislá bílá základní</t>
  </si>
  <si>
    <t>19</t>
  </si>
  <si>
    <t>915211115</t>
  </si>
  <si>
    <t>Vodorovné dopravní značení dělící čáry souvislé š 125 mm žlutý plast</t>
  </si>
  <si>
    <t>-2147472267</t>
  </si>
  <si>
    <t>Vodorovné dopravní značení stříkaným plastem dělící čára šířky 125 mm souvislá žlutá základní</t>
  </si>
  <si>
    <t>20</t>
  </si>
  <si>
    <t>916241213</t>
  </si>
  <si>
    <t>Osazení obrubníku kamenného stojatého s boční opěrou do lože z betonu prostého</t>
  </si>
  <si>
    <t>-247258921</t>
  </si>
  <si>
    <t>Osazení obrubníku kamenného se zřízením lože, s vyplněním a zatřením spár cementovou maltou stojatého s boční opěrou z betonu prostého, do lože z betonu prostého</t>
  </si>
  <si>
    <t>916991121</t>
  </si>
  <si>
    <t>Lože pod obrubníky, krajníky nebo obruby z dlažebních kostek z betonu prostého</t>
  </si>
  <si>
    <t>m3</t>
  </si>
  <si>
    <t>-1288711831</t>
  </si>
  <si>
    <t>Lože pod obrubníky, krajníky nebo obruby z dlažebních kostek z betonu prostého</t>
  </si>
  <si>
    <t>Příplatek k loži obrub, pro dobetonávku k zaříznuté spáře asfaltu</t>
  </si>
  <si>
    <t>129*0,1*0,1*2</t>
  </si>
  <si>
    <t>22</t>
  </si>
  <si>
    <t>919731121</t>
  </si>
  <si>
    <t>Zarovnání styčné plochy podkladu nebo krytu živičného tl do 50 mm</t>
  </si>
  <si>
    <t>709313352</t>
  </si>
  <si>
    <t>Zarovnání styčné plochy podkladu nebo krytu podél vybourané části komunikace nebo zpevněné plochy živičné tl. do 50 mm</t>
  </si>
  <si>
    <t>6,5+15,5+15,7+5</t>
  </si>
  <si>
    <t>23</t>
  </si>
  <si>
    <t>919731122</t>
  </si>
  <si>
    <t>Zarovnání styčné plochy podkladu nebo krytu živičného tl přes 50 do 100 mm</t>
  </si>
  <si>
    <t>1217076105</t>
  </si>
  <si>
    <t>Zarovnání styčné plochy podkladu nebo krytu podél vybourané části komunikace nebo zpevněné plochy živičné tl. přes 50 do 100 mm</t>
  </si>
  <si>
    <t>129*2</t>
  </si>
  <si>
    <t>24</t>
  </si>
  <si>
    <t>919732221</t>
  </si>
  <si>
    <t>Styčná spára napojení nového živičného povrchu na stávající za tepla š 15 mm hl 25 mm bez prořezání</t>
  </si>
  <si>
    <t>-180754632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</si>
  <si>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</si>
  <si>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919735111</t>
  </si>
  <si>
    <t>Řezání stávajícího živičného krytu hl do 50 mm</t>
  </si>
  <si>
    <t>354742620</t>
  </si>
  <si>
    <t>Řezání stávajícího živičného krytu nebo podkladu hloubky do 50 mm</t>
  </si>
  <si>
    <t>919735112</t>
  </si>
  <si>
    <t>Řezání stávajícího živičného krytu hl přes 50 do 100 mm</t>
  </si>
  <si>
    <t>-2134594746</t>
  </si>
  <si>
    <t>Řezání stávajícího živičného krytu nebo podkladu hloubky přes 50 do 100 mm</t>
  </si>
  <si>
    <t>25</t>
  </si>
  <si>
    <t>938909311</t>
  </si>
  <si>
    <t>Čištění vozovek metením strojně podkladu nebo krytu betonového nebo živičného</t>
  </si>
  <si>
    <t>-1613884866</t>
  </si>
  <si>
    <t>Čištění vozovek metením bláta, prachu nebo hlinitého nánosu s odklizením na hromady na vzdálenost do 20 m nebo naložením na dopravní prostředek strojně povrchu podkladu nebo krytu betonového nebo živičného</t>
  </si>
  <si>
    <t>979024443</t>
  </si>
  <si>
    <t>Očištění vybouraných obrubníků a krajníků silničních</t>
  </si>
  <si>
    <t>-707529329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</si>
  <si>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</si>
  <si>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997</t>
  </si>
  <si>
    <t>Přesun sutě</t>
  </si>
  <si>
    <t>27</t>
  </si>
  <si>
    <t>997006512</t>
  </si>
  <si>
    <t>Vodorovné doprava suti s naložením a složením na skládku přes 100 m do 1 km</t>
  </si>
  <si>
    <t>t</t>
  </si>
  <si>
    <t>-180621034</t>
  </si>
  <si>
    <t>Vodorovná doprava suti na skládku s naložením na dopravní prostředek a složením přes 100 m do 1 km</t>
  </si>
  <si>
    <t>5,676+348,105+104,432</t>
  </si>
  <si>
    <t>6,054</t>
  </si>
  <si>
    <t>28</t>
  </si>
  <si>
    <t>997006519</t>
  </si>
  <si>
    <t>Příplatek k vodorovnému přemístění suti na skládku ZKD 1 km přes 1 km</t>
  </si>
  <si>
    <t>-1375792626</t>
  </si>
  <si>
    <t>Vodorovná doprava suti na skládku Příplatek k ceně -6512 za každý další i započatý 1 km</t>
  </si>
  <si>
    <t>464,267*9 'Přepočtené koeficientem množství</t>
  </si>
  <si>
    <t>29</t>
  </si>
  <si>
    <t>997013873</t>
  </si>
  <si>
    <t>Poplatek za uložení stavebního odpadu na recyklační skládce (skládkovné) zeminy a kamení zatříděného do Katalogu odpadů pod kódem 17 05 04</t>
  </si>
  <si>
    <t>1214616969</t>
  </si>
  <si>
    <t>30</t>
  </si>
  <si>
    <t>997013875</t>
  </si>
  <si>
    <t>Poplatek za uložení stavebního odpadu na recyklační skládce (skládkovné) asfaltového bez obsahu dehtu zatříděného do Katalogu odpadů pod kódem 17 03 02</t>
  </si>
  <si>
    <t>-912752962</t>
  </si>
  <si>
    <t>998</t>
  </si>
  <si>
    <t>Přesun hmot</t>
  </si>
  <si>
    <t>26</t>
  </si>
  <si>
    <t>998225111</t>
  </si>
  <si>
    <t>Přesun hmot pro pozemní komunikace s krytem z kamene, monolitickým betonovým nebo živičným</t>
  </si>
  <si>
    <t>-122203050</t>
  </si>
  <si>
    <t>Přesun hmot pro komunikace s krytem z kameniva, monolitickým betonovým nebo živičným dopravní vzdálenost do 200 m jakékoliv délky objektu</t>
  </si>
  <si>
    <t>VRN</t>
  </si>
  <si>
    <t>Vedlejší rozpočtové náklady</t>
  </si>
  <si>
    <t>VRN1</t>
  </si>
  <si>
    <t>Průzkumné, geodetické a projektové práce</t>
  </si>
  <si>
    <t>31</t>
  </si>
  <si>
    <t>012203000</t>
  </si>
  <si>
    <t>Geodetické práce při provádění stavby</t>
  </si>
  <si>
    <t>…</t>
  </si>
  <si>
    <t>1024</t>
  </si>
  <si>
    <t>1407660279</t>
  </si>
  <si>
    <t>32</t>
  </si>
  <si>
    <t>013294000</t>
  </si>
  <si>
    <t>Ostatní dokumentace</t>
  </si>
  <si>
    <t>-123152352</t>
  </si>
  <si>
    <t>"DIO" 1</t>
  </si>
  <si>
    <t>VRN3</t>
  </si>
  <si>
    <t>Zařízení staveniště</t>
  </si>
  <si>
    <t>33</t>
  </si>
  <si>
    <t>030001000</t>
  </si>
  <si>
    <t>-306150390</t>
  </si>
  <si>
    <t>34</t>
  </si>
  <si>
    <t>034303000</t>
  </si>
  <si>
    <t>Dopravní značení na staveništi</t>
  </si>
  <si>
    <t>273127199</t>
  </si>
  <si>
    <t>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</si>
</sst>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10"/>
      <color theme="1"/>
      <name val="Arial"/>
      <family val="2"/>
    </font>
    <font>
      <sz val="10"/>
      <name val="Arial"/>
      <family val="2"/>
    </font>
    <font>
      <u val="single"/>
      <sz val="10"/>
      <color theme="10"/>
      <name val="Arial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8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5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 applyProtection="1">
      <alignment horizontal="left" vertical="center"/>
      <protection locked="0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16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13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13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right" vertical="center"/>
    </xf>
    <xf numFmtId="0" fontId="13" fillId="4" borderId="7" xfId="0" applyFont="1" applyFill="1" applyBorder="1" applyAlignment="1">
      <alignment horizontal="center" vertical="center"/>
    </xf>
    <xf numFmtId="4" fontId="13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20" xfId="0" applyFont="1" applyBorder="1" applyAlignment="1">
      <alignment horizontal="left" vertical="center"/>
    </xf>
    <xf numFmtId="0" fontId="28" fillId="0" borderId="20" xfId="0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4" fontId="19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32" fillId="0" borderId="0" xfId="0" applyFont="1"/>
    <xf numFmtId="0" fontId="32" fillId="0" borderId="3" xfId="0" applyFont="1" applyBorder="1"/>
    <xf numFmtId="0" fontId="3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2" fillId="0" borderId="0" xfId="0" applyFont="1" applyProtection="1">
      <protection locked="0"/>
    </xf>
    <xf numFmtId="4" fontId="28" fillId="0" borderId="0" xfId="0" applyNumberFormat="1" applyFont="1"/>
    <xf numFmtId="0" fontId="32" fillId="0" borderId="14" xfId="0" applyFont="1" applyBorder="1"/>
    <xf numFmtId="166" fontId="32" fillId="0" borderId="0" xfId="0" applyNumberFormat="1" applyFont="1"/>
    <xf numFmtId="166" fontId="32" fillId="0" borderId="15" xfId="0" applyNumberFormat="1" applyFont="1" applyBorder="1"/>
    <xf numFmtId="0" fontId="32" fillId="0" borderId="0" xfId="0" applyFont="1" applyAlignment="1">
      <alignment horizontal="center"/>
    </xf>
    <xf numFmtId="4" fontId="32" fillId="0" borderId="0" xfId="0" applyNumberFormat="1" applyFont="1" applyAlignment="1">
      <alignment vertical="center"/>
    </xf>
    <xf numFmtId="0" fontId="29" fillId="0" borderId="0" xfId="0" applyFont="1" applyAlignment="1">
      <alignment horizontal="left"/>
    </xf>
    <xf numFmtId="4" fontId="29" fillId="0" borderId="0" xfId="0" applyNumberFormat="1" applyFont="1"/>
    <xf numFmtId="0" fontId="17" fillId="0" borderId="22" xfId="0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167" fontId="17" fillId="0" borderId="22" xfId="0" applyNumberFormat="1" applyFont="1" applyBorder="1" applyAlignment="1">
      <alignment vertical="center"/>
    </xf>
    <xf numFmtId="4" fontId="17" fillId="2" borderId="22" xfId="0" applyNumberFormat="1" applyFont="1" applyFill="1" applyBorder="1" applyAlignment="1" applyProtection="1">
      <alignment vertical="center"/>
      <protection locked="0"/>
    </xf>
    <xf numFmtId="4" fontId="17" fillId="0" borderId="22" xfId="0" applyNumberFormat="1" applyFont="1" applyBorder="1" applyAlignment="1">
      <alignment vertical="center"/>
    </xf>
    <xf numFmtId="0" fontId="18" fillId="2" borderId="14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 applyProtection="1">
      <alignment vertical="center"/>
      <protection locked="0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167" fontId="36" fillId="0" borderId="0" xfId="0" applyNumberFormat="1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167" fontId="37" fillId="0" borderId="0" xfId="0" applyNumberFormat="1" applyFont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CA613-B0F8-4571-931E-F999D6008523}">
  <dimension ref="A1:CM97"/>
  <sheetViews>
    <sheetView showGridLines="0" tabSelected="1" workbookViewId="0" topLeftCell="A1"/>
  </sheetViews>
  <sheetFormatPr defaultColWidth="9.140625" defaultRowHeight="12.7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</cols>
  <sheetData>
    <row r="1" spans="1:74" ht="12.75">
      <c r="A1" s="1" t="s">
        <v>0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4</v>
      </c>
      <c r="BV1" s="1" t="s">
        <v>5</v>
      </c>
    </row>
    <row r="2" spans="44:72" ht="36.95" customHeight="1"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6</v>
      </c>
      <c r="BT2" s="3" t="s">
        <v>7</v>
      </c>
    </row>
    <row r="3" spans="2:72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6</v>
      </c>
      <c r="BT3" s="3" t="s">
        <v>8</v>
      </c>
    </row>
    <row r="4" spans="2:71" ht="24.95" customHeight="1">
      <c r="B4" s="6"/>
      <c r="D4" s="7" t="s">
        <v>9</v>
      </c>
      <c r="AR4" s="6"/>
      <c r="AS4" s="8" t="s">
        <v>10</v>
      </c>
      <c r="BE4" s="9" t="s">
        <v>11</v>
      </c>
      <c r="BS4" s="3" t="s">
        <v>12</v>
      </c>
    </row>
    <row r="5" spans="2:71" ht="12" customHeight="1">
      <c r="B5" s="6"/>
      <c r="D5" s="10" t="s">
        <v>13</v>
      </c>
      <c r="K5" s="11" t="s">
        <v>14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R5" s="6"/>
      <c r="BE5" s="12" t="s">
        <v>15</v>
      </c>
      <c r="BS5" s="3" t="s">
        <v>6</v>
      </c>
    </row>
    <row r="6" spans="2:71" ht="36.95" customHeight="1">
      <c r="B6" s="6"/>
      <c r="D6" s="13" t="s">
        <v>16</v>
      </c>
      <c r="K6" s="14" t="s">
        <v>17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R6" s="6"/>
      <c r="BE6" s="15"/>
      <c r="BS6" s="3" t="s">
        <v>6</v>
      </c>
    </row>
    <row r="7" spans="2:71" ht="12" customHeight="1">
      <c r="B7" s="6"/>
      <c r="D7" s="16" t="s">
        <v>18</v>
      </c>
      <c r="K7" s="17" t="s">
        <v>1</v>
      </c>
      <c r="AK7" s="16" t="s">
        <v>19</v>
      </c>
      <c r="AN7" s="17" t="s">
        <v>1</v>
      </c>
      <c r="AR7" s="6"/>
      <c r="BE7" s="15"/>
      <c r="BS7" s="3" t="s">
        <v>6</v>
      </c>
    </row>
    <row r="8" spans="2:71" ht="12" customHeight="1">
      <c r="B8" s="6"/>
      <c r="D8" s="16" t="s">
        <v>20</v>
      </c>
      <c r="K8" s="17" t="s">
        <v>21</v>
      </c>
      <c r="AK8" s="16" t="s">
        <v>22</v>
      </c>
      <c r="AN8" s="18" t="s">
        <v>23</v>
      </c>
      <c r="AR8" s="6"/>
      <c r="BE8" s="15"/>
      <c r="BS8" s="3" t="s">
        <v>6</v>
      </c>
    </row>
    <row r="9" spans="2:71" ht="14.45" customHeight="1">
      <c r="B9" s="6"/>
      <c r="AR9" s="6"/>
      <c r="BE9" s="15"/>
      <c r="BS9" s="3" t="s">
        <v>6</v>
      </c>
    </row>
    <row r="10" spans="2:71" ht="12" customHeight="1">
      <c r="B10" s="6"/>
      <c r="D10" s="16" t="s">
        <v>24</v>
      </c>
      <c r="AK10" s="16" t="s">
        <v>25</v>
      </c>
      <c r="AN10" s="17" t="s">
        <v>26</v>
      </c>
      <c r="AR10" s="6"/>
      <c r="BE10" s="15"/>
      <c r="BS10" s="3" t="s">
        <v>6</v>
      </c>
    </row>
    <row r="11" spans="2:71" ht="18.4" customHeight="1">
      <c r="B11" s="6"/>
      <c r="E11" s="17" t="s">
        <v>27</v>
      </c>
      <c r="AK11" s="16" t="s">
        <v>28</v>
      </c>
      <c r="AN11" s="17" t="s">
        <v>1</v>
      </c>
      <c r="AR11" s="6"/>
      <c r="BE11" s="15"/>
      <c r="BS11" s="3" t="s">
        <v>6</v>
      </c>
    </row>
    <row r="12" spans="2:71" ht="6.95" customHeight="1">
      <c r="B12" s="6"/>
      <c r="AR12" s="6"/>
      <c r="BE12" s="15"/>
      <c r="BS12" s="3" t="s">
        <v>6</v>
      </c>
    </row>
    <row r="13" spans="2:71" ht="12" customHeight="1">
      <c r="B13" s="6"/>
      <c r="D13" s="16" t="s">
        <v>29</v>
      </c>
      <c r="AK13" s="16" t="s">
        <v>25</v>
      </c>
      <c r="AN13" s="19" t="s">
        <v>30</v>
      </c>
      <c r="AR13" s="6"/>
      <c r="BE13" s="15"/>
      <c r="BS13" s="3" t="s">
        <v>6</v>
      </c>
    </row>
    <row r="14" spans="2:71" ht="12.75">
      <c r="B14" s="6"/>
      <c r="E14" s="20" t="s">
        <v>30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16" t="s">
        <v>28</v>
      </c>
      <c r="AN14" s="19" t="s">
        <v>30</v>
      </c>
      <c r="AR14" s="6"/>
      <c r="BE14" s="15"/>
      <c r="BS14" s="3" t="s">
        <v>6</v>
      </c>
    </row>
    <row r="15" spans="2:71" ht="6.95" customHeight="1">
      <c r="B15" s="6"/>
      <c r="AR15" s="6"/>
      <c r="BE15" s="15"/>
      <c r="BS15" s="3" t="s">
        <v>4</v>
      </c>
    </row>
    <row r="16" spans="2:71" ht="12" customHeight="1">
      <c r="B16" s="6"/>
      <c r="D16" s="16" t="s">
        <v>31</v>
      </c>
      <c r="AK16" s="16" t="s">
        <v>25</v>
      </c>
      <c r="AN16" s="17" t="s">
        <v>1</v>
      </c>
      <c r="AR16" s="6"/>
      <c r="BE16" s="15"/>
      <c r="BS16" s="3" t="s">
        <v>4</v>
      </c>
    </row>
    <row r="17" spans="2:71" ht="18.4" customHeight="1">
      <c r="B17" s="6"/>
      <c r="E17" s="17" t="s">
        <v>21</v>
      </c>
      <c r="AK17" s="16" t="s">
        <v>28</v>
      </c>
      <c r="AN17" s="17" t="s">
        <v>1</v>
      </c>
      <c r="AR17" s="6"/>
      <c r="BE17" s="15"/>
      <c r="BS17" s="3" t="s">
        <v>32</v>
      </c>
    </row>
    <row r="18" spans="2:71" ht="6.95" customHeight="1">
      <c r="B18" s="6"/>
      <c r="AR18" s="6"/>
      <c r="BE18" s="15"/>
      <c r="BS18" s="3" t="s">
        <v>6</v>
      </c>
    </row>
    <row r="19" spans="2:71" ht="12" customHeight="1">
      <c r="B19" s="6"/>
      <c r="D19" s="16" t="s">
        <v>33</v>
      </c>
      <c r="AK19" s="16" t="s">
        <v>25</v>
      </c>
      <c r="AN19" s="17" t="s">
        <v>34</v>
      </c>
      <c r="AR19" s="6"/>
      <c r="BE19" s="15"/>
      <c r="BS19" s="3" t="s">
        <v>6</v>
      </c>
    </row>
    <row r="20" spans="2:71" ht="18.4" customHeight="1">
      <c r="B20" s="6"/>
      <c r="E20" s="17" t="s">
        <v>35</v>
      </c>
      <c r="AK20" s="16" t="s">
        <v>28</v>
      </c>
      <c r="AN20" s="17" t="s">
        <v>36</v>
      </c>
      <c r="AR20" s="6"/>
      <c r="BE20" s="15"/>
      <c r="BS20" s="3" t="s">
        <v>32</v>
      </c>
    </row>
    <row r="21" spans="2:57" ht="6.95" customHeight="1">
      <c r="B21" s="6"/>
      <c r="AR21" s="6"/>
      <c r="BE21" s="15"/>
    </row>
    <row r="22" spans="2:57" ht="12" customHeight="1">
      <c r="B22" s="6"/>
      <c r="D22" s="16" t="s">
        <v>37</v>
      </c>
      <c r="AR22" s="6"/>
      <c r="BE22" s="15"/>
    </row>
    <row r="23" spans="2:57" ht="16.5" customHeight="1">
      <c r="B23" s="6"/>
      <c r="E23" s="22" t="s">
        <v>1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R23" s="6"/>
      <c r="BE23" s="15"/>
    </row>
    <row r="24" spans="2:57" ht="6.95" customHeight="1">
      <c r="B24" s="6"/>
      <c r="AR24" s="6"/>
      <c r="BE24" s="15"/>
    </row>
    <row r="25" spans="2:57" ht="6.95" customHeight="1">
      <c r="B25" s="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6"/>
      <c r="BE25" s="15"/>
    </row>
    <row r="26" spans="2:57" s="24" customFormat="1" ht="25.9" customHeight="1">
      <c r="B26" s="25"/>
      <c r="D26" s="26" t="s">
        <v>38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8">
        <f>ROUND(AG94,2)</f>
        <v>0</v>
      </c>
      <c r="AL26" s="29"/>
      <c r="AM26" s="29"/>
      <c r="AN26" s="29"/>
      <c r="AO26" s="29"/>
      <c r="AR26" s="25"/>
      <c r="BE26" s="15"/>
    </row>
    <row r="27" spans="2:57" s="24" customFormat="1" ht="6.95" customHeight="1">
      <c r="B27" s="25"/>
      <c r="AR27" s="25"/>
      <c r="BE27" s="15"/>
    </row>
    <row r="28" spans="2:57" s="24" customFormat="1" ht="12.75">
      <c r="B28" s="25"/>
      <c r="L28" s="30" t="s">
        <v>39</v>
      </c>
      <c r="M28" s="30"/>
      <c r="N28" s="30"/>
      <c r="O28" s="30"/>
      <c r="P28" s="30"/>
      <c r="W28" s="30" t="s">
        <v>40</v>
      </c>
      <c r="X28" s="30"/>
      <c r="Y28" s="30"/>
      <c r="Z28" s="30"/>
      <c r="AA28" s="30"/>
      <c r="AB28" s="30"/>
      <c r="AC28" s="30"/>
      <c r="AD28" s="30"/>
      <c r="AE28" s="30"/>
      <c r="AK28" s="30" t="s">
        <v>41</v>
      </c>
      <c r="AL28" s="30"/>
      <c r="AM28" s="30"/>
      <c r="AN28" s="30"/>
      <c r="AO28" s="30"/>
      <c r="AR28" s="25"/>
      <c r="BE28" s="15"/>
    </row>
    <row r="29" spans="2:57" s="31" customFormat="1" ht="14.45" customHeight="1">
      <c r="B29" s="32"/>
      <c r="D29" s="16" t="s">
        <v>42</v>
      </c>
      <c r="F29" s="16" t="s">
        <v>43</v>
      </c>
      <c r="L29" s="33">
        <v>0.21</v>
      </c>
      <c r="M29" s="34"/>
      <c r="N29" s="34"/>
      <c r="O29" s="34"/>
      <c r="P29" s="34"/>
      <c r="W29" s="35">
        <f>ROUND(AZ94,2)</f>
        <v>0</v>
      </c>
      <c r="X29" s="34"/>
      <c r="Y29" s="34"/>
      <c r="Z29" s="34"/>
      <c r="AA29" s="34"/>
      <c r="AB29" s="34"/>
      <c r="AC29" s="34"/>
      <c r="AD29" s="34"/>
      <c r="AE29" s="34"/>
      <c r="AK29" s="35">
        <f>ROUND(AV94,2)</f>
        <v>0</v>
      </c>
      <c r="AL29" s="34"/>
      <c r="AM29" s="34"/>
      <c r="AN29" s="34"/>
      <c r="AO29" s="34"/>
      <c r="AR29" s="32"/>
      <c r="BE29" s="36"/>
    </row>
    <row r="30" spans="2:57" s="31" customFormat="1" ht="14.45" customHeight="1">
      <c r="B30" s="32"/>
      <c r="F30" s="16" t="s">
        <v>44</v>
      </c>
      <c r="L30" s="33">
        <v>0.15</v>
      </c>
      <c r="M30" s="34"/>
      <c r="N30" s="34"/>
      <c r="O30" s="34"/>
      <c r="P30" s="34"/>
      <c r="W30" s="35">
        <f>ROUND(BA94,2)</f>
        <v>0</v>
      </c>
      <c r="X30" s="34"/>
      <c r="Y30" s="34"/>
      <c r="Z30" s="34"/>
      <c r="AA30" s="34"/>
      <c r="AB30" s="34"/>
      <c r="AC30" s="34"/>
      <c r="AD30" s="34"/>
      <c r="AE30" s="34"/>
      <c r="AK30" s="35">
        <f>ROUND(AW94,2)</f>
        <v>0</v>
      </c>
      <c r="AL30" s="34"/>
      <c r="AM30" s="34"/>
      <c r="AN30" s="34"/>
      <c r="AO30" s="34"/>
      <c r="AR30" s="32"/>
      <c r="BE30" s="36"/>
    </row>
    <row r="31" spans="2:57" s="31" customFormat="1" ht="14.45" customHeight="1" hidden="1">
      <c r="B31" s="32"/>
      <c r="F31" s="16" t="s">
        <v>45</v>
      </c>
      <c r="L31" s="33">
        <v>0.21</v>
      </c>
      <c r="M31" s="34"/>
      <c r="N31" s="34"/>
      <c r="O31" s="34"/>
      <c r="P31" s="34"/>
      <c r="W31" s="35">
        <f>ROUND(BB94,2)</f>
        <v>0</v>
      </c>
      <c r="X31" s="34"/>
      <c r="Y31" s="34"/>
      <c r="Z31" s="34"/>
      <c r="AA31" s="34"/>
      <c r="AB31" s="34"/>
      <c r="AC31" s="34"/>
      <c r="AD31" s="34"/>
      <c r="AE31" s="34"/>
      <c r="AK31" s="35">
        <v>0</v>
      </c>
      <c r="AL31" s="34"/>
      <c r="AM31" s="34"/>
      <c r="AN31" s="34"/>
      <c r="AO31" s="34"/>
      <c r="AR31" s="32"/>
      <c r="BE31" s="36"/>
    </row>
    <row r="32" spans="2:57" s="31" customFormat="1" ht="14.45" customHeight="1" hidden="1">
      <c r="B32" s="32"/>
      <c r="F32" s="16" t="s">
        <v>46</v>
      </c>
      <c r="L32" s="33">
        <v>0.15</v>
      </c>
      <c r="M32" s="34"/>
      <c r="N32" s="34"/>
      <c r="O32" s="34"/>
      <c r="P32" s="34"/>
      <c r="W32" s="35">
        <f>ROUND(BC94,2)</f>
        <v>0</v>
      </c>
      <c r="X32" s="34"/>
      <c r="Y32" s="34"/>
      <c r="Z32" s="34"/>
      <c r="AA32" s="34"/>
      <c r="AB32" s="34"/>
      <c r="AC32" s="34"/>
      <c r="AD32" s="34"/>
      <c r="AE32" s="34"/>
      <c r="AK32" s="35">
        <v>0</v>
      </c>
      <c r="AL32" s="34"/>
      <c r="AM32" s="34"/>
      <c r="AN32" s="34"/>
      <c r="AO32" s="34"/>
      <c r="AR32" s="32"/>
      <c r="BE32" s="36"/>
    </row>
    <row r="33" spans="2:57" s="31" customFormat="1" ht="14.45" customHeight="1" hidden="1">
      <c r="B33" s="32"/>
      <c r="F33" s="16" t="s">
        <v>47</v>
      </c>
      <c r="L33" s="33">
        <v>0</v>
      </c>
      <c r="M33" s="34"/>
      <c r="N33" s="34"/>
      <c r="O33" s="34"/>
      <c r="P33" s="34"/>
      <c r="W33" s="35">
        <f>ROUND(BD94,2)</f>
        <v>0</v>
      </c>
      <c r="X33" s="34"/>
      <c r="Y33" s="34"/>
      <c r="Z33" s="34"/>
      <c r="AA33" s="34"/>
      <c r="AB33" s="34"/>
      <c r="AC33" s="34"/>
      <c r="AD33" s="34"/>
      <c r="AE33" s="34"/>
      <c r="AK33" s="35">
        <v>0</v>
      </c>
      <c r="AL33" s="34"/>
      <c r="AM33" s="34"/>
      <c r="AN33" s="34"/>
      <c r="AO33" s="34"/>
      <c r="AR33" s="32"/>
      <c r="BE33" s="36"/>
    </row>
    <row r="34" spans="2:57" s="24" customFormat="1" ht="6.95" customHeight="1">
      <c r="B34" s="25"/>
      <c r="AR34" s="25"/>
      <c r="BE34" s="15"/>
    </row>
    <row r="35" spans="2:44" s="24" customFormat="1" ht="25.9" customHeight="1">
      <c r="B35" s="25"/>
      <c r="C35" s="37"/>
      <c r="D35" s="38" t="s">
        <v>48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49</v>
      </c>
      <c r="U35" s="39"/>
      <c r="V35" s="39"/>
      <c r="W35" s="39"/>
      <c r="X35" s="41" t="s">
        <v>50</v>
      </c>
      <c r="Y35" s="42"/>
      <c r="Z35" s="42"/>
      <c r="AA35" s="42"/>
      <c r="AB35" s="42"/>
      <c r="AC35" s="39"/>
      <c r="AD35" s="39"/>
      <c r="AE35" s="39"/>
      <c r="AF35" s="39"/>
      <c r="AG35" s="39"/>
      <c r="AH35" s="39"/>
      <c r="AI35" s="39"/>
      <c r="AJ35" s="39"/>
      <c r="AK35" s="43">
        <f>SUM(AK26:AK33)</f>
        <v>0</v>
      </c>
      <c r="AL35" s="42"/>
      <c r="AM35" s="42"/>
      <c r="AN35" s="42"/>
      <c r="AO35" s="44"/>
      <c r="AP35" s="37"/>
      <c r="AQ35" s="37"/>
      <c r="AR35" s="25"/>
    </row>
    <row r="36" spans="2:44" s="24" customFormat="1" ht="6.95" customHeight="1">
      <c r="B36" s="25"/>
      <c r="AR36" s="25"/>
    </row>
    <row r="37" spans="2:44" s="24" customFormat="1" ht="14.45" customHeight="1">
      <c r="B37" s="25"/>
      <c r="AR37" s="25"/>
    </row>
    <row r="38" spans="2:44" ht="14.45" customHeight="1">
      <c r="B38" s="6"/>
      <c r="AR38" s="6"/>
    </row>
    <row r="39" spans="2:44" ht="14.45" customHeight="1">
      <c r="B39" s="6"/>
      <c r="AR39" s="6"/>
    </row>
    <row r="40" spans="2:44" ht="14.45" customHeight="1">
      <c r="B40" s="6"/>
      <c r="AR40" s="6"/>
    </row>
    <row r="41" spans="2:44" ht="14.45" customHeight="1">
      <c r="B41" s="6"/>
      <c r="AR41" s="6"/>
    </row>
    <row r="42" spans="2:44" ht="14.45" customHeight="1">
      <c r="B42" s="6"/>
      <c r="AR42" s="6"/>
    </row>
    <row r="43" spans="2:44" ht="14.45" customHeight="1">
      <c r="B43" s="6"/>
      <c r="AR43" s="6"/>
    </row>
    <row r="44" spans="2:44" ht="14.45" customHeight="1">
      <c r="B44" s="6"/>
      <c r="AR44" s="6"/>
    </row>
    <row r="45" spans="2:44" ht="14.45" customHeight="1">
      <c r="B45" s="6"/>
      <c r="AR45" s="6"/>
    </row>
    <row r="46" spans="2:44" ht="14.45" customHeight="1">
      <c r="B46" s="6"/>
      <c r="AR46" s="6"/>
    </row>
    <row r="47" spans="2:44" ht="14.45" customHeight="1">
      <c r="B47" s="6"/>
      <c r="AR47" s="6"/>
    </row>
    <row r="48" spans="2:44" ht="14.45" customHeight="1">
      <c r="B48" s="6"/>
      <c r="AR48" s="6"/>
    </row>
    <row r="49" spans="2:44" s="24" customFormat="1" ht="14.45" customHeight="1">
      <c r="B49" s="25"/>
      <c r="D49" s="45" t="s">
        <v>51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52</v>
      </c>
      <c r="AI49" s="46"/>
      <c r="AJ49" s="46"/>
      <c r="AK49" s="46"/>
      <c r="AL49" s="46"/>
      <c r="AM49" s="46"/>
      <c r="AN49" s="46"/>
      <c r="AO49" s="46"/>
      <c r="AR49" s="25"/>
    </row>
    <row r="50" spans="2:44" ht="12.75">
      <c r="B50" s="6"/>
      <c r="AR50" s="6"/>
    </row>
    <row r="51" spans="2:44" ht="12.75">
      <c r="B51" s="6"/>
      <c r="AR51" s="6"/>
    </row>
    <row r="52" spans="2:44" ht="12.75">
      <c r="B52" s="6"/>
      <c r="AR52" s="6"/>
    </row>
    <row r="53" spans="2:44" ht="12.75">
      <c r="B53" s="6"/>
      <c r="AR53" s="6"/>
    </row>
    <row r="54" spans="2:44" ht="12.75">
      <c r="B54" s="6"/>
      <c r="AR54" s="6"/>
    </row>
    <row r="55" spans="2:44" ht="12.75">
      <c r="B55" s="6"/>
      <c r="AR55" s="6"/>
    </row>
    <row r="56" spans="2:44" ht="12.75">
      <c r="B56" s="6"/>
      <c r="AR56" s="6"/>
    </row>
    <row r="57" spans="2:44" ht="12.75">
      <c r="B57" s="6"/>
      <c r="AR57" s="6"/>
    </row>
    <row r="58" spans="2:44" ht="12.75">
      <c r="B58" s="6"/>
      <c r="AR58" s="6"/>
    </row>
    <row r="59" spans="2:44" ht="12.75">
      <c r="B59" s="6"/>
      <c r="AR59" s="6"/>
    </row>
    <row r="60" spans="2:44" s="24" customFormat="1" ht="12.75">
      <c r="B60" s="25"/>
      <c r="D60" s="47" t="s">
        <v>53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47" t="s">
        <v>54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47" t="s">
        <v>53</v>
      </c>
      <c r="AI60" s="27"/>
      <c r="AJ60" s="27"/>
      <c r="AK60" s="27"/>
      <c r="AL60" s="27"/>
      <c r="AM60" s="47" t="s">
        <v>54</v>
      </c>
      <c r="AN60" s="27"/>
      <c r="AO60" s="27"/>
      <c r="AR60" s="25"/>
    </row>
    <row r="61" spans="2:44" ht="12.75">
      <c r="B61" s="6"/>
      <c r="AR61" s="6"/>
    </row>
    <row r="62" spans="2:44" ht="12.75">
      <c r="B62" s="6"/>
      <c r="AR62" s="6"/>
    </row>
    <row r="63" spans="2:44" ht="12.75">
      <c r="B63" s="6"/>
      <c r="AR63" s="6"/>
    </row>
    <row r="64" spans="2:44" s="24" customFormat="1" ht="12.75">
      <c r="B64" s="25"/>
      <c r="D64" s="45" t="s">
        <v>55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56</v>
      </c>
      <c r="AI64" s="46"/>
      <c r="AJ64" s="46"/>
      <c r="AK64" s="46"/>
      <c r="AL64" s="46"/>
      <c r="AM64" s="46"/>
      <c r="AN64" s="46"/>
      <c r="AO64" s="46"/>
      <c r="AR64" s="25"/>
    </row>
    <row r="65" spans="2:44" ht="12.75">
      <c r="B65" s="6"/>
      <c r="AR65" s="6"/>
    </row>
    <row r="66" spans="2:44" ht="12.75">
      <c r="B66" s="6"/>
      <c r="AR66" s="6"/>
    </row>
    <row r="67" spans="2:44" ht="12.75">
      <c r="B67" s="6"/>
      <c r="AR67" s="6"/>
    </row>
    <row r="68" spans="2:44" ht="12.75">
      <c r="B68" s="6"/>
      <c r="AR68" s="6"/>
    </row>
    <row r="69" spans="2:44" ht="12.75">
      <c r="B69" s="6"/>
      <c r="AR69" s="6"/>
    </row>
    <row r="70" spans="2:44" ht="12.75">
      <c r="B70" s="6"/>
      <c r="AR70" s="6"/>
    </row>
    <row r="71" spans="2:44" ht="12.75">
      <c r="B71" s="6"/>
      <c r="AR71" s="6"/>
    </row>
    <row r="72" spans="2:44" ht="12.75">
      <c r="B72" s="6"/>
      <c r="AR72" s="6"/>
    </row>
    <row r="73" spans="2:44" ht="12.75">
      <c r="B73" s="6"/>
      <c r="AR73" s="6"/>
    </row>
    <row r="74" spans="2:44" ht="12.75">
      <c r="B74" s="6"/>
      <c r="AR74" s="6"/>
    </row>
    <row r="75" spans="2:44" s="24" customFormat="1" ht="12.75">
      <c r="B75" s="25"/>
      <c r="D75" s="47" t="s">
        <v>53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47" t="s">
        <v>54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47" t="s">
        <v>53</v>
      </c>
      <c r="AI75" s="27"/>
      <c r="AJ75" s="27"/>
      <c r="AK75" s="27"/>
      <c r="AL75" s="27"/>
      <c r="AM75" s="47" t="s">
        <v>54</v>
      </c>
      <c r="AN75" s="27"/>
      <c r="AO75" s="27"/>
      <c r="AR75" s="25"/>
    </row>
    <row r="76" spans="2:44" s="24" customFormat="1" ht="12.75">
      <c r="B76" s="25"/>
      <c r="AR76" s="25"/>
    </row>
    <row r="77" spans="2:44" s="24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25"/>
    </row>
    <row r="81" spans="2:44" s="24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25"/>
    </row>
    <row r="82" spans="2:44" s="24" customFormat="1" ht="24.95" customHeight="1">
      <c r="B82" s="25"/>
      <c r="C82" s="7" t="s">
        <v>57</v>
      </c>
      <c r="AR82" s="25"/>
    </row>
    <row r="83" spans="2:44" s="24" customFormat="1" ht="6.95" customHeight="1">
      <c r="B83" s="25"/>
      <c r="AR83" s="25"/>
    </row>
    <row r="84" spans="2:44" s="52" customFormat="1" ht="12" customHeight="1">
      <c r="B84" s="53"/>
      <c r="C84" s="16" t="s">
        <v>13</v>
      </c>
      <c r="L84" s="52" t="str">
        <f>K5</f>
        <v>23046E</v>
      </c>
      <c r="AR84" s="53"/>
    </row>
    <row r="85" spans="2:44" s="54" customFormat="1" ht="36.95" customHeight="1">
      <c r="B85" s="55"/>
      <c r="C85" s="56" t="s">
        <v>16</v>
      </c>
      <c r="L85" s="57" t="str">
        <f>K6</f>
        <v>Obnova povrchu komunikace ul.Šafaříkova Litvínov</v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R85" s="55"/>
    </row>
    <row r="86" spans="2:44" s="24" customFormat="1" ht="6.95" customHeight="1">
      <c r="B86" s="25"/>
      <c r="AR86" s="25"/>
    </row>
    <row r="87" spans="2:44" s="24" customFormat="1" ht="12" customHeight="1">
      <c r="B87" s="25"/>
      <c r="C87" s="16" t="s">
        <v>20</v>
      </c>
      <c r="L87" s="59" t="str">
        <f>IF(K8="","",K8)</f>
        <v xml:space="preserve"> </v>
      </c>
      <c r="AI87" s="16" t="s">
        <v>22</v>
      </c>
      <c r="AM87" s="60" t="str">
        <f>IF(AN8="","",AN8)</f>
        <v>8. 8. 2023</v>
      </c>
      <c r="AN87" s="60"/>
      <c r="AR87" s="25"/>
    </row>
    <row r="88" spans="2:44" s="24" customFormat="1" ht="6.95" customHeight="1">
      <c r="B88" s="25"/>
      <c r="AR88" s="25"/>
    </row>
    <row r="89" spans="2:56" s="24" customFormat="1" ht="15.2" customHeight="1">
      <c r="B89" s="25"/>
      <c r="C89" s="16" t="s">
        <v>24</v>
      </c>
      <c r="L89" s="52" t="str">
        <f>IF(E11="","",E11)</f>
        <v>Město Litvínov</v>
      </c>
      <c r="AI89" s="16" t="s">
        <v>31</v>
      </c>
      <c r="AM89" s="61" t="str">
        <f>IF(E17="","",E17)</f>
        <v xml:space="preserve"> </v>
      </c>
      <c r="AN89" s="62"/>
      <c r="AO89" s="62"/>
      <c r="AP89" s="62"/>
      <c r="AR89" s="25"/>
      <c r="AS89" s="63" t="s">
        <v>58</v>
      </c>
      <c r="AT89" s="64"/>
      <c r="AU89" s="65"/>
      <c r="AV89" s="65"/>
      <c r="AW89" s="65"/>
      <c r="AX89" s="65"/>
      <c r="AY89" s="65"/>
      <c r="AZ89" s="65"/>
      <c r="BA89" s="65"/>
      <c r="BB89" s="65"/>
      <c r="BC89" s="65"/>
      <c r="BD89" s="66"/>
    </row>
    <row r="90" spans="2:56" s="24" customFormat="1" ht="15.2" customHeight="1">
      <c r="B90" s="25"/>
      <c r="C90" s="16" t="s">
        <v>29</v>
      </c>
      <c r="L90" s="52" t="str">
        <f>IF(E14="Vyplň údaj","",E14)</f>
        <v/>
      </c>
      <c r="AI90" s="16" t="s">
        <v>33</v>
      </c>
      <c r="AM90" s="61" t="str">
        <f>IF(E20="","",E20)</f>
        <v>MESSOR s.r.o.</v>
      </c>
      <c r="AN90" s="62"/>
      <c r="AO90" s="62"/>
      <c r="AP90" s="62"/>
      <c r="AR90" s="25"/>
      <c r="AS90" s="67"/>
      <c r="AT90" s="68"/>
      <c r="BD90" s="69"/>
    </row>
    <row r="91" spans="2:56" s="24" customFormat="1" ht="10.9" customHeight="1">
      <c r="B91" s="25"/>
      <c r="AR91" s="25"/>
      <c r="AS91" s="67"/>
      <c r="AT91" s="68"/>
      <c r="BD91" s="69"/>
    </row>
    <row r="92" spans="2:56" s="24" customFormat="1" ht="29.25" customHeight="1">
      <c r="B92" s="25"/>
      <c r="C92" s="70" t="s">
        <v>59</v>
      </c>
      <c r="D92" s="71"/>
      <c r="E92" s="71"/>
      <c r="F92" s="71"/>
      <c r="G92" s="71"/>
      <c r="H92" s="72"/>
      <c r="I92" s="73" t="s">
        <v>60</v>
      </c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4" t="s">
        <v>61</v>
      </c>
      <c r="AH92" s="71"/>
      <c r="AI92" s="71"/>
      <c r="AJ92" s="71"/>
      <c r="AK92" s="71"/>
      <c r="AL92" s="71"/>
      <c r="AM92" s="71"/>
      <c r="AN92" s="73" t="s">
        <v>62</v>
      </c>
      <c r="AO92" s="71"/>
      <c r="AP92" s="75"/>
      <c r="AQ92" s="76" t="s">
        <v>63</v>
      </c>
      <c r="AR92" s="25"/>
      <c r="AS92" s="77" t="s">
        <v>64</v>
      </c>
      <c r="AT92" s="78" t="s">
        <v>65</v>
      </c>
      <c r="AU92" s="78" t="s">
        <v>66</v>
      </c>
      <c r="AV92" s="78" t="s">
        <v>67</v>
      </c>
      <c r="AW92" s="78" t="s">
        <v>68</v>
      </c>
      <c r="AX92" s="78" t="s">
        <v>69</v>
      </c>
      <c r="AY92" s="78" t="s">
        <v>70</v>
      </c>
      <c r="AZ92" s="78" t="s">
        <v>71</v>
      </c>
      <c r="BA92" s="78" t="s">
        <v>72</v>
      </c>
      <c r="BB92" s="78" t="s">
        <v>73</v>
      </c>
      <c r="BC92" s="78" t="s">
        <v>74</v>
      </c>
      <c r="BD92" s="79" t="s">
        <v>75</v>
      </c>
    </row>
    <row r="93" spans="2:56" s="24" customFormat="1" ht="10.9" customHeight="1">
      <c r="B93" s="25"/>
      <c r="AR93" s="25"/>
      <c r="AS93" s="80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</row>
    <row r="94" spans="2:90" s="81" customFormat="1" ht="32.45" customHeight="1">
      <c r="B94" s="82"/>
      <c r="C94" s="83" t="s">
        <v>76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5">
        <f>ROUND(AG95,2)</f>
        <v>0</v>
      </c>
      <c r="AH94" s="85"/>
      <c r="AI94" s="85"/>
      <c r="AJ94" s="85"/>
      <c r="AK94" s="85"/>
      <c r="AL94" s="85"/>
      <c r="AM94" s="85"/>
      <c r="AN94" s="86">
        <f>SUM(AG94,AT94)</f>
        <v>0</v>
      </c>
      <c r="AO94" s="86"/>
      <c r="AP94" s="86"/>
      <c r="AQ94" s="87" t="s">
        <v>1</v>
      </c>
      <c r="AR94" s="82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77</v>
      </c>
      <c r="BT94" s="92" t="s">
        <v>78</v>
      </c>
      <c r="BU94" s="93" t="s">
        <v>79</v>
      </c>
      <c r="BV94" s="92" t="s">
        <v>80</v>
      </c>
      <c r="BW94" s="92" t="s">
        <v>5</v>
      </c>
      <c r="BX94" s="92" t="s">
        <v>81</v>
      </c>
      <c r="CL94" s="92" t="s">
        <v>1</v>
      </c>
    </row>
    <row r="95" spans="1:91" s="106" customFormat="1" ht="16.5" customHeight="1">
      <c r="A95" s="94" t="s">
        <v>82</v>
      </c>
      <c r="B95" s="95"/>
      <c r="C95" s="96"/>
      <c r="D95" s="97" t="s">
        <v>83</v>
      </c>
      <c r="E95" s="97"/>
      <c r="F95" s="97"/>
      <c r="G95" s="97"/>
      <c r="H95" s="97"/>
      <c r="I95" s="98"/>
      <c r="J95" s="97" t="s">
        <v>84</v>
      </c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9">
        <f>'SO.01 - Komunikace'!J30</f>
        <v>0</v>
      </c>
      <c r="AH95" s="100"/>
      <c r="AI95" s="100"/>
      <c r="AJ95" s="100"/>
      <c r="AK95" s="100"/>
      <c r="AL95" s="100"/>
      <c r="AM95" s="100"/>
      <c r="AN95" s="99">
        <f>SUM(AG95,AT95)</f>
        <v>0</v>
      </c>
      <c r="AO95" s="100"/>
      <c r="AP95" s="100"/>
      <c r="AQ95" s="101" t="s">
        <v>85</v>
      </c>
      <c r="AR95" s="95"/>
      <c r="AS95" s="102">
        <v>0</v>
      </c>
      <c r="AT95" s="103">
        <f>ROUND(SUM(AV95:AW95),2)</f>
        <v>0</v>
      </c>
      <c r="AU95" s="104">
        <f>'SO.01 - Komunikace'!P127</f>
        <v>0</v>
      </c>
      <c r="AV95" s="103">
        <f>'SO.01 - Komunikace'!J33</f>
        <v>0</v>
      </c>
      <c r="AW95" s="103">
        <f>'SO.01 - Komunikace'!J34</f>
        <v>0</v>
      </c>
      <c r="AX95" s="103">
        <f>'SO.01 - Komunikace'!J35</f>
        <v>0</v>
      </c>
      <c r="AY95" s="103">
        <f>'SO.01 - Komunikace'!J36</f>
        <v>0</v>
      </c>
      <c r="AZ95" s="103">
        <f>'SO.01 - Komunikace'!F33</f>
        <v>0</v>
      </c>
      <c r="BA95" s="103">
        <f>'SO.01 - Komunikace'!F34</f>
        <v>0</v>
      </c>
      <c r="BB95" s="103">
        <f>'SO.01 - Komunikace'!F35</f>
        <v>0</v>
      </c>
      <c r="BC95" s="103">
        <f>'SO.01 - Komunikace'!F36</f>
        <v>0</v>
      </c>
      <c r="BD95" s="105">
        <f>'SO.01 - Komunikace'!F37</f>
        <v>0</v>
      </c>
      <c r="BT95" s="107" t="s">
        <v>86</v>
      </c>
      <c r="BV95" s="107" t="s">
        <v>80</v>
      </c>
      <c r="BW95" s="107" t="s">
        <v>87</v>
      </c>
      <c r="BX95" s="107" t="s">
        <v>5</v>
      </c>
      <c r="CL95" s="107" t="s">
        <v>1</v>
      </c>
      <c r="CM95" s="107" t="s">
        <v>88</v>
      </c>
    </row>
    <row r="96" spans="2:44" s="24" customFormat="1" ht="30" customHeight="1">
      <c r="B96" s="25"/>
      <c r="AR96" s="25"/>
    </row>
    <row r="97" spans="2:44" s="24" customFormat="1" ht="6.95" customHeight="1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25"/>
    </row>
  </sheetData>
  <sheetProtection algorithmName="SHA-512" hashValue="Qz3wcHpctF7tzW57YrmEzwWZbU/gxpMkeFo1/D7zOfSvDetIGFGDeq9zj3L/J8bDZnKruuvjYY3sBIPh8/CU1Q==" saltValue="d0bef8+ZviZy97SIWjedhA==" spinCount="100000" sheet="1"/>
  <mergeCells count="42"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33:P33"/>
    <mergeCell ref="W33:AE33"/>
    <mergeCell ref="AK33:AO33"/>
    <mergeCell ref="X35:AB35"/>
    <mergeCell ref="AK35:AO35"/>
    <mergeCell ref="L85:AJ85"/>
    <mergeCell ref="L31:P31"/>
    <mergeCell ref="W31:AE31"/>
    <mergeCell ref="AK31:AO31"/>
    <mergeCell ref="L32:P32"/>
    <mergeCell ref="W32:AE32"/>
    <mergeCell ref="AK32:AO32"/>
    <mergeCell ref="L29:P29"/>
    <mergeCell ref="W29:AE29"/>
    <mergeCell ref="AK29:AO29"/>
    <mergeCell ref="L30:P30"/>
    <mergeCell ref="W30:AE30"/>
    <mergeCell ref="AK30:AO30"/>
    <mergeCell ref="AR2:BE2"/>
    <mergeCell ref="K5:AJ5"/>
    <mergeCell ref="BE5:BE34"/>
    <mergeCell ref="K6:AJ6"/>
    <mergeCell ref="E14:AJ14"/>
    <mergeCell ref="E23:AN23"/>
    <mergeCell ref="AK26:AO26"/>
    <mergeCell ref="L28:P28"/>
    <mergeCell ref="W28:AE28"/>
    <mergeCell ref="AK28:AO28"/>
  </mergeCells>
  <hyperlinks>
    <hyperlink ref="A95" location="'SO.01 - Komunikace'!C2" display="/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2E5A7-8A50-4702-BD3E-3F1CEE21EB96}">
  <dimension ref="B2:BM288"/>
  <sheetViews>
    <sheetView showGridLines="0" workbookViewId="0" topLeftCell="A1"/>
  </sheetViews>
  <sheetFormatPr defaultColWidth="9.140625" defaultRowHeight="12.7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421875" style="0" customWidth="1"/>
    <col min="8" max="8" width="12.00390625" style="0" customWidth="1"/>
    <col min="9" max="9" width="13.57421875" style="0" customWidth="1"/>
    <col min="10" max="11" width="19.1406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</cols>
  <sheetData>
    <row r="2" spans="12:46" ht="36.95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87</v>
      </c>
    </row>
    <row r="3" spans="2:46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88</v>
      </c>
    </row>
    <row r="4" spans="2:46" ht="24.95" customHeight="1">
      <c r="B4" s="6"/>
      <c r="D4" s="7" t="s">
        <v>89</v>
      </c>
      <c r="L4" s="6"/>
      <c r="M4" s="108" t="s">
        <v>10</v>
      </c>
      <c r="AT4" s="3" t="s">
        <v>4</v>
      </c>
    </row>
    <row r="5" spans="2:12" ht="6.95" customHeight="1">
      <c r="B5" s="6"/>
      <c r="L5" s="6"/>
    </row>
    <row r="6" spans="2:12" ht="12" customHeight="1">
      <c r="B6" s="6"/>
      <c r="D6" s="16" t="s">
        <v>16</v>
      </c>
      <c r="L6" s="6"/>
    </row>
    <row r="7" spans="2:12" ht="16.5" customHeight="1">
      <c r="B7" s="6"/>
      <c r="E7" s="109" t="str">
        <f>'Rekapitulace stavby'!K6</f>
        <v>Obnova povrchu komunikace ul.Šafaříkova Litvínov</v>
      </c>
      <c r="F7" s="110"/>
      <c r="G7" s="110"/>
      <c r="H7" s="110"/>
      <c r="L7" s="6"/>
    </row>
    <row r="8" spans="2:12" s="24" customFormat="1" ht="12" customHeight="1">
      <c r="B8" s="25"/>
      <c r="D8" s="16" t="s">
        <v>90</v>
      </c>
      <c r="L8" s="25"/>
    </row>
    <row r="9" spans="2:12" s="24" customFormat="1" ht="16.5" customHeight="1">
      <c r="B9" s="25"/>
      <c r="E9" s="57" t="s">
        <v>91</v>
      </c>
      <c r="F9" s="111"/>
      <c r="G9" s="111"/>
      <c r="H9" s="111"/>
      <c r="L9" s="25"/>
    </row>
    <row r="10" spans="2:12" s="24" customFormat="1" ht="12.75">
      <c r="B10" s="25"/>
      <c r="L10" s="25"/>
    </row>
    <row r="11" spans="2:12" s="24" customFormat="1" ht="12" customHeight="1">
      <c r="B11" s="25"/>
      <c r="D11" s="16" t="s">
        <v>18</v>
      </c>
      <c r="F11" s="17" t="s">
        <v>1</v>
      </c>
      <c r="I11" s="16" t="s">
        <v>19</v>
      </c>
      <c r="J11" s="17" t="s">
        <v>1</v>
      </c>
      <c r="L11" s="25"/>
    </row>
    <row r="12" spans="2:12" s="24" customFormat="1" ht="12" customHeight="1">
      <c r="B12" s="25"/>
      <c r="D12" s="16" t="s">
        <v>20</v>
      </c>
      <c r="F12" s="17" t="s">
        <v>21</v>
      </c>
      <c r="I12" s="16" t="s">
        <v>22</v>
      </c>
      <c r="J12" s="112" t="str">
        <f>'Rekapitulace stavby'!AN8</f>
        <v>8. 8. 2023</v>
      </c>
      <c r="L12" s="25"/>
    </row>
    <row r="13" spans="2:12" s="24" customFormat="1" ht="10.9" customHeight="1">
      <c r="B13" s="25"/>
      <c r="L13" s="25"/>
    </row>
    <row r="14" spans="2:12" s="24" customFormat="1" ht="12" customHeight="1">
      <c r="B14" s="25"/>
      <c r="D14" s="16" t="s">
        <v>24</v>
      </c>
      <c r="I14" s="16" t="s">
        <v>25</v>
      </c>
      <c r="J14" s="17" t="s">
        <v>26</v>
      </c>
      <c r="L14" s="25"/>
    </row>
    <row r="15" spans="2:12" s="24" customFormat="1" ht="18" customHeight="1">
      <c r="B15" s="25"/>
      <c r="E15" s="17" t="s">
        <v>27</v>
      </c>
      <c r="I15" s="16" t="s">
        <v>28</v>
      </c>
      <c r="J15" s="17" t="s">
        <v>1</v>
      </c>
      <c r="L15" s="25"/>
    </row>
    <row r="16" spans="2:12" s="24" customFormat="1" ht="6.95" customHeight="1">
      <c r="B16" s="25"/>
      <c r="L16" s="25"/>
    </row>
    <row r="17" spans="2:12" s="24" customFormat="1" ht="12" customHeight="1">
      <c r="B17" s="25"/>
      <c r="D17" s="16" t="s">
        <v>29</v>
      </c>
      <c r="I17" s="16" t="s">
        <v>25</v>
      </c>
      <c r="J17" s="19" t="str">
        <f>'Rekapitulace stavby'!AN13</f>
        <v>Vyplň údaj</v>
      </c>
      <c r="L17" s="25"/>
    </row>
    <row r="18" spans="2:12" s="24" customFormat="1" ht="18" customHeight="1">
      <c r="B18" s="25"/>
      <c r="E18" s="20" t="str">
        <f>'Rekapitulace stavby'!E14</f>
        <v>Vyplň údaj</v>
      </c>
      <c r="F18" s="11"/>
      <c r="G18" s="11"/>
      <c r="H18" s="11"/>
      <c r="I18" s="16" t="s">
        <v>28</v>
      </c>
      <c r="J18" s="19" t="str">
        <f>'Rekapitulace stavby'!AN14</f>
        <v>Vyplň údaj</v>
      </c>
      <c r="L18" s="25"/>
    </row>
    <row r="19" spans="2:12" s="24" customFormat="1" ht="6.95" customHeight="1">
      <c r="B19" s="25"/>
      <c r="L19" s="25"/>
    </row>
    <row r="20" spans="2:12" s="24" customFormat="1" ht="12" customHeight="1">
      <c r="B20" s="25"/>
      <c r="D20" s="16" t="s">
        <v>31</v>
      </c>
      <c r="I20" s="16" t="s">
        <v>25</v>
      </c>
      <c r="J20" s="17" t="str">
        <f>IF('Rekapitulace stavby'!AN16="","",'Rekapitulace stavby'!AN16)</f>
        <v/>
      </c>
      <c r="L20" s="25"/>
    </row>
    <row r="21" spans="2:12" s="24" customFormat="1" ht="18" customHeight="1">
      <c r="B21" s="25"/>
      <c r="E21" s="17" t="str">
        <f>IF('Rekapitulace stavby'!E17="","",'Rekapitulace stavby'!E17)</f>
        <v xml:space="preserve"> </v>
      </c>
      <c r="I21" s="16" t="s">
        <v>28</v>
      </c>
      <c r="J21" s="17" t="str">
        <f>IF('Rekapitulace stavby'!AN17="","",'Rekapitulace stavby'!AN17)</f>
        <v/>
      </c>
      <c r="L21" s="25"/>
    </row>
    <row r="22" spans="2:12" s="24" customFormat="1" ht="6.95" customHeight="1">
      <c r="B22" s="25"/>
      <c r="L22" s="25"/>
    </row>
    <row r="23" spans="2:12" s="24" customFormat="1" ht="12" customHeight="1">
      <c r="B23" s="25"/>
      <c r="D23" s="16" t="s">
        <v>33</v>
      </c>
      <c r="I23" s="16" t="s">
        <v>25</v>
      </c>
      <c r="J23" s="17" t="s">
        <v>34</v>
      </c>
      <c r="L23" s="25"/>
    </row>
    <row r="24" spans="2:12" s="24" customFormat="1" ht="18" customHeight="1">
      <c r="B24" s="25"/>
      <c r="E24" s="17" t="s">
        <v>35</v>
      </c>
      <c r="I24" s="16" t="s">
        <v>28</v>
      </c>
      <c r="J24" s="17" t="s">
        <v>36</v>
      </c>
      <c r="L24" s="25"/>
    </row>
    <row r="25" spans="2:12" s="24" customFormat="1" ht="6.95" customHeight="1">
      <c r="B25" s="25"/>
      <c r="L25" s="25"/>
    </row>
    <row r="26" spans="2:12" s="24" customFormat="1" ht="12" customHeight="1">
      <c r="B26" s="25"/>
      <c r="D26" s="16" t="s">
        <v>37</v>
      </c>
      <c r="L26" s="25"/>
    </row>
    <row r="27" spans="2:12" s="113" customFormat="1" ht="16.5" customHeight="1">
      <c r="B27" s="114"/>
      <c r="E27" s="22" t="s">
        <v>1</v>
      </c>
      <c r="F27" s="22"/>
      <c r="G27" s="22"/>
      <c r="H27" s="22"/>
      <c r="L27" s="114"/>
    </row>
    <row r="28" spans="2:12" s="24" customFormat="1" ht="6.95" customHeight="1">
      <c r="B28" s="25"/>
      <c r="L28" s="25"/>
    </row>
    <row r="29" spans="2:12" s="24" customFormat="1" ht="6.95" customHeight="1">
      <c r="B29" s="25"/>
      <c r="D29" s="65"/>
      <c r="E29" s="65"/>
      <c r="F29" s="65"/>
      <c r="G29" s="65"/>
      <c r="H29" s="65"/>
      <c r="I29" s="65"/>
      <c r="J29" s="65"/>
      <c r="K29" s="65"/>
      <c r="L29" s="25"/>
    </row>
    <row r="30" spans="2:12" s="24" customFormat="1" ht="25.35" customHeight="1">
      <c r="B30" s="25"/>
      <c r="D30" s="115" t="s">
        <v>38</v>
      </c>
      <c r="J30" s="116">
        <f>ROUND(J126,2)</f>
        <v>0</v>
      </c>
      <c r="L30" s="25"/>
    </row>
    <row r="31" spans="2:12" s="24" customFormat="1" ht="6.95" customHeight="1">
      <c r="B31" s="25"/>
      <c r="D31" s="65"/>
      <c r="E31" s="65"/>
      <c r="F31" s="65"/>
      <c r="G31" s="65"/>
      <c r="H31" s="65"/>
      <c r="I31" s="65"/>
      <c r="J31" s="65"/>
      <c r="K31" s="65"/>
      <c r="L31" s="25"/>
    </row>
    <row r="32" spans="2:12" s="24" customFormat="1" ht="14.45" customHeight="1">
      <c r="B32" s="25"/>
      <c r="F32" s="117" t="s">
        <v>40</v>
      </c>
      <c r="I32" s="117" t="s">
        <v>39</v>
      </c>
      <c r="J32" s="117" t="s">
        <v>41</v>
      </c>
      <c r="L32" s="25"/>
    </row>
    <row r="33" spans="2:12" s="24" customFormat="1" ht="14.45" customHeight="1">
      <c r="B33" s="25"/>
      <c r="D33" s="118" t="s">
        <v>42</v>
      </c>
      <c r="E33" s="16" t="s">
        <v>43</v>
      </c>
      <c r="F33" s="119">
        <f>ROUND((SUM(BE126:BE287)),2)</f>
        <v>0</v>
      </c>
      <c r="I33" s="120">
        <v>0.21</v>
      </c>
      <c r="J33" s="119">
        <f>ROUND(((SUM(BE126:BE287))*I33),2)</f>
        <v>0</v>
      </c>
      <c r="L33" s="25"/>
    </row>
    <row r="34" spans="2:12" s="24" customFormat="1" ht="14.45" customHeight="1">
      <c r="B34" s="25"/>
      <c r="E34" s="16" t="s">
        <v>44</v>
      </c>
      <c r="F34" s="119">
        <f>ROUND((SUM(BF126:BF287)),2)</f>
        <v>0</v>
      </c>
      <c r="I34" s="120">
        <v>0.15</v>
      </c>
      <c r="J34" s="119">
        <f>ROUND(((SUM(BF126:BF287))*I34),2)</f>
        <v>0</v>
      </c>
      <c r="L34" s="25"/>
    </row>
    <row r="35" spans="2:12" s="24" customFormat="1" ht="14.45" customHeight="1" hidden="1">
      <c r="B35" s="25"/>
      <c r="E35" s="16" t="s">
        <v>45</v>
      </c>
      <c r="F35" s="119">
        <f>ROUND((SUM(BG126:BG287)),2)</f>
        <v>0</v>
      </c>
      <c r="I35" s="120">
        <v>0.21</v>
      </c>
      <c r="J35" s="119">
        <f>0</f>
        <v>0</v>
      </c>
      <c r="L35" s="25"/>
    </row>
    <row r="36" spans="2:12" s="24" customFormat="1" ht="14.45" customHeight="1" hidden="1">
      <c r="B36" s="25"/>
      <c r="E36" s="16" t="s">
        <v>46</v>
      </c>
      <c r="F36" s="119">
        <f>ROUND((SUM(BH126:BH287)),2)</f>
        <v>0</v>
      </c>
      <c r="I36" s="120">
        <v>0.15</v>
      </c>
      <c r="J36" s="119">
        <f>0</f>
        <v>0</v>
      </c>
      <c r="L36" s="25"/>
    </row>
    <row r="37" spans="2:12" s="24" customFormat="1" ht="14.45" customHeight="1" hidden="1">
      <c r="B37" s="25"/>
      <c r="E37" s="16" t="s">
        <v>47</v>
      </c>
      <c r="F37" s="119">
        <f>ROUND((SUM(BI126:BI287)),2)</f>
        <v>0</v>
      </c>
      <c r="I37" s="120">
        <v>0</v>
      </c>
      <c r="J37" s="119">
        <f>0</f>
        <v>0</v>
      </c>
      <c r="L37" s="25"/>
    </row>
    <row r="38" spans="2:12" s="24" customFormat="1" ht="6.95" customHeight="1">
      <c r="B38" s="25"/>
      <c r="L38" s="25"/>
    </row>
    <row r="39" spans="2:12" s="24" customFormat="1" ht="25.35" customHeight="1">
      <c r="B39" s="25"/>
      <c r="C39" s="121"/>
      <c r="D39" s="122" t="s">
        <v>48</v>
      </c>
      <c r="E39" s="72"/>
      <c r="F39" s="72"/>
      <c r="G39" s="123" t="s">
        <v>49</v>
      </c>
      <c r="H39" s="124" t="s">
        <v>50</v>
      </c>
      <c r="I39" s="72"/>
      <c r="J39" s="125">
        <f>SUM(J30:J37)</f>
        <v>0</v>
      </c>
      <c r="K39" s="126"/>
      <c r="L39" s="25"/>
    </row>
    <row r="40" spans="2:12" s="24" customFormat="1" ht="14.45" customHeight="1">
      <c r="B40" s="25"/>
      <c r="L40" s="25"/>
    </row>
    <row r="41" spans="2:12" ht="14.45" customHeight="1">
      <c r="B41" s="6"/>
      <c r="L41" s="6"/>
    </row>
    <row r="42" spans="2:12" ht="14.45" customHeight="1">
      <c r="B42" s="6"/>
      <c r="L42" s="6"/>
    </row>
    <row r="43" spans="2:12" ht="14.45" customHeight="1">
      <c r="B43" s="6"/>
      <c r="L43" s="6"/>
    </row>
    <row r="44" spans="2:12" ht="14.45" customHeight="1">
      <c r="B44" s="6"/>
      <c r="L44" s="6"/>
    </row>
    <row r="45" spans="2:12" ht="14.45" customHeight="1">
      <c r="B45" s="6"/>
      <c r="L45" s="6"/>
    </row>
    <row r="46" spans="2:12" ht="14.45" customHeight="1">
      <c r="B46" s="6"/>
      <c r="L46" s="6"/>
    </row>
    <row r="47" spans="2:12" ht="14.45" customHeight="1">
      <c r="B47" s="6"/>
      <c r="L47" s="6"/>
    </row>
    <row r="48" spans="2:12" ht="14.45" customHeight="1">
      <c r="B48" s="6"/>
      <c r="L48" s="6"/>
    </row>
    <row r="49" spans="2:12" ht="14.45" customHeight="1">
      <c r="B49" s="6"/>
      <c r="L49" s="6"/>
    </row>
    <row r="50" spans="2:12" s="24" customFormat="1" ht="14.45" customHeight="1">
      <c r="B50" s="25"/>
      <c r="D50" s="45" t="s">
        <v>51</v>
      </c>
      <c r="E50" s="46"/>
      <c r="F50" s="46"/>
      <c r="G50" s="45" t="s">
        <v>52</v>
      </c>
      <c r="H50" s="46"/>
      <c r="I50" s="46"/>
      <c r="J50" s="46"/>
      <c r="K50" s="46"/>
      <c r="L50" s="25"/>
    </row>
    <row r="51" spans="2:12" ht="12.75">
      <c r="B51" s="6"/>
      <c r="L51" s="6"/>
    </row>
    <row r="52" spans="2:12" ht="12.75">
      <c r="B52" s="6"/>
      <c r="L52" s="6"/>
    </row>
    <row r="53" spans="2:12" ht="12.75">
      <c r="B53" s="6"/>
      <c r="L53" s="6"/>
    </row>
    <row r="54" spans="2:12" ht="12.75">
      <c r="B54" s="6"/>
      <c r="L54" s="6"/>
    </row>
    <row r="55" spans="2:12" ht="12.75">
      <c r="B55" s="6"/>
      <c r="L55" s="6"/>
    </row>
    <row r="56" spans="2:12" ht="12.75">
      <c r="B56" s="6"/>
      <c r="L56" s="6"/>
    </row>
    <row r="57" spans="2:12" ht="12.75">
      <c r="B57" s="6"/>
      <c r="L57" s="6"/>
    </row>
    <row r="58" spans="2:12" ht="12.75">
      <c r="B58" s="6"/>
      <c r="L58" s="6"/>
    </row>
    <row r="59" spans="2:12" ht="12.75">
      <c r="B59" s="6"/>
      <c r="L59" s="6"/>
    </row>
    <row r="60" spans="2:12" ht="12.75">
      <c r="B60" s="6"/>
      <c r="L60" s="6"/>
    </row>
    <row r="61" spans="2:12" s="24" customFormat="1" ht="12.75">
      <c r="B61" s="25"/>
      <c r="D61" s="47" t="s">
        <v>53</v>
      </c>
      <c r="E61" s="27"/>
      <c r="F61" s="127" t="s">
        <v>54</v>
      </c>
      <c r="G61" s="47" t="s">
        <v>53</v>
      </c>
      <c r="H61" s="27"/>
      <c r="I61" s="27"/>
      <c r="J61" s="128" t="s">
        <v>54</v>
      </c>
      <c r="K61" s="27"/>
      <c r="L61" s="25"/>
    </row>
    <row r="62" spans="2:12" ht="12.75">
      <c r="B62" s="6"/>
      <c r="L62" s="6"/>
    </row>
    <row r="63" spans="2:12" ht="12.75">
      <c r="B63" s="6"/>
      <c r="L63" s="6"/>
    </row>
    <row r="64" spans="2:12" ht="12.75">
      <c r="B64" s="6"/>
      <c r="L64" s="6"/>
    </row>
    <row r="65" spans="2:12" s="24" customFormat="1" ht="12.75">
      <c r="B65" s="25"/>
      <c r="D65" s="45" t="s">
        <v>55</v>
      </c>
      <c r="E65" s="46"/>
      <c r="F65" s="46"/>
      <c r="G65" s="45" t="s">
        <v>56</v>
      </c>
      <c r="H65" s="46"/>
      <c r="I65" s="46"/>
      <c r="J65" s="46"/>
      <c r="K65" s="46"/>
      <c r="L65" s="25"/>
    </row>
    <row r="66" spans="2:12" ht="12.75">
      <c r="B66" s="6"/>
      <c r="L66" s="6"/>
    </row>
    <row r="67" spans="2:12" ht="12.75">
      <c r="B67" s="6"/>
      <c r="L67" s="6"/>
    </row>
    <row r="68" spans="2:12" ht="12.75">
      <c r="B68" s="6"/>
      <c r="L68" s="6"/>
    </row>
    <row r="69" spans="2:12" ht="12.75">
      <c r="B69" s="6"/>
      <c r="L69" s="6"/>
    </row>
    <row r="70" spans="2:12" ht="12.75">
      <c r="B70" s="6"/>
      <c r="L70" s="6"/>
    </row>
    <row r="71" spans="2:12" ht="12.75">
      <c r="B71" s="6"/>
      <c r="L71" s="6"/>
    </row>
    <row r="72" spans="2:12" ht="12.75">
      <c r="B72" s="6"/>
      <c r="L72" s="6"/>
    </row>
    <row r="73" spans="2:12" ht="12.75">
      <c r="B73" s="6"/>
      <c r="L73" s="6"/>
    </row>
    <row r="74" spans="2:12" ht="12.75">
      <c r="B74" s="6"/>
      <c r="L74" s="6"/>
    </row>
    <row r="75" spans="2:12" ht="12.75">
      <c r="B75" s="6"/>
      <c r="L75" s="6"/>
    </row>
    <row r="76" spans="2:12" s="24" customFormat="1" ht="12.75">
      <c r="B76" s="25"/>
      <c r="D76" s="47" t="s">
        <v>53</v>
      </c>
      <c r="E76" s="27"/>
      <c r="F76" s="127" t="s">
        <v>54</v>
      </c>
      <c r="G76" s="47" t="s">
        <v>53</v>
      </c>
      <c r="H76" s="27"/>
      <c r="I76" s="27"/>
      <c r="J76" s="128" t="s">
        <v>54</v>
      </c>
      <c r="K76" s="27"/>
      <c r="L76" s="25"/>
    </row>
    <row r="77" spans="2:12" s="24" customFormat="1" ht="14.4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25"/>
    </row>
    <row r="81" spans="2:12" s="24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25"/>
    </row>
    <row r="82" spans="2:12" s="24" customFormat="1" ht="24.95" customHeight="1">
      <c r="B82" s="25"/>
      <c r="C82" s="7" t="s">
        <v>92</v>
      </c>
      <c r="L82" s="25"/>
    </row>
    <row r="83" spans="2:12" s="24" customFormat="1" ht="6.95" customHeight="1">
      <c r="B83" s="25"/>
      <c r="L83" s="25"/>
    </row>
    <row r="84" spans="2:12" s="24" customFormat="1" ht="12" customHeight="1">
      <c r="B84" s="25"/>
      <c r="C84" s="16" t="s">
        <v>16</v>
      </c>
      <c r="L84" s="25"/>
    </row>
    <row r="85" spans="2:12" s="24" customFormat="1" ht="16.5" customHeight="1">
      <c r="B85" s="25"/>
      <c r="E85" s="109" t="str">
        <f>E7</f>
        <v>Obnova povrchu komunikace ul.Šafaříkova Litvínov</v>
      </c>
      <c r="F85" s="110"/>
      <c r="G85" s="110"/>
      <c r="H85" s="110"/>
      <c r="L85" s="25"/>
    </row>
    <row r="86" spans="2:12" s="24" customFormat="1" ht="12" customHeight="1">
      <c r="B86" s="25"/>
      <c r="C86" s="16" t="s">
        <v>90</v>
      </c>
      <c r="L86" s="25"/>
    </row>
    <row r="87" spans="2:12" s="24" customFormat="1" ht="16.5" customHeight="1">
      <c r="B87" s="25"/>
      <c r="E87" s="57" t="str">
        <f>E9</f>
        <v>SO.01 - Komunikace</v>
      </c>
      <c r="F87" s="111"/>
      <c r="G87" s="111"/>
      <c r="H87" s="111"/>
      <c r="L87" s="25"/>
    </row>
    <row r="88" spans="2:12" s="24" customFormat="1" ht="6.95" customHeight="1">
      <c r="B88" s="25"/>
      <c r="L88" s="25"/>
    </row>
    <row r="89" spans="2:12" s="24" customFormat="1" ht="12" customHeight="1">
      <c r="B89" s="25"/>
      <c r="C89" s="16" t="s">
        <v>20</v>
      </c>
      <c r="F89" s="17" t="str">
        <f>F12</f>
        <v xml:space="preserve"> </v>
      </c>
      <c r="I89" s="16" t="s">
        <v>22</v>
      </c>
      <c r="J89" s="112" t="str">
        <f>IF(J12="","",J12)</f>
        <v>8. 8. 2023</v>
      </c>
      <c r="L89" s="25"/>
    </row>
    <row r="90" spans="2:12" s="24" customFormat="1" ht="6.95" customHeight="1">
      <c r="B90" s="25"/>
      <c r="L90" s="25"/>
    </row>
    <row r="91" spans="2:12" s="24" customFormat="1" ht="15.2" customHeight="1">
      <c r="B91" s="25"/>
      <c r="C91" s="16" t="s">
        <v>24</v>
      </c>
      <c r="F91" s="17" t="str">
        <f>E15</f>
        <v>Město Litvínov</v>
      </c>
      <c r="I91" s="16" t="s">
        <v>31</v>
      </c>
      <c r="J91" s="129" t="str">
        <f>E21</f>
        <v xml:space="preserve"> </v>
      </c>
      <c r="L91" s="25"/>
    </row>
    <row r="92" spans="2:12" s="24" customFormat="1" ht="15.2" customHeight="1">
      <c r="B92" s="25"/>
      <c r="C92" s="16" t="s">
        <v>29</v>
      </c>
      <c r="F92" s="17" t="str">
        <f>IF(E18="","",E18)</f>
        <v>Vyplň údaj</v>
      </c>
      <c r="I92" s="16" t="s">
        <v>33</v>
      </c>
      <c r="J92" s="129" t="str">
        <f>E24</f>
        <v>MESSOR s.r.o.</v>
      </c>
      <c r="L92" s="25"/>
    </row>
    <row r="93" spans="2:12" s="24" customFormat="1" ht="10.35" customHeight="1">
      <c r="B93" s="25"/>
      <c r="L93" s="25"/>
    </row>
    <row r="94" spans="2:12" s="24" customFormat="1" ht="29.25" customHeight="1">
      <c r="B94" s="25"/>
      <c r="C94" s="130" t="s">
        <v>93</v>
      </c>
      <c r="D94" s="121"/>
      <c r="E94" s="121"/>
      <c r="F94" s="121"/>
      <c r="G94" s="121"/>
      <c r="H94" s="121"/>
      <c r="I94" s="121"/>
      <c r="J94" s="131" t="s">
        <v>94</v>
      </c>
      <c r="K94" s="121"/>
      <c r="L94" s="25"/>
    </row>
    <row r="95" spans="2:12" s="24" customFormat="1" ht="10.35" customHeight="1">
      <c r="B95" s="25"/>
      <c r="L95" s="25"/>
    </row>
    <row r="96" spans="2:47" s="24" customFormat="1" ht="22.9" customHeight="1">
      <c r="B96" s="25"/>
      <c r="C96" s="132" t="s">
        <v>95</v>
      </c>
      <c r="J96" s="116">
        <f>J126</f>
        <v>0</v>
      </c>
      <c r="L96" s="25"/>
      <c r="AU96" s="3" t="s">
        <v>96</v>
      </c>
    </row>
    <row r="97" spans="2:12" s="133" customFormat="1" ht="24.95" customHeight="1">
      <c r="B97" s="134"/>
      <c r="D97" s="135" t="s">
        <v>97</v>
      </c>
      <c r="E97" s="136"/>
      <c r="F97" s="136"/>
      <c r="G97" s="136"/>
      <c r="H97" s="136"/>
      <c r="I97" s="136"/>
      <c r="J97" s="137">
        <f>J127</f>
        <v>0</v>
      </c>
      <c r="L97" s="134"/>
    </row>
    <row r="98" spans="2:12" s="138" customFormat="1" ht="19.9" customHeight="1">
      <c r="B98" s="139"/>
      <c r="D98" s="140" t="s">
        <v>98</v>
      </c>
      <c r="E98" s="141"/>
      <c r="F98" s="141"/>
      <c r="G98" s="141"/>
      <c r="H98" s="141"/>
      <c r="I98" s="141"/>
      <c r="J98" s="142">
        <f>J128</f>
        <v>0</v>
      </c>
      <c r="L98" s="139"/>
    </row>
    <row r="99" spans="2:12" s="138" customFormat="1" ht="19.9" customHeight="1">
      <c r="B99" s="139"/>
      <c r="D99" s="140" t="s">
        <v>99</v>
      </c>
      <c r="E99" s="141"/>
      <c r="F99" s="141"/>
      <c r="G99" s="141"/>
      <c r="H99" s="141"/>
      <c r="I99" s="141"/>
      <c r="J99" s="142">
        <f>J150</f>
        <v>0</v>
      </c>
      <c r="L99" s="139"/>
    </row>
    <row r="100" spans="2:12" s="138" customFormat="1" ht="19.9" customHeight="1">
      <c r="B100" s="139"/>
      <c r="D100" s="140" t="s">
        <v>100</v>
      </c>
      <c r="E100" s="141"/>
      <c r="F100" s="141"/>
      <c r="G100" s="141"/>
      <c r="H100" s="141"/>
      <c r="I100" s="141"/>
      <c r="J100" s="142">
        <f>J171</f>
        <v>0</v>
      </c>
      <c r="L100" s="139"/>
    </row>
    <row r="101" spans="2:12" s="138" customFormat="1" ht="19.9" customHeight="1">
      <c r="B101" s="139"/>
      <c r="D101" s="140" t="s">
        <v>101</v>
      </c>
      <c r="E101" s="141"/>
      <c r="F101" s="141"/>
      <c r="G101" s="141"/>
      <c r="H101" s="141"/>
      <c r="I101" s="141"/>
      <c r="J101" s="142">
        <f>J181</f>
        <v>0</v>
      </c>
      <c r="L101" s="139"/>
    </row>
    <row r="102" spans="2:12" s="138" customFormat="1" ht="19.9" customHeight="1">
      <c r="B102" s="139"/>
      <c r="D102" s="140" t="s">
        <v>102</v>
      </c>
      <c r="E102" s="141"/>
      <c r="F102" s="141"/>
      <c r="G102" s="141"/>
      <c r="H102" s="141"/>
      <c r="I102" s="141"/>
      <c r="J102" s="142">
        <f>J252</f>
        <v>0</v>
      </c>
      <c r="L102" s="139"/>
    </row>
    <row r="103" spans="2:12" s="138" customFormat="1" ht="19.9" customHeight="1">
      <c r="B103" s="139"/>
      <c r="D103" s="140" t="s">
        <v>103</v>
      </c>
      <c r="E103" s="141"/>
      <c r="F103" s="141"/>
      <c r="G103" s="141"/>
      <c r="H103" s="141"/>
      <c r="I103" s="141"/>
      <c r="J103" s="142">
        <f>J270</f>
        <v>0</v>
      </c>
      <c r="L103" s="139"/>
    </row>
    <row r="104" spans="2:12" s="133" customFormat="1" ht="24.95" customHeight="1">
      <c r="B104" s="134"/>
      <c r="D104" s="135" t="s">
        <v>104</v>
      </c>
      <c r="E104" s="136"/>
      <c r="F104" s="136"/>
      <c r="G104" s="136"/>
      <c r="H104" s="136"/>
      <c r="I104" s="136"/>
      <c r="J104" s="137">
        <f>J273</f>
        <v>0</v>
      </c>
      <c r="L104" s="134"/>
    </row>
    <row r="105" spans="2:12" s="138" customFormat="1" ht="19.9" customHeight="1">
      <c r="B105" s="139"/>
      <c r="D105" s="140" t="s">
        <v>105</v>
      </c>
      <c r="E105" s="141"/>
      <c r="F105" s="141"/>
      <c r="G105" s="141"/>
      <c r="H105" s="141"/>
      <c r="I105" s="141"/>
      <c r="J105" s="142">
        <f>J274</f>
        <v>0</v>
      </c>
      <c r="L105" s="139"/>
    </row>
    <row r="106" spans="2:12" s="138" customFormat="1" ht="19.9" customHeight="1">
      <c r="B106" s="139"/>
      <c r="D106" s="140" t="s">
        <v>106</v>
      </c>
      <c r="E106" s="141"/>
      <c r="F106" s="141"/>
      <c r="G106" s="141"/>
      <c r="H106" s="141"/>
      <c r="I106" s="141"/>
      <c r="J106" s="142">
        <f>J281</f>
        <v>0</v>
      </c>
      <c r="L106" s="139"/>
    </row>
    <row r="107" spans="2:12" s="24" customFormat="1" ht="21.75" customHeight="1">
      <c r="B107" s="25"/>
      <c r="L107" s="25"/>
    </row>
    <row r="108" spans="2:12" s="24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25"/>
    </row>
    <row r="112" spans="2:12" s="24" customFormat="1" ht="6.95" customHeight="1"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25"/>
    </row>
    <row r="113" spans="2:12" s="24" customFormat="1" ht="24.95" customHeight="1">
      <c r="B113" s="25"/>
      <c r="C113" s="7" t="s">
        <v>107</v>
      </c>
      <c r="L113" s="25"/>
    </row>
    <row r="114" spans="2:12" s="24" customFormat="1" ht="6.95" customHeight="1">
      <c r="B114" s="25"/>
      <c r="L114" s="25"/>
    </row>
    <row r="115" spans="2:12" s="24" customFormat="1" ht="12" customHeight="1">
      <c r="B115" s="25"/>
      <c r="C115" s="16" t="s">
        <v>16</v>
      </c>
      <c r="L115" s="25"/>
    </row>
    <row r="116" spans="2:12" s="24" customFormat="1" ht="16.5" customHeight="1">
      <c r="B116" s="25"/>
      <c r="E116" s="109" t="str">
        <f>E7</f>
        <v>Obnova povrchu komunikace ul.Šafaříkova Litvínov</v>
      </c>
      <c r="F116" s="110"/>
      <c r="G116" s="110"/>
      <c r="H116" s="110"/>
      <c r="L116" s="25"/>
    </row>
    <row r="117" spans="2:12" s="24" customFormat="1" ht="12" customHeight="1">
      <c r="B117" s="25"/>
      <c r="C117" s="16" t="s">
        <v>90</v>
      </c>
      <c r="L117" s="25"/>
    </row>
    <row r="118" spans="2:12" s="24" customFormat="1" ht="16.5" customHeight="1">
      <c r="B118" s="25"/>
      <c r="E118" s="57" t="str">
        <f>E9</f>
        <v>SO.01 - Komunikace</v>
      </c>
      <c r="F118" s="111"/>
      <c r="G118" s="111"/>
      <c r="H118" s="111"/>
      <c r="L118" s="25"/>
    </row>
    <row r="119" spans="2:12" s="24" customFormat="1" ht="6.95" customHeight="1">
      <c r="B119" s="25"/>
      <c r="L119" s="25"/>
    </row>
    <row r="120" spans="2:12" s="24" customFormat="1" ht="12" customHeight="1">
      <c r="B120" s="25"/>
      <c r="C120" s="16" t="s">
        <v>20</v>
      </c>
      <c r="F120" s="17" t="str">
        <f>F12</f>
        <v xml:space="preserve"> </v>
      </c>
      <c r="I120" s="16" t="s">
        <v>22</v>
      </c>
      <c r="J120" s="112" t="str">
        <f>IF(J12="","",J12)</f>
        <v>8. 8. 2023</v>
      </c>
      <c r="L120" s="25"/>
    </row>
    <row r="121" spans="2:12" s="24" customFormat="1" ht="6.95" customHeight="1">
      <c r="B121" s="25"/>
      <c r="L121" s="25"/>
    </row>
    <row r="122" spans="2:12" s="24" customFormat="1" ht="15.2" customHeight="1">
      <c r="B122" s="25"/>
      <c r="C122" s="16" t="s">
        <v>24</v>
      </c>
      <c r="F122" s="17" t="str">
        <f>E15</f>
        <v>Město Litvínov</v>
      </c>
      <c r="I122" s="16" t="s">
        <v>31</v>
      </c>
      <c r="J122" s="129" t="str">
        <f>E21</f>
        <v xml:space="preserve"> </v>
      </c>
      <c r="L122" s="25"/>
    </row>
    <row r="123" spans="2:12" s="24" customFormat="1" ht="15.2" customHeight="1">
      <c r="B123" s="25"/>
      <c r="C123" s="16" t="s">
        <v>29</v>
      </c>
      <c r="F123" s="17" t="str">
        <f>IF(E18="","",E18)</f>
        <v>Vyplň údaj</v>
      </c>
      <c r="I123" s="16" t="s">
        <v>33</v>
      </c>
      <c r="J123" s="129" t="str">
        <f>E24</f>
        <v>MESSOR s.r.o.</v>
      </c>
      <c r="L123" s="25"/>
    </row>
    <row r="124" spans="2:12" s="24" customFormat="1" ht="10.35" customHeight="1">
      <c r="B124" s="25"/>
      <c r="L124" s="25"/>
    </row>
    <row r="125" spans="2:20" s="143" customFormat="1" ht="29.25" customHeight="1">
      <c r="B125" s="144"/>
      <c r="C125" s="145" t="s">
        <v>108</v>
      </c>
      <c r="D125" s="146" t="s">
        <v>63</v>
      </c>
      <c r="E125" s="146" t="s">
        <v>59</v>
      </c>
      <c r="F125" s="146" t="s">
        <v>60</v>
      </c>
      <c r="G125" s="146" t="s">
        <v>109</v>
      </c>
      <c r="H125" s="146" t="s">
        <v>110</v>
      </c>
      <c r="I125" s="146" t="s">
        <v>111</v>
      </c>
      <c r="J125" s="146" t="s">
        <v>94</v>
      </c>
      <c r="K125" s="147" t="s">
        <v>112</v>
      </c>
      <c r="L125" s="144"/>
      <c r="M125" s="77" t="s">
        <v>1</v>
      </c>
      <c r="N125" s="78" t="s">
        <v>42</v>
      </c>
      <c r="O125" s="78" t="s">
        <v>113</v>
      </c>
      <c r="P125" s="78" t="s">
        <v>114</v>
      </c>
      <c r="Q125" s="78" t="s">
        <v>115</v>
      </c>
      <c r="R125" s="78" t="s">
        <v>116</v>
      </c>
      <c r="S125" s="78" t="s">
        <v>117</v>
      </c>
      <c r="T125" s="79" t="s">
        <v>118</v>
      </c>
    </row>
    <row r="126" spans="2:63" s="24" customFormat="1" ht="22.9" customHeight="1">
      <c r="B126" s="25"/>
      <c r="C126" s="83" t="s">
        <v>119</v>
      </c>
      <c r="J126" s="148">
        <f>BK126</f>
        <v>0</v>
      </c>
      <c r="L126" s="25"/>
      <c r="M126" s="80"/>
      <c r="N126" s="65"/>
      <c r="O126" s="65"/>
      <c r="P126" s="149" t="e">
        <f>P127+P273</f>
        <v>#REF!</v>
      </c>
      <c r="Q126" s="65"/>
      <c r="R126" s="149" t="e">
        <f>R127+R273</f>
        <v>#REF!</v>
      </c>
      <c r="S126" s="65"/>
      <c r="T126" s="150" t="e">
        <f>T127+T273</f>
        <v>#REF!</v>
      </c>
      <c r="AT126" s="3" t="s">
        <v>77</v>
      </c>
      <c r="AU126" s="3" t="s">
        <v>96</v>
      </c>
      <c r="BK126" s="151">
        <f>BK127+BK273</f>
        <v>0</v>
      </c>
    </row>
    <row r="127" spans="2:63" s="152" customFormat="1" ht="25.9" customHeight="1">
      <c r="B127" s="153"/>
      <c r="D127" s="154" t="s">
        <v>77</v>
      </c>
      <c r="E127" s="155" t="s">
        <v>120</v>
      </c>
      <c r="F127" s="155" t="s">
        <v>121</v>
      </c>
      <c r="I127" s="156"/>
      <c r="J127" s="157">
        <f>BK127</f>
        <v>0</v>
      </c>
      <c r="L127" s="153"/>
      <c r="M127" s="158"/>
      <c r="P127" s="159">
        <f>P128+P150+P171+P181+P252+P270</f>
        <v>0</v>
      </c>
      <c r="R127" s="159">
        <f>R128+R150+R171+R181+R252+R270</f>
        <v>83.0681982</v>
      </c>
      <c r="T127" s="160">
        <f>T128+T150+T171+T181+T252+T270</f>
        <v>490.7115</v>
      </c>
      <c r="AR127" s="154" t="s">
        <v>86</v>
      </c>
      <c r="AT127" s="161" t="s">
        <v>77</v>
      </c>
      <c r="AU127" s="161" t="s">
        <v>78</v>
      </c>
      <c r="AY127" s="154" t="s">
        <v>122</v>
      </c>
      <c r="BK127" s="162">
        <f>BK128+BK150+BK171+BK181+BK252+BK270</f>
        <v>0</v>
      </c>
    </row>
    <row r="128" spans="2:63" s="152" customFormat="1" ht="22.9" customHeight="1">
      <c r="B128" s="153"/>
      <c r="D128" s="154" t="s">
        <v>77</v>
      </c>
      <c r="E128" s="163" t="s">
        <v>86</v>
      </c>
      <c r="F128" s="163" t="s">
        <v>123</v>
      </c>
      <c r="I128" s="156"/>
      <c r="J128" s="164">
        <f>BK128</f>
        <v>0</v>
      </c>
      <c r="L128" s="153"/>
      <c r="M128" s="158"/>
      <c r="P128" s="159">
        <f>SUM(P129:P149)</f>
        <v>0</v>
      </c>
      <c r="R128" s="159">
        <f>SUM(R129:R149)</f>
        <v>0.236106</v>
      </c>
      <c r="T128" s="160">
        <f>SUM(T129:T149)</f>
        <v>484.6575</v>
      </c>
      <c r="AR128" s="154" t="s">
        <v>86</v>
      </c>
      <c r="AT128" s="161" t="s">
        <v>77</v>
      </c>
      <c r="AU128" s="161" t="s">
        <v>86</v>
      </c>
      <c r="AY128" s="154" t="s">
        <v>122</v>
      </c>
      <c r="BK128" s="162">
        <f>SUM(BK129:BK149)</f>
        <v>0</v>
      </c>
    </row>
    <row r="129" spans="2:65" s="24" customFormat="1" ht="16.5" customHeight="1">
      <c r="B129" s="25"/>
      <c r="C129" s="165" t="s">
        <v>124</v>
      </c>
      <c r="D129" s="165" t="s">
        <v>125</v>
      </c>
      <c r="E129" s="166" t="s">
        <v>126</v>
      </c>
      <c r="F129" s="167" t="s">
        <v>127</v>
      </c>
      <c r="G129" s="168" t="s">
        <v>128</v>
      </c>
      <c r="H129" s="169">
        <v>25.8</v>
      </c>
      <c r="I129" s="170"/>
      <c r="J129" s="171">
        <f>ROUND(I129*H129,2)</f>
        <v>0</v>
      </c>
      <c r="K129" s="167" t="s">
        <v>129</v>
      </c>
      <c r="L129" s="25"/>
      <c r="M129" s="172" t="s">
        <v>1</v>
      </c>
      <c r="N129" s="173" t="s">
        <v>43</v>
      </c>
      <c r="P129" s="174">
        <f>O129*H129</f>
        <v>0</v>
      </c>
      <c r="Q129" s="174">
        <v>0</v>
      </c>
      <c r="R129" s="174">
        <f>Q129*H129</f>
        <v>0</v>
      </c>
      <c r="S129" s="174">
        <v>0.22</v>
      </c>
      <c r="T129" s="175">
        <f>S129*H129</f>
        <v>5.676</v>
      </c>
      <c r="AR129" s="176" t="s">
        <v>130</v>
      </c>
      <c r="AT129" s="176" t="s">
        <v>125</v>
      </c>
      <c r="AU129" s="176" t="s">
        <v>88</v>
      </c>
      <c r="AY129" s="3" t="s">
        <v>122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3" t="s">
        <v>86</v>
      </c>
      <c r="BK129" s="177">
        <f>ROUND(I129*H129,2)</f>
        <v>0</v>
      </c>
      <c r="BL129" s="3" t="s">
        <v>130</v>
      </c>
      <c r="BM129" s="176" t="s">
        <v>131</v>
      </c>
    </row>
    <row r="130" spans="2:47" s="24" customFormat="1" ht="19.5">
      <c r="B130" s="25"/>
      <c r="D130" s="178" t="s">
        <v>132</v>
      </c>
      <c r="F130" s="179" t="s">
        <v>133</v>
      </c>
      <c r="I130" s="180"/>
      <c r="L130" s="25"/>
      <c r="M130" s="181"/>
      <c r="T130" s="69"/>
      <c r="AT130" s="3" t="s">
        <v>132</v>
      </c>
      <c r="AU130" s="3" t="s">
        <v>88</v>
      </c>
    </row>
    <row r="131" spans="2:51" s="182" customFormat="1" ht="11.25">
      <c r="B131" s="183"/>
      <c r="D131" s="178" t="s">
        <v>134</v>
      </c>
      <c r="E131" s="184" t="s">
        <v>1</v>
      </c>
      <c r="F131" s="185" t="s">
        <v>135</v>
      </c>
      <c r="H131" s="184" t="s">
        <v>1</v>
      </c>
      <c r="I131" s="186"/>
      <c r="L131" s="183"/>
      <c r="M131" s="187"/>
      <c r="T131" s="188"/>
      <c r="AT131" s="184" t="s">
        <v>134</v>
      </c>
      <c r="AU131" s="184" t="s">
        <v>88</v>
      </c>
      <c r="AV131" s="182" t="s">
        <v>86</v>
      </c>
      <c r="AW131" s="182" t="s">
        <v>32</v>
      </c>
      <c r="AX131" s="182" t="s">
        <v>78</v>
      </c>
      <c r="AY131" s="184" t="s">
        <v>122</v>
      </c>
    </row>
    <row r="132" spans="2:51" s="182" customFormat="1" ht="11.25">
      <c r="B132" s="183"/>
      <c r="D132" s="178" t="s">
        <v>134</v>
      </c>
      <c r="E132" s="184" t="s">
        <v>1</v>
      </c>
      <c r="F132" s="185" t="s">
        <v>136</v>
      </c>
      <c r="H132" s="184" t="s">
        <v>1</v>
      </c>
      <c r="I132" s="186"/>
      <c r="L132" s="183"/>
      <c r="M132" s="187"/>
      <c r="T132" s="188"/>
      <c r="AT132" s="184" t="s">
        <v>134</v>
      </c>
      <c r="AU132" s="184" t="s">
        <v>88</v>
      </c>
      <c r="AV132" s="182" t="s">
        <v>86</v>
      </c>
      <c r="AW132" s="182" t="s">
        <v>32</v>
      </c>
      <c r="AX132" s="182" t="s">
        <v>78</v>
      </c>
      <c r="AY132" s="184" t="s">
        <v>122</v>
      </c>
    </row>
    <row r="133" spans="2:51" s="189" customFormat="1" ht="11.25">
      <c r="B133" s="190"/>
      <c r="D133" s="178" t="s">
        <v>134</v>
      </c>
      <c r="E133" s="191" t="s">
        <v>1</v>
      </c>
      <c r="F133" s="192" t="s">
        <v>137</v>
      </c>
      <c r="H133" s="193">
        <v>25.8</v>
      </c>
      <c r="I133" s="194"/>
      <c r="L133" s="190"/>
      <c r="M133" s="195"/>
      <c r="T133" s="196"/>
      <c r="AT133" s="191" t="s">
        <v>134</v>
      </c>
      <c r="AU133" s="191" t="s">
        <v>88</v>
      </c>
      <c r="AV133" s="189" t="s">
        <v>88</v>
      </c>
      <c r="AW133" s="189" t="s">
        <v>32</v>
      </c>
      <c r="AX133" s="189" t="s">
        <v>86</v>
      </c>
      <c r="AY133" s="191" t="s">
        <v>122</v>
      </c>
    </row>
    <row r="134" spans="2:65" s="24" customFormat="1" ht="21.75" customHeight="1">
      <c r="B134" s="25"/>
      <c r="C134" s="165" t="s">
        <v>130</v>
      </c>
      <c r="D134" s="165" t="s">
        <v>125</v>
      </c>
      <c r="E134" s="166" t="s">
        <v>138</v>
      </c>
      <c r="F134" s="167" t="s">
        <v>139</v>
      </c>
      <c r="G134" s="168" t="s">
        <v>128</v>
      </c>
      <c r="H134" s="169">
        <v>3027</v>
      </c>
      <c r="I134" s="170"/>
      <c r="J134" s="171">
        <f>ROUND(I134*H134,2)</f>
        <v>0</v>
      </c>
      <c r="K134" s="167" t="s">
        <v>129</v>
      </c>
      <c r="L134" s="25"/>
      <c r="M134" s="172" t="s">
        <v>1</v>
      </c>
      <c r="N134" s="173" t="s">
        <v>43</v>
      </c>
      <c r="P134" s="174">
        <f>O134*H134</f>
        <v>0</v>
      </c>
      <c r="Q134" s="174">
        <v>6E-05</v>
      </c>
      <c r="R134" s="174">
        <f>Q134*H134</f>
        <v>0.18162</v>
      </c>
      <c r="S134" s="174">
        <v>0.115</v>
      </c>
      <c r="T134" s="175">
        <f>S134*H134</f>
        <v>348.105</v>
      </c>
      <c r="AR134" s="176" t="s">
        <v>130</v>
      </c>
      <c r="AT134" s="176" t="s">
        <v>125</v>
      </c>
      <c r="AU134" s="176" t="s">
        <v>88</v>
      </c>
      <c r="AY134" s="3" t="s">
        <v>122</v>
      </c>
      <c r="BE134" s="177">
        <f>IF(N134="základní",J134,0)</f>
        <v>0</v>
      </c>
      <c r="BF134" s="177">
        <f>IF(N134="snížená",J134,0)</f>
        <v>0</v>
      </c>
      <c r="BG134" s="177">
        <f>IF(N134="zákl. přenesená",J134,0)</f>
        <v>0</v>
      </c>
      <c r="BH134" s="177">
        <f>IF(N134="sníž. přenesená",J134,0)</f>
        <v>0</v>
      </c>
      <c r="BI134" s="177">
        <f>IF(N134="nulová",J134,0)</f>
        <v>0</v>
      </c>
      <c r="BJ134" s="3" t="s">
        <v>86</v>
      </c>
      <c r="BK134" s="177">
        <f>ROUND(I134*H134,2)</f>
        <v>0</v>
      </c>
      <c r="BL134" s="3" t="s">
        <v>130</v>
      </c>
      <c r="BM134" s="176" t="s">
        <v>140</v>
      </c>
    </row>
    <row r="135" spans="2:47" s="24" customFormat="1" ht="19.5">
      <c r="B135" s="25"/>
      <c r="D135" s="178" t="s">
        <v>132</v>
      </c>
      <c r="F135" s="179" t="s">
        <v>141</v>
      </c>
      <c r="I135" s="180"/>
      <c r="L135" s="25"/>
      <c r="M135" s="181"/>
      <c r="T135" s="69"/>
      <c r="AT135" s="3" t="s">
        <v>132</v>
      </c>
      <c r="AU135" s="3" t="s">
        <v>88</v>
      </c>
    </row>
    <row r="136" spans="2:51" s="182" customFormat="1" ht="11.25">
      <c r="B136" s="183"/>
      <c r="D136" s="178" t="s">
        <v>134</v>
      </c>
      <c r="E136" s="184" t="s">
        <v>1</v>
      </c>
      <c r="F136" s="185" t="s">
        <v>135</v>
      </c>
      <c r="H136" s="184" t="s">
        <v>1</v>
      </c>
      <c r="I136" s="186"/>
      <c r="L136" s="183"/>
      <c r="M136" s="187"/>
      <c r="T136" s="188"/>
      <c r="AT136" s="184" t="s">
        <v>134</v>
      </c>
      <c r="AU136" s="184" t="s">
        <v>88</v>
      </c>
      <c r="AV136" s="182" t="s">
        <v>86</v>
      </c>
      <c r="AW136" s="182" t="s">
        <v>32</v>
      </c>
      <c r="AX136" s="182" t="s">
        <v>78</v>
      </c>
      <c r="AY136" s="184" t="s">
        <v>122</v>
      </c>
    </row>
    <row r="137" spans="2:51" s="189" customFormat="1" ht="11.25">
      <c r="B137" s="190"/>
      <c r="D137" s="178" t="s">
        <v>134</v>
      </c>
      <c r="E137" s="191" t="s">
        <v>1</v>
      </c>
      <c r="F137" s="192" t="s">
        <v>142</v>
      </c>
      <c r="H137" s="193">
        <v>3027</v>
      </c>
      <c r="I137" s="194"/>
      <c r="L137" s="190"/>
      <c r="M137" s="195"/>
      <c r="T137" s="196"/>
      <c r="AT137" s="191" t="s">
        <v>134</v>
      </c>
      <c r="AU137" s="191" t="s">
        <v>88</v>
      </c>
      <c r="AV137" s="189" t="s">
        <v>88</v>
      </c>
      <c r="AW137" s="189" t="s">
        <v>32</v>
      </c>
      <c r="AX137" s="189" t="s">
        <v>78</v>
      </c>
      <c r="AY137" s="191" t="s">
        <v>122</v>
      </c>
    </row>
    <row r="138" spans="2:51" s="197" customFormat="1" ht="11.25">
      <c r="B138" s="198"/>
      <c r="D138" s="178" t="s">
        <v>134</v>
      </c>
      <c r="E138" s="199" t="s">
        <v>1</v>
      </c>
      <c r="F138" s="200" t="s">
        <v>143</v>
      </c>
      <c r="H138" s="201">
        <v>3027</v>
      </c>
      <c r="I138" s="202"/>
      <c r="L138" s="198"/>
      <c r="M138" s="203"/>
      <c r="T138" s="204"/>
      <c r="AT138" s="199" t="s">
        <v>134</v>
      </c>
      <c r="AU138" s="199" t="s">
        <v>88</v>
      </c>
      <c r="AV138" s="197" t="s">
        <v>130</v>
      </c>
      <c r="AW138" s="197" t="s">
        <v>32</v>
      </c>
      <c r="AX138" s="197" t="s">
        <v>86</v>
      </c>
      <c r="AY138" s="199" t="s">
        <v>122</v>
      </c>
    </row>
    <row r="139" spans="2:65" s="24" customFormat="1" ht="21.75" customHeight="1">
      <c r="B139" s="25"/>
      <c r="C139" s="165" t="s">
        <v>144</v>
      </c>
      <c r="D139" s="165" t="s">
        <v>125</v>
      </c>
      <c r="E139" s="166" t="s">
        <v>145</v>
      </c>
      <c r="F139" s="167" t="s">
        <v>146</v>
      </c>
      <c r="G139" s="168" t="s">
        <v>128</v>
      </c>
      <c r="H139" s="169">
        <v>454.05</v>
      </c>
      <c r="I139" s="170"/>
      <c r="J139" s="171">
        <f>ROUND(I139*H139,2)</f>
        <v>0</v>
      </c>
      <c r="K139" s="167" t="s">
        <v>129</v>
      </c>
      <c r="L139" s="25"/>
      <c r="M139" s="172" t="s">
        <v>1</v>
      </c>
      <c r="N139" s="173" t="s">
        <v>43</v>
      </c>
      <c r="P139" s="174">
        <f>O139*H139</f>
        <v>0</v>
      </c>
      <c r="Q139" s="174">
        <v>0.00012</v>
      </c>
      <c r="R139" s="174">
        <f>Q139*H139</f>
        <v>0.054486</v>
      </c>
      <c r="S139" s="174">
        <v>0.23</v>
      </c>
      <c r="T139" s="175">
        <f>S139*H139</f>
        <v>104.43150000000001</v>
      </c>
      <c r="AR139" s="176" t="s">
        <v>130</v>
      </c>
      <c r="AT139" s="176" t="s">
        <v>125</v>
      </c>
      <c r="AU139" s="176" t="s">
        <v>88</v>
      </c>
      <c r="AY139" s="3" t="s">
        <v>122</v>
      </c>
      <c r="BE139" s="177">
        <f>IF(N139="základní",J139,0)</f>
        <v>0</v>
      </c>
      <c r="BF139" s="177">
        <f>IF(N139="snížená",J139,0)</f>
        <v>0</v>
      </c>
      <c r="BG139" s="177">
        <f>IF(N139="zákl. přenesená",J139,0)</f>
        <v>0</v>
      </c>
      <c r="BH139" s="177">
        <f>IF(N139="sníž. přenesená",J139,0)</f>
        <v>0</v>
      </c>
      <c r="BI139" s="177">
        <f>IF(N139="nulová",J139,0)</f>
        <v>0</v>
      </c>
      <c r="BJ139" s="3" t="s">
        <v>86</v>
      </c>
      <c r="BK139" s="177">
        <f>ROUND(I139*H139,2)</f>
        <v>0</v>
      </c>
      <c r="BL139" s="3" t="s">
        <v>130</v>
      </c>
      <c r="BM139" s="176" t="s">
        <v>147</v>
      </c>
    </row>
    <row r="140" spans="2:47" s="24" customFormat="1" ht="19.5">
      <c r="B140" s="25"/>
      <c r="D140" s="178" t="s">
        <v>132</v>
      </c>
      <c r="F140" s="179" t="s">
        <v>148</v>
      </c>
      <c r="I140" s="180"/>
      <c r="L140" s="25"/>
      <c r="M140" s="181"/>
      <c r="T140" s="69"/>
      <c r="AT140" s="3" t="s">
        <v>132</v>
      </c>
      <c r="AU140" s="3" t="s">
        <v>88</v>
      </c>
    </row>
    <row r="141" spans="2:51" s="182" customFormat="1" ht="11.25">
      <c r="B141" s="183"/>
      <c r="D141" s="178" t="s">
        <v>134</v>
      </c>
      <c r="E141" s="184" t="s">
        <v>1</v>
      </c>
      <c r="F141" s="185" t="s">
        <v>135</v>
      </c>
      <c r="H141" s="184" t="s">
        <v>1</v>
      </c>
      <c r="I141" s="186"/>
      <c r="L141" s="183"/>
      <c r="M141" s="187"/>
      <c r="T141" s="188"/>
      <c r="AT141" s="184" t="s">
        <v>134</v>
      </c>
      <c r="AU141" s="184" t="s">
        <v>88</v>
      </c>
      <c r="AV141" s="182" t="s">
        <v>86</v>
      </c>
      <c r="AW141" s="182" t="s">
        <v>32</v>
      </c>
      <c r="AX141" s="182" t="s">
        <v>78</v>
      </c>
      <c r="AY141" s="184" t="s">
        <v>122</v>
      </c>
    </row>
    <row r="142" spans="2:51" s="182" customFormat="1" ht="11.25">
      <c r="B142" s="183"/>
      <c r="D142" s="178" t="s">
        <v>134</v>
      </c>
      <c r="E142" s="184" t="s">
        <v>1</v>
      </c>
      <c r="F142" s="185" t="s">
        <v>149</v>
      </c>
      <c r="H142" s="184" t="s">
        <v>1</v>
      </c>
      <c r="I142" s="186"/>
      <c r="L142" s="183"/>
      <c r="M142" s="187"/>
      <c r="T142" s="188"/>
      <c r="AT142" s="184" t="s">
        <v>134</v>
      </c>
      <c r="AU142" s="184" t="s">
        <v>88</v>
      </c>
      <c r="AV142" s="182" t="s">
        <v>86</v>
      </c>
      <c r="AW142" s="182" t="s">
        <v>32</v>
      </c>
      <c r="AX142" s="182" t="s">
        <v>78</v>
      </c>
      <c r="AY142" s="184" t="s">
        <v>122</v>
      </c>
    </row>
    <row r="143" spans="2:51" s="189" customFormat="1" ht="11.25">
      <c r="B143" s="190"/>
      <c r="D143" s="178" t="s">
        <v>134</v>
      </c>
      <c r="E143" s="191" t="s">
        <v>1</v>
      </c>
      <c r="F143" s="192" t="s">
        <v>150</v>
      </c>
      <c r="H143" s="193">
        <v>454.05</v>
      </c>
      <c r="I143" s="194"/>
      <c r="L143" s="190"/>
      <c r="M143" s="195"/>
      <c r="T143" s="196"/>
      <c r="AT143" s="191" t="s">
        <v>134</v>
      </c>
      <c r="AU143" s="191" t="s">
        <v>88</v>
      </c>
      <c r="AV143" s="189" t="s">
        <v>88</v>
      </c>
      <c r="AW143" s="189" t="s">
        <v>32</v>
      </c>
      <c r="AX143" s="189" t="s">
        <v>78</v>
      </c>
      <c r="AY143" s="191" t="s">
        <v>122</v>
      </c>
    </row>
    <row r="144" spans="2:51" s="197" customFormat="1" ht="11.25">
      <c r="B144" s="198"/>
      <c r="D144" s="178" t="s">
        <v>134</v>
      </c>
      <c r="E144" s="199" t="s">
        <v>1</v>
      </c>
      <c r="F144" s="200" t="s">
        <v>143</v>
      </c>
      <c r="H144" s="201">
        <v>454.05</v>
      </c>
      <c r="I144" s="202"/>
      <c r="L144" s="198"/>
      <c r="M144" s="203"/>
      <c r="T144" s="204"/>
      <c r="AT144" s="199" t="s">
        <v>134</v>
      </c>
      <c r="AU144" s="199" t="s">
        <v>88</v>
      </c>
      <c r="AV144" s="197" t="s">
        <v>130</v>
      </c>
      <c r="AW144" s="197" t="s">
        <v>32</v>
      </c>
      <c r="AX144" s="197" t="s">
        <v>86</v>
      </c>
      <c r="AY144" s="199" t="s">
        <v>122</v>
      </c>
    </row>
    <row r="145" spans="2:65" s="24" customFormat="1" ht="16.5" customHeight="1">
      <c r="B145" s="25"/>
      <c r="C145" s="165" t="s">
        <v>151</v>
      </c>
      <c r="D145" s="165" t="s">
        <v>125</v>
      </c>
      <c r="E145" s="166" t="s">
        <v>152</v>
      </c>
      <c r="F145" s="167" t="s">
        <v>153</v>
      </c>
      <c r="G145" s="168" t="s">
        <v>154</v>
      </c>
      <c r="H145" s="169">
        <v>129</v>
      </c>
      <c r="I145" s="170"/>
      <c r="J145" s="171">
        <f>ROUND(I145*H145,2)</f>
        <v>0</v>
      </c>
      <c r="K145" s="167" t="s">
        <v>129</v>
      </c>
      <c r="L145" s="25"/>
      <c r="M145" s="172" t="s">
        <v>1</v>
      </c>
      <c r="N145" s="173" t="s">
        <v>43</v>
      </c>
      <c r="P145" s="174">
        <f>O145*H145</f>
        <v>0</v>
      </c>
      <c r="Q145" s="174">
        <v>0</v>
      </c>
      <c r="R145" s="174">
        <f>Q145*H145</f>
        <v>0</v>
      </c>
      <c r="S145" s="174">
        <v>0.205</v>
      </c>
      <c r="T145" s="175">
        <f>S145*H145</f>
        <v>26.444999999999997</v>
      </c>
      <c r="AR145" s="176" t="s">
        <v>130</v>
      </c>
      <c r="AT145" s="176" t="s">
        <v>125</v>
      </c>
      <c r="AU145" s="176" t="s">
        <v>88</v>
      </c>
      <c r="AY145" s="3" t="s">
        <v>122</v>
      </c>
      <c r="BE145" s="177">
        <f>IF(N145="základní",J145,0)</f>
        <v>0</v>
      </c>
      <c r="BF145" s="177">
        <f>IF(N145="snížená",J145,0)</f>
        <v>0</v>
      </c>
      <c r="BG145" s="177">
        <f>IF(N145="zákl. přenesená",J145,0)</f>
        <v>0</v>
      </c>
      <c r="BH145" s="177">
        <f>IF(N145="sníž. přenesená",J145,0)</f>
        <v>0</v>
      </c>
      <c r="BI145" s="177">
        <f>IF(N145="nulová",J145,0)</f>
        <v>0</v>
      </c>
      <c r="BJ145" s="3" t="s">
        <v>86</v>
      </c>
      <c r="BK145" s="177">
        <f>ROUND(I145*H145,2)</f>
        <v>0</v>
      </c>
      <c r="BL145" s="3" t="s">
        <v>130</v>
      </c>
      <c r="BM145" s="176" t="s">
        <v>155</v>
      </c>
    </row>
    <row r="146" spans="2:47" s="24" customFormat="1" ht="19.5">
      <c r="B146" s="25"/>
      <c r="D146" s="178" t="s">
        <v>132</v>
      </c>
      <c r="F146" s="179" t="s">
        <v>156</v>
      </c>
      <c r="I146" s="180"/>
      <c r="L146" s="25"/>
      <c r="M146" s="181"/>
      <c r="T146" s="69"/>
      <c r="AT146" s="3" t="s">
        <v>132</v>
      </c>
      <c r="AU146" s="3" t="s">
        <v>88</v>
      </c>
    </row>
    <row r="147" spans="2:51" s="182" customFormat="1" ht="11.25">
      <c r="B147" s="183"/>
      <c r="D147" s="178" t="s">
        <v>134</v>
      </c>
      <c r="E147" s="184" t="s">
        <v>1</v>
      </c>
      <c r="F147" s="185" t="s">
        <v>135</v>
      </c>
      <c r="H147" s="184" t="s">
        <v>1</v>
      </c>
      <c r="I147" s="186"/>
      <c r="L147" s="183"/>
      <c r="M147" s="187"/>
      <c r="T147" s="188"/>
      <c r="AT147" s="184" t="s">
        <v>134</v>
      </c>
      <c r="AU147" s="184" t="s">
        <v>88</v>
      </c>
      <c r="AV147" s="182" t="s">
        <v>86</v>
      </c>
      <c r="AW147" s="182" t="s">
        <v>32</v>
      </c>
      <c r="AX147" s="182" t="s">
        <v>78</v>
      </c>
      <c r="AY147" s="184" t="s">
        <v>122</v>
      </c>
    </row>
    <row r="148" spans="2:51" s="182" customFormat="1" ht="11.25">
      <c r="B148" s="183"/>
      <c r="D148" s="178" t="s">
        <v>134</v>
      </c>
      <c r="E148" s="184" t="s">
        <v>1</v>
      </c>
      <c r="F148" s="185" t="s">
        <v>157</v>
      </c>
      <c r="H148" s="184" t="s">
        <v>1</v>
      </c>
      <c r="I148" s="186"/>
      <c r="L148" s="183"/>
      <c r="M148" s="187"/>
      <c r="T148" s="188"/>
      <c r="AT148" s="184" t="s">
        <v>134</v>
      </c>
      <c r="AU148" s="184" t="s">
        <v>88</v>
      </c>
      <c r="AV148" s="182" t="s">
        <v>86</v>
      </c>
      <c r="AW148" s="182" t="s">
        <v>32</v>
      </c>
      <c r="AX148" s="182" t="s">
        <v>78</v>
      </c>
      <c r="AY148" s="184" t="s">
        <v>122</v>
      </c>
    </row>
    <row r="149" spans="2:51" s="189" customFormat="1" ht="11.25">
      <c r="B149" s="190"/>
      <c r="D149" s="178" t="s">
        <v>134</v>
      </c>
      <c r="E149" s="191" t="s">
        <v>1</v>
      </c>
      <c r="F149" s="192" t="s">
        <v>158</v>
      </c>
      <c r="H149" s="193">
        <v>129</v>
      </c>
      <c r="I149" s="194"/>
      <c r="L149" s="190"/>
      <c r="M149" s="195"/>
      <c r="T149" s="196"/>
      <c r="AT149" s="191" t="s">
        <v>134</v>
      </c>
      <c r="AU149" s="191" t="s">
        <v>88</v>
      </c>
      <c r="AV149" s="189" t="s">
        <v>88</v>
      </c>
      <c r="AW149" s="189" t="s">
        <v>32</v>
      </c>
      <c r="AX149" s="189" t="s">
        <v>86</v>
      </c>
      <c r="AY149" s="191" t="s">
        <v>122</v>
      </c>
    </row>
    <row r="150" spans="2:63" s="152" customFormat="1" ht="22.9" customHeight="1">
      <c r="B150" s="153"/>
      <c r="D150" s="154" t="s">
        <v>77</v>
      </c>
      <c r="E150" s="163" t="s">
        <v>144</v>
      </c>
      <c r="F150" s="163" t="s">
        <v>159</v>
      </c>
      <c r="I150" s="156"/>
      <c r="J150" s="164">
        <f>BK150</f>
        <v>0</v>
      </c>
      <c r="L150" s="153"/>
      <c r="M150" s="158"/>
      <c r="P150" s="159">
        <f>SUM(P151:P170)</f>
        <v>0</v>
      </c>
      <c r="R150" s="159">
        <f>SUM(R151:R170)</f>
        <v>47.28174</v>
      </c>
      <c r="T150" s="160">
        <f>SUM(T151:T170)</f>
        <v>0</v>
      </c>
      <c r="AR150" s="154" t="s">
        <v>86</v>
      </c>
      <c r="AT150" s="161" t="s">
        <v>77</v>
      </c>
      <c r="AU150" s="161" t="s">
        <v>86</v>
      </c>
      <c r="AY150" s="154" t="s">
        <v>122</v>
      </c>
      <c r="BK150" s="162">
        <f>SUM(BK151:BK170)</f>
        <v>0</v>
      </c>
    </row>
    <row r="151" spans="2:65" s="24" customFormat="1" ht="16.5" customHeight="1">
      <c r="B151" s="25"/>
      <c r="C151" s="165" t="s">
        <v>160</v>
      </c>
      <c r="D151" s="165" t="s">
        <v>125</v>
      </c>
      <c r="E151" s="166" t="s">
        <v>161</v>
      </c>
      <c r="F151" s="167" t="s">
        <v>162</v>
      </c>
      <c r="G151" s="168" t="s">
        <v>128</v>
      </c>
      <c r="H151" s="169">
        <v>302.7</v>
      </c>
      <c r="I151" s="170"/>
      <c r="J151" s="171">
        <f>ROUND(I151*H151,2)</f>
        <v>0</v>
      </c>
      <c r="K151" s="167" t="s">
        <v>129</v>
      </c>
      <c r="L151" s="25"/>
      <c r="M151" s="172" t="s">
        <v>1</v>
      </c>
      <c r="N151" s="173" t="s">
        <v>43</v>
      </c>
      <c r="P151" s="174">
        <f>O151*H151</f>
        <v>0</v>
      </c>
      <c r="Q151" s="174">
        <v>0.1562</v>
      </c>
      <c r="R151" s="174">
        <f>Q151*H151</f>
        <v>47.28174</v>
      </c>
      <c r="S151" s="174">
        <v>0</v>
      </c>
      <c r="T151" s="175">
        <f>S151*H151</f>
        <v>0</v>
      </c>
      <c r="AR151" s="176" t="s">
        <v>130</v>
      </c>
      <c r="AT151" s="176" t="s">
        <v>125</v>
      </c>
      <c r="AU151" s="176" t="s">
        <v>88</v>
      </c>
      <c r="AY151" s="3" t="s">
        <v>122</v>
      </c>
      <c r="BE151" s="177">
        <f>IF(N151="základní",J151,0)</f>
        <v>0</v>
      </c>
      <c r="BF151" s="177">
        <f>IF(N151="snížená",J151,0)</f>
        <v>0</v>
      </c>
      <c r="BG151" s="177">
        <f>IF(N151="zákl. přenesená",J151,0)</f>
        <v>0</v>
      </c>
      <c r="BH151" s="177">
        <f>IF(N151="sníž. přenesená",J151,0)</f>
        <v>0</v>
      </c>
      <c r="BI151" s="177">
        <f>IF(N151="nulová",J151,0)</f>
        <v>0</v>
      </c>
      <c r="BJ151" s="3" t="s">
        <v>86</v>
      </c>
      <c r="BK151" s="177">
        <f>ROUND(I151*H151,2)</f>
        <v>0</v>
      </c>
      <c r="BL151" s="3" t="s">
        <v>130</v>
      </c>
      <c r="BM151" s="176" t="s">
        <v>163</v>
      </c>
    </row>
    <row r="152" spans="2:47" s="24" customFormat="1" ht="12.75">
      <c r="B152" s="25"/>
      <c r="D152" s="178" t="s">
        <v>132</v>
      </c>
      <c r="F152" s="179" t="s">
        <v>164</v>
      </c>
      <c r="I152" s="180"/>
      <c r="L152" s="25"/>
      <c r="M152" s="181"/>
      <c r="T152" s="69"/>
      <c r="AT152" s="3" t="s">
        <v>132</v>
      </c>
      <c r="AU152" s="3" t="s">
        <v>88</v>
      </c>
    </row>
    <row r="153" spans="2:51" s="182" customFormat="1" ht="11.25">
      <c r="B153" s="183"/>
      <c r="D153" s="178" t="s">
        <v>134</v>
      </c>
      <c r="E153" s="184" t="s">
        <v>1</v>
      </c>
      <c r="F153" s="185" t="s">
        <v>165</v>
      </c>
      <c r="H153" s="184" t="s">
        <v>1</v>
      </c>
      <c r="I153" s="186"/>
      <c r="L153" s="183"/>
      <c r="M153" s="187"/>
      <c r="T153" s="188"/>
      <c r="AT153" s="184" t="s">
        <v>134</v>
      </c>
      <c r="AU153" s="184" t="s">
        <v>88</v>
      </c>
      <c r="AV153" s="182" t="s">
        <v>86</v>
      </c>
      <c r="AW153" s="182" t="s">
        <v>32</v>
      </c>
      <c r="AX153" s="182" t="s">
        <v>78</v>
      </c>
      <c r="AY153" s="184" t="s">
        <v>122</v>
      </c>
    </row>
    <row r="154" spans="2:51" s="189" customFormat="1" ht="11.25">
      <c r="B154" s="190"/>
      <c r="D154" s="178" t="s">
        <v>134</v>
      </c>
      <c r="E154" s="191" t="s">
        <v>1</v>
      </c>
      <c r="F154" s="192" t="s">
        <v>166</v>
      </c>
      <c r="H154" s="193">
        <v>302.7</v>
      </c>
      <c r="I154" s="194"/>
      <c r="L154" s="190"/>
      <c r="M154" s="195"/>
      <c r="T154" s="196"/>
      <c r="AT154" s="191" t="s">
        <v>134</v>
      </c>
      <c r="AU154" s="191" t="s">
        <v>88</v>
      </c>
      <c r="AV154" s="189" t="s">
        <v>88</v>
      </c>
      <c r="AW154" s="189" t="s">
        <v>32</v>
      </c>
      <c r="AX154" s="189" t="s">
        <v>78</v>
      </c>
      <c r="AY154" s="191" t="s">
        <v>122</v>
      </c>
    </row>
    <row r="155" spans="2:51" s="197" customFormat="1" ht="11.25">
      <c r="B155" s="198"/>
      <c r="D155" s="178" t="s">
        <v>134</v>
      </c>
      <c r="E155" s="199" t="s">
        <v>1</v>
      </c>
      <c r="F155" s="200" t="s">
        <v>143</v>
      </c>
      <c r="H155" s="201">
        <v>302.7</v>
      </c>
      <c r="I155" s="202"/>
      <c r="L155" s="198"/>
      <c r="M155" s="203"/>
      <c r="T155" s="204"/>
      <c r="AT155" s="199" t="s">
        <v>134</v>
      </c>
      <c r="AU155" s="199" t="s">
        <v>88</v>
      </c>
      <c r="AV155" s="197" t="s">
        <v>130</v>
      </c>
      <c r="AW155" s="197" t="s">
        <v>32</v>
      </c>
      <c r="AX155" s="197" t="s">
        <v>86</v>
      </c>
      <c r="AY155" s="199" t="s">
        <v>122</v>
      </c>
    </row>
    <row r="156" spans="2:65" s="24" customFormat="1" ht="16.5" customHeight="1">
      <c r="B156" s="25"/>
      <c r="C156" s="165" t="s">
        <v>167</v>
      </c>
      <c r="D156" s="165" t="s">
        <v>125</v>
      </c>
      <c r="E156" s="166" t="s">
        <v>168</v>
      </c>
      <c r="F156" s="167" t="s">
        <v>169</v>
      </c>
      <c r="G156" s="168" t="s">
        <v>128</v>
      </c>
      <c r="H156" s="169">
        <v>3481.05</v>
      </c>
      <c r="I156" s="170"/>
      <c r="J156" s="171">
        <f>ROUND(I156*H156,2)</f>
        <v>0</v>
      </c>
      <c r="K156" s="167" t="s">
        <v>129</v>
      </c>
      <c r="L156" s="25"/>
      <c r="M156" s="172" t="s">
        <v>1</v>
      </c>
      <c r="N156" s="173" t="s">
        <v>43</v>
      </c>
      <c r="P156" s="174">
        <f>O156*H156</f>
        <v>0</v>
      </c>
      <c r="Q156" s="174">
        <v>0</v>
      </c>
      <c r="R156" s="174">
        <f>Q156*H156</f>
        <v>0</v>
      </c>
      <c r="S156" s="174">
        <v>0</v>
      </c>
      <c r="T156" s="175">
        <f>S156*H156</f>
        <v>0</v>
      </c>
      <c r="AR156" s="176" t="s">
        <v>130</v>
      </c>
      <c r="AT156" s="176" t="s">
        <v>125</v>
      </c>
      <c r="AU156" s="176" t="s">
        <v>88</v>
      </c>
      <c r="AY156" s="3" t="s">
        <v>122</v>
      </c>
      <c r="BE156" s="177">
        <f>IF(N156="základní",J156,0)</f>
        <v>0</v>
      </c>
      <c r="BF156" s="177">
        <f>IF(N156="snížená",J156,0)</f>
        <v>0</v>
      </c>
      <c r="BG156" s="177">
        <f>IF(N156="zákl. přenesená",J156,0)</f>
        <v>0</v>
      </c>
      <c r="BH156" s="177">
        <f>IF(N156="sníž. přenesená",J156,0)</f>
        <v>0</v>
      </c>
      <c r="BI156" s="177">
        <f>IF(N156="nulová",J156,0)</f>
        <v>0</v>
      </c>
      <c r="BJ156" s="3" t="s">
        <v>86</v>
      </c>
      <c r="BK156" s="177">
        <f>ROUND(I156*H156,2)</f>
        <v>0</v>
      </c>
      <c r="BL156" s="3" t="s">
        <v>130</v>
      </c>
      <c r="BM156" s="176" t="s">
        <v>170</v>
      </c>
    </row>
    <row r="157" spans="2:47" s="24" customFormat="1" ht="12.75">
      <c r="B157" s="25"/>
      <c r="D157" s="178" t="s">
        <v>132</v>
      </c>
      <c r="F157" s="179" t="s">
        <v>171</v>
      </c>
      <c r="I157" s="180"/>
      <c r="L157" s="25"/>
      <c r="M157" s="181"/>
      <c r="T157" s="69"/>
      <c r="AT157" s="3" t="s">
        <v>132</v>
      </c>
      <c r="AU157" s="3" t="s">
        <v>88</v>
      </c>
    </row>
    <row r="158" spans="2:51" s="189" customFormat="1" ht="11.25">
      <c r="B158" s="190"/>
      <c r="D158" s="178" t="s">
        <v>134</v>
      </c>
      <c r="E158" s="191" t="s">
        <v>1</v>
      </c>
      <c r="F158" s="192" t="s">
        <v>172</v>
      </c>
      <c r="H158" s="193">
        <v>454.05</v>
      </c>
      <c r="I158" s="194"/>
      <c r="L158" s="190"/>
      <c r="M158" s="195"/>
      <c r="T158" s="196"/>
      <c r="AT158" s="191" t="s">
        <v>134</v>
      </c>
      <c r="AU158" s="191" t="s">
        <v>88</v>
      </c>
      <c r="AV158" s="189" t="s">
        <v>88</v>
      </c>
      <c r="AW158" s="189" t="s">
        <v>32</v>
      </c>
      <c r="AX158" s="189" t="s">
        <v>78</v>
      </c>
      <c r="AY158" s="191" t="s">
        <v>122</v>
      </c>
    </row>
    <row r="159" spans="2:51" s="189" customFormat="1" ht="11.25">
      <c r="B159" s="190"/>
      <c r="D159" s="178" t="s">
        <v>134</v>
      </c>
      <c r="E159" s="191" t="s">
        <v>1</v>
      </c>
      <c r="F159" s="192" t="s">
        <v>173</v>
      </c>
      <c r="H159" s="193">
        <v>3027</v>
      </c>
      <c r="I159" s="194"/>
      <c r="L159" s="190"/>
      <c r="M159" s="195"/>
      <c r="T159" s="196"/>
      <c r="AT159" s="191" t="s">
        <v>134</v>
      </c>
      <c r="AU159" s="191" t="s">
        <v>88</v>
      </c>
      <c r="AV159" s="189" t="s">
        <v>88</v>
      </c>
      <c r="AW159" s="189" t="s">
        <v>32</v>
      </c>
      <c r="AX159" s="189" t="s">
        <v>78</v>
      </c>
      <c r="AY159" s="191" t="s">
        <v>122</v>
      </c>
    </row>
    <row r="160" spans="2:51" s="197" customFormat="1" ht="11.25">
      <c r="B160" s="198"/>
      <c r="D160" s="178" t="s">
        <v>134</v>
      </c>
      <c r="E160" s="199" t="s">
        <v>1</v>
      </c>
      <c r="F160" s="200" t="s">
        <v>143</v>
      </c>
      <c r="H160" s="201">
        <v>3481.05</v>
      </c>
      <c r="I160" s="202"/>
      <c r="L160" s="198"/>
      <c r="M160" s="203"/>
      <c r="T160" s="204"/>
      <c r="AT160" s="199" t="s">
        <v>134</v>
      </c>
      <c r="AU160" s="199" t="s">
        <v>88</v>
      </c>
      <c r="AV160" s="197" t="s">
        <v>130</v>
      </c>
      <c r="AW160" s="197" t="s">
        <v>32</v>
      </c>
      <c r="AX160" s="197" t="s">
        <v>86</v>
      </c>
      <c r="AY160" s="199" t="s">
        <v>122</v>
      </c>
    </row>
    <row r="161" spans="2:65" s="24" customFormat="1" ht="16.5" customHeight="1">
      <c r="B161" s="25"/>
      <c r="C161" s="165" t="s">
        <v>174</v>
      </c>
      <c r="D161" s="165" t="s">
        <v>125</v>
      </c>
      <c r="E161" s="166" t="s">
        <v>175</v>
      </c>
      <c r="F161" s="167" t="s">
        <v>176</v>
      </c>
      <c r="G161" s="168" t="s">
        <v>128</v>
      </c>
      <c r="H161" s="169">
        <v>454.05</v>
      </c>
      <c r="I161" s="170"/>
      <c r="J161" s="171">
        <f>ROUND(I161*H161,2)</f>
        <v>0</v>
      </c>
      <c r="K161" s="167" t="s">
        <v>129</v>
      </c>
      <c r="L161" s="25"/>
      <c r="M161" s="172" t="s">
        <v>1</v>
      </c>
      <c r="N161" s="173" t="s">
        <v>43</v>
      </c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AR161" s="176" t="s">
        <v>130</v>
      </c>
      <c r="AT161" s="176" t="s">
        <v>125</v>
      </c>
      <c r="AU161" s="176" t="s">
        <v>88</v>
      </c>
      <c r="AY161" s="3" t="s">
        <v>122</v>
      </c>
      <c r="BE161" s="177">
        <f>IF(N161="základní",J161,0)</f>
        <v>0</v>
      </c>
      <c r="BF161" s="177">
        <f>IF(N161="snížená",J161,0)</f>
        <v>0</v>
      </c>
      <c r="BG161" s="177">
        <f>IF(N161="zákl. přenesená",J161,0)</f>
        <v>0</v>
      </c>
      <c r="BH161" s="177">
        <f>IF(N161="sníž. přenesená",J161,0)</f>
        <v>0</v>
      </c>
      <c r="BI161" s="177">
        <f>IF(N161="nulová",J161,0)</f>
        <v>0</v>
      </c>
      <c r="BJ161" s="3" t="s">
        <v>86</v>
      </c>
      <c r="BK161" s="177">
        <f>ROUND(I161*H161,2)</f>
        <v>0</v>
      </c>
      <c r="BL161" s="3" t="s">
        <v>130</v>
      </c>
      <c r="BM161" s="176" t="s">
        <v>177</v>
      </c>
    </row>
    <row r="162" spans="2:47" s="24" customFormat="1" ht="19.5">
      <c r="B162" s="25"/>
      <c r="D162" s="178" t="s">
        <v>132</v>
      </c>
      <c r="F162" s="179" t="s">
        <v>178</v>
      </c>
      <c r="I162" s="180"/>
      <c r="L162" s="25"/>
      <c r="M162" s="181"/>
      <c r="T162" s="69"/>
      <c r="AT162" s="3" t="s">
        <v>132</v>
      </c>
      <c r="AU162" s="3" t="s">
        <v>88</v>
      </c>
    </row>
    <row r="163" spans="2:51" s="182" customFormat="1" ht="11.25">
      <c r="B163" s="183"/>
      <c r="D163" s="178" t="s">
        <v>134</v>
      </c>
      <c r="E163" s="184" t="s">
        <v>1</v>
      </c>
      <c r="F163" s="185" t="s">
        <v>149</v>
      </c>
      <c r="H163" s="184" t="s">
        <v>1</v>
      </c>
      <c r="I163" s="186"/>
      <c r="L163" s="183"/>
      <c r="M163" s="187"/>
      <c r="T163" s="188"/>
      <c r="AT163" s="184" t="s">
        <v>134</v>
      </c>
      <c r="AU163" s="184" t="s">
        <v>88</v>
      </c>
      <c r="AV163" s="182" t="s">
        <v>86</v>
      </c>
      <c r="AW163" s="182" t="s">
        <v>32</v>
      </c>
      <c r="AX163" s="182" t="s">
        <v>78</v>
      </c>
      <c r="AY163" s="184" t="s">
        <v>122</v>
      </c>
    </row>
    <row r="164" spans="2:51" s="189" customFormat="1" ht="11.25">
      <c r="B164" s="190"/>
      <c r="D164" s="178" t="s">
        <v>134</v>
      </c>
      <c r="E164" s="191" t="s">
        <v>1</v>
      </c>
      <c r="F164" s="192" t="s">
        <v>150</v>
      </c>
      <c r="H164" s="193">
        <v>454.05</v>
      </c>
      <c r="I164" s="194"/>
      <c r="L164" s="190"/>
      <c r="M164" s="195"/>
      <c r="T164" s="196"/>
      <c r="AT164" s="191" t="s">
        <v>134</v>
      </c>
      <c r="AU164" s="191" t="s">
        <v>88</v>
      </c>
      <c r="AV164" s="189" t="s">
        <v>88</v>
      </c>
      <c r="AW164" s="189" t="s">
        <v>32</v>
      </c>
      <c r="AX164" s="189" t="s">
        <v>78</v>
      </c>
      <c r="AY164" s="191" t="s">
        <v>122</v>
      </c>
    </row>
    <row r="165" spans="2:51" s="197" customFormat="1" ht="11.25">
      <c r="B165" s="198"/>
      <c r="D165" s="178" t="s">
        <v>134</v>
      </c>
      <c r="E165" s="199" t="s">
        <v>1</v>
      </c>
      <c r="F165" s="200" t="s">
        <v>143</v>
      </c>
      <c r="H165" s="201">
        <v>454.05</v>
      </c>
      <c r="I165" s="202"/>
      <c r="L165" s="198"/>
      <c r="M165" s="203"/>
      <c r="T165" s="204"/>
      <c r="AT165" s="199" t="s">
        <v>134</v>
      </c>
      <c r="AU165" s="199" t="s">
        <v>88</v>
      </c>
      <c r="AV165" s="197" t="s">
        <v>130</v>
      </c>
      <c r="AW165" s="197" t="s">
        <v>32</v>
      </c>
      <c r="AX165" s="197" t="s">
        <v>86</v>
      </c>
      <c r="AY165" s="199" t="s">
        <v>122</v>
      </c>
    </row>
    <row r="166" spans="2:65" s="24" customFormat="1" ht="21.75" customHeight="1">
      <c r="B166" s="25"/>
      <c r="C166" s="165" t="s">
        <v>179</v>
      </c>
      <c r="D166" s="165" t="s">
        <v>125</v>
      </c>
      <c r="E166" s="166" t="s">
        <v>180</v>
      </c>
      <c r="F166" s="167" t="s">
        <v>181</v>
      </c>
      <c r="G166" s="168" t="s">
        <v>128</v>
      </c>
      <c r="H166" s="169">
        <v>3027</v>
      </c>
      <c r="I166" s="170"/>
      <c r="J166" s="171">
        <f>ROUND(I166*H166,2)</f>
        <v>0</v>
      </c>
      <c r="K166" s="167" t="s">
        <v>129</v>
      </c>
      <c r="L166" s="25"/>
      <c r="M166" s="172" t="s">
        <v>1</v>
      </c>
      <c r="N166" s="173" t="s">
        <v>43</v>
      </c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AR166" s="176" t="s">
        <v>130</v>
      </c>
      <c r="AT166" s="176" t="s">
        <v>125</v>
      </c>
      <c r="AU166" s="176" t="s">
        <v>88</v>
      </c>
      <c r="AY166" s="3" t="s">
        <v>122</v>
      </c>
      <c r="BE166" s="177">
        <f>IF(N166="základní",J166,0)</f>
        <v>0</v>
      </c>
      <c r="BF166" s="177">
        <f>IF(N166="snížená",J166,0)</f>
        <v>0</v>
      </c>
      <c r="BG166" s="177">
        <f>IF(N166="zákl. přenesená",J166,0)</f>
        <v>0</v>
      </c>
      <c r="BH166" s="177">
        <f>IF(N166="sníž. přenesená",J166,0)</f>
        <v>0</v>
      </c>
      <c r="BI166" s="177">
        <f>IF(N166="nulová",J166,0)</f>
        <v>0</v>
      </c>
      <c r="BJ166" s="3" t="s">
        <v>86</v>
      </c>
      <c r="BK166" s="177">
        <f>ROUND(I166*H166,2)</f>
        <v>0</v>
      </c>
      <c r="BL166" s="3" t="s">
        <v>130</v>
      </c>
      <c r="BM166" s="176" t="s">
        <v>182</v>
      </c>
    </row>
    <row r="167" spans="2:47" s="24" customFormat="1" ht="19.5">
      <c r="B167" s="25"/>
      <c r="D167" s="178" t="s">
        <v>132</v>
      </c>
      <c r="F167" s="179" t="s">
        <v>183</v>
      </c>
      <c r="I167" s="180"/>
      <c r="L167" s="25"/>
      <c r="M167" s="181"/>
      <c r="T167" s="69"/>
      <c r="AT167" s="3" t="s">
        <v>132</v>
      </c>
      <c r="AU167" s="3" t="s">
        <v>88</v>
      </c>
    </row>
    <row r="168" spans="2:51" s="182" customFormat="1" ht="11.25">
      <c r="B168" s="183"/>
      <c r="D168" s="178" t="s">
        <v>134</v>
      </c>
      <c r="E168" s="184" t="s">
        <v>1</v>
      </c>
      <c r="F168" s="185" t="s">
        <v>184</v>
      </c>
      <c r="H168" s="184" t="s">
        <v>1</v>
      </c>
      <c r="I168" s="186"/>
      <c r="L168" s="183"/>
      <c r="M168" s="187"/>
      <c r="T168" s="188"/>
      <c r="AT168" s="184" t="s">
        <v>134</v>
      </c>
      <c r="AU168" s="184" t="s">
        <v>88</v>
      </c>
      <c r="AV168" s="182" t="s">
        <v>86</v>
      </c>
      <c r="AW168" s="182" t="s">
        <v>32</v>
      </c>
      <c r="AX168" s="182" t="s">
        <v>78</v>
      </c>
      <c r="AY168" s="184" t="s">
        <v>122</v>
      </c>
    </row>
    <row r="169" spans="2:51" s="189" customFormat="1" ht="11.25">
      <c r="B169" s="190"/>
      <c r="D169" s="178" t="s">
        <v>134</v>
      </c>
      <c r="E169" s="191" t="s">
        <v>1</v>
      </c>
      <c r="F169" s="192" t="s">
        <v>142</v>
      </c>
      <c r="H169" s="193">
        <v>3027</v>
      </c>
      <c r="I169" s="194"/>
      <c r="L169" s="190"/>
      <c r="M169" s="195"/>
      <c r="T169" s="196"/>
      <c r="AT169" s="191" t="s">
        <v>134</v>
      </c>
      <c r="AU169" s="191" t="s">
        <v>88</v>
      </c>
      <c r="AV169" s="189" t="s">
        <v>88</v>
      </c>
      <c r="AW169" s="189" t="s">
        <v>32</v>
      </c>
      <c r="AX169" s="189" t="s">
        <v>78</v>
      </c>
      <c r="AY169" s="191" t="s">
        <v>122</v>
      </c>
    </row>
    <row r="170" spans="2:51" s="197" customFormat="1" ht="11.25">
      <c r="B170" s="198"/>
      <c r="D170" s="178" t="s">
        <v>134</v>
      </c>
      <c r="E170" s="199" t="s">
        <v>1</v>
      </c>
      <c r="F170" s="200" t="s">
        <v>143</v>
      </c>
      <c r="H170" s="201">
        <v>3027</v>
      </c>
      <c r="I170" s="202"/>
      <c r="L170" s="198"/>
      <c r="M170" s="203"/>
      <c r="T170" s="204"/>
      <c r="AT170" s="199" t="s">
        <v>134</v>
      </c>
      <c r="AU170" s="199" t="s">
        <v>88</v>
      </c>
      <c r="AV170" s="197" t="s">
        <v>130</v>
      </c>
      <c r="AW170" s="197" t="s">
        <v>32</v>
      </c>
      <c r="AX170" s="197" t="s">
        <v>86</v>
      </c>
      <c r="AY170" s="199" t="s">
        <v>122</v>
      </c>
    </row>
    <row r="171" spans="2:63" s="152" customFormat="1" ht="22.9" customHeight="1">
      <c r="B171" s="153"/>
      <c r="D171" s="154" t="s">
        <v>77</v>
      </c>
      <c r="E171" s="163" t="s">
        <v>160</v>
      </c>
      <c r="F171" s="163" t="s">
        <v>185</v>
      </c>
      <c r="I171" s="156"/>
      <c r="J171" s="164">
        <f>BK171</f>
        <v>0</v>
      </c>
      <c r="L171" s="153"/>
      <c r="M171" s="158"/>
      <c r="P171" s="159">
        <f>SUM(P172:P180)</f>
        <v>0</v>
      </c>
      <c r="R171" s="159">
        <f>SUM(R172:R180)</f>
        <v>11.469719999999999</v>
      </c>
      <c r="T171" s="160">
        <f>SUM(T172:T180)</f>
        <v>0</v>
      </c>
      <c r="AR171" s="154" t="s">
        <v>86</v>
      </c>
      <c r="AT171" s="161" t="s">
        <v>77</v>
      </c>
      <c r="AU171" s="161" t="s">
        <v>86</v>
      </c>
      <c r="AY171" s="154" t="s">
        <v>122</v>
      </c>
      <c r="BK171" s="162">
        <f>SUM(BK172:BK180)</f>
        <v>0</v>
      </c>
    </row>
    <row r="172" spans="2:65" s="24" customFormat="1" ht="16.5" customHeight="1">
      <c r="B172" s="25"/>
      <c r="C172" s="165" t="s">
        <v>186</v>
      </c>
      <c r="D172" s="165" t="s">
        <v>125</v>
      </c>
      <c r="E172" s="166" t="s">
        <v>187</v>
      </c>
      <c r="F172" s="167" t="s">
        <v>188</v>
      </c>
      <c r="G172" s="168" t="s">
        <v>189</v>
      </c>
      <c r="H172" s="169">
        <v>12</v>
      </c>
      <c r="I172" s="170"/>
      <c r="J172" s="171">
        <f>ROUND(I172*H172,2)</f>
        <v>0</v>
      </c>
      <c r="K172" s="167" t="s">
        <v>190</v>
      </c>
      <c r="L172" s="25"/>
      <c r="M172" s="172" t="s">
        <v>1</v>
      </c>
      <c r="N172" s="173" t="s">
        <v>43</v>
      </c>
      <c r="P172" s="174">
        <f>O172*H172</f>
        <v>0</v>
      </c>
      <c r="Q172" s="174">
        <v>0.42368</v>
      </c>
      <c r="R172" s="174">
        <f>Q172*H172</f>
        <v>5.08416</v>
      </c>
      <c r="S172" s="174">
        <v>0</v>
      </c>
      <c r="T172" s="175">
        <f>S172*H172</f>
        <v>0</v>
      </c>
      <c r="AR172" s="176" t="s">
        <v>130</v>
      </c>
      <c r="AT172" s="176" t="s">
        <v>125</v>
      </c>
      <c r="AU172" s="176" t="s">
        <v>88</v>
      </c>
      <c r="AY172" s="3" t="s">
        <v>122</v>
      </c>
      <c r="BE172" s="177">
        <f>IF(N172="základní",J172,0)</f>
        <v>0</v>
      </c>
      <c r="BF172" s="177">
        <f>IF(N172="snížená",J172,0)</f>
        <v>0</v>
      </c>
      <c r="BG172" s="177">
        <f>IF(N172="zákl. přenesená",J172,0)</f>
        <v>0</v>
      </c>
      <c r="BH172" s="177">
        <f>IF(N172="sníž. přenesená",J172,0)</f>
        <v>0</v>
      </c>
      <c r="BI172" s="177">
        <f>IF(N172="nulová",J172,0)</f>
        <v>0</v>
      </c>
      <c r="BJ172" s="3" t="s">
        <v>86</v>
      </c>
      <c r="BK172" s="177">
        <f>ROUND(I172*H172,2)</f>
        <v>0</v>
      </c>
      <c r="BL172" s="3" t="s">
        <v>130</v>
      </c>
      <c r="BM172" s="176" t="s">
        <v>191</v>
      </c>
    </row>
    <row r="173" spans="2:47" s="24" customFormat="1" ht="12.75">
      <c r="B173" s="25"/>
      <c r="D173" s="178" t="s">
        <v>132</v>
      </c>
      <c r="F173" s="179" t="s">
        <v>188</v>
      </c>
      <c r="I173" s="180"/>
      <c r="L173" s="25"/>
      <c r="M173" s="181"/>
      <c r="T173" s="69"/>
      <c r="AT173" s="3" t="s">
        <v>132</v>
      </c>
      <c r="AU173" s="3" t="s">
        <v>88</v>
      </c>
    </row>
    <row r="174" spans="2:51" s="189" customFormat="1" ht="11.25">
      <c r="B174" s="190"/>
      <c r="D174" s="178" t="s">
        <v>134</v>
      </c>
      <c r="E174" s="191" t="s">
        <v>1</v>
      </c>
      <c r="F174" s="192" t="s">
        <v>186</v>
      </c>
      <c r="H174" s="193">
        <v>12</v>
      </c>
      <c r="I174" s="194"/>
      <c r="L174" s="190"/>
      <c r="M174" s="195"/>
      <c r="T174" s="196"/>
      <c r="AT174" s="191" t="s">
        <v>134</v>
      </c>
      <c r="AU174" s="191" t="s">
        <v>88</v>
      </c>
      <c r="AV174" s="189" t="s">
        <v>88</v>
      </c>
      <c r="AW174" s="189" t="s">
        <v>32</v>
      </c>
      <c r="AX174" s="189" t="s">
        <v>86</v>
      </c>
      <c r="AY174" s="191" t="s">
        <v>122</v>
      </c>
    </row>
    <row r="175" spans="2:65" s="24" customFormat="1" ht="16.5" customHeight="1">
      <c r="B175" s="25"/>
      <c r="C175" s="165" t="s">
        <v>192</v>
      </c>
      <c r="D175" s="165" t="s">
        <v>125</v>
      </c>
      <c r="E175" s="166" t="s">
        <v>193</v>
      </c>
      <c r="F175" s="167" t="s">
        <v>194</v>
      </c>
      <c r="G175" s="168" t="s">
        <v>189</v>
      </c>
      <c r="H175" s="169">
        <v>10</v>
      </c>
      <c r="I175" s="170"/>
      <c r="J175" s="171">
        <f>ROUND(I175*H175,2)</f>
        <v>0</v>
      </c>
      <c r="K175" s="167" t="s">
        <v>190</v>
      </c>
      <c r="L175" s="25"/>
      <c r="M175" s="172" t="s">
        <v>1</v>
      </c>
      <c r="N175" s="173" t="s">
        <v>43</v>
      </c>
      <c r="P175" s="174">
        <f>O175*H175</f>
        <v>0</v>
      </c>
      <c r="Q175" s="174">
        <v>0.4208</v>
      </c>
      <c r="R175" s="174">
        <f>Q175*H175</f>
        <v>4.208</v>
      </c>
      <c r="S175" s="174">
        <v>0</v>
      </c>
      <c r="T175" s="175">
        <f>S175*H175</f>
        <v>0</v>
      </c>
      <c r="AR175" s="176" t="s">
        <v>130</v>
      </c>
      <c r="AT175" s="176" t="s">
        <v>125</v>
      </c>
      <c r="AU175" s="176" t="s">
        <v>88</v>
      </c>
      <c r="AY175" s="3" t="s">
        <v>122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3" t="s">
        <v>86</v>
      </c>
      <c r="BK175" s="177">
        <f>ROUND(I175*H175,2)</f>
        <v>0</v>
      </c>
      <c r="BL175" s="3" t="s">
        <v>130</v>
      </c>
      <c r="BM175" s="176" t="s">
        <v>195</v>
      </c>
    </row>
    <row r="176" spans="2:47" s="24" customFormat="1" ht="12.75">
      <c r="B176" s="25"/>
      <c r="D176" s="178" t="s">
        <v>132</v>
      </c>
      <c r="F176" s="179" t="s">
        <v>194</v>
      </c>
      <c r="I176" s="180"/>
      <c r="L176" s="25"/>
      <c r="M176" s="181"/>
      <c r="T176" s="69"/>
      <c r="AT176" s="3" t="s">
        <v>132</v>
      </c>
      <c r="AU176" s="3" t="s">
        <v>88</v>
      </c>
    </row>
    <row r="177" spans="2:51" s="189" customFormat="1" ht="11.25">
      <c r="B177" s="190"/>
      <c r="D177" s="178" t="s">
        <v>134</v>
      </c>
      <c r="E177" s="191" t="s">
        <v>1</v>
      </c>
      <c r="F177" s="192" t="s">
        <v>174</v>
      </c>
      <c r="H177" s="193">
        <v>10</v>
      </c>
      <c r="I177" s="194"/>
      <c r="L177" s="190"/>
      <c r="M177" s="195"/>
      <c r="T177" s="196"/>
      <c r="AT177" s="191" t="s">
        <v>134</v>
      </c>
      <c r="AU177" s="191" t="s">
        <v>88</v>
      </c>
      <c r="AV177" s="189" t="s">
        <v>88</v>
      </c>
      <c r="AW177" s="189" t="s">
        <v>32</v>
      </c>
      <c r="AX177" s="189" t="s">
        <v>86</v>
      </c>
      <c r="AY177" s="191" t="s">
        <v>122</v>
      </c>
    </row>
    <row r="178" spans="2:65" s="24" customFormat="1" ht="21.75" customHeight="1">
      <c r="B178" s="25"/>
      <c r="C178" s="165" t="s">
        <v>196</v>
      </c>
      <c r="D178" s="165" t="s">
        <v>125</v>
      </c>
      <c r="E178" s="166" t="s">
        <v>197</v>
      </c>
      <c r="F178" s="167" t="s">
        <v>198</v>
      </c>
      <c r="G178" s="168" t="s">
        <v>189</v>
      </c>
      <c r="H178" s="169">
        <v>7</v>
      </c>
      <c r="I178" s="170"/>
      <c r="J178" s="171">
        <f>ROUND(I178*H178,2)</f>
        <v>0</v>
      </c>
      <c r="K178" s="167" t="s">
        <v>190</v>
      </c>
      <c r="L178" s="25"/>
      <c r="M178" s="172" t="s">
        <v>1</v>
      </c>
      <c r="N178" s="173" t="s">
        <v>43</v>
      </c>
      <c r="P178" s="174">
        <f>O178*H178</f>
        <v>0</v>
      </c>
      <c r="Q178" s="174">
        <v>0.31108</v>
      </c>
      <c r="R178" s="174">
        <f>Q178*H178</f>
        <v>2.17756</v>
      </c>
      <c r="S178" s="174">
        <v>0</v>
      </c>
      <c r="T178" s="175">
        <f>S178*H178</f>
        <v>0</v>
      </c>
      <c r="AR178" s="176" t="s">
        <v>130</v>
      </c>
      <c r="AT178" s="176" t="s">
        <v>125</v>
      </c>
      <c r="AU178" s="176" t="s">
        <v>88</v>
      </c>
      <c r="AY178" s="3" t="s">
        <v>122</v>
      </c>
      <c r="BE178" s="177">
        <f>IF(N178="základní",J178,0)</f>
        <v>0</v>
      </c>
      <c r="BF178" s="177">
        <f>IF(N178="snížená",J178,0)</f>
        <v>0</v>
      </c>
      <c r="BG178" s="177">
        <f>IF(N178="zákl. přenesená",J178,0)</f>
        <v>0</v>
      </c>
      <c r="BH178" s="177">
        <f>IF(N178="sníž. přenesená",J178,0)</f>
        <v>0</v>
      </c>
      <c r="BI178" s="177">
        <f>IF(N178="nulová",J178,0)</f>
        <v>0</v>
      </c>
      <c r="BJ178" s="3" t="s">
        <v>86</v>
      </c>
      <c r="BK178" s="177">
        <f>ROUND(I178*H178,2)</f>
        <v>0</v>
      </c>
      <c r="BL178" s="3" t="s">
        <v>130</v>
      </c>
      <c r="BM178" s="176" t="s">
        <v>199</v>
      </c>
    </row>
    <row r="179" spans="2:47" s="24" customFormat="1" ht="12.75">
      <c r="B179" s="25"/>
      <c r="D179" s="178" t="s">
        <v>132</v>
      </c>
      <c r="F179" s="179" t="s">
        <v>200</v>
      </c>
      <c r="I179" s="180"/>
      <c r="L179" s="25"/>
      <c r="M179" s="181"/>
      <c r="T179" s="69"/>
      <c r="AT179" s="3" t="s">
        <v>132</v>
      </c>
      <c r="AU179" s="3" t="s">
        <v>88</v>
      </c>
    </row>
    <row r="180" spans="2:51" s="189" customFormat="1" ht="11.25">
      <c r="B180" s="190"/>
      <c r="D180" s="178" t="s">
        <v>134</v>
      </c>
      <c r="E180" s="191" t="s">
        <v>1</v>
      </c>
      <c r="F180" s="192" t="s">
        <v>201</v>
      </c>
      <c r="H180" s="193">
        <v>7</v>
      </c>
      <c r="I180" s="194"/>
      <c r="L180" s="190"/>
      <c r="M180" s="195"/>
      <c r="T180" s="196"/>
      <c r="AT180" s="191" t="s">
        <v>134</v>
      </c>
      <c r="AU180" s="191" t="s">
        <v>88</v>
      </c>
      <c r="AV180" s="189" t="s">
        <v>88</v>
      </c>
      <c r="AW180" s="189" t="s">
        <v>32</v>
      </c>
      <c r="AX180" s="189" t="s">
        <v>86</v>
      </c>
      <c r="AY180" s="191" t="s">
        <v>122</v>
      </c>
    </row>
    <row r="181" spans="2:63" s="152" customFormat="1" ht="22.9" customHeight="1">
      <c r="B181" s="153"/>
      <c r="D181" s="154" t="s">
        <v>77</v>
      </c>
      <c r="E181" s="163" t="s">
        <v>167</v>
      </c>
      <c r="F181" s="163" t="s">
        <v>202</v>
      </c>
      <c r="I181" s="156"/>
      <c r="J181" s="164">
        <f>BK181</f>
        <v>0</v>
      </c>
      <c r="L181" s="153"/>
      <c r="M181" s="158"/>
      <c r="P181" s="159">
        <f>SUM(P182:P251)</f>
        <v>0</v>
      </c>
      <c r="R181" s="159">
        <f>SUM(R182:R251)</f>
        <v>24.0806322</v>
      </c>
      <c r="T181" s="160">
        <f>SUM(T182:T251)</f>
        <v>6.054</v>
      </c>
      <c r="AR181" s="154" t="s">
        <v>86</v>
      </c>
      <c r="AT181" s="161" t="s">
        <v>77</v>
      </c>
      <c r="AU181" s="161" t="s">
        <v>86</v>
      </c>
      <c r="AY181" s="154" t="s">
        <v>122</v>
      </c>
      <c r="BK181" s="162">
        <f>SUM(BK182:BK251)</f>
        <v>0</v>
      </c>
    </row>
    <row r="182" spans="2:65" s="24" customFormat="1" ht="16.5" customHeight="1">
      <c r="B182" s="25"/>
      <c r="C182" s="165" t="s">
        <v>8</v>
      </c>
      <c r="D182" s="165" t="s">
        <v>125</v>
      </c>
      <c r="E182" s="166" t="s">
        <v>203</v>
      </c>
      <c r="F182" s="167" t="s">
        <v>204</v>
      </c>
      <c r="G182" s="168" t="s">
        <v>154</v>
      </c>
      <c r="H182" s="169">
        <v>290.75</v>
      </c>
      <c r="I182" s="170"/>
      <c r="J182" s="171">
        <f>ROUND(I182*H182,2)</f>
        <v>0</v>
      </c>
      <c r="K182" s="167" t="s">
        <v>129</v>
      </c>
      <c r="L182" s="25"/>
      <c r="M182" s="172" t="s">
        <v>1</v>
      </c>
      <c r="N182" s="173" t="s">
        <v>43</v>
      </c>
      <c r="P182" s="174">
        <f>O182*H182</f>
        <v>0</v>
      </c>
      <c r="Q182" s="174">
        <v>0</v>
      </c>
      <c r="R182" s="174">
        <f>Q182*H182</f>
        <v>0</v>
      </c>
      <c r="S182" s="174">
        <v>0</v>
      </c>
      <c r="T182" s="175">
        <f>S182*H182</f>
        <v>0</v>
      </c>
      <c r="AR182" s="176" t="s">
        <v>130</v>
      </c>
      <c r="AT182" s="176" t="s">
        <v>125</v>
      </c>
      <c r="AU182" s="176" t="s">
        <v>88</v>
      </c>
      <c r="AY182" s="3" t="s">
        <v>122</v>
      </c>
      <c r="BE182" s="177">
        <f>IF(N182="základní",J182,0)</f>
        <v>0</v>
      </c>
      <c r="BF182" s="177">
        <f>IF(N182="snížená",J182,0)</f>
        <v>0</v>
      </c>
      <c r="BG182" s="177">
        <f>IF(N182="zákl. přenesená",J182,0)</f>
        <v>0</v>
      </c>
      <c r="BH182" s="177">
        <f>IF(N182="sníž. přenesená",J182,0)</f>
        <v>0</v>
      </c>
      <c r="BI182" s="177">
        <f>IF(N182="nulová",J182,0)</f>
        <v>0</v>
      </c>
      <c r="BJ182" s="3" t="s">
        <v>86</v>
      </c>
      <c r="BK182" s="177">
        <f>ROUND(I182*H182,2)</f>
        <v>0</v>
      </c>
      <c r="BL182" s="3" t="s">
        <v>130</v>
      </c>
      <c r="BM182" s="176" t="s">
        <v>205</v>
      </c>
    </row>
    <row r="183" spans="2:47" s="24" customFormat="1" ht="12.75">
      <c r="B183" s="25"/>
      <c r="D183" s="178" t="s">
        <v>132</v>
      </c>
      <c r="F183" s="179" t="s">
        <v>206</v>
      </c>
      <c r="I183" s="180"/>
      <c r="L183" s="25"/>
      <c r="M183" s="181"/>
      <c r="T183" s="69"/>
      <c r="AT183" s="3" t="s">
        <v>132</v>
      </c>
      <c r="AU183" s="3" t="s">
        <v>88</v>
      </c>
    </row>
    <row r="184" spans="2:51" s="182" customFormat="1" ht="11.25">
      <c r="B184" s="183"/>
      <c r="D184" s="178" t="s">
        <v>134</v>
      </c>
      <c r="E184" s="184" t="s">
        <v>1</v>
      </c>
      <c r="F184" s="185" t="s">
        <v>184</v>
      </c>
      <c r="H184" s="184" t="s">
        <v>1</v>
      </c>
      <c r="I184" s="186"/>
      <c r="L184" s="183"/>
      <c r="M184" s="187"/>
      <c r="T184" s="188"/>
      <c r="AT184" s="184" t="s">
        <v>134</v>
      </c>
      <c r="AU184" s="184" t="s">
        <v>88</v>
      </c>
      <c r="AV184" s="182" t="s">
        <v>86</v>
      </c>
      <c r="AW184" s="182" t="s">
        <v>32</v>
      </c>
      <c r="AX184" s="182" t="s">
        <v>78</v>
      </c>
      <c r="AY184" s="184" t="s">
        <v>122</v>
      </c>
    </row>
    <row r="185" spans="2:51" s="189" customFormat="1" ht="11.25">
      <c r="B185" s="190"/>
      <c r="D185" s="178" t="s">
        <v>134</v>
      </c>
      <c r="E185" s="191" t="s">
        <v>1</v>
      </c>
      <c r="F185" s="192" t="s">
        <v>207</v>
      </c>
      <c r="H185" s="193">
        <v>156.1</v>
      </c>
      <c r="I185" s="194"/>
      <c r="L185" s="190"/>
      <c r="M185" s="195"/>
      <c r="T185" s="196"/>
      <c r="AT185" s="191" t="s">
        <v>134</v>
      </c>
      <c r="AU185" s="191" t="s">
        <v>88</v>
      </c>
      <c r="AV185" s="189" t="s">
        <v>88</v>
      </c>
      <c r="AW185" s="189" t="s">
        <v>32</v>
      </c>
      <c r="AX185" s="189" t="s">
        <v>78</v>
      </c>
      <c r="AY185" s="191" t="s">
        <v>122</v>
      </c>
    </row>
    <row r="186" spans="2:51" s="189" customFormat="1" ht="11.25">
      <c r="B186" s="190"/>
      <c r="D186" s="178" t="s">
        <v>134</v>
      </c>
      <c r="E186" s="191" t="s">
        <v>1</v>
      </c>
      <c r="F186" s="192" t="s">
        <v>208</v>
      </c>
      <c r="H186" s="193">
        <v>71.75</v>
      </c>
      <c r="I186" s="194"/>
      <c r="L186" s="190"/>
      <c r="M186" s="195"/>
      <c r="T186" s="196"/>
      <c r="AT186" s="191" t="s">
        <v>134</v>
      </c>
      <c r="AU186" s="191" t="s">
        <v>88</v>
      </c>
      <c r="AV186" s="189" t="s">
        <v>88</v>
      </c>
      <c r="AW186" s="189" t="s">
        <v>32</v>
      </c>
      <c r="AX186" s="189" t="s">
        <v>78</v>
      </c>
      <c r="AY186" s="191" t="s">
        <v>122</v>
      </c>
    </row>
    <row r="187" spans="2:51" s="189" customFormat="1" ht="11.25">
      <c r="B187" s="190"/>
      <c r="D187" s="178" t="s">
        <v>134</v>
      </c>
      <c r="E187" s="191" t="s">
        <v>1</v>
      </c>
      <c r="F187" s="192" t="s">
        <v>209</v>
      </c>
      <c r="H187" s="193">
        <v>62.9</v>
      </c>
      <c r="I187" s="194"/>
      <c r="L187" s="190"/>
      <c r="M187" s="195"/>
      <c r="T187" s="196"/>
      <c r="AT187" s="191" t="s">
        <v>134</v>
      </c>
      <c r="AU187" s="191" t="s">
        <v>88</v>
      </c>
      <c r="AV187" s="189" t="s">
        <v>88</v>
      </c>
      <c r="AW187" s="189" t="s">
        <v>32</v>
      </c>
      <c r="AX187" s="189" t="s">
        <v>78</v>
      </c>
      <c r="AY187" s="191" t="s">
        <v>122</v>
      </c>
    </row>
    <row r="188" spans="2:51" s="197" customFormat="1" ht="11.25">
      <c r="B188" s="198"/>
      <c r="D188" s="178" t="s">
        <v>134</v>
      </c>
      <c r="E188" s="199" t="s">
        <v>1</v>
      </c>
      <c r="F188" s="200" t="s">
        <v>143</v>
      </c>
      <c r="H188" s="201">
        <v>290.75</v>
      </c>
      <c r="I188" s="202"/>
      <c r="L188" s="198"/>
      <c r="M188" s="203"/>
      <c r="T188" s="204"/>
      <c r="AT188" s="199" t="s">
        <v>134</v>
      </c>
      <c r="AU188" s="199" t="s">
        <v>88</v>
      </c>
      <c r="AV188" s="197" t="s">
        <v>130</v>
      </c>
      <c r="AW188" s="197" t="s">
        <v>32</v>
      </c>
      <c r="AX188" s="197" t="s">
        <v>86</v>
      </c>
      <c r="AY188" s="199" t="s">
        <v>122</v>
      </c>
    </row>
    <row r="189" spans="2:65" s="24" customFormat="1" ht="16.5" customHeight="1">
      <c r="B189" s="25"/>
      <c r="C189" s="165" t="s">
        <v>210</v>
      </c>
      <c r="D189" s="165" t="s">
        <v>125</v>
      </c>
      <c r="E189" s="166" t="s">
        <v>211</v>
      </c>
      <c r="F189" s="167" t="s">
        <v>212</v>
      </c>
      <c r="G189" s="168" t="s">
        <v>154</v>
      </c>
      <c r="H189" s="169">
        <v>227.85</v>
      </c>
      <c r="I189" s="170"/>
      <c r="J189" s="171">
        <f>ROUND(I189*H189,2)</f>
        <v>0</v>
      </c>
      <c r="K189" s="167" t="s">
        <v>129</v>
      </c>
      <c r="L189" s="25"/>
      <c r="M189" s="172" t="s">
        <v>1</v>
      </c>
      <c r="N189" s="173" t="s">
        <v>43</v>
      </c>
      <c r="P189" s="174">
        <f>O189*H189</f>
        <v>0</v>
      </c>
      <c r="Q189" s="174">
        <v>0.0001</v>
      </c>
      <c r="R189" s="174">
        <f>Q189*H189</f>
        <v>0.022785</v>
      </c>
      <c r="S189" s="174">
        <v>0</v>
      </c>
      <c r="T189" s="175">
        <f>S189*H189</f>
        <v>0</v>
      </c>
      <c r="AR189" s="176" t="s">
        <v>130</v>
      </c>
      <c r="AT189" s="176" t="s">
        <v>125</v>
      </c>
      <c r="AU189" s="176" t="s">
        <v>88</v>
      </c>
      <c r="AY189" s="3" t="s">
        <v>122</v>
      </c>
      <c r="BE189" s="177">
        <f>IF(N189="základní",J189,0)</f>
        <v>0</v>
      </c>
      <c r="BF189" s="177">
        <f>IF(N189="snížená",J189,0)</f>
        <v>0</v>
      </c>
      <c r="BG189" s="177">
        <f>IF(N189="zákl. přenesená",J189,0)</f>
        <v>0</v>
      </c>
      <c r="BH189" s="177">
        <f>IF(N189="sníž. přenesená",J189,0)</f>
        <v>0</v>
      </c>
      <c r="BI189" s="177">
        <f>IF(N189="nulová",J189,0)</f>
        <v>0</v>
      </c>
      <c r="BJ189" s="3" t="s">
        <v>86</v>
      </c>
      <c r="BK189" s="177">
        <f>ROUND(I189*H189,2)</f>
        <v>0</v>
      </c>
      <c r="BL189" s="3" t="s">
        <v>130</v>
      </c>
      <c r="BM189" s="176" t="s">
        <v>213</v>
      </c>
    </row>
    <row r="190" spans="2:47" s="24" customFormat="1" ht="12.75">
      <c r="B190" s="25"/>
      <c r="D190" s="178" t="s">
        <v>132</v>
      </c>
      <c r="F190" s="179" t="s">
        <v>214</v>
      </c>
      <c r="I190" s="180"/>
      <c r="L190" s="25"/>
      <c r="M190" s="181"/>
      <c r="T190" s="69"/>
      <c r="AT190" s="3" t="s">
        <v>132</v>
      </c>
      <c r="AU190" s="3" t="s">
        <v>88</v>
      </c>
    </row>
    <row r="191" spans="2:51" s="182" customFormat="1" ht="11.25">
      <c r="B191" s="183"/>
      <c r="D191" s="178" t="s">
        <v>134</v>
      </c>
      <c r="E191" s="184" t="s">
        <v>1</v>
      </c>
      <c r="F191" s="185" t="s">
        <v>184</v>
      </c>
      <c r="H191" s="184" t="s">
        <v>1</v>
      </c>
      <c r="I191" s="186"/>
      <c r="L191" s="183"/>
      <c r="M191" s="187"/>
      <c r="T191" s="188"/>
      <c r="AT191" s="184" t="s">
        <v>134</v>
      </c>
      <c r="AU191" s="184" t="s">
        <v>88</v>
      </c>
      <c r="AV191" s="182" t="s">
        <v>86</v>
      </c>
      <c r="AW191" s="182" t="s">
        <v>32</v>
      </c>
      <c r="AX191" s="182" t="s">
        <v>78</v>
      </c>
      <c r="AY191" s="184" t="s">
        <v>122</v>
      </c>
    </row>
    <row r="192" spans="2:51" s="189" customFormat="1" ht="11.25">
      <c r="B192" s="190"/>
      <c r="D192" s="178" t="s">
        <v>134</v>
      </c>
      <c r="E192" s="191" t="s">
        <v>1</v>
      </c>
      <c r="F192" s="192" t="s">
        <v>207</v>
      </c>
      <c r="H192" s="193">
        <v>156.1</v>
      </c>
      <c r="I192" s="194"/>
      <c r="L192" s="190"/>
      <c r="M192" s="195"/>
      <c r="T192" s="196"/>
      <c r="AT192" s="191" t="s">
        <v>134</v>
      </c>
      <c r="AU192" s="191" t="s">
        <v>88</v>
      </c>
      <c r="AV192" s="189" t="s">
        <v>88</v>
      </c>
      <c r="AW192" s="189" t="s">
        <v>32</v>
      </c>
      <c r="AX192" s="189" t="s">
        <v>78</v>
      </c>
      <c r="AY192" s="191" t="s">
        <v>122</v>
      </c>
    </row>
    <row r="193" spans="2:51" s="189" customFormat="1" ht="11.25">
      <c r="B193" s="190"/>
      <c r="D193" s="178" t="s">
        <v>134</v>
      </c>
      <c r="E193" s="191" t="s">
        <v>1</v>
      </c>
      <c r="F193" s="192" t="s">
        <v>208</v>
      </c>
      <c r="H193" s="193">
        <v>71.75</v>
      </c>
      <c r="I193" s="194"/>
      <c r="L193" s="190"/>
      <c r="M193" s="195"/>
      <c r="T193" s="196"/>
      <c r="AT193" s="191" t="s">
        <v>134</v>
      </c>
      <c r="AU193" s="191" t="s">
        <v>88</v>
      </c>
      <c r="AV193" s="189" t="s">
        <v>88</v>
      </c>
      <c r="AW193" s="189" t="s">
        <v>32</v>
      </c>
      <c r="AX193" s="189" t="s">
        <v>78</v>
      </c>
      <c r="AY193" s="191" t="s">
        <v>122</v>
      </c>
    </row>
    <row r="194" spans="2:51" s="197" customFormat="1" ht="11.25">
      <c r="B194" s="198"/>
      <c r="D194" s="178" t="s">
        <v>134</v>
      </c>
      <c r="E194" s="199" t="s">
        <v>1</v>
      </c>
      <c r="F194" s="200" t="s">
        <v>143</v>
      </c>
      <c r="H194" s="201">
        <v>227.85</v>
      </c>
      <c r="I194" s="202"/>
      <c r="L194" s="198"/>
      <c r="M194" s="203"/>
      <c r="T194" s="204"/>
      <c r="AT194" s="199" t="s">
        <v>134</v>
      </c>
      <c r="AU194" s="199" t="s">
        <v>88</v>
      </c>
      <c r="AV194" s="197" t="s">
        <v>130</v>
      </c>
      <c r="AW194" s="197" t="s">
        <v>32</v>
      </c>
      <c r="AX194" s="197" t="s">
        <v>86</v>
      </c>
      <c r="AY194" s="199" t="s">
        <v>122</v>
      </c>
    </row>
    <row r="195" spans="2:65" s="24" customFormat="1" ht="16.5" customHeight="1">
      <c r="B195" s="25"/>
      <c r="C195" s="165" t="s">
        <v>215</v>
      </c>
      <c r="D195" s="165" t="s">
        <v>125</v>
      </c>
      <c r="E195" s="166" t="s">
        <v>216</v>
      </c>
      <c r="F195" s="167" t="s">
        <v>217</v>
      </c>
      <c r="G195" s="168" t="s">
        <v>154</v>
      </c>
      <c r="H195" s="169">
        <v>62.9</v>
      </c>
      <c r="I195" s="170"/>
      <c r="J195" s="171">
        <f>ROUND(I195*H195,2)</f>
        <v>0</v>
      </c>
      <c r="K195" s="167" t="s">
        <v>129</v>
      </c>
      <c r="L195" s="25"/>
      <c r="M195" s="172" t="s">
        <v>1</v>
      </c>
      <c r="N195" s="173" t="s">
        <v>43</v>
      </c>
      <c r="P195" s="174">
        <f>O195*H195</f>
        <v>0</v>
      </c>
      <c r="Q195" s="174">
        <v>0.0001</v>
      </c>
      <c r="R195" s="174">
        <f>Q195*H195</f>
        <v>0.0062900000000000005</v>
      </c>
      <c r="S195" s="174">
        <v>0</v>
      </c>
      <c r="T195" s="175">
        <f>S195*H195</f>
        <v>0</v>
      </c>
      <c r="AR195" s="176" t="s">
        <v>130</v>
      </c>
      <c r="AT195" s="176" t="s">
        <v>125</v>
      </c>
      <c r="AU195" s="176" t="s">
        <v>88</v>
      </c>
      <c r="AY195" s="3" t="s">
        <v>122</v>
      </c>
      <c r="BE195" s="177">
        <f>IF(N195="základní",J195,0)</f>
        <v>0</v>
      </c>
      <c r="BF195" s="177">
        <f>IF(N195="snížená",J195,0)</f>
        <v>0</v>
      </c>
      <c r="BG195" s="177">
        <f>IF(N195="zákl. přenesená",J195,0)</f>
        <v>0</v>
      </c>
      <c r="BH195" s="177">
        <f>IF(N195="sníž. přenesená",J195,0)</f>
        <v>0</v>
      </c>
      <c r="BI195" s="177">
        <f>IF(N195="nulová",J195,0)</f>
        <v>0</v>
      </c>
      <c r="BJ195" s="3" t="s">
        <v>86</v>
      </c>
      <c r="BK195" s="177">
        <f>ROUND(I195*H195,2)</f>
        <v>0</v>
      </c>
      <c r="BL195" s="3" t="s">
        <v>130</v>
      </c>
      <c r="BM195" s="176" t="s">
        <v>218</v>
      </c>
    </row>
    <row r="196" spans="2:47" s="24" customFormat="1" ht="12.75">
      <c r="B196" s="25"/>
      <c r="D196" s="178" t="s">
        <v>132</v>
      </c>
      <c r="F196" s="179" t="s">
        <v>219</v>
      </c>
      <c r="I196" s="180"/>
      <c r="L196" s="25"/>
      <c r="M196" s="181"/>
      <c r="T196" s="69"/>
      <c r="AT196" s="3" t="s">
        <v>132</v>
      </c>
      <c r="AU196" s="3" t="s">
        <v>88</v>
      </c>
    </row>
    <row r="197" spans="2:51" s="182" customFormat="1" ht="11.25">
      <c r="B197" s="183"/>
      <c r="D197" s="178" t="s">
        <v>134</v>
      </c>
      <c r="E197" s="184" t="s">
        <v>1</v>
      </c>
      <c r="F197" s="185" t="s">
        <v>184</v>
      </c>
      <c r="H197" s="184" t="s">
        <v>1</v>
      </c>
      <c r="I197" s="186"/>
      <c r="L197" s="183"/>
      <c r="M197" s="187"/>
      <c r="T197" s="188"/>
      <c r="AT197" s="184" t="s">
        <v>134</v>
      </c>
      <c r="AU197" s="184" t="s">
        <v>88</v>
      </c>
      <c r="AV197" s="182" t="s">
        <v>86</v>
      </c>
      <c r="AW197" s="182" t="s">
        <v>32</v>
      </c>
      <c r="AX197" s="182" t="s">
        <v>78</v>
      </c>
      <c r="AY197" s="184" t="s">
        <v>122</v>
      </c>
    </row>
    <row r="198" spans="2:51" s="189" customFormat="1" ht="11.25">
      <c r="B198" s="190"/>
      <c r="D198" s="178" t="s">
        <v>134</v>
      </c>
      <c r="E198" s="191" t="s">
        <v>1</v>
      </c>
      <c r="F198" s="192" t="s">
        <v>209</v>
      </c>
      <c r="H198" s="193">
        <v>62.9</v>
      </c>
      <c r="I198" s="194"/>
      <c r="L198" s="190"/>
      <c r="M198" s="195"/>
      <c r="T198" s="196"/>
      <c r="AT198" s="191" t="s">
        <v>134</v>
      </c>
      <c r="AU198" s="191" t="s">
        <v>88</v>
      </c>
      <c r="AV198" s="189" t="s">
        <v>88</v>
      </c>
      <c r="AW198" s="189" t="s">
        <v>32</v>
      </c>
      <c r="AX198" s="189" t="s">
        <v>78</v>
      </c>
      <c r="AY198" s="191" t="s">
        <v>122</v>
      </c>
    </row>
    <row r="199" spans="2:51" s="197" customFormat="1" ht="11.25">
      <c r="B199" s="198"/>
      <c r="D199" s="178" t="s">
        <v>134</v>
      </c>
      <c r="E199" s="199" t="s">
        <v>1</v>
      </c>
      <c r="F199" s="200" t="s">
        <v>143</v>
      </c>
      <c r="H199" s="201">
        <v>62.9</v>
      </c>
      <c r="I199" s="202"/>
      <c r="L199" s="198"/>
      <c r="M199" s="203"/>
      <c r="T199" s="204"/>
      <c r="AT199" s="199" t="s">
        <v>134</v>
      </c>
      <c r="AU199" s="199" t="s">
        <v>88</v>
      </c>
      <c r="AV199" s="197" t="s">
        <v>130</v>
      </c>
      <c r="AW199" s="197" t="s">
        <v>32</v>
      </c>
      <c r="AX199" s="197" t="s">
        <v>86</v>
      </c>
      <c r="AY199" s="199" t="s">
        <v>122</v>
      </c>
    </row>
    <row r="200" spans="2:65" s="24" customFormat="1" ht="16.5" customHeight="1">
      <c r="B200" s="25"/>
      <c r="C200" s="165" t="s">
        <v>220</v>
      </c>
      <c r="D200" s="165" t="s">
        <v>125</v>
      </c>
      <c r="E200" s="166" t="s">
        <v>221</v>
      </c>
      <c r="F200" s="167" t="s">
        <v>222</v>
      </c>
      <c r="G200" s="168" t="s">
        <v>154</v>
      </c>
      <c r="H200" s="169">
        <v>227.85</v>
      </c>
      <c r="I200" s="170"/>
      <c r="J200" s="171">
        <f>ROUND(I200*H200,2)</f>
        <v>0</v>
      </c>
      <c r="K200" s="167" t="s">
        <v>129</v>
      </c>
      <c r="L200" s="25"/>
      <c r="M200" s="172" t="s">
        <v>1</v>
      </c>
      <c r="N200" s="173" t="s">
        <v>43</v>
      </c>
      <c r="P200" s="174">
        <f>O200*H200</f>
        <v>0</v>
      </c>
      <c r="Q200" s="174">
        <v>0.0002</v>
      </c>
      <c r="R200" s="174">
        <f>Q200*H200</f>
        <v>0.04557</v>
      </c>
      <c r="S200" s="174">
        <v>0</v>
      </c>
      <c r="T200" s="175">
        <f>S200*H200</f>
        <v>0</v>
      </c>
      <c r="AR200" s="176" t="s">
        <v>130</v>
      </c>
      <c r="AT200" s="176" t="s">
        <v>125</v>
      </c>
      <c r="AU200" s="176" t="s">
        <v>88</v>
      </c>
      <c r="AY200" s="3" t="s">
        <v>122</v>
      </c>
      <c r="BE200" s="177">
        <f>IF(N200="základní",J200,0)</f>
        <v>0</v>
      </c>
      <c r="BF200" s="177">
        <f>IF(N200="snížená",J200,0)</f>
        <v>0</v>
      </c>
      <c r="BG200" s="177">
        <f>IF(N200="zákl. přenesená",J200,0)</f>
        <v>0</v>
      </c>
      <c r="BH200" s="177">
        <f>IF(N200="sníž. přenesená",J200,0)</f>
        <v>0</v>
      </c>
      <c r="BI200" s="177">
        <f>IF(N200="nulová",J200,0)</f>
        <v>0</v>
      </c>
      <c r="BJ200" s="3" t="s">
        <v>86</v>
      </c>
      <c r="BK200" s="177">
        <f>ROUND(I200*H200,2)</f>
        <v>0</v>
      </c>
      <c r="BL200" s="3" t="s">
        <v>130</v>
      </c>
      <c r="BM200" s="176" t="s">
        <v>223</v>
      </c>
    </row>
    <row r="201" spans="2:47" s="24" customFormat="1" ht="12.75">
      <c r="B201" s="25"/>
      <c r="D201" s="178" t="s">
        <v>132</v>
      </c>
      <c r="F201" s="179" t="s">
        <v>224</v>
      </c>
      <c r="I201" s="180"/>
      <c r="L201" s="25"/>
      <c r="M201" s="181"/>
      <c r="T201" s="69"/>
      <c r="AT201" s="3" t="s">
        <v>132</v>
      </c>
      <c r="AU201" s="3" t="s">
        <v>88</v>
      </c>
    </row>
    <row r="202" spans="2:51" s="182" customFormat="1" ht="11.25">
      <c r="B202" s="183"/>
      <c r="D202" s="178" t="s">
        <v>134</v>
      </c>
      <c r="E202" s="184" t="s">
        <v>1</v>
      </c>
      <c r="F202" s="185" t="s">
        <v>184</v>
      </c>
      <c r="H202" s="184" t="s">
        <v>1</v>
      </c>
      <c r="I202" s="186"/>
      <c r="L202" s="183"/>
      <c r="M202" s="187"/>
      <c r="T202" s="188"/>
      <c r="AT202" s="184" t="s">
        <v>134</v>
      </c>
      <c r="AU202" s="184" t="s">
        <v>88</v>
      </c>
      <c r="AV202" s="182" t="s">
        <v>86</v>
      </c>
      <c r="AW202" s="182" t="s">
        <v>32</v>
      </c>
      <c r="AX202" s="182" t="s">
        <v>78</v>
      </c>
      <c r="AY202" s="184" t="s">
        <v>122</v>
      </c>
    </row>
    <row r="203" spans="2:51" s="189" customFormat="1" ht="11.25">
      <c r="B203" s="190"/>
      <c r="D203" s="178" t="s">
        <v>134</v>
      </c>
      <c r="E203" s="191" t="s">
        <v>1</v>
      </c>
      <c r="F203" s="192" t="s">
        <v>207</v>
      </c>
      <c r="H203" s="193">
        <v>156.1</v>
      </c>
      <c r="I203" s="194"/>
      <c r="L203" s="190"/>
      <c r="M203" s="195"/>
      <c r="T203" s="196"/>
      <c r="AT203" s="191" t="s">
        <v>134</v>
      </c>
      <c r="AU203" s="191" t="s">
        <v>88</v>
      </c>
      <c r="AV203" s="189" t="s">
        <v>88</v>
      </c>
      <c r="AW203" s="189" t="s">
        <v>32</v>
      </c>
      <c r="AX203" s="189" t="s">
        <v>78</v>
      </c>
      <c r="AY203" s="191" t="s">
        <v>122</v>
      </c>
    </row>
    <row r="204" spans="2:51" s="189" customFormat="1" ht="11.25">
      <c r="B204" s="190"/>
      <c r="D204" s="178" t="s">
        <v>134</v>
      </c>
      <c r="E204" s="191" t="s">
        <v>1</v>
      </c>
      <c r="F204" s="192" t="s">
        <v>208</v>
      </c>
      <c r="H204" s="193">
        <v>71.75</v>
      </c>
      <c r="I204" s="194"/>
      <c r="L204" s="190"/>
      <c r="M204" s="195"/>
      <c r="T204" s="196"/>
      <c r="AT204" s="191" t="s">
        <v>134</v>
      </c>
      <c r="AU204" s="191" t="s">
        <v>88</v>
      </c>
      <c r="AV204" s="189" t="s">
        <v>88</v>
      </c>
      <c r="AW204" s="189" t="s">
        <v>32</v>
      </c>
      <c r="AX204" s="189" t="s">
        <v>78</v>
      </c>
      <c r="AY204" s="191" t="s">
        <v>122</v>
      </c>
    </row>
    <row r="205" spans="2:51" s="197" customFormat="1" ht="11.25">
      <c r="B205" s="198"/>
      <c r="D205" s="178" t="s">
        <v>134</v>
      </c>
      <c r="E205" s="199" t="s">
        <v>1</v>
      </c>
      <c r="F205" s="200" t="s">
        <v>143</v>
      </c>
      <c r="H205" s="201">
        <v>227.85</v>
      </c>
      <c r="I205" s="202"/>
      <c r="L205" s="198"/>
      <c r="M205" s="203"/>
      <c r="T205" s="204"/>
      <c r="AT205" s="199" t="s">
        <v>134</v>
      </c>
      <c r="AU205" s="199" t="s">
        <v>88</v>
      </c>
      <c r="AV205" s="197" t="s">
        <v>130</v>
      </c>
      <c r="AW205" s="197" t="s">
        <v>32</v>
      </c>
      <c r="AX205" s="197" t="s">
        <v>86</v>
      </c>
      <c r="AY205" s="199" t="s">
        <v>122</v>
      </c>
    </row>
    <row r="206" spans="2:65" s="24" customFormat="1" ht="16.5" customHeight="1">
      <c r="B206" s="25"/>
      <c r="C206" s="165" t="s">
        <v>225</v>
      </c>
      <c r="D206" s="165" t="s">
        <v>125</v>
      </c>
      <c r="E206" s="166" t="s">
        <v>226</v>
      </c>
      <c r="F206" s="167" t="s">
        <v>227</v>
      </c>
      <c r="G206" s="168" t="s">
        <v>154</v>
      </c>
      <c r="H206" s="169">
        <v>62.9</v>
      </c>
      <c r="I206" s="170"/>
      <c r="J206" s="171">
        <f>ROUND(I206*H206,2)</f>
        <v>0</v>
      </c>
      <c r="K206" s="167" t="s">
        <v>129</v>
      </c>
      <c r="L206" s="25"/>
      <c r="M206" s="172" t="s">
        <v>1</v>
      </c>
      <c r="N206" s="173" t="s">
        <v>43</v>
      </c>
      <c r="P206" s="174">
        <f>O206*H206</f>
        <v>0</v>
      </c>
      <c r="Q206" s="174">
        <v>0.0002</v>
      </c>
      <c r="R206" s="174">
        <f>Q206*H206</f>
        <v>0.012580000000000001</v>
      </c>
      <c r="S206" s="174">
        <v>0</v>
      </c>
      <c r="T206" s="175">
        <f>S206*H206</f>
        <v>0</v>
      </c>
      <c r="AR206" s="176" t="s">
        <v>130</v>
      </c>
      <c r="AT206" s="176" t="s">
        <v>125</v>
      </c>
      <c r="AU206" s="176" t="s">
        <v>88</v>
      </c>
      <c r="AY206" s="3" t="s">
        <v>122</v>
      </c>
      <c r="BE206" s="177">
        <f>IF(N206="základní",J206,0)</f>
        <v>0</v>
      </c>
      <c r="BF206" s="177">
        <f>IF(N206="snížená",J206,0)</f>
        <v>0</v>
      </c>
      <c r="BG206" s="177">
        <f>IF(N206="zákl. přenesená",J206,0)</f>
        <v>0</v>
      </c>
      <c r="BH206" s="177">
        <f>IF(N206="sníž. přenesená",J206,0)</f>
        <v>0</v>
      </c>
      <c r="BI206" s="177">
        <f>IF(N206="nulová",J206,0)</f>
        <v>0</v>
      </c>
      <c r="BJ206" s="3" t="s">
        <v>86</v>
      </c>
      <c r="BK206" s="177">
        <f>ROUND(I206*H206,2)</f>
        <v>0</v>
      </c>
      <c r="BL206" s="3" t="s">
        <v>130</v>
      </c>
      <c r="BM206" s="176" t="s">
        <v>228</v>
      </c>
    </row>
    <row r="207" spans="2:47" s="24" customFormat="1" ht="12.75">
      <c r="B207" s="25"/>
      <c r="D207" s="178" t="s">
        <v>132</v>
      </c>
      <c r="F207" s="179" t="s">
        <v>229</v>
      </c>
      <c r="I207" s="180"/>
      <c r="L207" s="25"/>
      <c r="M207" s="181"/>
      <c r="T207" s="69"/>
      <c r="AT207" s="3" t="s">
        <v>132</v>
      </c>
      <c r="AU207" s="3" t="s">
        <v>88</v>
      </c>
    </row>
    <row r="208" spans="2:51" s="182" customFormat="1" ht="11.25">
      <c r="B208" s="183"/>
      <c r="D208" s="178" t="s">
        <v>134</v>
      </c>
      <c r="E208" s="184" t="s">
        <v>1</v>
      </c>
      <c r="F208" s="185" t="s">
        <v>184</v>
      </c>
      <c r="H208" s="184" t="s">
        <v>1</v>
      </c>
      <c r="I208" s="186"/>
      <c r="L208" s="183"/>
      <c r="M208" s="187"/>
      <c r="T208" s="188"/>
      <c r="AT208" s="184" t="s">
        <v>134</v>
      </c>
      <c r="AU208" s="184" t="s">
        <v>88</v>
      </c>
      <c r="AV208" s="182" t="s">
        <v>86</v>
      </c>
      <c r="AW208" s="182" t="s">
        <v>32</v>
      </c>
      <c r="AX208" s="182" t="s">
        <v>78</v>
      </c>
      <c r="AY208" s="184" t="s">
        <v>122</v>
      </c>
    </row>
    <row r="209" spans="2:51" s="189" customFormat="1" ht="11.25">
      <c r="B209" s="190"/>
      <c r="D209" s="178" t="s">
        <v>134</v>
      </c>
      <c r="E209" s="191" t="s">
        <v>1</v>
      </c>
      <c r="F209" s="192" t="s">
        <v>209</v>
      </c>
      <c r="H209" s="193">
        <v>62.9</v>
      </c>
      <c r="I209" s="194"/>
      <c r="L209" s="190"/>
      <c r="M209" s="195"/>
      <c r="T209" s="196"/>
      <c r="AT209" s="191" t="s">
        <v>134</v>
      </c>
      <c r="AU209" s="191" t="s">
        <v>88</v>
      </c>
      <c r="AV209" s="189" t="s">
        <v>88</v>
      </c>
      <c r="AW209" s="189" t="s">
        <v>32</v>
      </c>
      <c r="AX209" s="189" t="s">
        <v>78</v>
      </c>
      <c r="AY209" s="191" t="s">
        <v>122</v>
      </c>
    </row>
    <row r="210" spans="2:51" s="197" customFormat="1" ht="11.25">
      <c r="B210" s="198"/>
      <c r="D210" s="178" t="s">
        <v>134</v>
      </c>
      <c r="E210" s="199" t="s">
        <v>1</v>
      </c>
      <c r="F210" s="200" t="s">
        <v>143</v>
      </c>
      <c r="H210" s="201">
        <v>62.9</v>
      </c>
      <c r="I210" s="202"/>
      <c r="L210" s="198"/>
      <c r="M210" s="203"/>
      <c r="T210" s="204"/>
      <c r="AT210" s="199" t="s">
        <v>134</v>
      </c>
      <c r="AU210" s="199" t="s">
        <v>88</v>
      </c>
      <c r="AV210" s="197" t="s">
        <v>130</v>
      </c>
      <c r="AW210" s="197" t="s">
        <v>32</v>
      </c>
      <c r="AX210" s="197" t="s">
        <v>86</v>
      </c>
      <c r="AY210" s="199" t="s">
        <v>122</v>
      </c>
    </row>
    <row r="211" spans="2:65" s="24" customFormat="1" ht="16.5" customHeight="1">
      <c r="B211" s="25"/>
      <c r="C211" s="165" t="s">
        <v>230</v>
      </c>
      <c r="D211" s="165" t="s">
        <v>125</v>
      </c>
      <c r="E211" s="166" t="s">
        <v>231</v>
      </c>
      <c r="F211" s="167" t="s">
        <v>232</v>
      </c>
      <c r="G211" s="168" t="s">
        <v>154</v>
      </c>
      <c r="H211" s="169">
        <v>129</v>
      </c>
      <c r="I211" s="170"/>
      <c r="J211" s="171">
        <f>ROUND(I211*H211,2)</f>
        <v>0</v>
      </c>
      <c r="K211" s="167" t="s">
        <v>129</v>
      </c>
      <c r="L211" s="25"/>
      <c r="M211" s="172" t="s">
        <v>1</v>
      </c>
      <c r="N211" s="173" t="s">
        <v>43</v>
      </c>
      <c r="P211" s="174">
        <f>O211*H211</f>
        <v>0</v>
      </c>
      <c r="Q211" s="174">
        <v>0.14067</v>
      </c>
      <c r="R211" s="174">
        <f>Q211*H211</f>
        <v>18.14643</v>
      </c>
      <c r="S211" s="174">
        <v>0</v>
      </c>
      <c r="T211" s="175">
        <f>S211*H211</f>
        <v>0</v>
      </c>
      <c r="AR211" s="176" t="s">
        <v>130</v>
      </c>
      <c r="AT211" s="176" t="s">
        <v>125</v>
      </c>
      <c r="AU211" s="176" t="s">
        <v>88</v>
      </c>
      <c r="AY211" s="3" t="s">
        <v>122</v>
      </c>
      <c r="BE211" s="177">
        <f>IF(N211="základní",J211,0)</f>
        <v>0</v>
      </c>
      <c r="BF211" s="177">
        <f>IF(N211="snížená",J211,0)</f>
        <v>0</v>
      </c>
      <c r="BG211" s="177">
        <f>IF(N211="zákl. přenesená",J211,0)</f>
        <v>0</v>
      </c>
      <c r="BH211" s="177">
        <f>IF(N211="sníž. přenesená",J211,0)</f>
        <v>0</v>
      </c>
      <c r="BI211" s="177">
        <f>IF(N211="nulová",J211,0)</f>
        <v>0</v>
      </c>
      <c r="BJ211" s="3" t="s">
        <v>86</v>
      </c>
      <c r="BK211" s="177">
        <f>ROUND(I211*H211,2)</f>
        <v>0</v>
      </c>
      <c r="BL211" s="3" t="s">
        <v>130</v>
      </c>
      <c r="BM211" s="176" t="s">
        <v>233</v>
      </c>
    </row>
    <row r="212" spans="2:47" s="24" customFormat="1" ht="19.5">
      <c r="B212" s="25"/>
      <c r="D212" s="178" t="s">
        <v>132</v>
      </c>
      <c r="F212" s="179" t="s">
        <v>234</v>
      </c>
      <c r="I212" s="180"/>
      <c r="L212" s="25"/>
      <c r="M212" s="181"/>
      <c r="T212" s="69"/>
      <c r="AT212" s="3" t="s">
        <v>132</v>
      </c>
      <c r="AU212" s="3" t="s">
        <v>88</v>
      </c>
    </row>
    <row r="213" spans="2:51" s="182" customFormat="1" ht="11.25">
      <c r="B213" s="183"/>
      <c r="D213" s="178" t="s">
        <v>134</v>
      </c>
      <c r="E213" s="184" t="s">
        <v>1</v>
      </c>
      <c r="F213" s="185" t="s">
        <v>184</v>
      </c>
      <c r="H213" s="184" t="s">
        <v>1</v>
      </c>
      <c r="I213" s="186"/>
      <c r="L213" s="183"/>
      <c r="M213" s="187"/>
      <c r="T213" s="188"/>
      <c r="AT213" s="184" t="s">
        <v>134</v>
      </c>
      <c r="AU213" s="184" t="s">
        <v>88</v>
      </c>
      <c r="AV213" s="182" t="s">
        <v>86</v>
      </c>
      <c r="AW213" s="182" t="s">
        <v>32</v>
      </c>
      <c r="AX213" s="182" t="s">
        <v>78</v>
      </c>
      <c r="AY213" s="184" t="s">
        <v>122</v>
      </c>
    </row>
    <row r="214" spans="2:51" s="182" customFormat="1" ht="11.25">
      <c r="B214" s="183"/>
      <c r="D214" s="178" t="s">
        <v>134</v>
      </c>
      <c r="E214" s="184" t="s">
        <v>1</v>
      </c>
      <c r="F214" s="185" t="s">
        <v>157</v>
      </c>
      <c r="H214" s="184" t="s">
        <v>1</v>
      </c>
      <c r="I214" s="186"/>
      <c r="L214" s="183"/>
      <c r="M214" s="187"/>
      <c r="T214" s="188"/>
      <c r="AT214" s="184" t="s">
        <v>134</v>
      </c>
      <c r="AU214" s="184" t="s">
        <v>88</v>
      </c>
      <c r="AV214" s="182" t="s">
        <v>86</v>
      </c>
      <c r="AW214" s="182" t="s">
        <v>32</v>
      </c>
      <c r="AX214" s="182" t="s">
        <v>78</v>
      </c>
      <c r="AY214" s="184" t="s">
        <v>122</v>
      </c>
    </row>
    <row r="215" spans="2:51" s="189" customFormat="1" ht="11.25">
      <c r="B215" s="190"/>
      <c r="D215" s="178" t="s">
        <v>134</v>
      </c>
      <c r="E215" s="191" t="s">
        <v>1</v>
      </c>
      <c r="F215" s="192" t="s">
        <v>158</v>
      </c>
      <c r="H215" s="193">
        <v>129</v>
      </c>
      <c r="I215" s="194"/>
      <c r="L215" s="190"/>
      <c r="M215" s="195"/>
      <c r="T215" s="196"/>
      <c r="AT215" s="191" t="s">
        <v>134</v>
      </c>
      <c r="AU215" s="191" t="s">
        <v>88</v>
      </c>
      <c r="AV215" s="189" t="s">
        <v>88</v>
      </c>
      <c r="AW215" s="189" t="s">
        <v>32</v>
      </c>
      <c r="AX215" s="189" t="s">
        <v>86</v>
      </c>
      <c r="AY215" s="191" t="s">
        <v>122</v>
      </c>
    </row>
    <row r="216" spans="2:65" s="24" customFormat="1" ht="16.5" customHeight="1">
      <c r="B216" s="25"/>
      <c r="C216" s="165" t="s">
        <v>7</v>
      </c>
      <c r="D216" s="165" t="s">
        <v>125</v>
      </c>
      <c r="E216" s="166" t="s">
        <v>235</v>
      </c>
      <c r="F216" s="167" t="s">
        <v>236</v>
      </c>
      <c r="G216" s="168" t="s">
        <v>237</v>
      </c>
      <c r="H216" s="169">
        <v>2.58</v>
      </c>
      <c r="I216" s="170"/>
      <c r="J216" s="171">
        <f>ROUND(I216*H216,2)</f>
        <v>0</v>
      </c>
      <c r="K216" s="167" t="s">
        <v>129</v>
      </c>
      <c r="L216" s="25"/>
      <c r="M216" s="172" t="s">
        <v>1</v>
      </c>
      <c r="N216" s="173" t="s">
        <v>43</v>
      </c>
      <c r="P216" s="174">
        <f>O216*H216</f>
        <v>0</v>
      </c>
      <c r="Q216" s="174">
        <v>2.25634</v>
      </c>
      <c r="R216" s="174">
        <f>Q216*H216</f>
        <v>5.8213572</v>
      </c>
      <c r="S216" s="174">
        <v>0</v>
      </c>
      <c r="T216" s="175">
        <f>S216*H216</f>
        <v>0</v>
      </c>
      <c r="AR216" s="176" t="s">
        <v>130</v>
      </c>
      <c r="AT216" s="176" t="s">
        <v>125</v>
      </c>
      <c r="AU216" s="176" t="s">
        <v>88</v>
      </c>
      <c r="AY216" s="3" t="s">
        <v>122</v>
      </c>
      <c r="BE216" s="177">
        <f>IF(N216="základní",J216,0)</f>
        <v>0</v>
      </c>
      <c r="BF216" s="177">
        <f>IF(N216="snížená",J216,0)</f>
        <v>0</v>
      </c>
      <c r="BG216" s="177">
        <f>IF(N216="zákl. přenesená",J216,0)</f>
        <v>0</v>
      </c>
      <c r="BH216" s="177">
        <f>IF(N216="sníž. přenesená",J216,0)</f>
        <v>0</v>
      </c>
      <c r="BI216" s="177">
        <f>IF(N216="nulová",J216,0)</f>
        <v>0</v>
      </c>
      <c r="BJ216" s="3" t="s">
        <v>86</v>
      </c>
      <c r="BK216" s="177">
        <f>ROUND(I216*H216,2)</f>
        <v>0</v>
      </c>
      <c r="BL216" s="3" t="s">
        <v>130</v>
      </c>
      <c r="BM216" s="176" t="s">
        <v>238</v>
      </c>
    </row>
    <row r="217" spans="2:47" s="24" customFormat="1" ht="12.75">
      <c r="B217" s="25"/>
      <c r="D217" s="178" t="s">
        <v>132</v>
      </c>
      <c r="F217" s="179" t="s">
        <v>239</v>
      </c>
      <c r="I217" s="180"/>
      <c r="L217" s="25"/>
      <c r="M217" s="181"/>
      <c r="T217" s="69"/>
      <c r="AT217" s="3" t="s">
        <v>132</v>
      </c>
      <c r="AU217" s="3" t="s">
        <v>88</v>
      </c>
    </row>
    <row r="218" spans="2:51" s="182" customFormat="1" ht="11.25">
      <c r="B218" s="183"/>
      <c r="D218" s="178" t="s">
        <v>134</v>
      </c>
      <c r="E218" s="184" t="s">
        <v>1</v>
      </c>
      <c r="F218" s="185" t="s">
        <v>240</v>
      </c>
      <c r="H218" s="184" t="s">
        <v>1</v>
      </c>
      <c r="I218" s="186"/>
      <c r="L218" s="183"/>
      <c r="M218" s="187"/>
      <c r="T218" s="188"/>
      <c r="AT218" s="184" t="s">
        <v>134</v>
      </c>
      <c r="AU218" s="184" t="s">
        <v>88</v>
      </c>
      <c r="AV218" s="182" t="s">
        <v>86</v>
      </c>
      <c r="AW218" s="182" t="s">
        <v>32</v>
      </c>
      <c r="AX218" s="182" t="s">
        <v>78</v>
      </c>
      <c r="AY218" s="184" t="s">
        <v>122</v>
      </c>
    </row>
    <row r="219" spans="2:51" s="189" customFormat="1" ht="11.25">
      <c r="B219" s="190"/>
      <c r="D219" s="178" t="s">
        <v>134</v>
      </c>
      <c r="E219" s="191" t="s">
        <v>1</v>
      </c>
      <c r="F219" s="192" t="s">
        <v>241</v>
      </c>
      <c r="H219" s="193">
        <v>2.58</v>
      </c>
      <c r="I219" s="194"/>
      <c r="L219" s="190"/>
      <c r="M219" s="195"/>
      <c r="T219" s="196"/>
      <c r="AT219" s="191" t="s">
        <v>134</v>
      </c>
      <c r="AU219" s="191" t="s">
        <v>88</v>
      </c>
      <c r="AV219" s="189" t="s">
        <v>88</v>
      </c>
      <c r="AW219" s="189" t="s">
        <v>32</v>
      </c>
      <c r="AX219" s="189" t="s">
        <v>86</v>
      </c>
      <c r="AY219" s="191" t="s">
        <v>122</v>
      </c>
    </row>
    <row r="220" spans="2:65" s="24" customFormat="1" ht="16.5" customHeight="1">
      <c r="B220" s="25"/>
      <c r="C220" s="165" t="s">
        <v>242</v>
      </c>
      <c r="D220" s="165" t="s">
        <v>125</v>
      </c>
      <c r="E220" s="166" t="s">
        <v>243</v>
      </c>
      <c r="F220" s="167" t="s">
        <v>244</v>
      </c>
      <c r="G220" s="168" t="s">
        <v>154</v>
      </c>
      <c r="H220" s="169">
        <v>42.7</v>
      </c>
      <c r="I220" s="170"/>
      <c r="J220" s="171">
        <f>ROUND(I220*H220,2)</f>
        <v>0</v>
      </c>
      <c r="K220" s="167" t="s">
        <v>129</v>
      </c>
      <c r="L220" s="25"/>
      <c r="M220" s="172" t="s">
        <v>1</v>
      </c>
      <c r="N220" s="173" t="s">
        <v>43</v>
      </c>
      <c r="P220" s="174">
        <f>O220*H220</f>
        <v>0</v>
      </c>
      <c r="Q220" s="174">
        <v>0</v>
      </c>
      <c r="R220" s="174">
        <f>Q220*H220</f>
        <v>0</v>
      </c>
      <c r="S220" s="174">
        <v>0</v>
      </c>
      <c r="T220" s="175">
        <f>S220*H220</f>
        <v>0</v>
      </c>
      <c r="AR220" s="176" t="s">
        <v>130</v>
      </c>
      <c r="AT220" s="176" t="s">
        <v>125</v>
      </c>
      <c r="AU220" s="176" t="s">
        <v>88</v>
      </c>
      <c r="AY220" s="3" t="s">
        <v>122</v>
      </c>
      <c r="BE220" s="177">
        <f>IF(N220="základní",J220,0)</f>
        <v>0</v>
      </c>
      <c r="BF220" s="177">
        <f>IF(N220="snížená",J220,0)</f>
        <v>0</v>
      </c>
      <c r="BG220" s="177">
        <f>IF(N220="zákl. přenesená",J220,0)</f>
        <v>0</v>
      </c>
      <c r="BH220" s="177">
        <f>IF(N220="sníž. přenesená",J220,0)</f>
        <v>0</v>
      </c>
      <c r="BI220" s="177">
        <f>IF(N220="nulová",J220,0)</f>
        <v>0</v>
      </c>
      <c r="BJ220" s="3" t="s">
        <v>86</v>
      </c>
      <c r="BK220" s="177">
        <f>ROUND(I220*H220,2)</f>
        <v>0</v>
      </c>
      <c r="BL220" s="3" t="s">
        <v>130</v>
      </c>
      <c r="BM220" s="176" t="s">
        <v>245</v>
      </c>
    </row>
    <row r="221" spans="2:47" s="24" customFormat="1" ht="12.75">
      <c r="B221" s="25"/>
      <c r="D221" s="178" t="s">
        <v>132</v>
      </c>
      <c r="F221" s="179" t="s">
        <v>246</v>
      </c>
      <c r="I221" s="180"/>
      <c r="L221" s="25"/>
      <c r="M221" s="181"/>
      <c r="T221" s="69"/>
      <c r="AT221" s="3" t="s">
        <v>132</v>
      </c>
      <c r="AU221" s="3" t="s">
        <v>88</v>
      </c>
    </row>
    <row r="222" spans="2:51" s="182" customFormat="1" ht="11.25">
      <c r="B222" s="183"/>
      <c r="D222" s="178" t="s">
        <v>134</v>
      </c>
      <c r="E222" s="184" t="s">
        <v>1</v>
      </c>
      <c r="F222" s="185" t="s">
        <v>135</v>
      </c>
      <c r="H222" s="184" t="s">
        <v>1</v>
      </c>
      <c r="I222" s="186"/>
      <c r="L222" s="183"/>
      <c r="M222" s="187"/>
      <c r="T222" s="188"/>
      <c r="AT222" s="184" t="s">
        <v>134</v>
      </c>
      <c r="AU222" s="184" t="s">
        <v>88</v>
      </c>
      <c r="AV222" s="182" t="s">
        <v>86</v>
      </c>
      <c r="AW222" s="182" t="s">
        <v>32</v>
      </c>
      <c r="AX222" s="182" t="s">
        <v>78</v>
      </c>
      <c r="AY222" s="184" t="s">
        <v>122</v>
      </c>
    </row>
    <row r="223" spans="2:51" s="189" customFormat="1" ht="11.25">
      <c r="B223" s="190"/>
      <c r="D223" s="178" t="s">
        <v>134</v>
      </c>
      <c r="E223" s="191" t="s">
        <v>1</v>
      </c>
      <c r="F223" s="192" t="s">
        <v>247</v>
      </c>
      <c r="H223" s="193">
        <v>42.7</v>
      </c>
      <c r="I223" s="194"/>
      <c r="L223" s="190"/>
      <c r="M223" s="195"/>
      <c r="T223" s="196"/>
      <c r="AT223" s="191" t="s">
        <v>134</v>
      </c>
      <c r="AU223" s="191" t="s">
        <v>88</v>
      </c>
      <c r="AV223" s="189" t="s">
        <v>88</v>
      </c>
      <c r="AW223" s="189" t="s">
        <v>32</v>
      </c>
      <c r="AX223" s="189" t="s">
        <v>86</v>
      </c>
      <c r="AY223" s="191" t="s">
        <v>122</v>
      </c>
    </row>
    <row r="224" spans="2:65" s="24" customFormat="1" ht="16.5" customHeight="1">
      <c r="B224" s="25"/>
      <c r="C224" s="165" t="s">
        <v>248</v>
      </c>
      <c r="D224" s="165" t="s">
        <v>125</v>
      </c>
      <c r="E224" s="166" t="s">
        <v>249</v>
      </c>
      <c r="F224" s="167" t="s">
        <v>250</v>
      </c>
      <c r="G224" s="168" t="s">
        <v>154</v>
      </c>
      <c r="H224" s="169">
        <v>258</v>
      </c>
      <c r="I224" s="170"/>
      <c r="J224" s="171">
        <f>ROUND(I224*H224,2)</f>
        <v>0</v>
      </c>
      <c r="K224" s="167" t="s">
        <v>129</v>
      </c>
      <c r="L224" s="25"/>
      <c r="M224" s="172" t="s">
        <v>1</v>
      </c>
      <c r="N224" s="173" t="s">
        <v>43</v>
      </c>
      <c r="P224" s="174">
        <f>O224*H224</f>
        <v>0</v>
      </c>
      <c r="Q224" s="174">
        <v>0</v>
      </c>
      <c r="R224" s="174">
        <f>Q224*H224</f>
        <v>0</v>
      </c>
      <c r="S224" s="174">
        <v>0</v>
      </c>
      <c r="T224" s="175">
        <f>S224*H224</f>
        <v>0</v>
      </c>
      <c r="AR224" s="176" t="s">
        <v>130</v>
      </c>
      <c r="AT224" s="176" t="s">
        <v>125</v>
      </c>
      <c r="AU224" s="176" t="s">
        <v>88</v>
      </c>
      <c r="AY224" s="3" t="s">
        <v>122</v>
      </c>
      <c r="BE224" s="177">
        <f>IF(N224="základní",J224,0)</f>
        <v>0</v>
      </c>
      <c r="BF224" s="177">
        <f>IF(N224="snížená",J224,0)</f>
        <v>0</v>
      </c>
      <c r="BG224" s="177">
        <f>IF(N224="zákl. přenesená",J224,0)</f>
        <v>0</v>
      </c>
      <c r="BH224" s="177">
        <f>IF(N224="sníž. přenesená",J224,0)</f>
        <v>0</v>
      </c>
      <c r="BI224" s="177">
        <f>IF(N224="nulová",J224,0)</f>
        <v>0</v>
      </c>
      <c r="BJ224" s="3" t="s">
        <v>86</v>
      </c>
      <c r="BK224" s="177">
        <f>ROUND(I224*H224,2)</f>
        <v>0</v>
      </c>
      <c r="BL224" s="3" t="s">
        <v>130</v>
      </c>
      <c r="BM224" s="176" t="s">
        <v>251</v>
      </c>
    </row>
    <row r="225" spans="2:47" s="24" customFormat="1" ht="12.75">
      <c r="B225" s="25"/>
      <c r="D225" s="178" t="s">
        <v>132</v>
      </c>
      <c r="F225" s="179" t="s">
        <v>252</v>
      </c>
      <c r="I225" s="180"/>
      <c r="L225" s="25"/>
      <c r="M225" s="181"/>
      <c r="T225" s="69"/>
      <c r="AT225" s="3" t="s">
        <v>132</v>
      </c>
      <c r="AU225" s="3" t="s">
        <v>88</v>
      </c>
    </row>
    <row r="226" spans="2:51" s="182" customFormat="1" ht="11.25">
      <c r="B226" s="183"/>
      <c r="D226" s="178" t="s">
        <v>134</v>
      </c>
      <c r="E226" s="184" t="s">
        <v>1</v>
      </c>
      <c r="F226" s="185" t="s">
        <v>135</v>
      </c>
      <c r="H226" s="184" t="s">
        <v>1</v>
      </c>
      <c r="I226" s="186"/>
      <c r="L226" s="183"/>
      <c r="M226" s="187"/>
      <c r="T226" s="188"/>
      <c r="AT226" s="184" t="s">
        <v>134</v>
      </c>
      <c r="AU226" s="184" t="s">
        <v>88</v>
      </c>
      <c r="AV226" s="182" t="s">
        <v>86</v>
      </c>
      <c r="AW226" s="182" t="s">
        <v>32</v>
      </c>
      <c r="AX226" s="182" t="s">
        <v>78</v>
      </c>
      <c r="AY226" s="184" t="s">
        <v>122</v>
      </c>
    </row>
    <row r="227" spans="2:51" s="182" customFormat="1" ht="11.25">
      <c r="B227" s="183"/>
      <c r="D227" s="178" t="s">
        <v>134</v>
      </c>
      <c r="E227" s="184" t="s">
        <v>1</v>
      </c>
      <c r="F227" s="185" t="s">
        <v>157</v>
      </c>
      <c r="H227" s="184" t="s">
        <v>1</v>
      </c>
      <c r="I227" s="186"/>
      <c r="L227" s="183"/>
      <c r="M227" s="187"/>
      <c r="T227" s="188"/>
      <c r="AT227" s="184" t="s">
        <v>134</v>
      </c>
      <c r="AU227" s="184" t="s">
        <v>88</v>
      </c>
      <c r="AV227" s="182" t="s">
        <v>86</v>
      </c>
      <c r="AW227" s="182" t="s">
        <v>32</v>
      </c>
      <c r="AX227" s="182" t="s">
        <v>78</v>
      </c>
      <c r="AY227" s="184" t="s">
        <v>122</v>
      </c>
    </row>
    <row r="228" spans="2:51" s="189" customFormat="1" ht="11.25">
      <c r="B228" s="190"/>
      <c r="D228" s="178" t="s">
        <v>134</v>
      </c>
      <c r="E228" s="191" t="s">
        <v>1</v>
      </c>
      <c r="F228" s="192" t="s">
        <v>253</v>
      </c>
      <c r="H228" s="193">
        <v>258</v>
      </c>
      <c r="I228" s="194"/>
      <c r="L228" s="190"/>
      <c r="M228" s="195"/>
      <c r="T228" s="196"/>
      <c r="AT228" s="191" t="s">
        <v>134</v>
      </c>
      <c r="AU228" s="191" t="s">
        <v>88</v>
      </c>
      <c r="AV228" s="189" t="s">
        <v>88</v>
      </c>
      <c r="AW228" s="189" t="s">
        <v>32</v>
      </c>
      <c r="AX228" s="189" t="s">
        <v>86</v>
      </c>
      <c r="AY228" s="191" t="s">
        <v>122</v>
      </c>
    </row>
    <row r="229" spans="2:65" s="24" customFormat="1" ht="21.75" customHeight="1">
      <c r="B229" s="25"/>
      <c r="C229" s="165" t="s">
        <v>254</v>
      </c>
      <c r="D229" s="165" t="s">
        <v>125</v>
      </c>
      <c r="E229" s="166" t="s">
        <v>255</v>
      </c>
      <c r="F229" s="167" t="s">
        <v>256</v>
      </c>
      <c r="G229" s="168" t="s">
        <v>154</v>
      </c>
      <c r="H229" s="169">
        <v>42.7</v>
      </c>
      <c r="I229" s="170"/>
      <c r="J229" s="171">
        <f>ROUND(I229*H229,2)</f>
        <v>0</v>
      </c>
      <c r="K229" s="167" t="s">
        <v>129</v>
      </c>
      <c r="L229" s="25"/>
      <c r="M229" s="172" t="s">
        <v>1</v>
      </c>
      <c r="N229" s="173" t="s">
        <v>43</v>
      </c>
      <c r="P229" s="174">
        <f>O229*H229</f>
        <v>0</v>
      </c>
      <c r="Q229" s="174">
        <v>0.0006</v>
      </c>
      <c r="R229" s="174">
        <f>Q229*H229</f>
        <v>0.02562</v>
      </c>
      <c r="S229" s="174">
        <v>0</v>
      </c>
      <c r="T229" s="175">
        <f>S229*H229</f>
        <v>0</v>
      </c>
      <c r="AR229" s="176" t="s">
        <v>130</v>
      </c>
      <c r="AT229" s="176" t="s">
        <v>125</v>
      </c>
      <c r="AU229" s="176" t="s">
        <v>88</v>
      </c>
      <c r="AY229" s="3" t="s">
        <v>122</v>
      </c>
      <c r="BE229" s="177">
        <f>IF(N229="základní",J229,0)</f>
        <v>0</v>
      </c>
      <c r="BF229" s="177">
        <f>IF(N229="snížená",J229,0)</f>
        <v>0</v>
      </c>
      <c r="BG229" s="177">
        <f>IF(N229="zákl. přenesená",J229,0)</f>
        <v>0</v>
      </c>
      <c r="BH229" s="177">
        <f>IF(N229="sníž. přenesená",J229,0)</f>
        <v>0</v>
      </c>
      <c r="BI229" s="177">
        <f>IF(N229="nulová",J229,0)</f>
        <v>0</v>
      </c>
      <c r="BJ229" s="3" t="s">
        <v>86</v>
      </c>
      <c r="BK229" s="177">
        <f>ROUND(I229*H229,2)</f>
        <v>0</v>
      </c>
      <c r="BL229" s="3" t="s">
        <v>130</v>
      </c>
      <c r="BM229" s="176" t="s">
        <v>257</v>
      </c>
    </row>
    <row r="230" spans="2:47" s="24" customFormat="1" ht="19.5">
      <c r="B230" s="25"/>
      <c r="D230" s="178" t="s">
        <v>132</v>
      </c>
      <c r="F230" s="179" t="s">
        <v>258</v>
      </c>
      <c r="I230" s="180"/>
      <c r="L230" s="25"/>
      <c r="M230" s="181"/>
      <c r="T230" s="69"/>
      <c r="AT230" s="3" t="s">
        <v>132</v>
      </c>
      <c r="AU230" s="3" t="s">
        <v>88</v>
      </c>
    </row>
    <row r="231" spans="2:51" s="182" customFormat="1" ht="11.25">
      <c r="B231" s="183"/>
      <c r="D231" s="178" t="s">
        <v>134</v>
      </c>
      <c r="E231" s="184" t="s">
        <v>1</v>
      </c>
      <c r="F231" s="185" t="s">
        <v>135</v>
      </c>
      <c r="H231" s="184" t="s">
        <v>1</v>
      </c>
      <c r="I231" s="186"/>
      <c r="L231" s="183"/>
      <c r="M231" s="187"/>
      <c r="T231" s="188"/>
      <c r="AT231" s="184" t="s">
        <v>134</v>
      </c>
      <c r="AU231" s="184" t="s">
        <v>88</v>
      </c>
      <c r="AV231" s="182" t="s">
        <v>86</v>
      </c>
      <c r="AW231" s="182" t="s">
        <v>32</v>
      </c>
      <c r="AX231" s="182" t="s">
        <v>78</v>
      </c>
      <c r="AY231" s="184" t="s">
        <v>122</v>
      </c>
    </row>
    <row r="232" spans="2:51" s="189" customFormat="1" ht="11.25">
      <c r="B232" s="190"/>
      <c r="D232" s="178" t="s">
        <v>134</v>
      </c>
      <c r="E232" s="191" t="s">
        <v>1</v>
      </c>
      <c r="F232" s="192" t="s">
        <v>247</v>
      </c>
      <c r="H232" s="193">
        <v>42.7</v>
      </c>
      <c r="I232" s="194"/>
      <c r="L232" s="190"/>
      <c r="M232" s="195"/>
      <c r="T232" s="196"/>
      <c r="AT232" s="191" t="s">
        <v>134</v>
      </c>
      <c r="AU232" s="191" t="s">
        <v>88</v>
      </c>
      <c r="AV232" s="189" t="s">
        <v>88</v>
      </c>
      <c r="AW232" s="189" t="s">
        <v>32</v>
      </c>
      <c r="AX232" s="189" t="s">
        <v>86</v>
      </c>
      <c r="AY232" s="191" t="s">
        <v>122</v>
      </c>
    </row>
    <row r="233" spans="2:65" s="24" customFormat="1" ht="16.5" customHeight="1">
      <c r="B233" s="25"/>
      <c r="C233" s="165" t="s">
        <v>86</v>
      </c>
      <c r="D233" s="165" t="s">
        <v>125</v>
      </c>
      <c r="E233" s="166" t="s">
        <v>259</v>
      </c>
      <c r="F233" s="167" t="s">
        <v>260</v>
      </c>
      <c r="G233" s="168" t="s">
        <v>154</v>
      </c>
      <c r="H233" s="169">
        <v>42.7</v>
      </c>
      <c r="I233" s="170"/>
      <c r="J233" s="171">
        <f>ROUND(I233*H233,2)</f>
        <v>0</v>
      </c>
      <c r="K233" s="167" t="s">
        <v>129</v>
      </c>
      <c r="L233" s="25"/>
      <c r="M233" s="172" t="s">
        <v>1</v>
      </c>
      <c r="N233" s="173" t="s">
        <v>43</v>
      </c>
      <c r="P233" s="174">
        <f>O233*H233</f>
        <v>0</v>
      </c>
      <c r="Q233" s="174">
        <v>0</v>
      </c>
      <c r="R233" s="174">
        <f>Q233*H233</f>
        <v>0</v>
      </c>
      <c r="S233" s="174">
        <v>0</v>
      </c>
      <c r="T233" s="175">
        <f>S233*H233</f>
        <v>0</v>
      </c>
      <c r="AR233" s="176" t="s">
        <v>130</v>
      </c>
      <c r="AT233" s="176" t="s">
        <v>125</v>
      </c>
      <c r="AU233" s="176" t="s">
        <v>88</v>
      </c>
      <c r="AY233" s="3" t="s">
        <v>122</v>
      </c>
      <c r="BE233" s="177">
        <f>IF(N233="základní",J233,0)</f>
        <v>0</v>
      </c>
      <c r="BF233" s="177">
        <f>IF(N233="snížená",J233,0)</f>
        <v>0</v>
      </c>
      <c r="BG233" s="177">
        <f>IF(N233="zákl. přenesená",J233,0)</f>
        <v>0</v>
      </c>
      <c r="BH233" s="177">
        <f>IF(N233="sníž. přenesená",J233,0)</f>
        <v>0</v>
      </c>
      <c r="BI233" s="177">
        <f>IF(N233="nulová",J233,0)</f>
        <v>0</v>
      </c>
      <c r="BJ233" s="3" t="s">
        <v>86</v>
      </c>
      <c r="BK233" s="177">
        <f>ROUND(I233*H233,2)</f>
        <v>0</v>
      </c>
      <c r="BL233" s="3" t="s">
        <v>130</v>
      </c>
      <c r="BM233" s="176" t="s">
        <v>261</v>
      </c>
    </row>
    <row r="234" spans="2:47" s="24" customFormat="1" ht="12.75">
      <c r="B234" s="25"/>
      <c r="D234" s="178" t="s">
        <v>132</v>
      </c>
      <c r="F234" s="179" t="s">
        <v>262</v>
      </c>
      <c r="I234" s="180"/>
      <c r="L234" s="25"/>
      <c r="M234" s="181"/>
      <c r="T234" s="69"/>
      <c r="AT234" s="3" t="s">
        <v>132</v>
      </c>
      <c r="AU234" s="3" t="s">
        <v>88</v>
      </c>
    </row>
    <row r="235" spans="2:51" s="182" customFormat="1" ht="11.25">
      <c r="B235" s="183"/>
      <c r="D235" s="178" t="s">
        <v>134</v>
      </c>
      <c r="E235" s="184" t="s">
        <v>1</v>
      </c>
      <c r="F235" s="185" t="s">
        <v>135</v>
      </c>
      <c r="H235" s="184" t="s">
        <v>1</v>
      </c>
      <c r="I235" s="186"/>
      <c r="L235" s="183"/>
      <c r="M235" s="187"/>
      <c r="T235" s="188"/>
      <c r="AT235" s="184" t="s">
        <v>134</v>
      </c>
      <c r="AU235" s="184" t="s">
        <v>88</v>
      </c>
      <c r="AV235" s="182" t="s">
        <v>86</v>
      </c>
      <c r="AW235" s="182" t="s">
        <v>32</v>
      </c>
      <c r="AX235" s="182" t="s">
        <v>78</v>
      </c>
      <c r="AY235" s="184" t="s">
        <v>122</v>
      </c>
    </row>
    <row r="236" spans="2:51" s="189" customFormat="1" ht="11.25">
      <c r="B236" s="190"/>
      <c r="D236" s="178" t="s">
        <v>134</v>
      </c>
      <c r="E236" s="191" t="s">
        <v>1</v>
      </c>
      <c r="F236" s="192" t="s">
        <v>247</v>
      </c>
      <c r="H236" s="193">
        <v>42.7</v>
      </c>
      <c r="I236" s="194"/>
      <c r="L236" s="190"/>
      <c r="M236" s="195"/>
      <c r="T236" s="196"/>
      <c r="AT236" s="191" t="s">
        <v>134</v>
      </c>
      <c r="AU236" s="191" t="s">
        <v>88</v>
      </c>
      <c r="AV236" s="189" t="s">
        <v>88</v>
      </c>
      <c r="AW236" s="189" t="s">
        <v>32</v>
      </c>
      <c r="AX236" s="189" t="s">
        <v>86</v>
      </c>
      <c r="AY236" s="191" t="s">
        <v>122</v>
      </c>
    </row>
    <row r="237" spans="2:65" s="24" customFormat="1" ht="16.5" customHeight="1">
      <c r="B237" s="25"/>
      <c r="C237" s="165" t="s">
        <v>88</v>
      </c>
      <c r="D237" s="165" t="s">
        <v>125</v>
      </c>
      <c r="E237" s="166" t="s">
        <v>263</v>
      </c>
      <c r="F237" s="167" t="s">
        <v>264</v>
      </c>
      <c r="G237" s="168" t="s">
        <v>154</v>
      </c>
      <c r="H237" s="169">
        <v>258</v>
      </c>
      <c r="I237" s="170"/>
      <c r="J237" s="171">
        <f>ROUND(I237*H237,2)</f>
        <v>0</v>
      </c>
      <c r="K237" s="167" t="s">
        <v>129</v>
      </c>
      <c r="L237" s="25"/>
      <c r="M237" s="172" t="s">
        <v>1</v>
      </c>
      <c r="N237" s="173" t="s">
        <v>43</v>
      </c>
      <c r="P237" s="174">
        <f>O237*H237</f>
        <v>0</v>
      </c>
      <c r="Q237" s="174">
        <v>0</v>
      </c>
      <c r="R237" s="174">
        <f>Q237*H237</f>
        <v>0</v>
      </c>
      <c r="S237" s="174">
        <v>0</v>
      </c>
      <c r="T237" s="175">
        <f>S237*H237</f>
        <v>0</v>
      </c>
      <c r="AR237" s="176" t="s">
        <v>130</v>
      </c>
      <c r="AT237" s="176" t="s">
        <v>125</v>
      </c>
      <c r="AU237" s="176" t="s">
        <v>88</v>
      </c>
      <c r="AY237" s="3" t="s">
        <v>122</v>
      </c>
      <c r="BE237" s="177">
        <f>IF(N237="základní",J237,0)</f>
        <v>0</v>
      </c>
      <c r="BF237" s="177">
        <f>IF(N237="snížená",J237,0)</f>
        <v>0</v>
      </c>
      <c r="BG237" s="177">
        <f>IF(N237="zákl. přenesená",J237,0)</f>
        <v>0</v>
      </c>
      <c r="BH237" s="177">
        <f>IF(N237="sníž. přenesená",J237,0)</f>
        <v>0</v>
      </c>
      <c r="BI237" s="177">
        <f>IF(N237="nulová",J237,0)</f>
        <v>0</v>
      </c>
      <c r="BJ237" s="3" t="s">
        <v>86</v>
      </c>
      <c r="BK237" s="177">
        <f>ROUND(I237*H237,2)</f>
        <v>0</v>
      </c>
      <c r="BL237" s="3" t="s">
        <v>130</v>
      </c>
      <c r="BM237" s="176" t="s">
        <v>265</v>
      </c>
    </row>
    <row r="238" spans="2:47" s="24" customFormat="1" ht="12.75">
      <c r="B238" s="25"/>
      <c r="D238" s="178" t="s">
        <v>132</v>
      </c>
      <c r="F238" s="179" t="s">
        <v>266</v>
      </c>
      <c r="I238" s="180"/>
      <c r="L238" s="25"/>
      <c r="M238" s="181"/>
      <c r="T238" s="69"/>
      <c r="AT238" s="3" t="s">
        <v>132</v>
      </c>
      <c r="AU238" s="3" t="s">
        <v>88</v>
      </c>
    </row>
    <row r="239" spans="2:51" s="182" customFormat="1" ht="11.25">
      <c r="B239" s="183"/>
      <c r="D239" s="178" t="s">
        <v>134</v>
      </c>
      <c r="E239" s="184" t="s">
        <v>1</v>
      </c>
      <c r="F239" s="185" t="s">
        <v>135</v>
      </c>
      <c r="H239" s="184" t="s">
        <v>1</v>
      </c>
      <c r="I239" s="186"/>
      <c r="L239" s="183"/>
      <c r="M239" s="187"/>
      <c r="T239" s="188"/>
      <c r="AT239" s="184" t="s">
        <v>134</v>
      </c>
      <c r="AU239" s="184" t="s">
        <v>88</v>
      </c>
      <c r="AV239" s="182" t="s">
        <v>86</v>
      </c>
      <c r="AW239" s="182" t="s">
        <v>32</v>
      </c>
      <c r="AX239" s="182" t="s">
        <v>78</v>
      </c>
      <c r="AY239" s="184" t="s">
        <v>122</v>
      </c>
    </row>
    <row r="240" spans="2:51" s="182" customFormat="1" ht="11.25">
      <c r="B240" s="183"/>
      <c r="D240" s="178" t="s">
        <v>134</v>
      </c>
      <c r="E240" s="184" t="s">
        <v>1</v>
      </c>
      <c r="F240" s="185" t="s">
        <v>136</v>
      </c>
      <c r="H240" s="184" t="s">
        <v>1</v>
      </c>
      <c r="I240" s="186"/>
      <c r="L240" s="183"/>
      <c r="M240" s="187"/>
      <c r="T240" s="188"/>
      <c r="AT240" s="184" t="s">
        <v>134</v>
      </c>
      <c r="AU240" s="184" t="s">
        <v>88</v>
      </c>
      <c r="AV240" s="182" t="s">
        <v>86</v>
      </c>
      <c r="AW240" s="182" t="s">
        <v>32</v>
      </c>
      <c r="AX240" s="182" t="s">
        <v>78</v>
      </c>
      <c r="AY240" s="184" t="s">
        <v>122</v>
      </c>
    </row>
    <row r="241" spans="2:51" s="189" customFormat="1" ht="11.25">
      <c r="B241" s="190"/>
      <c r="D241" s="178" t="s">
        <v>134</v>
      </c>
      <c r="E241" s="191" t="s">
        <v>1</v>
      </c>
      <c r="F241" s="192" t="s">
        <v>253</v>
      </c>
      <c r="H241" s="193">
        <v>258</v>
      </c>
      <c r="I241" s="194"/>
      <c r="L241" s="190"/>
      <c r="M241" s="195"/>
      <c r="T241" s="196"/>
      <c r="AT241" s="191" t="s">
        <v>134</v>
      </c>
      <c r="AU241" s="191" t="s">
        <v>88</v>
      </c>
      <c r="AV241" s="189" t="s">
        <v>88</v>
      </c>
      <c r="AW241" s="189" t="s">
        <v>32</v>
      </c>
      <c r="AX241" s="189" t="s">
        <v>86</v>
      </c>
      <c r="AY241" s="191" t="s">
        <v>122</v>
      </c>
    </row>
    <row r="242" spans="2:65" s="24" customFormat="1" ht="16.5" customHeight="1">
      <c r="B242" s="25"/>
      <c r="C242" s="165" t="s">
        <v>267</v>
      </c>
      <c r="D242" s="165" t="s">
        <v>125</v>
      </c>
      <c r="E242" s="166" t="s">
        <v>268</v>
      </c>
      <c r="F242" s="167" t="s">
        <v>269</v>
      </c>
      <c r="G242" s="168" t="s">
        <v>128</v>
      </c>
      <c r="H242" s="169">
        <v>3027</v>
      </c>
      <c r="I242" s="170"/>
      <c r="J242" s="171">
        <f>ROUND(I242*H242,2)</f>
        <v>0</v>
      </c>
      <c r="K242" s="167" t="s">
        <v>129</v>
      </c>
      <c r="L242" s="25"/>
      <c r="M242" s="172" t="s">
        <v>1</v>
      </c>
      <c r="N242" s="173" t="s">
        <v>43</v>
      </c>
      <c r="P242" s="174">
        <f>O242*H242</f>
        <v>0</v>
      </c>
      <c r="Q242" s="174">
        <v>0</v>
      </c>
      <c r="R242" s="174">
        <f>Q242*H242</f>
        <v>0</v>
      </c>
      <c r="S242" s="174">
        <v>0.002</v>
      </c>
      <c r="T242" s="175">
        <f>S242*H242</f>
        <v>6.054</v>
      </c>
      <c r="AR242" s="176" t="s">
        <v>130</v>
      </c>
      <c r="AT242" s="176" t="s">
        <v>125</v>
      </c>
      <c r="AU242" s="176" t="s">
        <v>88</v>
      </c>
      <c r="AY242" s="3" t="s">
        <v>122</v>
      </c>
      <c r="BE242" s="177">
        <f>IF(N242="základní",J242,0)</f>
        <v>0</v>
      </c>
      <c r="BF242" s="177">
        <f>IF(N242="snížená",J242,0)</f>
        <v>0</v>
      </c>
      <c r="BG242" s="177">
        <f>IF(N242="zákl. přenesená",J242,0)</f>
        <v>0</v>
      </c>
      <c r="BH242" s="177">
        <f>IF(N242="sníž. přenesená",J242,0)</f>
        <v>0</v>
      </c>
      <c r="BI242" s="177">
        <f>IF(N242="nulová",J242,0)</f>
        <v>0</v>
      </c>
      <c r="BJ242" s="3" t="s">
        <v>86</v>
      </c>
      <c r="BK242" s="177">
        <f>ROUND(I242*H242,2)</f>
        <v>0</v>
      </c>
      <c r="BL242" s="3" t="s">
        <v>130</v>
      </c>
      <c r="BM242" s="176" t="s">
        <v>270</v>
      </c>
    </row>
    <row r="243" spans="2:47" s="24" customFormat="1" ht="19.5">
      <c r="B243" s="25"/>
      <c r="D243" s="178" t="s">
        <v>132</v>
      </c>
      <c r="F243" s="179" t="s">
        <v>271</v>
      </c>
      <c r="I243" s="180"/>
      <c r="L243" s="25"/>
      <c r="M243" s="181"/>
      <c r="T243" s="69"/>
      <c r="AT243" s="3" t="s">
        <v>132</v>
      </c>
      <c r="AU243" s="3" t="s">
        <v>88</v>
      </c>
    </row>
    <row r="244" spans="2:51" s="182" customFormat="1" ht="11.25">
      <c r="B244" s="183"/>
      <c r="D244" s="178" t="s">
        <v>134</v>
      </c>
      <c r="E244" s="184" t="s">
        <v>1</v>
      </c>
      <c r="F244" s="185" t="s">
        <v>84</v>
      </c>
      <c r="H244" s="184" t="s">
        <v>1</v>
      </c>
      <c r="I244" s="186"/>
      <c r="L244" s="183"/>
      <c r="M244" s="187"/>
      <c r="T244" s="188"/>
      <c r="AT244" s="184" t="s">
        <v>134</v>
      </c>
      <c r="AU244" s="184" t="s">
        <v>88</v>
      </c>
      <c r="AV244" s="182" t="s">
        <v>86</v>
      </c>
      <c r="AW244" s="182" t="s">
        <v>32</v>
      </c>
      <c r="AX244" s="182" t="s">
        <v>78</v>
      </c>
      <c r="AY244" s="184" t="s">
        <v>122</v>
      </c>
    </row>
    <row r="245" spans="2:51" s="189" customFormat="1" ht="11.25">
      <c r="B245" s="190"/>
      <c r="D245" s="178" t="s">
        <v>134</v>
      </c>
      <c r="E245" s="191" t="s">
        <v>1</v>
      </c>
      <c r="F245" s="192" t="s">
        <v>142</v>
      </c>
      <c r="H245" s="193">
        <v>3027</v>
      </c>
      <c r="I245" s="194"/>
      <c r="L245" s="190"/>
      <c r="M245" s="195"/>
      <c r="T245" s="196"/>
      <c r="AT245" s="191" t="s">
        <v>134</v>
      </c>
      <c r="AU245" s="191" t="s">
        <v>88</v>
      </c>
      <c r="AV245" s="189" t="s">
        <v>88</v>
      </c>
      <c r="AW245" s="189" t="s">
        <v>32</v>
      </c>
      <c r="AX245" s="189" t="s">
        <v>78</v>
      </c>
      <c r="AY245" s="191" t="s">
        <v>122</v>
      </c>
    </row>
    <row r="246" spans="2:51" s="197" customFormat="1" ht="11.25">
      <c r="B246" s="198"/>
      <c r="D246" s="178" t="s">
        <v>134</v>
      </c>
      <c r="E246" s="199" t="s">
        <v>1</v>
      </c>
      <c r="F246" s="200" t="s">
        <v>143</v>
      </c>
      <c r="H246" s="201">
        <v>3027</v>
      </c>
      <c r="I246" s="202"/>
      <c r="L246" s="198"/>
      <c r="M246" s="203"/>
      <c r="T246" s="204"/>
      <c r="AT246" s="199" t="s">
        <v>134</v>
      </c>
      <c r="AU246" s="199" t="s">
        <v>88</v>
      </c>
      <c r="AV246" s="197" t="s">
        <v>130</v>
      </c>
      <c r="AW246" s="197" t="s">
        <v>32</v>
      </c>
      <c r="AX246" s="197" t="s">
        <v>86</v>
      </c>
      <c r="AY246" s="199" t="s">
        <v>122</v>
      </c>
    </row>
    <row r="247" spans="2:65" s="24" customFormat="1" ht="16.5" customHeight="1">
      <c r="B247" s="25"/>
      <c r="C247" s="165" t="s">
        <v>201</v>
      </c>
      <c r="D247" s="165" t="s">
        <v>125</v>
      </c>
      <c r="E247" s="166" t="s">
        <v>272</v>
      </c>
      <c r="F247" s="167" t="s">
        <v>273</v>
      </c>
      <c r="G247" s="168" t="s">
        <v>154</v>
      </c>
      <c r="H247" s="169">
        <v>129</v>
      </c>
      <c r="I247" s="170"/>
      <c r="J247" s="171">
        <f>ROUND(I247*H247,2)</f>
        <v>0</v>
      </c>
      <c r="K247" s="167" t="s">
        <v>129</v>
      </c>
      <c r="L247" s="25"/>
      <c r="M247" s="172" t="s">
        <v>1</v>
      </c>
      <c r="N247" s="173" t="s">
        <v>43</v>
      </c>
      <c r="P247" s="174">
        <f>O247*H247</f>
        <v>0</v>
      </c>
      <c r="Q247" s="174">
        <v>0</v>
      </c>
      <c r="R247" s="174">
        <f>Q247*H247</f>
        <v>0</v>
      </c>
      <c r="S247" s="174">
        <v>0</v>
      </c>
      <c r="T247" s="175">
        <f>S247*H247</f>
        <v>0</v>
      </c>
      <c r="AR247" s="176" t="s">
        <v>130</v>
      </c>
      <c r="AT247" s="176" t="s">
        <v>125</v>
      </c>
      <c r="AU247" s="176" t="s">
        <v>88</v>
      </c>
      <c r="AY247" s="3" t="s">
        <v>122</v>
      </c>
      <c r="BE247" s="177">
        <f>IF(N247="základní",J247,0)</f>
        <v>0</v>
      </c>
      <c r="BF247" s="177">
        <f>IF(N247="snížená",J247,0)</f>
        <v>0</v>
      </c>
      <c r="BG247" s="177">
        <f>IF(N247="zákl. přenesená",J247,0)</f>
        <v>0</v>
      </c>
      <c r="BH247" s="177">
        <f>IF(N247="sníž. přenesená",J247,0)</f>
        <v>0</v>
      </c>
      <c r="BI247" s="177">
        <f>IF(N247="nulová",J247,0)</f>
        <v>0</v>
      </c>
      <c r="BJ247" s="3" t="s">
        <v>86</v>
      </c>
      <c r="BK247" s="177">
        <f>ROUND(I247*H247,2)</f>
        <v>0</v>
      </c>
      <c r="BL247" s="3" t="s">
        <v>130</v>
      </c>
      <c r="BM247" s="176" t="s">
        <v>274</v>
      </c>
    </row>
    <row r="248" spans="2:47" s="24" customFormat="1" ht="19.5">
      <c r="B248" s="25"/>
      <c r="D248" s="178" t="s">
        <v>132</v>
      </c>
      <c r="F248" s="179" t="s">
        <v>275</v>
      </c>
      <c r="I248" s="180"/>
      <c r="L248" s="25"/>
      <c r="M248" s="181"/>
      <c r="T248" s="69"/>
      <c r="AT248" s="3" t="s">
        <v>132</v>
      </c>
      <c r="AU248" s="3" t="s">
        <v>88</v>
      </c>
    </row>
    <row r="249" spans="2:51" s="182" customFormat="1" ht="11.25">
      <c r="B249" s="183"/>
      <c r="D249" s="178" t="s">
        <v>134</v>
      </c>
      <c r="E249" s="184" t="s">
        <v>1</v>
      </c>
      <c r="F249" s="185" t="s">
        <v>135</v>
      </c>
      <c r="H249" s="184" t="s">
        <v>1</v>
      </c>
      <c r="I249" s="186"/>
      <c r="L249" s="183"/>
      <c r="M249" s="187"/>
      <c r="T249" s="188"/>
      <c r="AT249" s="184" t="s">
        <v>134</v>
      </c>
      <c r="AU249" s="184" t="s">
        <v>88</v>
      </c>
      <c r="AV249" s="182" t="s">
        <v>86</v>
      </c>
      <c r="AW249" s="182" t="s">
        <v>32</v>
      </c>
      <c r="AX249" s="182" t="s">
        <v>78</v>
      </c>
      <c r="AY249" s="184" t="s">
        <v>122</v>
      </c>
    </row>
    <row r="250" spans="2:51" s="182" customFormat="1" ht="11.25">
      <c r="B250" s="183"/>
      <c r="D250" s="178" t="s">
        <v>134</v>
      </c>
      <c r="E250" s="184" t="s">
        <v>1</v>
      </c>
      <c r="F250" s="185" t="s">
        <v>157</v>
      </c>
      <c r="H250" s="184" t="s">
        <v>1</v>
      </c>
      <c r="I250" s="186"/>
      <c r="L250" s="183"/>
      <c r="M250" s="187"/>
      <c r="T250" s="188"/>
      <c r="AT250" s="184" t="s">
        <v>134</v>
      </c>
      <c r="AU250" s="184" t="s">
        <v>88</v>
      </c>
      <c r="AV250" s="182" t="s">
        <v>86</v>
      </c>
      <c r="AW250" s="182" t="s">
        <v>32</v>
      </c>
      <c r="AX250" s="182" t="s">
        <v>78</v>
      </c>
      <c r="AY250" s="184" t="s">
        <v>122</v>
      </c>
    </row>
    <row r="251" spans="2:51" s="189" customFormat="1" ht="11.25">
      <c r="B251" s="190"/>
      <c r="D251" s="178" t="s">
        <v>134</v>
      </c>
      <c r="E251" s="191" t="s">
        <v>1</v>
      </c>
      <c r="F251" s="192" t="s">
        <v>158</v>
      </c>
      <c r="H251" s="193">
        <v>129</v>
      </c>
      <c r="I251" s="194"/>
      <c r="L251" s="190"/>
      <c r="M251" s="195"/>
      <c r="T251" s="196"/>
      <c r="AT251" s="191" t="s">
        <v>134</v>
      </c>
      <c r="AU251" s="191" t="s">
        <v>88</v>
      </c>
      <c r="AV251" s="189" t="s">
        <v>88</v>
      </c>
      <c r="AW251" s="189" t="s">
        <v>32</v>
      </c>
      <c r="AX251" s="189" t="s">
        <v>86</v>
      </c>
      <c r="AY251" s="191" t="s">
        <v>122</v>
      </c>
    </row>
    <row r="252" spans="2:63" s="152" customFormat="1" ht="22.9" customHeight="1">
      <c r="B252" s="153"/>
      <c r="D252" s="154" t="s">
        <v>77</v>
      </c>
      <c r="E252" s="163" t="s">
        <v>276</v>
      </c>
      <c r="F252" s="163" t="s">
        <v>277</v>
      </c>
      <c r="I252" s="156"/>
      <c r="J252" s="164">
        <f>BK252</f>
        <v>0</v>
      </c>
      <c r="L252" s="153"/>
      <c r="M252" s="158"/>
      <c r="P252" s="159">
        <f>SUM(P253:P269)</f>
        <v>0</v>
      </c>
      <c r="R252" s="159">
        <f>SUM(R253:R269)</f>
        <v>0</v>
      </c>
      <c r="T252" s="160">
        <f>SUM(T253:T269)</f>
        <v>0</v>
      </c>
      <c r="AR252" s="154" t="s">
        <v>86</v>
      </c>
      <c r="AT252" s="161" t="s">
        <v>77</v>
      </c>
      <c r="AU252" s="161" t="s">
        <v>86</v>
      </c>
      <c r="AY252" s="154" t="s">
        <v>122</v>
      </c>
      <c r="BK252" s="162">
        <f>SUM(BK253:BK269)</f>
        <v>0</v>
      </c>
    </row>
    <row r="253" spans="2:65" s="24" customFormat="1" ht="16.5" customHeight="1">
      <c r="B253" s="25"/>
      <c r="C253" s="165" t="s">
        <v>278</v>
      </c>
      <c r="D253" s="165" t="s">
        <v>125</v>
      </c>
      <c r="E253" s="166" t="s">
        <v>279</v>
      </c>
      <c r="F253" s="167" t="s">
        <v>280</v>
      </c>
      <c r="G253" s="168" t="s">
        <v>281</v>
      </c>
      <c r="H253" s="169">
        <v>464.267</v>
      </c>
      <c r="I253" s="170"/>
      <c r="J253" s="171">
        <f>ROUND(I253*H253,2)</f>
        <v>0</v>
      </c>
      <c r="K253" s="167" t="s">
        <v>129</v>
      </c>
      <c r="L253" s="25"/>
      <c r="M253" s="172" t="s">
        <v>1</v>
      </c>
      <c r="N253" s="173" t="s">
        <v>43</v>
      </c>
      <c r="P253" s="174">
        <f>O253*H253</f>
        <v>0</v>
      </c>
      <c r="Q253" s="174">
        <v>0</v>
      </c>
      <c r="R253" s="174">
        <f>Q253*H253</f>
        <v>0</v>
      </c>
      <c r="S253" s="174">
        <v>0</v>
      </c>
      <c r="T253" s="175">
        <f>S253*H253</f>
        <v>0</v>
      </c>
      <c r="AR253" s="176" t="s">
        <v>130</v>
      </c>
      <c r="AT253" s="176" t="s">
        <v>125</v>
      </c>
      <c r="AU253" s="176" t="s">
        <v>88</v>
      </c>
      <c r="AY253" s="3" t="s">
        <v>122</v>
      </c>
      <c r="BE253" s="177">
        <f>IF(N253="základní",J253,0)</f>
        <v>0</v>
      </c>
      <c r="BF253" s="177">
        <f>IF(N253="snížená",J253,0)</f>
        <v>0</v>
      </c>
      <c r="BG253" s="177">
        <f>IF(N253="zákl. přenesená",J253,0)</f>
        <v>0</v>
      </c>
      <c r="BH253" s="177">
        <f>IF(N253="sníž. přenesená",J253,0)</f>
        <v>0</v>
      </c>
      <c r="BI253" s="177">
        <f>IF(N253="nulová",J253,0)</f>
        <v>0</v>
      </c>
      <c r="BJ253" s="3" t="s">
        <v>86</v>
      </c>
      <c r="BK253" s="177">
        <f>ROUND(I253*H253,2)</f>
        <v>0</v>
      </c>
      <c r="BL253" s="3" t="s">
        <v>130</v>
      </c>
      <c r="BM253" s="176" t="s">
        <v>282</v>
      </c>
    </row>
    <row r="254" spans="2:47" s="24" customFormat="1" ht="12.75">
      <c r="B254" s="25"/>
      <c r="D254" s="178" t="s">
        <v>132</v>
      </c>
      <c r="F254" s="179" t="s">
        <v>283</v>
      </c>
      <c r="I254" s="180"/>
      <c r="L254" s="25"/>
      <c r="M254" s="181"/>
      <c r="T254" s="69"/>
      <c r="AT254" s="3" t="s">
        <v>132</v>
      </c>
      <c r="AU254" s="3" t="s">
        <v>88</v>
      </c>
    </row>
    <row r="255" spans="2:51" s="189" customFormat="1" ht="11.25">
      <c r="B255" s="190"/>
      <c r="D255" s="178" t="s">
        <v>134</v>
      </c>
      <c r="E255" s="191" t="s">
        <v>1</v>
      </c>
      <c r="F255" s="192" t="s">
        <v>284</v>
      </c>
      <c r="H255" s="193">
        <v>458.213</v>
      </c>
      <c r="I255" s="194"/>
      <c r="L255" s="190"/>
      <c r="M255" s="195"/>
      <c r="T255" s="196"/>
      <c r="AT255" s="191" t="s">
        <v>134</v>
      </c>
      <c r="AU255" s="191" t="s">
        <v>88</v>
      </c>
      <c r="AV255" s="189" t="s">
        <v>88</v>
      </c>
      <c r="AW255" s="189" t="s">
        <v>32</v>
      </c>
      <c r="AX255" s="189" t="s">
        <v>78</v>
      </c>
      <c r="AY255" s="191" t="s">
        <v>122</v>
      </c>
    </row>
    <row r="256" spans="2:51" s="189" customFormat="1" ht="11.25">
      <c r="B256" s="190"/>
      <c r="D256" s="178" t="s">
        <v>134</v>
      </c>
      <c r="E256" s="191" t="s">
        <v>1</v>
      </c>
      <c r="F256" s="192" t="s">
        <v>285</v>
      </c>
      <c r="H256" s="193">
        <v>6.054</v>
      </c>
      <c r="I256" s="194"/>
      <c r="L256" s="190"/>
      <c r="M256" s="195"/>
      <c r="T256" s="196"/>
      <c r="AT256" s="191" t="s">
        <v>134</v>
      </c>
      <c r="AU256" s="191" t="s">
        <v>88</v>
      </c>
      <c r="AV256" s="189" t="s">
        <v>88</v>
      </c>
      <c r="AW256" s="189" t="s">
        <v>32</v>
      </c>
      <c r="AX256" s="189" t="s">
        <v>78</v>
      </c>
      <c r="AY256" s="191" t="s">
        <v>122</v>
      </c>
    </row>
    <row r="257" spans="2:51" s="197" customFormat="1" ht="11.25">
      <c r="B257" s="198"/>
      <c r="D257" s="178" t="s">
        <v>134</v>
      </c>
      <c r="E257" s="199" t="s">
        <v>1</v>
      </c>
      <c r="F257" s="200" t="s">
        <v>143</v>
      </c>
      <c r="H257" s="201">
        <v>464.267</v>
      </c>
      <c r="I257" s="202"/>
      <c r="L257" s="198"/>
      <c r="M257" s="203"/>
      <c r="T257" s="204"/>
      <c r="AT257" s="199" t="s">
        <v>134</v>
      </c>
      <c r="AU257" s="199" t="s">
        <v>88</v>
      </c>
      <c r="AV257" s="197" t="s">
        <v>130</v>
      </c>
      <c r="AW257" s="197" t="s">
        <v>32</v>
      </c>
      <c r="AX257" s="197" t="s">
        <v>86</v>
      </c>
      <c r="AY257" s="199" t="s">
        <v>122</v>
      </c>
    </row>
    <row r="258" spans="2:65" s="24" customFormat="1" ht="16.5" customHeight="1">
      <c r="B258" s="25"/>
      <c r="C258" s="165" t="s">
        <v>286</v>
      </c>
      <c r="D258" s="165" t="s">
        <v>125</v>
      </c>
      <c r="E258" s="166" t="s">
        <v>287</v>
      </c>
      <c r="F258" s="167" t="s">
        <v>288</v>
      </c>
      <c r="G258" s="168" t="s">
        <v>281</v>
      </c>
      <c r="H258" s="169">
        <v>4178.403</v>
      </c>
      <c r="I258" s="170"/>
      <c r="J258" s="171">
        <f>ROUND(I258*H258,2)</f>
        <v>0</v>
      </c>
      <c r="K258" s="167" t="s">
        <v>129</v>
      </c>
      <c r="L258" s="25"/>
      <c r="M258" s="172" t="s">
        <v>1</v>
      </c>
      <c r="N258" s="173" t="s">
        <v>43</v>
      </c>
      <c r="P258" s="174">
        <f>O258*H258</f>
        <v>0</v>
      </c>
      <c r="Q258" s="174">
        <v>0</v>
      </c>
      <c r="R258" s="174">
        <f>Q258*H258</f>
        <v>0</v>
      </c>
      <c r="S258" s="174">
        <v>0</v>
      </c>
      <c r="T258" s="175">
        <f>S258*H258</f>
        <v>0</v>
      </c>
      <c r="AR258" s="176" t="s">
        <v>130</v>
      </c>
      <c r="AT258" s="176" t="s">
        <v>125</v>
      </c>
      <c r="AU258" s="176" t="s">
        <v>88</v>
      </c>
      <c r="AY258" s="3" t="s">
        <v>122</v>
      </c>
      <c r="BE258" s="177">
        <f>IF(N258="základní",J258,0)</f>
        <v>0</v>
      </c>
      <c r="BF258" s="177">
        <f>IF(N258="snížená",J258,0)</f>
        <v>0</v>
      </c>
      <c r="BG258" s="177">
        <f>IF(N258="zákl. přenesená",J258,0)</f>
        <v>0</v>
      </c>
      <c r="BH258" s="177">
        <f>IF(N258="sníž. přenesená",J258,0)</f>
        <v>0</v>
      </c>
      <c r="BI258" s="177">
        <f>IF(N258="nulová",J258,0)</f>
        <v>0</v>
      </c>
      <c r="BJ258" s="3" t="s">
        <v>86</v>
      </c>
      <c r="BK258" s="177">
        <f>ROUND(I258*H258,2)</f>
        <v>0</v>
      </c>
      <c r="BL258" s="3" t="s">
        <v>130</v>
      </c>
      <c r="BM258" s="176" t="s">
        <v>289</v>
      </c>
    </row>
    <row r="259" spans="2:47" s="24" customFormat="1" ht="12.75">
      <c r="B259" s="25"/>
      <c r="D259" s="178" t="s">
        <v>132</v>
      </c>
      <c r="F259" s="179" t="s">
        <v>290</v>
      </c>
      <c r="I259" s="180"/>
      <c r="L259" s="25"/>
      <c r="M259" s="181"/>
      <c r="T259" s="69"/>
      <c r="AT259" s="3" t="s">
        <v>132</v>
      </c>
      <c r="AU259" s="3" t="s">
        <v>88</v>
      </c>
    </row>
    <row r="260" spans="2:51" s="189" customFormat="1" ht="11.25">
      <c r="B260" s="190"/>
      <c r="D260" s="178" t="s">
        <v>134</v>
      </c>
      <c r="E260" s="191" t="s">
        <v>1</v>
      </c>
      <c r="F260" s="192" t="s">
        <v>284</v>
      </c>
      <c r="H260" s="193">
        <v>458.213</v>
      </c>
      <c r="I260" s="194"/>
      <c r="L260" s="190"/>
      <c r="M260" s="195"/>
      <c r="T260" s="196"/>
      <c r="AT260" s="191" t="s">
        <v>134</v>
      </c>
      <c r="AU260" s="191" t="s">
        <v>88</v>
      </c>
      <c r="AV260" s="189" t="s">
        <v>88</v>
      </c>
      <c r="AW260" s="189" t="s">
        <v>32</v>
      </c>
      <c r="AX260" s="189" t="s">
        <v>78</v>
      </c>
      <c r="AY260" s="191" t="s">
        <v>122</v>
      </c>
    </row>
    <row r="261" spans="2:51" s="189" customFormat="1" ht="11.25">
      <c r="B261" s="190"/>
      <c r="D261" s="178" t="s">
        <v>134</v>
      </c>
      <c r="E261" s="191" t="s">
        <v>1</v>
      </c>
      <c r="F261" s="192" t="s">
        <v>285</v>
      </c>
      <c r="H261" s="193">
        <v>6.054</v>
      </c>
      <c r="I261" s="194"/>
      <c r="L261" s="190"/>
      <c r="M261" s="195"/>
      <c r="T261" s="196"/>
      <c r="AT261" s="191" t="s">
        <v>134</v>
      </c>
      <c r="AU261" s="191" t="s">
        <v>88</v>
      </c>
      <c r="AV261" s="189" t="s">
        <v>88</v>
      </c>
      <c r="AW261" s="189" t="s">
        <v>32</v>
      </c>
      <c r="AX261" s="189" t="s">
        <v>78</v>
      </c>
      <c r="AY261" s="191" t="s">
        <v>122</v>
      </c>
    </row>
    <row r="262" spans="2:51" s="197" customFormat="1" ht="11.25">
      <c r="B262" s="198"/>
      <c r="D262" s="178" t="s">
        <v>134</v>
      </c>
      <c r="E262" s="199" t="s">
        <v>1</v>
      </c>
      <c r="F262" s="200" t="s">
        <v>143</v>
      </c>
      <c r="H262" s="201">
        <v>464.267</v>
      </c>
      <c r="I262" s="202"/>
      <c r="L262" s="198"/>
      <c r="M262" s="203"/>
      <c r="T262" s="204"/>
      <c r="AT262" s="199" t="s">
        <v>134</v>
      </c>
      <c r="AU262" s="199" t="s">
        <v>88</v>
      </c>
      <c r="AV262" s="197" t="s">
        <v>130</v>
      </c>
      <c r="AW262" s="197" t="s">
        <v>32</v>
      </c>
      <c r="AX262" s="197" t="s">
        <v>86</v>
      </c>
      <c r="AY262" s="199" t="s">
        <v>122</v>
      </c>
    </row>
    <row r="263" spans="2:51" s="189" customFormat="1" ht="11.25">
      <c r="B263" s="190"/>
      <c r="D263" s="178" t="s">
        <v>134</v>
      </c>
      <c r="F263" s="192" t="s">
        <v>291</v>
      </c>
      <c r="H263" s="193">
        <v>4178.403</v>
      </c>
      <c r="I263" s="194"/>
      <c r="L263" s="190"/>
      <c r="M263" s="195"/>
      <c r="T263" s="196"/>
      <c r="AT263" s="191" t="s">
        <v>134</v>
      </c>
      <c r="AU263" s="191" t="s">
        <v>88</v>
      </c>
      <c r="AV263" s="189" t="s">
        <v>88</v>
      </c>
      <c r="AW263" s="189" t="s">
        <v>4</v>
      </c>
      <c r="AX263" s="189" t="s">
        <v>86</v>
      </c>
      <c r="AY263" s="191" t="s">
        <v>122</v>
      </c>
    </row>
    <row r="264" spans="2:65" s="24" customFormat="1" ht="24.2" customHeight="1">
      <c r="B264" s="25"/>
      <c r="C264" s="165" t="s">
        <v>292</v>
      </c>
      <c r="D264" s="165" t="s">
        <v>125</v>
      </c>
      <c r="E264" s="166" t="s">
        <v>293</v>
      </c>
      <c r="F264" s="167" t="s">
        <v>294</v>
      </c>
      <c r="G264" s="168" t="s">
        <v>281</v>
      </c>
      <c r="H264" s="169">
        <v>6.054</v>
      </c>
      <c r="I264" s="170"/>
      <c r="J264" s="171">
        <f>ROUND(I264*H264,2)</f>
        <v>0</v>
      </c>
      <c r="K264" s="167" t="s">
        <v>129</v>
      </c>
      <c r="L264" s="25"/>
      <c r="M264" s="172" t="s">
        <v>1</v>
      </c>
      <c r="N264" s="173" t="s">
        <v>43</v>
      </c>
      <c r="P264" s="174">
        <f>O264*H264</f>
        <v>0</v>
      </c>
      <c r="Q264" s="174">
        <v>0</v>
      </c>
      <c r="R264" s="174">
        <f>Q264*H264</f>
        <v>0</v>
      </c>
      <c r="S264" s="174">
        <v>0</v>
      </c>
      <c r="T264" s="175">
        <f>S264*H264</f>
        <v>0</v>
      </c>
      <c r="AR264" s="176" t="s">
        <v>130</v>
      </c>
      <c r="AT264" s="176" t="s">
        <v>125</v>
      </c>
      <c r="AU264" s="176" t="s">
        <v>88</v>
      </c>
      <c r="AY264" s="3" t="s">
        <v>122</v>
      </c>
      <c r="BE264" s="177">
        <f>IF(N264="základní",J264,0)</f>
        <v>0</v>
      </c>
      <c r="BF264" s="177">
        <f>IF(N264="snížená",J264,0)</f>
        <v>0</v>
      </c>
      <c r="BG264" s="177">
        <f>IF(N264="zákl. přenesená",J264,0)</f>
        <v>0</v>
      </c>
      <c r="BH264" s="177">
        <f>IF(N264="sníž. přenesená",J264,0)</f>
        <v>0</v>
      </c>
      <c r="BI264" s="177">
        <f>IF(N264="nulová",J264,0)</f>
        <v>0</v>
      </c>
      <c r="BJ264" s="3" t="s">
        <v>86</v>
      </c>
      <c r="BK264" s="177">
        <f>ROUND(I264*H264,2)</f>
        <v>0</v>
      </c>
      <c r="BL264" s="3" t="s">
        <v>130</v>
      </c>
      <c r="BM264" s="176" t="s">
        <v>295</v>
      </c>
    </row>
    <row r="265" spans="2:47" s="24" customFormat="1" ht="19.5">
      <c r="B265" s="25"/>
      <c r="D265" s="178" t="s">
        <v>132</v>
      </c>
      <c r="F265" s="179" t="s">
        <v>294</v>
      </c>
      <c r="I265" s="180"/>
      <c r="L265" s="25"/>
      <c r="M265" s="181"/>
      <c r="T265" s="69"/>
      <c r="AT265" s="3" t="s">
        <v>132</v>
      </c>
      <c r="AU265" s="3" t="s">
        <v>88</v>
      </c>
    </row>
    <row r="266" spans="2:51" s="189" customFormat="1" ht="11.25">
      <c r="B266" s="190"/>
      <c r="D266" s="178" t="s">
        <v>134</v>
      </c>
      <c r="E266" s="191" t="s">
        <v>1</v>
      </c>
      <c r="F266" s="192" t="s">
        <v>285</v>
      </c>
      <c r="H266" s="193">
        <v>6.054</v>
      </c>
      <c r="I266" s="194"/>
      <c r="L266" s="190"/>
      <c r="M266" s="195"/>
      <c r="T266" s="196"/>
      <c r="AT266" s="191" t="s">
        <v>134</v>
      </c>
      <c r="AU266" s="191" t="s">
        <v>88</v>
      </c>
      <c r="AV266" s="189" t="s">
        <v>88</v>
      </c>
      <c r="AW266" s="189" t="s">
        <v>32</v>
      </c>
      <c r="AX266" s="189" t="s">
        <v>86</v>
      </c>
      <c r="AY266" s="191" t="s">
        <v>122</v>
      </c>
    </row>
    <row r="267" spans="2:65" s="24" customFormat="1" ht="24.2" customHeight="1">
      <c r="B267" s="25"/>
      <c r="C267" s="165" t="s">
        <v>296</v>
      </c>
      <c r="D267" s="165" t="s">
        <v>125</v>
      </c>
      <c r="E267" s="166" t="s">
        <v>297</v>
      </c>
      <c r="F267" s="167" t="s">
        <v>298</v>
      </c>
      <c r="G267" s="168" t="s">
        <v>281</v>
      </c>
      <c r="H267" s="169">
        <v>458.213</v>
      </c>
      <c r="I267" s="170"/>
      <c r="J267" s="171">
        <f>ROUND(I267*H267,2)</f>
        <v>0</v>
      </c>
      <c r="K267" s="167" t="s">
        <v>129</v>
      </c>
      <c r="L267" s="25"/>
      <c r="M267" s="172" t="s">
        <v>1</v>
      </c>
      <c r="N267" s="173" t="s">
        <v>43</v>
      </c>
      <c r="P267" s="174">
        <f>O267*H267</f>
        <v>0</v>
      </c>
      <c r="Q267" s="174">
        <v>0</v>
      </c>
      <c r="R267" s="174">
        <f>Q267*H267</f>
        <v>0</v>
      </c>
      <c r="S267" s="174">
        <v>0</v>
      </c>
      <c r="T267" s="175">
        <f>S267*H267</f>
        <v>0</v>
      </c>
      <c r="AR267" s="176" t="s">
        <v>130</v>
      </c>
      <c r="AT267" s="176" t="s">
        <v>125</v>
      </c>
      <c r="AU267" s="176" t="s">
        <v>88</v>
      </c>
      <c r="AY267" s="3" t="s">
        <v>122</v>
      </c>
      <c r="BE267" s="177">
        <f>IF(N267="základní",J267,0)</f>
        <v>0</v>
      </c>
      <c r="BF267" s="177">
        <f>IF(N267="snížená",J267,0)</f>
        <v>0</v>
      </c>
      <c r="BG267" s="177">
        <f>IF(N267="zákl. přenesená",J267,0)</f>
        <v>0</v>
      </c>
      <c r="BH267" s="177">
        <f>IF(N267="sníž. přenesená",J267,0)</f>
        <v>0</v>
      </c>
      <c r="BI267" s="177">
        <f>IF(N267="nulová",J267,0)</f>
        <v>0</v>
      </c>
      <c r="BJ267" s="3" t="s">
        <v>86</v>
      </c>
      <c r="BK267" s="177">
        <f>ROUND(I267*H267,2)</f>
        <v>0</v>
      </c>
      <c r="BL267" s="3" t="s">
        <v>130</v>
      </c>
      <c r="BM267" s="176" t="s">
        <v>299</v>
      </c>
    </row>
    <row r="268" spans="2:47" s="24" customFormat="1" ht="19.5">
      <c r="B268" s="25"/>
      <c r="D268" s="178" t="s">
        <v>132</v>
      </c>
      <c r="F268" s="179" t="s">
        <v>298</v>
      </c>
      <c r="I268" s="180"/>
      <c r="L268" s="25"/>
      <c r="M268" s="181"/>
      <c r="T268" s="69"/>
      <c r="AT268" s="3" t="s">
        <v>132</v>
      </c>
      <c r="AU268" s="3" t="s">
        <v>88</v>
      </c>
    </row>
    <row r="269" spans="2:51" s="189" customFormat="1" ht="11.25">
      <c r="B269" s="190"/>
      <c r="D269" s="178" t="s">
        <v>134</v>
      </c>
      <c r="E269" s="191" t="s">
        <v>1</v>
      </c>
      <c r="F269" s="192" t="s">
        <v>284</v>
      </c>
      <c r="H269" s="193">
        <v>458.213</v>
      </c>
      <c r="I269" s="194"/>
      <c r="L269" s="190"/>
      <c r="M269" s="195"/>
      <c r="T269" s="196"/>
      <c r="AT269" s="191" t="s">
        <v>134</v>
      </c>
      <c r="AU269" s="191" t="s">
        <v>88</v>
      </c>
      <c r="AV269" s="189" t="s">
        <v>88</v>
      </c>
      <c r="AW269" s="189" t="s">
        <v>32</v>
      </c>
      <c r="AX269" s="189" t="s">
        <v>86</v>
      </c>
      <c r="AY269" s="191" t="s">
        <v>122</v>
      </c>
    </row>
    <row r="270" spans="2:63" s="152" customFormat="1" ht="22.9" customHeight="1">
      <c r="B270" s="153"/>
      <c r="D270" s="154" t="s">
        <v>77</v>
      </c>
      <c r="E270" s="163" t="s">
        <v>300</v>
      </c>
      <c r="F270" s="163" t="s">
        <v>301</v>
      </c>
      <c r="I270" s="156"/>
      <c r="J270" s="164">
        <f>BK270</f>
        <v>0</v>
      </c>
      <c r="L270" s="153"/>
      <c r="M270" s="158"/>
      <c r="P270" s="159">
        <f>SUM(P271:P272)</f>
        <v>0</v>
      </c>
      <c r="R270" s="159">
        <f>SUM(R271:R272)</f>
        <v>0</v>
      </c>
      <c r="T270" s="160">
        <f>SUM(T271:T272)</f>
        <v>0</v>
      </c>
      <c r="AR270" s="154" t="s">
        <v>86</v>
      </c>
      <c r="AT270" s="161" t="s">
        <v>77</v>
      </c>
      <c r="AU270" s="161" t="s">
        <v>86</v>
      </c>
      <c r="AY270" s="154" t="s">
        <v>122</v>
      </c>
      <c r="BK270" s="162">
        <f>SUM(BK271:BK272)</f>
        <v>0</v>
      </c>
    </row>
    <row r="271" spans="2:65" s="24" customFormat="1" ht="21.75" customHeight="1">
      <c r="B271" s="25"/>
      <c r="C271" s="165" t="s">
        <v>302</v>
      </c>
      <c r="D271" s="165" t="s">
        <v>125</v>
      </c>
      <c r="E271" s="166" t="s">
        <v>303</v>
      </c>
      <c r="F271" s="167" t="s">
        <v>304</v>
      </c>
      <c r="G271" s="168" t="s">
        <v>281</v>
      </c>
      <c r="H271" s="169">
        <v>83.068</v>
      </c>
      <c r="I271" s="170"/>
      <c r="J271" s="171">
        <f>ROUND(I271*H271,2)</f>
        <v>0</v>
      </c>
      <c r="K271" s="167" t="s">
        <v>129</v>
      </c>
      <c r="L271" s="25"/>
      <c r="M271" s="172" t="s">
        <v>1</v>
      </c>
      <c r="N271" s="173" t="s">
        <v>43</v>
      </c>
      <c r="P271" s="174">
        <f>O271*H271</f>
        <v>0</v>
      </c>
      <c r="Q271" s="174">
        <v>0</v>
      </c>
      <c r="R271" s="174">
        <f>Q271*H271</f>
        <v>0</v>
      </c>
      <c r="S271" s="174">
        <v>0</v>
      </c>
      <c r="T271" s="175">
        <f>S271*H271</f>
        <v>0</v>
      </c>
      <c r="AR271" s="176" t="s">
        <v>130</v>
      </c>
      <c r="AT271" s="176" t="s">
        <v>125</v>
      </c>
      <c r="AU271" s="176" t="s">
        <v>88</v>
      </c>
      <c r="AY271" s="3" t="s">
        <v>122</v>
      </c>
      <c r="BE271" s="177">
        <f>IF(N271="základní",J271,0)</f>
        <v>0</v>
      </c>
      <c r="BF271" s="177">
        <f>IF(N271="snížená",J271,0)</f>
        <v>0</v>
      </c>
      <c r="BG271" s="177">
        <f>IF(N271="zákl. přenesená",J271,0)</f>
        <v>0</v>
      </c>
      <c r="BH271" s="177">
        <f>IF(N271="sníž. přenesená",J271,0)</f>
        <v>0</v>
      </c>
      <c r="BI271" s="177">
        <f>IF(N271="nulová",J271,0)</f>
        <v>0</v>
      </c>
      <c r="BJ271" s="3" t="s">
        <v>86</v>
      </c>
      <c r="BK271" s="177">
        <f>ROUND(I271*H271,2)</f>
        <v>0</v>
      </c>
      <c r="BL271" s="3" t="s">
        <v>130</v>
      </c>
      <c r="BM271" s="176" t="s">
        <v>305</v>
      </c>
    </row>
    <row r="272" spans="2:47" s="24" customFormat="1" ht="19.5">
      <c r="B272" s="25"/>
      <c r="D272" s="178" t="s">
        <v>132</v>
      </c>
      <c r="F272" s="179" t="s">
        <v>306</v>
      </c>
      <c r="I272" s="180"/>
      <c r="L272" s="25"/>
      <c r="M272" s="181"/>
      <c r="T272" s="69"/>
      <c r="AT272" s="3" t="s">
        <v>132</v>
      </c>
      <c r="AU272" s="3" t="s">
        <v>88</v>
      </c>
    </row>
    <row r="273" spans="2:63" s="152" customFormat="1" ht="25.9" customHeight="1">
      <c r="B273" s="153"/>
      <c r="D273" s="154" t="s">
        <v>77</v>
      </c>
      <c r="E273" s="155" t="s">
        <v>307</v>
      </c>
      <c r="F273" s="155" t="s">
        <v>308</v>
      </c>
      <c r="I273" s="156"/>
      <c r="J273" s="157">
        <f>BK273</f>
        <v>0</v>
      </c>
      <c r="L273" s="153"/>
      <c r="M273" s="158"/>
      <c r="P273" s="159" t="e">
        <f>P274+P281+#REF!</f>
        <v>#REF!</v>
      </c>
      <c r="R273" s="159" t="e">
        <f>R274+R281+#REF!</f>
        <v>#REF!</v>
      </c>
      <c r="T273" s="160" t="e">
        <f>T274+T281+#REF!</f>
        <v>#REF!</v>
      </c>
      <c r="AR273" s="154" t="s">
        <v>144</v>
      </c>
      <c r="AT273" s="161" t="s">
        <v>77</v>
      </c>
      <c r="AU273" s="161" t="s">
        <v>78</v>
      </c>
      <c r="AY273" s="154" t="s">
        <v>122</v>
      </c>
      <c r="BK273" s="162">
        <f>BK274+BK281</f>
        <v>0</v>
      </c>
    </row>
    <row r="274" spans="2:63" s="152" customFormat="1" ht="22.9" customHeight="1">
      <c r="B274" s="153"/>
      <c r="D274" s="154" t="s">
        <v>77</v>
      </c>
      <c r="E274" s="163" t="s">
        <v>309</v>
      </c>
      <c r="F274" s="163" t="s">
        <v>310</v>
      </c>
      <c r="I274" s="156"/>
      <c r="J274" s="164">
        <f>BK274</f>
        <v>0</v>
      </c>
      <c r="L274" s="153"/>
      <c r="M274" s="158"/>
      <c r="P274" s="159">
        <f>SUM(P275:P280)</f>
        <v>0</v>
      </c>
      <c r="R274" s="159">
        <f>SUM(R275:R280)</f>
        <v>0</v>
      </c>
      <c r="T274" s="160">
        <f>SUM(T275:T280)</f>
        <v>0</v>
      </c>
      <c r="AR274" s="154" t="s">
        <v>144</v>
      </c>
      <c r="AT274" s="161" t="s">
        <v>77</v>
      </c>
      <c r="AU274" s="161" t="s">
        <v>86</v>
      </c>
      <c r="AY274" s="154" t="s">
        <v>122</v>
      </c>
      <c r="BK274" s="162">
        <f>SUM(BK275:BK280)</f>
        <v>0</v>
      </c>
    </row>
    <row r="275" spans="2:65" s="24" customFormat="1" ht="16.5" customHeight="1">
      <c r="B275" s="25"/>
      <c r="C275" s="165" t="s">
        <v>311</v>
      </c>
      <c r="D275" s="165" t="s">
        <v>125</v>
      </c>
      <c r="E275" s="166" t="s">
        <v>312</v>
      </c>
      <c r="F275" s="167" t="s">
        <v>313</v>
      </c>
      <c r="G275" s="168" t="s">
        <v>314</v>
      </c>
      <c r="H275" s="169">
        <v>1</v>
      </c>
      <c r="I275" s="170"/>
      <c r="J275" s="171">
        <f>ROUND(I275*H275,2)</f>
        <v>0</v>
      </c>
      <c r="K275" s="167" t="s">
        <v>129</v>
      </c>
      <c r="L275" s="25"/>
      <c r="M275" s="172" t="s">
        <v>1</v>
      </c>
      <c r="N275" s="173" t="s">
        <v>43</v>
      </c>
      <c r="P275" s="174">
        <f>O275*H275</f>
        <v>0</v>
      </c>
      <c r="Q275" s="174">
        <v>0</v>
      </c>
      <c r="R275" s="174">
        <f>Q275*H275</f>
        <v>0</v>
      </c>
      <c r="S275" s="174">
        <v>0</v>
      </c>
      <c r="T275" s="175">
        <f>S275*H275</f>
        <v>0</v>
      </c>
      <c r="AR275" s="176" t="s">
        <v>315</v>
      </c>
      <c r="AT275" s="176" t="s">
        <v>125</v>
      </c>
      <c r="AU275" s="176" t="s">
        <v>88</v>
      </c>
      <c r="AY275" s="3" t="s">
        <v>122</v>
      </c>
      <c r="BE275" s="177">
        <f>IF(N275="základní",J275,0)</f>
        <v>0</v>
      </c>
      <c r="BF275" s="177">
        <f>IF(N275="snížená",J275,0)</f>
        <v>0</v>
      </c>
      <c r="BG275" s="177">
        <f>IF(N275="zákl. přenesená",J275,0)</f>
        <v>0</v>
      </c>
      <c r="BH275" s="177">
        <f>IF(N275="sníž. přenesená",J275,0)</f>
        <v>0</v>
      </c>
      <c r="BI275" s="177">
        <f>IF(N275="nulová",J275,0)</f>
        <v>0</v>
      </c>
      <c r="BJ275" s="3" t="s">
        <v>86</v>
      </c>
      <c r="BK275" s="177">
        <f>ROUND(I275*H275,2)</f>
        <v>0</v>
      </c>
      <c r="BL275" s="3" t="s">
        <v>315</v>
      </c>
      <c r="BM275" s="176" t="s">
        <v>316</v>
      </c>
    </row>
    <row r="276" spans="2:47" s="24" customFormat="1" ht="12.75">
      <c r="B276" s="25"/>
      <c r="D276" s="178" t="s">
        <v>132</v>
      </c>
      <c r="F276" s="179" t="s">
        <v>313</v>
      </c>
      <c r="I276" s="180"/>
      <c r="L276" s="25"/>
      <c r="M276" s="181"/>
      <c r="T276" s="69"/>
      <c r="AT276" s="3" t="s">
        <v>132</v>
      </c>
      <c r="AU276" s="3" t="s">
        <v>88</v>
      </c>
    </row>
    <row r="277" spans="2:51" s="189" customFormat="1" ht="11.25">
      <c r="B277" s="190"/>
      <c r="D277" s="178" t="s">
        <v>134</v>
      </c>
      <c r="E277" s="191" t="s">
        <v>1</v>
      </c>
      <c r="F277" s="192" t="s">
        <v>86</v>
      </c>
      <c r="H277" s="193">
        <v>1</v>
      </c>
      <c r="I277" s="194"/>
      <c r="L277" s="190"/>
      <c r="M277" s="195"/>
      <c r="T277" s="196"/>
      <c r="AT277" s="191" t="s">
        <v>134</v>
      </c>
      <c r="AU277" s="191" t="s">
        <v>88</v>
      </c>
      <c r="AV277" s="189" t="s">
        <v>88</v>
      </c>
      <c r="AW277" s="189" t="s">
        <v>32</v>
      </c>
      <c r="AX277" s="189" t="s">
        <v>86</v>
      </c>
      <c r="AY277" s="191" t="s">
        <v>122</v>
      </c>
    </row>
    <row r="278" spans="2:65" s="24" customFormat="1" ht="16.5" customHeight="1">
      <c r="B278" s="25"/>
      <c r="C278" s="165" t="s">
        <v>317</v>
      </c>
      <c r="D278" s="165" t="s">
        <v>125</v>
      </c>
      <c r="E278" s="166" t="s">
        <v>318</v>
      </c>
      <c r="F278" s="167" t="s">
        <v>319</v>
      </c>
      <c r="G278" s="168" t="s">
        <v>314</v>
      </c>
      <c r="H278" s="169">
        <v>1</v>
      </c>
      <c r="I278" s="170"/>
      <c r="J278" s="171">
        <f>ROUND(I278*H278,2)</f>
        <v>0</v>
      </c>
      <c r="K278" s="167" t="s">
        <v>129</v>
      </c>
      <c r="L278" s="25"/>
      <c r="M278" s="172" t="s">
        <v>1</v>
      </c>
      <c r="N278" s="173" t="s">
        <v>43</v>
      </c>
      <c r="P278" s="174">
        <f>O278*H278</f>
        <v>0</v>
      </c>
      <c r="Q278" s="174">
        <v>0</v>
      </c>
      <c r="R278" s="174">
        <f>Q278*H278</f>
        <v>0</v>
      </c>
      <c r="S278" s="174">
        <v>0</v>
      </c>
      <c r="T278" s="175">
        <f>S278*H278</f>
        <v>0</v>
      </c>
      <c r="AR278" s="176" t="s">
        <v>315</v>
      </c>
      <c r="AT278" s="176" t="s">
        <v>125</v>
      </c>
      <c r="AU278" s="176" t="s">
        <v>88</v>
      </c>
      <c r="AY278" s="3" t="s">
        <v>122</v>
      </c>
      <c r="BE278" s="177">
        <f>IF(N278="základní",J278,0)</f>
        <v>0</v>
      </c>
      <c r="BF278" s="177">
        <f>IF(N278="snížená",J278,0)</f>
        <v>0</v>
      </c>
      <c r="BG278" s="177">
        <f>IF(N278="zákl. přenesená",J278,0)</f>
        <v>0</v>
      </c>
      <c r="BH278" s="177">
        <f>IF(N278="sníž. přenesená",J278,0)</f>
        <v>0</v>
      </c>
      <c r="BI278" s="177">
        <f>IF(N278="nulová",J278,0)</f>
        <v>0</v>
      </c>
      <c r="BJ278" s="3" t="s">
        <v>86</v>
      </c>
      <c r="BK278" s="177">
        <f>ROUND(I278*H278,2)</f>
        <v>0</v>
      </c>
      <c r="BL278" s="3" t="s">
        <v>315</v>
      </c>
      <c r="BM278" s="176" t="s">
        <v>320</v>
      </c>
    </row>
    <row r="279" spans="2:47" s="24" customFormat="1" ht="12.75">
      <c r="B279" s="25"/>
      <c r="D279" s="178" t="s">
        <v>132</v>
      </c>
      <c r="F279" s="179" t="s">
        <v>319</v>
      </c>
      <c r="I279" s="180"/>
      <c r="L279" s="25"/>
      <c r="M279" s="181"/>
      <c r="T279" s="69"/>
      <c r="AT279" s="3" t="s">
        <v>132</v>
      </c>
      <c r="AU279" s="3" t="s">
        <v>88</v>
      </c>
    </row>
    <row r="280" spans="2:51" s="189" customFormat="1" ht="11.25">
      <c r="B280" s="190"/>
      <c r="D280" s="178" t="s">
        <v>134</v>
      </c>
      <c r="E280" s="191" t="s">
        <v>1</v>
      </c>
      <c r="F280" s="192" t="s">
        <v>321</v>
      </c>
      <c r="H280" s="193">
        <v>1</v>
      </c>
      <c r="I280" s="194"/>
      <c r="L280" s="190"/>
      <c r="M280" s="195"/>
      <c r="T280" s="196"/>
      <c r="AT280" s="191" t="s">
        <v>134</v>
      </c>
      <c r="AU280" s="191" t="s">
        <v>88</v>
      </c>
      <c r="AV280" s="189" t="s">
        <v>88</v>
      </c>
      <c r="AW280" s="189" t="s">
        <v>32</v>
      </c>
      <c r="AX280" s="189" t="s">
        <v>86</v>
      </c>
      <c r="AY280" s="191" t="s">
        <v>122</v>
      </c>
    </row>
    <row r="281" spans="2:63" s="152" customFormat="1" ht="22.9" customHeight="1">
      <c r="B281" s="153"/>
      <c r="D281" s="154" t="s">
        <v>77</v>
      </c>
      <c r="E281" s="163" t="s">
        <v>322</v>
      </c>
      <c r="F281" s="163" t="s">
        <v>323</v>
      </c>
      <c r="I281" s="156"/>
      <c r="J281" s="164">
        <f>BK281</f>
        <v>0</v>
      </c>
      <c r="L281" s="153"/>
      <c r="M281" s="158"/>
      <c r="P281" s="159">
        <f>SUM(P282:P287)</f>
        <v>0</v>
      </c>
      <c r="R281" s="159">
        <f>SUM(R282:R287)</f>
        <v>0</v>
      </c>
      <c r="T281" s="160">
        <f>SUM(T282:T287)</f>
        <v>0</v>
      </c>
      <c r="AR281" s="154" t="s">
        <v>144</v>
      </c>
      <c r="AT281" s="161" t="s">
        <v>77</v>
      </c>
      <c r="AU281" s="161" t="s">
        <v>86</v>
      </c>
      <c r="AY281" s="154" t="s">
        <v>122</v>
      </c>
      <c r="BK281" s="162">
        <f>SUM(BK282:BK287)</f>
        <v>0</v>
      </c>
    </row>
    <row r="282" spans="2:65" s="24" customFormat="1" ht="16.5" customHeight="1">
      <c r="B282" s="25"/>
      <c r="C282" s="165" t="s">
        <v>324</v>
      </c>
      <c r="D282" s="165" t="s">
        <v>125</v>
      </c>
      <c r="E282" s="166" t="s">
        <v>325</v>
      </c>
      <c r="F282" s="167" t="s">
        <v>323</v>
      </c>
      <c r="G282" s="168" t="s">
        <v>314</v>
      </c>
      <c r="H282" s="169">
        <v>1</v>
      </c>
      <c r="I282" s="170"/>
      <c r="J282" s="171">
        <f>ROUND(I282*H282,2)</f>
        <v>0</v>
      </c>
      <c r="K282" s="167" t="s">
        <v>129</v>
      </c>
      <c r="L282" s="25"/>
      <c r="M282" s="172" t="s">
        <v>1</v>
      </c>
      <c r="N282" s="173" t="s">
        <v>43</v>
      </c>
      <c r="P282" s="174">
        <f>O282*H282</f>
        <v>0</v>
      </c>
      <c r="Q282" s="174">
        <v>0</v>
      </c>
      <c r="R282" s="174">
        <f>Q282*H282</f>
        <v>0</v>
      </c>
      <c r="S282" s="174">
        <v>0</v>
      </c>
      <c r="T282" s="175">
        <f>S282*H282</f>
        <v>0</v>
      </c>
      <c r="AR282" s="176" t="s">
        <v>315</v>
      </c>
      <c r="AT282" s="176" t="s">
        <v>125</v>
      </c>
      <c r="AU282" s="176" t="s">
        <v>88</v>
      </c>
      <c r="AY282" s="3" t="s">
        <v>122</v>
      </c>
      <c r="BE282" s="177">
        <f>IF(N282="základní",J282,0)</f>
        <v>0</v>
      </c>
      <c r="BF282" s="177">
        <f>IF(N282="snížená",J282,0)</f>
        <v>0</v>
      </c>
      <c r="BG282" s="177">
        <f>IF(N282="zákl. přenesená",J282,0)</f>
        <v>0</v>
      </c>
      <c r="BH282" s="177">
        <f>IF(N282="sníž. přenesená",J282,0)</f>
        <v>0</v>
      </c>
      <c r="BI282" s="177">
        <f>IF(N282="nulová",J282,0)</f>
        <v>0</v>
      </c>
      <c r="BJ282" s="3" t="s">
        <v>86</v>
      </c>
      <c r="BK282" s="177">
        <f>ROUND(I282*H282,2)</f>
        <v>0</v>
      </c>
      <c r="BL282" s="3" t="s">
        <v>315</v>
      </c>
      <c r="BM282" s="176" t="s">
        <v>326</v>
      </c>
    </row>
    <row r="283" spans="2:47" s="24" customFormat="1" ht="12.75">
      <c r="B283" s="25"/>
      <c r="D283" s="178" t="s">
        <v>132</v>
      </c>
      <c r="F283" s="179" t="s">
        <v>323</v>
      </c>
      <c r="I283" s="180"/>
      <c r="L283" s="25"/>
      <c r="M283" s="181"/>
      <c r="T283" s="69"/>
      <c r="AT283" s="3" t="s">
        <v>132</v>
      </c>
      <c r="AU283" s="3" t="s">
        <v>88</v>
      </c>
    </row>
    <row r="284" spans="2:65" s="24" customFormat="1" ht="16.5" customHeight="1">
      <c r="B284" s="25"/>
      <c r="C284" s="165" t="s">
        <v>327</v>
      </c>
      <c r="D284" s="165" t="s">
        <v>125</v>
      </c>
      <c r="E284" s="166" t="s">
        <v>328</v>
      </c>
      <c r="F284" s="167" t="s">
        <v>329</v>
      </c>
      <c r="G284" s="168" t="s">
        <v>314</v>
      </c>
      <c r="H284" s="169">
        <v>1</v>
      </c>
      <c r="I284" s="170"/>
      <c r="J284" s="171">
        <f>ROUND(I284*H284,2)</f>
        <v>0</v>
      </c>
      <c r="K284" s="167" t="s">
        <v>129</v>
      </c>
      <c r="L284" s="25"/>
      <c r="M284" s="172" t="s">
        <v>1</v>
      </c>
      <c r="N284" s="173" t="s">
        <v>43</v>
      </c>
      <c r="P284" s="174">
        <f>O284*H284</f>
        <v>0</v>
      </c>
      <c r="Q284" s="174">
        <v>0</v>
      </c>
      <c r="R284" s="174">
        <f>Q284*H284</f>
        <v>0</v>
      </c>
      <c r="S284" s="174">
        <v>0</v>
      </c>
      <c r="T284" s="175">
        <f>S284*H284</f>
        <v>0</v>
      </c>
      <c r="AR284" s="176" t="s">
        <v>315</v>
      </c>
      <c r="AT284" s="176" t="s">
        <v>125</v>
      </c>
      <c r="AU284" s="176" t="s">
        <v>88</v>
      </c>
      <c r="AY284" s="3" t="s">
        <v>122</v>
      </c>
      <c r="BE284" s="177">
        <f>IF(N284="základní",J284,0)</f>
        <v>0</v>
      </c>
      <c r="BF284" s="177">
        <f>IF(N284="snížená",J284,0)</f>
        <v>0</v>
      </c>
      <c r="BG284" s="177">
        <f>IF(N284="zákl. přenesená",J284,0)</f>
        <v>0</v>
      </c>
      <c r="BH284" s="177">
        <f>IF(N284="sníž. přenesená",J284,0)</f>
        <v>0</v>
      </c>
      <c r="BI284" s="177">
        <f>IF(N284="nulová",J284,0)</f>
        <v>0</v>
      </c>
      <c r="BJ284" s="3" t="s">
        <v>86</v>
      </c>
      <c r="BK284" s="177">
        <f>ROUND(I284*H284,2)</f>
        <v>0</v>
      </c>
      <c r="BL284" s="3" t="s">
        <v>315</v>
      </c>
      <c r="BM284" s="176" t="s">
        <v>330</v>
      </c>
    </row>
    <row r="285" spans="2:47" s="24" customFormat="1" ht="12.75">
      <c r="B285" s="25"/>
      <c r="D285" s="178" t="s">
        <v>132</v>
      </c>
      <c r="F285" s="179" t="s">
        <v>329</v>
      </c>
      <c r="I285" s="180"/>
      <c r="L285" s="25"/>
      <c r="M285" s="181"/>
      <c r="T285" s="69"/>
      <c r="AT285" s="3" t="s">
        <v>132</v>
      </c>
      <c r="AU285" s="3" t="s">
        <v>88</v>
      </c>
    </row>
    <row r="286" spans="2:51" s="182" customFormat="1" ht="11.25">
      <c r="B286" s="183"/>
      <c r="D286" s="178" t="s">
        <v>134</v>
      </c>
      <c r="E286" s="184" t="s">
        <v>1</v>
      </c>
      <c r="F286" s="185" t="s">
        <v>331</v>
      </c>
      <c r="H286" s="184" t="s">
        <v>1</v>
      </c>
      <c r="I286" s="186"/>
      <c r="L286" s="183"/>
      <c r="M286" s="187"/>
      <c r="T286" s="188"/>
      <c r="AT286" s="184" t="s">
        <v>134</v>
      </c>
      <c r="AU286" s="184" t="s">
        <v>88</v>
      </c>
      <c r="AV286" s="182" t="s">
        <v>86</v>
      </c>
      <c r="AW286" s="182" t="s">
        <v>32</v>
      </c>
      <c r="AX286" s="182" t="s">
        <v>78</v>
      </c>
      <c r="AY286" s="184" t="s">
        <v>122</v>
      </c>
    </row>
    <row r="287" spans="2:51" s="189" customFormat="1" ht="11.25">
      <c r="B287" s="190"/>
      <c r="D287" s="178" t="s">
        <v>134</v>
      </c>
      <c r="E287" s="191" t="s">
        <v>1</v>
      </c>
      <c r="F287" s="192" t="s">
        <v>86</v>
      </c>
      <c r="H287" s="193">
        <v>1</v>
      </c>
      <c r="I287" s="194"/>
      <c r="L287" s="190"/>
      <c r="M287" s="195"/>
      <c r="T287" s="196"/>
      <c r="AT287" s="191" t="s">
        <v>134</v>
      </c>
      <c r="AU287" s="191" t="s">
        <v>88</v>
      </c>
      <c r="AV287" s="189" t="s">
        <v>88</v>
      </c>
      <c r="AW287" s="189" t="s">
        <v>32</v>
      </c>
      <c r="AX287" s="189" t="s">
        <v>86</v>
      </c>
      <c r="AY287" s="191" t="s">
        <v>122</v>
      </c>
    </row>
    <row r="288" spans="2:12" s="24" customFormat="1" ht="6.95" customHeight="1">
      <c r="B288" s="48"/>
      <c r="C288" s="49"/>
      <c r="D288" s="49"/>
      <c r="E288" s="49"/>
      <c r="F288" s="49"/>
      <c r="G288" s="49"/>
      <c r="H288" s="49"/>
      <c r="I288" s="49"/>
      <c r="J288" s="49"/>
      <c r="K288" s="49"/>
      <c r="L288" s="25"/>
    </row>
  </sheetData>
  <sheetProtection algorithmName="SHA-512" hashValue="GWV1eiZ55xdvw4pgnsh5EGEDGhzaVQgoMvVqhMro2yVB/FFyfqtb2PH8kHcrjuPHLAqIHpbnCDXD9me9QUqnfA==" saltValue="eoGZ/d7InWsq998MTKRR1w==" spinCount="100000" sheet="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Cernohorsky Dusan</dc:creator>
  <cp:keywords/>
  <dc:description/>
  <cp:lastModifiedBy>Cernohorsky Dusan</cp:lastModifiedBy>
  <dcterms:created xsi:type="dcterms:W3CDTF">2024-04-09T08:06:12Z</dcterms:created>
  <dcterms:modified xsi:type="dcterms:W3CDTF">2024-04-09T08:12:40Z</dcterms:modified>
  <cp:category/>
  <cp:version/>
  <cp:contentType/>
  <cp:contentStatus/>
</cp:coreProperties>
</file>