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8680" yWindow="65416" windowWidth="29040" windowHeight="15840" activeTab="1"/>
  </bookViews>
  <sheets>
    <sheet name="Rekapitulace stavby" sheetId="1" r:id="rId1"/>
    <sheet name="SO.01 - Komunik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<sst xmlns="http://schemas.openxmlformats.org/spreadsheetml/2006/main" count="1995" uniqueCount="359">
  <si>
    <t>Export Komplet</t>
  </si>
  <si>
    <t/>
  </si>
  <si>
    <t>2.0</t>
  </si>
  <si>
    <t>ZAMOK</t>
  </si>
  <si>
    <t>False</t>
  </si>
  <si>
    <t>{c67ec9ad-f7aa-458e-afcb-5855c43d220b}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</si>
  <si>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</si>
  <si>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</si>
  <si>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</si>
  <si>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</si>
  <si>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</si>
  <si>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</si>
  <si>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</si>
  <si>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</si>
  <si>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23046C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</si>
  <si>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</si>
  <si>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</si>
  <si>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komunikace ul.Soukenická Litvínov</t>
  </si>
  <si>
    <t>KSO:</t>
  </si>
  <si>
    <t>CC-CZ:</t>
  </si>
  <si>
    <t>Místo:</t>
  </si>
  <si>
    <t>Litvínov</t>
  </si>
  <si>
    <t>Datum:</t>
  </si>
  <si>
    <t>11. 7. 2023</t>
  </si>
  <si>
    <t>Zadavatel:</t>
  </si>
  <si>
    <t>IČ:</t>
  </si>
  <si>
    <t>00266027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</si>
  <si>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</si>
  <si>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</si>
  <si>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</si>
  <si>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</si>
  <si>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</si>
  <si>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</si>
  <si>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</si>
  <si>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</si>
  <si>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</si>
  <si>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</si>
  <si>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</si>
  <si>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</si>
  <si>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</si>
  <si>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</si>
  <si>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</si>
  <si>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</si>
  <si>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</si>
  <si>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</si>
  <si>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</si>
  <si>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</si>
  <si>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</si>
  <si>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</si>
  <si>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</si>
  <si>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</si>
  <si>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</si>
  <si>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</si>
  <si>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</si>
  <si>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</si>
  <si>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</si>
  <si>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</si>
  <si>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</si>
  <si>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</si>
  <si>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</si>
  <si>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</si>
  <si>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</si>
  <si>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</si>
  <si>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</si>
  <si>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</si>
  <si>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</si>
  <si>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</si>
  <si>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</si>
  <si>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</si>
  <si>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</si>
  <si>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</si>
  <si>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</si>
  <si>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</si>
  <si>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</si>
  <si>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</si>
  <si>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</si>
  <si>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</si>
  <si>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</si>
  <si>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</si>
  <si>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</si>
  <si>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</si>
  <si>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</si>
  <si>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</si>
  <si>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</si>
  <si>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</si>
  <si>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Komunikace</t>
  </si>
  <si>
    <t>STA</t>
  </si>
  <si>
    <t>1</t>
  </si>
  <si>
    <t>{ecccd25a-9266-4d55-aa63-9843b778bafc}</t>
  </si>
  <si>
    <t>2</t>
  </si>
  <si>
    <t>KRYCÍ LIST SOUPISU PRACÍ</t>
  </si>
  <si>
    <t>Objekt:</t>
  </si>
  <si>
    <t>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</si>
  <si>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</si>
  <si>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</si>
  <si>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</si>
  <si>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</si>
  <si>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</si>
  <si>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</si>
  <si>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</si>
  <si>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</si>
  <si>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</si>
  <si>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</si>
  <si>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</si>
  <si>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</si>
  <si>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</si>
  <si>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</si>
  <si>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</si>
  <si>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</si>
  <si>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</si>
  <si>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</si>
  <si>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</si>
  <si>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</si>
  <si>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</si>
  <si>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</si>
  <si>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</si>
  <si>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</si>
  <si>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</si>
  <si>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</si>
  <si>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</si>
  <si>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</si>
  <si>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</si>
  <si>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</si>
  <si>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</si>
  <si>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</si>
  <si>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</si>
  <si>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</si>
  <si>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přes 50 do 100 mm ručně</t>
  </si>
  <si>
    <t>m2</t>
  </si>
  <si>
    <t>CS ÚRS 2023 01</t>
  </si>
  <si>
    <t>4</t>
  </si>
  <si>
    <t>1718817301</t>
  </si>
  <si>
    <t>PP</t>
  </si>
  <si>
    <t>Odstranění podkladů nebo krytů ručně s přemístěním hmot na skládku na vzdálenost do 3 m nebo s naložením na dopravní prostředek živičných, o tl. vrstvy přes 50 do 100 mm</t>
  </si>
  <si>
    <t>VV</t>
  </si>
  <si>
    <t>U měněných obrub</t>
  </si>
  <si>
    <t>Výkres C.4.b</t>
  </si>
  <si>
    <t>(55+114+43+79+78+19)*0,1</t>
  </si>
  <si>
    <t>Součet</t>
  </si>
  <si>
    <t>113154353</t>
  </si>
  <si>
    <t>Frézování živičného krytu tl 50 mm pruh š přes 0,5 do 1 m pl přes 1000 do 10000 m2 s překážkami v trase</t>
  </si>
  <si>
    <t>-1363447684</t>
  </si>
  <si>
    <t>Frézování živičného podkladu nebo krytu s naložením na dopravní prostředek plochy přes 1 000 do 10 000 m2 s překážkami v trase pruhu šířky do 1 m, tloušťky vrstvy 50 mm</t>
  </si>
  <si>
    <t>1728</t>
  </si>
  <si>
    <t>3</t>
  </si>
  <si>
    <t>113154354</t>
  </si>
  <si>
    <t>Frézování živičného krytu tl 100 mm pruh š přes 0,5 do 1 m pl přes 1000 do 10000 m2 s překážkami v trase</t>
  </si>
  <si>
    <t>-1933899804</t>
  </si>
  <si>
    <t>Frézování živičného podkladu nebo krytu s naložením na dopravní prostředek plochy přes 1 000 do 10 000 m2 s překážkami v trase pruhu šířky do 1 m, tloušťky vrstvy 100 mm</t>
  </si>
  <si>
    <t>Sanace podkladní vrstvy komunikace 15% plochy</t>
  </si>
  <si>
    <t>1728*0,15</t>
  </si>
  <si>
    <t>113202111</t>
  </si>
  <si>
    <t>Vytrhání obrub krajníků obrubníků stojatých</t>
  </si>
  <si>
    <t>m</t>
  </si>
  <si>
    <t>-1714068789</t>
  </si>
  <si>
    <t>Vytrhání obrub s vybouráním lože, s přemístěním hmot na skládku na vzdálenost do 3 m nebo s naložením na dopravní prostředek z krajníků nebo obrubníků stojatých</t>
  </si>
  <si>
    <t>55+114+43+79+78+19</t>
  </si>
  <si>
    <t>5</t>
  </si>
  <si>
    <t>Komunikace pozemní</t>
  </si>
  <si>
    <t>572141112</t>
  </si>
  <si>
    <t>Vyrovnání povrchu dosavadních krytů asfaltovým betonem ACO (AB) tl přes 40 do 60 mm</t>
  </si>
  <si>
    <t>-655636966</t>
  </si>
  <si>
    <t>Vyrovnání povrchu dosavadních krytů s rozprostřením hmot a zhutněním asfaltovým betonem ACO (AB) tl. přes 40 do 60 mm</t>
  </si>
  <si>
    <t xml:space="preserve">10% ploch - případné vyrovnání nerovností </t>
  </si>
  <si>
    <t>1728*0,1</t>
  </si>
  <si>
    <t>6</t>
  </si>
  <si>
    <t>573231107</t>
  </si>
  <si>
    <t>Postřik živičný spojovací ze silniční emulze v množství 0,40 kg/m2</t>
  </si>
  <si>
    <t>493385710</t>
  </si>
  <si>
    <t>Postřik spojovací PS bez posypu kamenivem ze silniční emulze, v množství 0,40 kg/m2</t>
  </si>
  <si>
    <t>"Sanace 15% ploch" 1728*0,15</t>
  </si>
  <si>
    <t>"Komunikace" 1728</t>
  </si>
  <si>
    <t>7</t>
  </si>
  <si>
    <t>565155111</t>
  </si>
  <si>
    <t>Asfaltový beton vrstva podkladní ACP 16 (obalované kamenivo OKS) tl 70 mm š do 3 m</t>
  </si>
  <si>
    <t>465533877</t>
  </si>
  <si>
    <t>Asfaltový beton vrstva podkladní ACP 16 (obalované kamenivo střednězrnné - OKS) s rozprostřením a zhutněním v pruhu šířky přes 1,5 do 3 m, po zhutnění tl. 70 mm</t>
  </si>
  <si>
    <t>8</t>
  </si>
  <si>
    <t>577144111</t>
  </si>
  <si>
    <t>Asfaltový beton vrstva obrusná ACO 11 (ABS) tř. I tl 50 mm š do 3 m z nemodifikovaného asfaltu</t>
  </si>
  <si>
    <t>989520852</t>
  </si>
  <si>
    <t>Asfaltový beton vrstva obrusná ACO 11 (ABS) s rozprostřením a se zhutněním z nemodifikovaného asfaltu v pruhu šířky do 3 m tř. I, po zhutnění tl. 50 mm</t>
  </si>
  <si>
    <t>Výkres C.3</t>
  </si>
  <si>
    <t>Trubní vedení</t>
  </si>
  <si>
    <t>9</t>
  </si>
  <si>
    <t>899231111</t>
  </si>
  <si>
    <t>Výšková úprava uličního vstupu nebo vpusti do 200 mm zvýšením mříže</t>
  </si>
  <si>
    <t>kus</t>
  </si>
  <si>
    <t>1720253312</t>
  </si>
  <si>
    <t>10</t>
  </si>
  <si>
    <t>899331111</t>
  </si>
  <si>
    <t>Výšková úprava uličního vstupu nebo vpusti do 200 mm zvýšením poklopu</t>
  </si>
  <si>
    <t>1609767435</t>
  </si>
  <si>
    <t>Ostatní konstrukce a práce, bourání</t>
  </si>
  <si>
    <t>11</t>
  </si>
  <si>
    <t>915611111</t>
  </si>
  <si>
    <t>Předznačení vodorovného liniového značení</t>
  </si>
  <si>
    <t>-1440362931</t>
  </si>
  <si>
    <t>Předznačení pro vodorovné značení stříkané barvou nebo prováděné z nátěrových hmot liniové dělicí čáry, vodicí proužky</t>
  </si>
  <si>
    <t>"V10a" 2,4*12+2,625*19</t>
  </si>
  <si>
    <t>"V10d" 2+2+74,75</t>
  </si>
  <si>
    <t>"V12c žlutá" 1,5+7,5+6,5+5+2+14,5+2+2</t>
  </si>
  <si>
    <t>"V12a žlutá" 5,5+5,5+5,5</t>
  </si>
  <si>
    <t>12</t>
  </si>
  <si>
    <t>915111111</t>
  </si>
  <si>
    <t>Vodorovné dopravní značení dělící čáry souvislé š 125 mm základní bílá barva</t>
  </si>
  <si>
    <t>-863692523</t>
  </si>
  <si>
    <t>Vodorovné dopravní značení stříkané barvou dělící čára šířky 125 mm souvislá bílá základní</t>
  </si>
  <si>
    <t>"V10d" 2+2</t>
  </si>
  <si>
    <t>13</t>
  </si>
  <si>
    <t>915111115</t>
  </si>
  <si>
    <t>Vodorovné dopravní značení dělící čáry souvislé š 125 mm základní žlutá barva</t>
  </si>
  <si>
    <t>1522171795</t>
  </si>
  <si>
    <t>Vodorovné dopravní značení stříkané barvou dělící čára šířky 125 mm souvislá žlutá základní</t>
  </si>
  <si>
    <t>14</t>
  </si>
  <si>
    <t>915121121</t>
  </si>
  <si>
    <t>Vodorovné dopravní značení vodící čáry přerušované š 250 mm základní bílá barva</t>
  </si>
  <si>
    <t>-2032625102</t>
  </si>
  <si>
    <t>Vodorovné dopravní značení stříkané barvou vodící čára bílá šířky 250 mm přerušovaná základní</t>
  </si>
  <si>
    <t>"V10d" 74,75</t>
  </si>
  <si>
    <t>915211111</t>
  </si>
  <si>
    <t>Vodorovné dopravní značení dělící čáry souvislé š 125 mm bílý plast</t>
  </si>
  <si>
    <t>438522918</t>
  </si>
  <si>
    <t>Vodorovné dopravní značení stříkaným plastem dělící čára šířky 125 mm souvislá bílá základní</t>
  </si>
  <si>
    <t>16</t>
  </si>
  <si>
    <t>915211115</t>
  </si>
  <si>
    <t>Vodorovné dopravní značení dělící čáry souvislé š 125 mm žlutý plast</t>
  </si>
  <si>
    <t>983609389</t>
  </si>
  <si>
    <t>Vodorovné dopravní značení stříkaným plastem dělící čára šířky 125 mm souvislá žlutá základní</t>
  </si>
  <si>
    <t>17</t>
  </si>
  <si>
    <t>915221121</t>
  </si>
  <si>
    <t>Vodorovné dopravní značení vodící čáry přerušované š 250 mm bílý plast</t>
  </si>
  <si>
    <t>-1447263016</t>
  </si>
  <si>
    <t>Vodorovné dopravní značení stříkaným plastem vodící čára bílá šířky 250 mm přerušovaná základní</t>
  </si>
  <si>
    <t>18</t>
  </si>
  <si>
    <t>916131213</t>
  </si>
  <si>
    <t>Osazení silničního obrubníku betonového stojatého s boční opěrou do lože z betonu prostého</t>
  </si>
  <si>
    <t>-2082176055</t>
  </si>
  <si>
    <t>Osazení silničního obrubníku betonového se zřízením lože, s vyplněním a zatřením spár cementovou maltou stojatého s boční opěrou z betonu prostého, do lože z betonu prostého</t>
  </si>
  <si>
    <t>19</t>
  </si>
  <si>
    <t>M</t>
  </si>
  <si>
    <t>59217031</t>
  </si>
  <si>
    <t>obrubník betonový silniční 1000x150x250mm</t>
  </si>
  <si>
    <t>-45126350</t>
  </si>
  <si>
    <t>388</t>
  </si>
  <si>
    <t>-(2+7,5+6,5+5,5+10,5+7+1,5+1,5+1,5+8,6+13,5+2+2)</t>
  </si>
  <si>
    <t>-26</t>
  </si>
  <si>
    <t>292,4*1,02 'Přepočtené koeficientem množství</t>
  </si>
  <si>
    <t>20</t>
  </si>
  <si>
    <t>59217029</t>
  </si>
  <si>
    <t>obrubník betonový silniční nájezdový 1000x150x150mm</t>
  </si>
  <si>
    <t>2066244403</t>
  </si>
  <si>
    <t>2+7,5+6,5+5,5+10,5+7+1,5+1,5+1,5+8,6+13,5+2+2</t>
  </si>
  <si>
    <t>69,6*1,02 'Přepočtené koeficientem množství</t>
  </si>
  <si>
    <t>59217030</t>
  </si>
  <si>
    <t>obrubník betonový silniční přechodový 1000x150x150-250mm</t>
  </si>
  <si>
    <t>2032543509</t>
  </si>
  <si>
    <t>26</t>
  </si>
  <si>
    <t>26*1,02 'Přepočtené koeficientem množství</t>
  </si>
  <si>
    <t>22</t>
  </si>
  <si>
    <t>916991121</t>
  </si>
  <si>
    <t>Lože pod obrubníky, krajníky nebo obruby z dlažebních kostek z betonu prostého</t>
  </si>
  <si>
    <t>m3</t>
  </si>
  <si>
    <t>2090753994</t>
  </si>
  <si>
    <t>Lože pod obrubníky, krajníky nebo obruby z dlažebních kostek z betonu prostého</t>
  </si>
  <si>
    <t>Příplatek k loži obrub, pro dobetonávku k zaříznuté spáře asfaltu</t>
  </si>
  <si>
    <t>(55+114+43+79+78+19)*0,1*0,1</t>
  </si>
  <si>
    <t>23</t>
  </si>
  <si>
    <t>919731121</t>
  </si>
  <si>
    <t>Zarovnání styčné plochy podkladu nebo krytu živičného tl do 50 mm</t>
  </si>
  <si>
    <t>1261959076</t>
  </si>
  <si>
    <t>Zarovnání styčné plochy podkladu nebo krytu podél vybourané části komunikace nebo zpevněné plochy živičné tl. do 50 mm</t>
  </si>
  <si>
    <t>9+12,5+9+6,5</t>
  </si>
  <si>
    <t>24</t>
  </si>
  <si>
    <t>919731122</t>
  </si>
  <si>
    <t>Zarovnání styčné plochy podkladu nebo krytu živičného tl přes 50 do 100 mm</t>
  </si>
  <si>
    <t>181699356</t>
  </si>
  <si>
    <t>Zarovnání styčné plochy podkladu nebo krytu podél vybourané části komunikace nebo zpevněné plochy živičné tl. přes 50 do 100 mm</t>
  </si>
  <si>
    <t>(55+114+43+79+78+19)</t>
  </si>
  <si>
    <t>25</t>
  </si>
  <si>
    <t>919732221</t>
  </si>
  <si>
    <t>Styčná spára napojení nového živičného povrchu na stávající za tepla š 15 mm hl 25 mm bez prořezání</t>
  </si>
  <si>
    <t>566383241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</si>
  <si>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</si>
  <si>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919735111</t>
  </si>
  <si>
    <t>Řezání stávajícího živičného krytu hl do 50 mm</t>
  </si>
  <si>
    <t>907580694</t>
  </si>
  <si>
    <t>Řezání stávajícího živičného krytu nebo podkladu hloubky do 50 mm</t>
  </si>
  <si>
    <t>27</t>
  </si>
  <si>
    <t>919735112</t>
  </si>
  <si>
    <t>Řezání stávajícího živičného krytu hl přes 50 do 100 mm</t>
  </si>
  <si>
    <t>1131441130</t>
  </si>
  <si>
    <t>Řezání stávajícího živičného krytu nebo podkladu hloubky přes 50 do 100 mm</t>
  </si>
  <si>
    <t>28</t>
  </si>
  <si>
    <t>938909311</t>
  </si>
  <si>
    <t>Čištění vozovek metením strojně podkladu nebo krytu betonového nebo živičného</t>
  </si>
  <si>
    <t>-1618810777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</si>
  <si>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</si>
  <si>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</si>
  <si>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</si>
  <si>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29</t>
  </si>
  <si>
    <t>997006512</t>
  </si>
  <si>
    <t>Vodorovné doprava suti s naložením a složením na skládku přes 100 m do 1 km</t>
  </si>
  <si>
    <t>t</t>
  </si>
  <si>
    <t>-1210352806</t>
  </si>
  <si>
    <t>Vodorovná doprava suti na skládku s naložením na dopravní prostředek a složením přes 100 m do 1 km</t>
  </si>
  <si>
    <t>30</t>
  </si>
  <si>
    <t>997006519</t>
  </si>
  <si>
    <t>Příplatek k vodorovnému přemístění suti na skládku ZKD 1 km přes 1 km</t>
  </si>
  <si>
    <t>-223015005</t>
  </si>
  <si>
    <t>Vodorovná doprava suti na skládku Příplatek k ceně -6512 za každý další i započatý 1 km</t>
  </si>
  <si>
    <t>349,868*9 'Přepočtené koeficientem množství</t>
  </si>
  <si>
    <t>31</t>
  </si>
  <si>
    <t>997013861</t>
  </si>
  <si>
    <t>Poplatek za uložení stavebního odpadu na recyklační skládce (skládkovné) z prostého betonu kód odpadu 17 01 01</t>
  </si>
  <si>
    <t>-1217752931</t>
  </si>
  <si>
    <t>Poplatek za uložení stavebního odpadu na recyklační skládce (skládkovné) z prostého betonu zatříděného do Katalogu odpadů pod kódem 17 01 01</t>
  </si>
  <si>
    <t>79,54</t>
  </si>
  <si>
    <t>32</t>
  </si>
  <si>
    <t>997013873</t>
  </si>
  <si>
    <t>Poplatek za uložení stavebního odpadu na recyklační skládce (skládkovné) zeminy a kamení zatříděného do Katalogu odpadů pod kódem 17 05 04</t>
  </si>
  <si>
    <t>-762556140</t>
  </si>
  <si>
    <t>3,456</t>
  </si>
  <si>
    <t>33</t>
  </si>
  <si>
    <t>997013875</t>
  </si>
  <si>
    <t>Poplatek za uložení stavebního odpadu na recyklační skládce (skládkovné) asfaltového bez obsahu dehtu zatříděného do Katalogu odpadů pod kódem 17 03 02</t>
  </si>
  <si>
    <t>1320723111</t>
  </si>
  <si>
    <t>8,536+198,72+59,616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</si>
  <si>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</si>
  <si>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</si>
  <si>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</si>
  <si>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</si>
  <si>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</si>
  <si>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-769776564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</si>
  <si>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</si>
  <si>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</si>
  <si>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</si>
  <si>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</si>
  <si>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</si>
  <si>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35</t>
  </si>
  <si>
    <t>012203000</t>
  </si>
  <si>
    <t>Geodetické práce při provádění stavby</t>
  </si>
  <si>
    <t>kpl</t>
  </si>
  <si>
    <t>1024</t>
  </si>
  <si>
    <t>-2020055863</t>
  </si>
  <si>
    <t>36</t>
  </si>
  <si>
    <t>013294000</t>
  </si>
  <si>
    <t>Ostatní dokumentace</t>
  </si>
  <si>
    <t>-282515555</t>
  </si>
  <si>
    <t>DIO</t>
  </si>
  <si>
    <t>VRN3</t>
  </si>
  <si>
    <t>Zařízení staveniště</t>
  </si>
  <si>
    <t>37</t>
  </si>
  <si>
    <t>030001000</t>
  </si>
  <si>
    <t>79158598</t>
  </si>
  <si>
    <t>38</t>
  </si>
  <si>
    <t>034303000</t>
  </si>
  <si>
    <t>Dopravní značení na staveništi</t>
  </si>
  <si>
    <t>-1044633572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</si>
</sst>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10"/>
      <color theme="1"/>
      <name val="Arial"/>
      <family val="2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4" fontId="19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Protection="1">
      <protection locked="0"/>
    </xf>
    <xf numFmtId="4" fontId="28" fillId="0" borderId="0" xfId="0" applyNumberFormat="1" applyFont="1"/>
    <xf numFmtId="0" fontId="32" fillId="0" borderId="14" xfId="0" applyFont="1" applyBorder="1"/>
    <xf numFmtId="166" fontId="32" fillId="0" borderId="0" xfId="0" applyNumberFormat="1" applyFont="1"/>
    <xf numFmtId="166" fontId="32" fillId="0" borderId="15" xfId="0" applyNumberFormat="1" applyFont="1" applyBorder="1"/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2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>
      <alignment vertical="center"/>
    </xf>
    <xf numFmtId="0" fontId="18" fillId="2" borderId="14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 applyProtection="1">
      <alignment vertical="center"/>
      <protection locked="0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E084-C0BB-4017-B0E2-48093A534D24}">
  <dimension ref="A1:CM97"/>
  <sheetViews>
    <sheetView showGridLines="0" workbookViewId="0" topLeftCell="A1"/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2.7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6</v>
      </c>
      <c r="BT2" s="3" t="s">
        <v>7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6</v>
      </c>
      <c r="BT3" s="3" t="s">
        <v>8</v>
      </c>
    </row>
    <row r="4" spans="2:71" ht="24.95" customHeight="1">
      <c r="B4" s="6"/>
      <c r="D4" s="7" t="s">
        <v>9</v>
      </c>
      <c r="AR4" s="6"/>
      <c r="AS4" s="8" t="s">
        <v>10</v>
      </c>
      <c r="BE4" s="9" t="s">
        <v>11</v>
      </c>
      <c r="BS4" s="3" t="s">
        <v>12</v>
      </c>
    </row>
    <row r="5" spans="2:71" ht="12" customHeight="1">
      <c r="B5" s="6"/>
      <c r="D5" s="10" t="s">
        <v>13</v>
      </c>
      <c r="K5" s="11" t="s">
        <v>14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R5" s="6"/>
      <c r="BE5" s="12" t="s">
        <v>15</v>
      </c>
      <c r="BS5" s="3" t="s">
        <v>6</v>
      </c>
    </row>
    <row r="6" spans="2:71" ht="36.95" customHeight="1">
      <c r="B6" s="6"/>
      <c r="D6" s="13" t="s">
        <v>16</v>
      </c>
      <c r="K6" s="14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R6" s="6"/>
      <c r="BE6" s="15"/>
      <c r="BS6" s="3" t="s">
        <v>6</v>
      </c>
    </row>
    <row r="7" spans="2:71" ht="12" customHeight="1">
      <c r="B7" s="6"/>
      <c r="D7" s="16" t="s">
        <v>18</v>
      </c>
      <c r="K7" s="17" t="s">
        <v>1</v>
      </c>
      <c r="AK7" s="16" t="s">
        <v>19</v>
      </c>
      <c r="AN7" s="17" t="s">
        <v>1</v>
      </c>
      <c r="AR7" s="6"/>
      <c r="BE7" s="15"/>
      <c r="BS7" s="3" t="s">
        <v>6</v>
      </c>
    </row>
    <row r="8" spans="2:71" ht="12" customHeight="1">
      <c r="B8" s="6"/>
      <c r="D8" s="16" t="s">
        <v>20</v>
      </c>
      <c r="K8" s="17" t="s">
        <v>21</v>
      </c>
      <c r="AK8" s="16" t="s">
        <v>22</v>
      </c>
      <c r="AN8" s="18" t="s">
        <v>23</v>
      </c>
      <c r="AR8" s="6"/>
      <c r="BE8" s="15"/>
      <c r="BS8" s="3" t="s">
        <v>6</v>
      </c>
    </row>
    <row r="9" spans="2:71" ht="14.45" customHeight="1">
      <c r="B9" s="6"/>
      <c r="AR9" s="6"/>
      <c r="BE9" s="15"/>
      <c r="BS9" s="3" t="s">
        <v>6</v>
      </c>
    </row>
    <row r="10" spans="2:71" ht="12" customHeight="1">
      <c r="B10" s="6"/>
      <c r="D10" s="16" t="s">
        <v>24</v>
      </c>
      <c r="AK10" s="16" t="s">
        <v>25</v>
      </c>
      <c r="AN10" s="17" t="s">
        <v>26</v>
      </c>
      <c r="AR10" s="6"/>
      <c r="BE10" s="15"/>
      <c r="BS10" s="3" t="s">
        <v>6</v>
      </c>
    </row>
    <row r="11" spans="2:71" ht="18.4" customHeight="1">
      <c r="B11" s="6"/>
      <c r="E11" s="17" t="s">
        <v>27</v>
      </c>
      <c r="AK11" s="16" t="s">
        <v>28</v>
      </c>
      <c r="AN11" s="17" t="s">
        <v>1</v>
      </c>
      <c r="AR11" s="6"/>
      <c r="BE11" s="15"/>
      <c r="BS11" s="3" t="s">
        <v>6</v>
      </c>
    </row>
    <row r="12" spans="2:71" ht="6.95" customHeight="1">
      <c r="B12" s="6"/>
      <c r="AR12" s="6"/>
      <c r="BE12" s="15"/>
      <c r="BS12" s="3" t="s">
        <v>6</v>
      </c>
    </row>
    <row r="13" spans="2:71" ht="12" customHeight="1">
      <c r="B13" s="6"/>
      <c r="D13" s="16" t="s">
        <v>29</v>
      </c>
      <c r="AK13" s="16" t="s">
        <v>25</v>
      </c>
      <c r="AN13" s="19" t="s">
        <v>30</v>
      </c>
      <c r="AR13" s="6"/>
      <c r="BE13" s="15"/>
      <c r="BS13" s="3" t="s">
        <v>6</v>
      </c>
    </row>
    <row r="14" spans="2:71" ht="12.75">
      <c r="B14" s="6"/>
      <c r="E14" s="20" t="s">
        <v>30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6" t="s">
        <v>28</v>
      </c>
      <c r="AN14" s="19" t="s">
        <v>30</v>
      </c>
      <c r="AR14" s="6"/>
      <c r="BE14" s="15"/>
      <c r="BS14" s="3" t="s">
        <v>6</v>
      </c>
    </row>
    <row r="15" spans="2:71" ht="6.95" customHeight="1">
      <c r="B15" s="6"/>
      <c r="AR15" s="6"/>
      <c r="BE15" s="15"/>
      <c r="BS15" s="3" t="s">
        <v>4</v>
      </c>
    </row>
    <row r="16" spans="2:71" ht="12" customHeight="1">
      <c r="B16" s="6"/>
      <c r="D16" s="16" t="s">
        <v>31</v>
      </c>
      <c r="AK16" s="16" t="s">
        <v>25</v>
      </c>
      <c r="AN16" s="17" t="s">
        <v>1</v>
      </c>
      <c r="AR16" s="6"/>
      <c r="BE16" s="15"/>
      <c r="BS16" s="3" t="s">
        <v>4</v>
      </c>
    </row>
    <row r="17" spans="2:71" ht="18.4" customHeight="1">
      <c r="B17" s="6"/>
      <c r="E17" s="17" t="s">
        <v>32</v>
      </c>
      <c r="AK17" s="16" t="s">
        <v>28</v>
      </c>
      <c r="AN17" s="17" t="s">
        <v>1</v>
      </c>
      <c r="AR17" s="6"/>
      <c r="BE17" s="15"/>
      <c r="BS17" s="3" t="s">
        <v>33</v>
      </c>
    </row>
    <row r="18" spans="2:71" ht="6.95" customHeight="1">
      <c r="B18" s="6"/>
      <c r="AR18" s="6"/>
      <c r="BE18" s="15"/>
      <c r="BS18" s="3" t="s">
        <v>6</v>
      </c>
    </row>
    <row r="19" spans="2:71" ht="12" customHeight="1">
      <c r="B19" s="6"/>
      <c r="D19" s="16" t="s">
        <v>34</v>
      </c>
      <c r="AK19" s="16" t="s">
        <v>25</v>
      </c>
      <c r="AN19" s="17" t="s">
        <v>35</v>
      </c>
      <c r="AR19" s="6"/>
      <c r="BE19" s="15"/>
      <c r="BS19" s="3" t="s">
        <v>6</v>
      </c>
    </row>
    <row r="20" spans="2:71" ht="18.4" customHeight="1">
      <c r="B20" s="6"/>
      <c r="E20" s="17" t="s">
        <v>36</v>
      </c>
      <c r="AK20" s="16" t="s">
        <v>28</v>
      </c>
      <c r="AN20" s="17" t="s">
        <v>37</v>
      </c>
      <c r="AR20" s="6"/>
      <c r="BE20" s="15"/>
      <c r="BS20" s="3" t="s">
        <v>33</v>
      </c>
    </row>
    <row r="21" spans="2:57" ht="6.95" customHeight="1">
      <c r="B21" s="6"/>
      <c r="AR21" s="6"/>
      <c r="BE21" s="15"/>
    </row>
    <row r="22" spans="2:57" ht="12" customHeight="1">
      <c r="B22" s="6"/>
      <c r="D22" s="16" t="s">
        <v>38</v>
      </c>
      <c r="AR22" s="6"/>
      <c r="BE22" s="15"/>
    </row>
    <row r="23" spans="2:57" ht="16.5" customHeight="1">
      <c r="B23" s="6"/>
      <c r="E23" s="22" t="s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R23" s="6"/>
      <c r="BE23" s="15"/>
    </row>
    <row r="24" spans="2:57" ht="6.95" customHeight="1">
      <c r="B24" s="6"/>
      <c r="AR24" s="6"/>
      <c r="BE24" s="15"/>
    </row>
    <row r="25" spans="2:57" ht="6.95" customHeight="1">
      <c r="B25" s="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6"/>
      <c r="BE25" s="15"/>
    </row>
    <row r="26" spans="2:57" s="24" customFormat="1" ht="25.9" customHeight="1">
      <c r="B26" s="25"/>
      <c r="D26" s="26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>
        <f>ROUND(AG94,2)</f>
        <v>0</v>
      </c>
      <c r="AL26" s="29"/>
      <c r="AM26" s="29"/>
      <c r="AN26" s="29"/>
      <c r="AO26" s="29"/>
      <c r="AR26" s="25"/>
      <c r="BE26" s="15"/>
    </row>
    <row r="27" spans="2:57" s="24" customFormat="1" ht="6.95" customHeight="1">
      <c r="B27" s="25"/>
      <c r="AR27" s="25"/>
      <c r="BE27" s="15"/>
    </row>
    <row r="28" spans="2:57" s="24" customFormat="1" ht="12.75">
      <c r="B28" s="25"/>
      <c r="L28" s="30" t="s">
        <v>40</v>
      </c>
      <c r="M28" s="30"/>
      <c r="N28" s="30"/>
      <c r="O28" s="30"/>
      <c r="P28" s="30"/>
      <c r="W28" s="30" t="s">
        <v>41</v>
      </c>
      <c r="X28" s="30"/>
      <c r="Y28" s="30"/>
      <c r="Z28" s="30"/>
      <c r="AA28" s="30"/>
      <c r="AB28" s="30"/>
      <c r="AC28" s="30"/>
      <c r="AD28" s="30"/>
      <c r="AE28" s="30"/>
      <c r="AK28" s="30" t="s">
        <v>42</v>
      </c>
      <c r="AL28" s="30"/>
      <c r="AM28" s="30"/>
      <c r="AN28" s="30"/>
      <c r="AO28" s="30"/>
      <c r="AR28" s="25"/>
      <c r="BE28" s="15"/>
    </row>
    <row r="29" spans="2:57" s="31" customFormat="1" ht="14.45" customHeight="1">
      <c r="B29" s="32"/>
      <c r="D29" s="16" t="s">
        <v>43</v>
      </c>
      <c r="F29" s="16" t="s">
        <v>44</v>
      </c>
      <c r="L29" s="33">
        <v>0.21</v>
      </c>
      <c r="M29" s="34"/>
      <c r="N29" s="34"/>
      <c r="O29" s="34"/>
      <c r="P29" s="34"/>
      <c r="W29" s="35">
        <f>ROUND(AZ94,2)</f>
        <v>0</v>
      </c>
      <c r="X29" s="34"/>
      <c r="Y29" s="34"/>
      <c r="Z29" s="34"/>
      <c r="AA29" s="34"/>
      <c r="AB29" s="34"/>
      <c r="AC29" s="34"/>
      <c r="AD29" s="34"/>
      <c r="AE29" s="34"/>
      <c r="AK29" s="35">
        <f>ROUND(AV94,2)</f>
        <v>0</v>
      </c>
      <c r="AL29" s="34"/>
      <c r="AM29" s="34"/>
      <c r="AN29" s="34"/>
      <c r="AO29" s="34"/>
      <c r="AR29" s="32"/>
      <c r="BE29" s="36"/>
    </row>
    <row r="30" spans="2:57" s="31" customFormat="1" ht="14.45" customHeight="1">
      <c r="B30" s="32"/>
      <c r="F30" s="16" t="s">
        <v>45</v>
      </c>
      <c r="L30" s="33">
        <v>0.15</v>
      </c>
      <c r="M30" s="34"/>
      <c r="N30" s="34"/>
      <c r="O30" s="34"/>
      <c r="P30" s="34"/>
      <c r="W30" s="35">
        <f>ROUND(BA94,2)</f>
        <v>0</v>
      </c>
      <c r="X30" s="34"/>
      <c r="Y30" s="34"/>
      <c r="Z30" s="34"/>
      <c r="AA30" s="34"/>
      <c r="AB30" s="34"/>
      <c r="AC30" s="34"/>
      <c r="AD30" s="34"/>
      <c r="AE30" s="34"/>
      <c r="AK30" s="35">
        <f>ROUND(AW94,2)</f>
        <v>0</v>
      </c>
      <c r="AL30" s="34"/>
      <c r="AM30" s="34"/>
      <c r="AN30" s="34"/>
      <c r="AO30" s="34"/>
      <c r="AR30" s="32"/>
      <c r="BE30" s="36"/>
    </row>
    <row r="31" spans="2:57" s="31" customFormat="1" ht="14.45" customHeight="1" hidden="1">
      <c r="B31" s="32"/>
      <c r="F31" s="16" t="s">
        <v>46</v>
      </c>
      <c r="L31" s="33">
        <v>0.21</v>
      </c>
      <c r="M31" s="34"/>
      <c r="N31" s="34"/>
      <c r="O31" s="34"/>
      <c r="P31" s="34"/>
      <c r="W31" s="35">
        <f>ROUND(BB94,2)</f>
        <v>0</v>
      </c>
      <c r="X31" s="34"/>
      <c r="Y31" s="34"/>
      <c r="Z31" s="34"/>
      <c r="AA31" s="34"/>
      <c r="AB31" s="34"/>
      <c r="AC31" s="34"/>
      <c r="AD31" s="34"/>
      <c r="AE31" s="34"/>
      <c r="AK31" s="35">
        <v>0</v>
      </c>
      <c r="AL31" s="34"/>
      <c r="AM31" s="34"/>
      <c r="AN31" s="34"/>
      <c r="AO31" s="34"/>
      <c r="AR31" s="32"/>
      <c r="BE31" s="36"/>
    </row>
    <row r="32" spans="2:57" s="31" customFormat="1" ht="14.45" customHeight="1" hidden="1">
      <c r="B32" s="32"/>
      <c r="F32" s="16" t="s">
        <v>47</v>
      </c>
      <c r="L32" s="33">
        <v>0.15</v>
      </c>
      <c r="M32" s="34"/>
      <c r="N32" s="34"/>
      <c r="O32" s="34"/>
      <c r="P32" s="34"/>
      <c r="W32" s="35">
        <f>ROUND(BC94,2)</f>
        <v>0</v>
      </c>
      <c r="X32" s="34"/>
      <c r="Y32" s="34"/>
      <c r="Z32" s="34"/>
      <c r="AA32" s="34"/>
      <c r="AB32" s="34"/>
      <c r="AC32" s="34"/>
      <c r="AD32" s="34"/>
      <c r="AE32" s="34"/>
      <c r="AK32" s="35">
        <v>0</v>
      </c>
      <c r="AL32" s="34"/>
      <c r="AM32" s="34"/>
      <c r="AN32" s="34"/>
      <c r="AO32" s="34"/>
      <c r="AR32" s="32"/>
      <c r="BE32" s="36"/>
    </row>
    <row r="33" spans="2:57" s="31" customFormat="1" ht="14.45" customHeight="1" hidden="1">
      <c r="B33" s="32"/>
      <c r="F33" s="16" t="s">
        <v>48</v>
      </c>
      <c r="L33" s="33">
        <v>0</v>
      </c>
      <c r="M33" s="34"/>
      <c r="N33" s="34"/>
      <c r="O33" s="34"/>
      <c r="P33" s="34"/>
      <c r="W33" s="35">
        <f>ROUND(BD94,2)</f>
        <v>0</v>
      </c>
      <c r="X33" s="34"/>
      <c r="Y33" s="34"/>
      <c r="Z33" s="34"/>
      <c r="AA33" s="34"/>
      <c r="AB33" s="34"/>
      <c r="AC33" s="34"/>
      <c r="AD33" s="34"/>
      <c r="AE33" s="34"/>
      <c r="AK33" s="35">
        <v>0</v>
      </c>
      <c r="AL33" s="34"/>
      <c r="AM33" s="34"/>
      <c r="AN33" s="34"/>
      <c r="AO33" s="34"/>
      <c r="AR33" s="32"/>
      <c r="BE33" s="36"/>
    </row>
    <row r="34" spans="2:57" s="24" customFormat="1" ht="6.95" customHeight="1">
      <c r="B34" s="25"/>
      <c r="AR34" s="25"/>
      <c r="BE34" s="15"/>
    </row>
    <row r="35" spans="2:44" s="24" customFormat="1" ht="25.9" customHeight="1">
      <c r="B35" s="25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41" t="s">
        <v>51</v>
      </c>
      <c r="Y35" s="42"/>
      <c r="Z35" s="42"/>
      <c r="AA35" s="42"/>
      <c r="AB35" s="42"/>
      <c r="AC35" s="39"/>
      <c r="AD35" s="39"/>
      <c r="AE35" s="39"/>
      <c r="AF35" s="39"/>
      <c r="AG35" s="39"/>
      <c r="AH35" s="39"/>
      <c r="AI35" s="39"/>
      <c r="AJ35" s="39"/>
      <c r="AK35" s="43">
        <f>SUM(AK26:AK33)</f>
        <v>0</v>
      </c>
      <c r="AL35" s="42"/>
      <c r="AM35" s="42"/>
      <c r="AN35" s="42"/>
      <c r="AO35" s="44"/>
      <c r="AP35" s="37"/>
      <c r="AQ35" s="37"/>
      <c r="AR35" s="25"/>
    </row>
    <row r="36" spans="2:44" s="24" customFormat="1" ht="6.95" customHeight="1">
      <c r="B36" s="25"/>
      <c r="AR36" s="25"/>
    </row>
    <row r="37" spans="2:44" s="24" customFormat="1" ht="14.45" customHeight="1">
      <c r="B37" s="25"/>
      <c r="AR37" s="25"/>
    </row>
    <row r="38" spans="2:44" ht="14.45" customHeight="1">
      <c r="B38" s="6"/>
      <c r="AR38" s="6"/>
    </row>
    <row r="39" spans="2:44" ht="14.45" customHeight="1">
      <c r="B39" s="6"/>
      <c r="AR39" s="6"/>
    </row>
    <row r="40" spans="2:44" ht="14.45" customHeight="1">
      <c r="B40" s="6"/>
      <c r="AR40" s="6"/>
    </row>
    <row r="41" spans="2:44" ht="14.45" customHeight="1">
      <c r="B41" s="6"/>
      <c r="AR41" s="6"/>
    </row>
    <row r="42" spans="2:44" ht="14.45" customHeight="1">
      <c r="B42" s="6"/>
      <c r="AR42" s="6"/>
    </row>
    <row r="43" spans="2:44" ht="14.45" customHeight="1">
      <c r="B43" s="6"/>
      <c r="AR43" s="6"/>
    </row>
    <row r="44" spans="2:44" ht="14.45" customHeight="1">
      <c r="B44" s="6"/>
      <c r="AR44" s="6"/>
    </row>
    <row r="45" spans="2:44" ht="14.45" customHeight="1">
      <c r="B45" s="6"/>
      <c r="AR45" s="6"/>
    </row>
    <row r="46" spans="2:44" ht="14.45" customHeight="1">
      <c r="B46" s="6"/>
      <c r="AR46" s="6"/>
    </row>
    <row r="47" spans="2:44" ht="14.45" customHeight="1">
      <c r="B47" s="6"/>
      <c r="AR47" s="6"/>
    </row>
    <row r="48" spans="2:44" ht="14.45" customHeight="1">
      <c r="B48" s="6"/>
      <c r="AR48" s="6"/>
    </row>
    <row r="49" spans="2:44" s="24" customFormat="1" ht="14.45" customHeight="1">
      <c r="B49" s="25"/>
      <c r="D49" s="45" t="s">
        <v>52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53</v>
      </c>
      <c r="AI49" s="46"/>
      <c r="AJ49" s="46"/>
      <c r="AK49" s="46"/>
      <c r="AL49" s="46"/>
      <c r="AM49" s="46"/>
      <c r="AN49" s="46"/>
      <c r="AO49" s="46"/>
      <c r="AR49" s="25"/>
    </row>
    <row r="50" spans="2:44" ht="12.75">
      <c r="B50" s="6"/>
      <c r="AR50" s="6"/>
    </row>
    <row r="51" spans="2:44" ht="12.75">
      <c r="B51" s="6"/>
      <c r="AR51" s="6"/>
    </row>
    <row r="52" spans="2:44" ht="12.75">
      <c r="B52" s="6"/>
      <c r="AR52" s="6"/>
    </row>
    <row r="53" spans="2:44" ht="12.75">
      <c r="B53" s="6"/>
      <c r="AR53" s="6"/>
    </row>
    <row r="54" spans="2:44" ht="12.75">
      <c r="B54" s="6"/>
      <c r="AR54" s="6"/>
    </row>
    <row r="55" spans="2:44" ht="12.75">
      <c r="B55" s="6"/>
      <c r="AR55" s="6"/>
    </row>
    <row r="56" spans="2:44" ht="12.75">
      <c r="B56" s="6"/>
      <c r="AR56" s="6"/>
    </row>
    <row r="57" spans="2:44" ht="12.75">
      <c r="B57" s="6"/>
      <c r="AR57" s="6"/>
    </row>
    <row r="58" spans="2:44" ht="12.75">
      <c r="B58" s="6"/>
      <c r="AR58" s="6"/>
    </row>
    <row r="59" spans="2:44" ht="12.75">
      <c r="B59" s="6"/>
      <c r="AR59" s="6"/>
    </row>
    <row r="60" spans="2:44" s="24" customFormat="1" ht="12.75">
      <c r="B60" s="25"/>
      <c r="D60" s="47" t="s">
        <v>54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47" t="s">
        <v>55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47" t="s">
        <v>54</v>
      </c>
      <c r="AI60" s="27"/>
      <c r="AJ60" s="27"/>
      <c r="AK60" s="27"/>
      <c r="AL60" s="27"/>
      <c r="AM60" s="47" t="s">
        <v>55</v>
      </c>
      <c r="AN60" s="27"/>
      <c r="AO60" s="27"/>
      <c r="AR60" s="25"/>
    </row>
    <row r="61" spans="2:44" ht="12.75">
      <c r="B61" s="6"/>
      <c r="AR61" s="6"/>
    </row>
    <row r="62" spans="2:44" ht="12.75">
      <c r="B62" s="6"/>
      <c r="AR62" s="6"/>
    </row>
    <row r="63" spans="2:44" ht="12.75">
      <c r="B63" s="6"/>
      <c r="AR63" s="6"/>
    </row>
    <row r="64" spans="2:44" s="24" customFormat="1" ht="12.75">
      <c r="B64" s="25"/>
      <c r="D64" s="45" t="s">
        <v>56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57</v>
      </c>
      <c r="AI64" s="46"/>
      <c r="AJ64" s="46"/>
      <c r="AK64" s="46"/>
      <c r="AL64" s="46"/>
      <c r="AM64" s="46"/>
      <c r="AN64" s="46"/>
      <c r="AO64" s="46"/>
      <c r="AR64" s="25"/>
    </row>
    <row r="65" spans="2:44" ht="12.75">
      <c r="B65" s="6"/>
      <c r="AR65" s="6"/>
    </row>
    <row r="66" spans="2:44" ht="12.75">
      <c r="B66" s="6"/>
      <c r="AR66" s="6"/>
    </row>
    <row r="67" spans="2:44" ht="12.75">
      <c r="B67" s="6"/>
      <c r="AR67" s="6"/>
    </row>
    <row r="68" spans="2:44" ht="12.75">
      <c r="B68" s="6"/>
      <c r="AR68" s="6"/>
    </row>
    <row r="69" spans="2:44" ht="12.75">
      <c r="B69" s="6"/>
      <c r="AR69" s="6"/>
    </row>
    <row r="70" spans="2:44" ht="12.75">
      <c r="B70" s="6"/>
      <c r="AR70" s="6"/>
    </row>
    <row r="71" spans="2:44" ht="12.75">
      <c r="B71" s="6"/>
      <c r="AR71" s="6"/>
    </row>
    <row r="72" spans="2:44" ht="12.75">
      <c r="B72" s="6"/>
      <c r="AR72" s="6"/>
    </row>
    <row r="73" spans="2:44" ht="12.75">
      <c r="B73" s="6"/>
      <c r="AR73" s="6"/>
    </row>
    <row r="74" spans="2:44" ht="12.75">
      <c r="B74" s="6"/>
      <c r="AR74" s="6"/>
    </row>
    <row r="75" spans="2:44" s="24" customFormat="1" ht="12.75">
      <c r="B75" s="25"/>
      <c r="D75" s="47" t="s">
        <v>54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47" t="s">
        <v>55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47" t="s">
        <v>54</v>
      </c>
      <c r="AI75" s="27"/>
      <c r="AJ75" s="27"/>
      <c r="AK75" s="27"/>
      <c r="AL75" s="27"/>
      <c r="AM75" s="47" t="s">
        <v>55</v>
      </c>
      <c r="AN75" s="27"/>
      <c r="AO75" s="27"/>
      <c r="AR75" s="25"/>
    </row>
    <row r="76" spans="2:44" s="24" customFormat="1" ht="12.75">
      <c r="B76" s="25"/>
      <c r="AR76" s="25"/>
    </row>
    <row r="77" spans="2:44" s="24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25"/>
    </row>
    <row r="81" spans="2:44" s="24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25"/>
    </row>
    <row r="82" spans="2:44" s="24" customFormat="1" ht="24.95" customHeight="1">
      <c r="B82" s="25"/>
      <c r="C82" s="7" t="s">
        <v>58</v>
      </c>
      <c r="AR82" s="25"/>
    </row>
    <row r="83" spans="2:44" s="24" customFormat="1" ht="6.95" customHeight="1">
      <c r="B83" s="25"/>
      <c r="AR83" s="25"/>
    </row>
    <row r="84" spans="2:44" s="52" customFormat="1" ht="12" customHeight="1">
      <c r="B84" s="53"/>
      <c r="C84" s="16" t="s">
        <v>13</v>
      </c>
      <c r="L84" s="52" t="str">
        <f>K5</f>
        <v>23046C</v>
      </c>
      <c r="AR84" s="53"/>
    </row>
    <row r="85" spans="2:44" s="54" customFormat="1" ht="36.95" customHeight="1">
      <c r="B85" s="55"/>
      <c r="C85" s="56" t="s">
        <v>16</v>
      </c>
      <c r="L85" s="57" t="str">
        <f>K6</f>
        <v>Obnova povrchu komunikace ul.Soukenická Litvínov</v>
      </c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R85" s="55"/>
    </row>
    <row r="86" spans="2:44" s="24" customFormat="1" ht="6.95" customHeight="1">
      <c r="B86" s="25"/>
      <c r="AR86" s="25"/>
    </row>
    <row r="87" spans="2:44" s="24" customFormat="1" ht="12" customHeight="1">
      <c r="B87" s="25"/>
      <c r="C87" s="16" t="s">
        <v>20</v>
      </c>
      <c r="L87" s="59" t="str">
        <f>IF(K8="","",K8)</f>
        <v>Litvínov</v>
      </c>
      <c r="AI87" s="16" t="s">
        <v>22</v>
      </c>
      <c r="AM87" s="60" t="str">
        <f>IF(AN8="","",AN8)</f>
        <v>11. 7. 2023</v>
      </c>
      <c r="AN87" s="60"/>
      <c r="AR87" s="25"/>
    </row>
    <row r="88" spans="2:44" s="24" customFormat="1" ht="6.95" customHeight="1">
      <c r="B88" s="25"/>
      <c r="AR88" s="25"/>
    </row>
    <row r="89" spans="2:56" s="24" customFormat="1" ht="15.2" customHeight="1">
      <c r="B89" s="25"/>
      <c r="C89" s="16" t="s">
        <v>24</v>
      </c>
      <c r="L89" s="52" t="str">
        <f>IF(E11="","",E11)</f>
        <v>Město Litvínov</v>
      </c>
      <c r="AI89" s="16" t="s">
        <v>31</v>
      </c>
      <c r="AM89" s="61" t="str">
        <f>IF(E17="","",E17)</f>
        <v xml:space="preserve"> </v>
      </c>
      <c r="AN89" s="62"/>
      <c r="AO89" s="62"/>
      <c r="AP89" s="62"/>
      <c r="AR89" s="25"/>
      <c r="AS89" s="63" t="s">
        <v>59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24" customFormat="1" ht="15.2" customHeight="1">
      <c r="B90" s="25"/>
      <c r="C90" s="16" t="s">
        <v>29</v>
      </c>
      <c r="L90" s="52" t="str">
        <f>IF(E14="Vyplň údaj","",E14)</f>
        <v/>
      </c>
      <c r="AI90" s="16" t="s">
        <v>34</v>
      </c>
      <c r="AM90" s="61" t="str">
        <f>IF(E20="","",E20)</f>
        <v>MESSOR s.r.o.</v>
      </c>
      <c r="AN90" s="62"/>
      <c r="AO90" s="62"/>
      <c r="AP90" s="62"/>
      <c r="AR90" s="25"/>
      <c r="AS90" s="67"/>
      <c r="AT90" s="68"/>
      <c r="BD90" s="69"/>
    </row>
    <row r="91" spans="2:56" s="24" customFormat="1" ht="10.9" customHeight="1">
      <c r="B91" s="25"/>
      <c r="AR91" s="25"/>
      <c r="AS91" s="67"/>
      <c r="AT91" s="68"/>
      <c r="BD91" s="69"/>
    </row>
    <row r="92" spans="2:56" s="24" customFormat="1" ht="29.25" customHeight="1">
      <c r="B92" s="25"/>
      <c r="C92" s="70" t="s">
        <v>60</v>
      </c>
      <c r="D92" s="71"/>
      <c r="E92" s="71"/>
      <c r="F92" s="71"/>
      <c r="G92" s="71"/>
      <c r="H92" s="72"/>
      <c r="I92" s="73" t="s">
        <v>61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4" t="s">
        <v>62</v>
      </c>
      <c r="AH92" s="71"/>
      <c r="AI92" s="71"/>
      <c r="AJ92" s="71"/>
      <c r="AK92" s="71"/>
      <c r="AL92" s="71"/>
      <c r="AM92" s="71"/>
      <c r="AN92" s="73" t="s">
        <v>63</v>
      </c>
      <c r="AO92" s="71"/>
      <c r="AP92" s="75"/>
      <c r="AQ92" s="76" t="s">
        <v>64</v>
      </c>
      <c r="AR92" s="25"/>
      <c r="AS92" s="77" t="s">
        <v>65</v>
      </c>
      <c r="AT92" s="78" t="s">
        <v>66</v>
      </c>
      <c r="AU92" s="78" t="s">
        <v>67</v>
      </c>
      <c r="AV92" s="78" t="s">
        <v>68</v>
      </c>
      <c r="AW92" s="78" t="s">
        <v>69</v>
      </c>
      <c r="AX92" s="78" t="s">
        <v>70</v>
      </c>
      <c r="AY92" s="78" t="s">
        <v>71</v>
      </c>
      <c r="AZ92" s="78" t="s">
        <v>72</v>
      </c>
      <c r="BA92" s="78" t="s">
        <v>73</v>
      </c>
      <c r="BB92" s="78" t="s">
        <v>74</v>
      </c>
      <c r="BC92" s="78" t="s">
        <v>75</v>
      </c>
      <c r="BD92" s="79" t="s">
        <v>76</v>
      </c>
    </row>
    <row r="93" spans="2:56" s="24" customFormat="1" ht="10.9" customHeight="1">
      <c r="B93" s="25"/>
      <c r="AR93" s="25"/>
      <c r="AS93" s="80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2:90" s="81" customFormat="1" ht="32.45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5">
        <f>ROUND(AG95,2)</f>
        <v>0</v>
      </c>
      <c r="AH94" s="85"/>
      <c r="AI94" s="85"/>
      <c r="AJ94" s="85"/>
      <c r="AK94" s="85"/>
      <c r="AL94" s="85"/>
      <c r="AM94" s="85"/>
      <c r="AN94" s="86">
        <f>SUM(AG94,AT94)</f>
        <v>0</v>
      </c>
      <c r="AO94" s="86"/>
      <c r="AP94" s="86"/>
      <c r="AQ94" s="87" t="s">
        <v>1</v>
      </c>
      <c r="AR94" s="82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106" customFormat="1" ht="16.5" customHeight="1">
      <c r="A95" s="94" t="s">
        <v>83</v>
      </c>
      <c r="B95" s="95"/>
      <c r="C95" s="96"/>
      <c r="D95" s="97" t="s">
        <v>84</v>
      </c>
      <c r="E95" s="97"/>
      <c r="F95" s="97"/>
      <c r="G95" s="97"/>
      <c r="H95" s="97"/>
      <c r="I95" s="98"/>
      <c r="J95" s="97" t="s">
        <v>85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9">
        <f>'SO.01 - Komunikace'!J30</f>
        <v>0</v>
      </c>
      <c r="AH95" s="100"/>
      <c r="AI95" s="100"/>
      <c r="AJ95" s="100"/>
      <c r="AK95" s="100"/>
      <c r="AL95" s="100"/>
      <c r="AM95" s="100"/>
      <c r="AN95" s="99">
        <f>SUM(AG95,AT95)</f>
        <v>0</v>
      </c>
      <c r="AO95" s="100"/>
      <c r="AP95" s="100"/>
      <c r="AQ95" s="101" t="s">
        <v>86</v>
      </c>
      <c r="AR95" s="95"/>
      <c r="AS95" s="102">
        <v>0</v>
      </c>
      <c r="AT95" s="103">
        <f>ROUND(SUM(AV95:AW95),2)</f>
        <v>0</v>
      </c>
      <c r="AU95" s="104">
        <f>'SO.01 - Komunikace'!P127</f>
        <v>0</v>
      </c>
      <c r="AV95" s="103">
        <f>'SO.01 - Komunikace'!J33</f>
        <v>0</v>
      </c>
      <c r="AW95" s="103">
        <f>'SO.01 - Komunikace'!J34</f>
        <v>0</v>
      </c>
      <c r="AX95" s="103">
        <f>'SO.01 - Komunikace'!J35</f>
        <v>0</v>
      </c>
      <c r="AY95" s="103">
        <f>'SO.01 - Komunikace'!J36</f>
        <v>0</v>
      </c>
      <c r="AZ95" s="103">
        <f>'SO.01 - Komunikace'!F33</f>
        <v>0</v>
      </c>
      <c r="BA95" s="103">
        <f>'SO.01 - Komunikace'!F34</f>
        <v>0</v>
      </c>
      <c r="BB95" s="103">
        <f>'SO.01 - Komunikace'!F35</f>
        <v>0</v>
      </c>
      <c r="BC95" s="103">
        <f>'SO.01 - Komunikace'!F36</f>
        <v>0</v>
      </c>
      <c r="BD95" s="105">
        <f>'SO.01 - Komunikace'!F37</f>
        <v>0</v>
      </c>
      <c r="BT95" s="107" t="s">
        <v>87</v>
      </c>
      <c r="BV95" s="107" t="s">
        <v>81</v>
      </c>
      <c r="BW95" s="107" t="s">
        <v>88</v>
      </c>
      <c r="BX95" s="107" t="s">
        <v>5</v>
      </c>
      <c r="CL95" s="107" t="s">
        <v>1</v>
      </c>
      <c r="CM95" s="107" t="s">
        <v>89</v>
      </c>
    </row>
    <row r="96" spans="2:44" s="24" customFormat="1" ht="30" customHeight="1">
      <c r="B96" s="25"/>
      <c r="AR96" s="25"/>
    </row>
    <row r="97" spans="2:44" s="24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25"/>
    </row>
  </sheetData>
  <sheetProtection algorithmName="SHA-512" hashValue="/DwXqC9YpCm+Y1uwek8Entq/3zGFSBS584wf3IWhIWV5MCFMI4iE/3D9pkJU1sCrd3AEv2C98+6UCRldfY72qw==" saltValue="BSWnN8JPkBOlWAOChVGUPQ==" spinCount="100000" sheet="1"/>
  <mergeCells count="42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J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</mergeCells>
  <hyperlinks>
    <hyperlink ref="A95" location="'SO.01 - Komunikace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7B99-A6BA-4768-979F-940AC9780DA8}">
  <dimension ref="B2:BM316"/>
  <sheetViews>
    <sheetView showGridLines="0" tabSelected="1" workbookViewId="0" topLeftCell="A1"/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88</v>
      </c>
    </row>
    <row r="3" spans="2:46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89</v>
      </c>
    </row>
    <row r="4" spans="2:46" ht="24.95" customHeight="1">
      <c r="B4" s="6"/>
      <c r="D4" s="7" t="s">
        <v>90</v>
      </c>
      <c r="L4" s="6"/>
      <c r="M4" s="108" t="s">
        <v>10</v>
      </c>
      <c r="AT4" s="3" t="s">
        <v>4</v>
      </c>
    </row>
    <row r="5" spans="2:12" ht="6.95" customHeight="1">
      <c r="B5" s="6"/>
      <c r="L5" s="6"/>
    </row>
    <row r="6" spans="2:12" ht="12" customHeight="1">
      <c r="B6" s="6"/>
      <c r="D6" s="16" t="s">
        <v>16</v>
      </c>
      <c r="L6" s="6"/>
    </row>
    <row r="7" spans="2:12" ht="16.5" customHeight="1">
      <c r="B7" s="6"/>
      <c r="E7" s="109" t="str">
        <f>'Rekapitulace stavby'!K6</f>
        <v>Obnova povrchu komunikace ul.Soukenická Litvínov</v>
      </c>
      <c r="F7" s="110"/>
      <c r="G7" s="110"/>
      <c r="H7" s="110"/>
      <c r="L7" s="6"/>
    </row>
    <row r="8" spans="2:12" s="24" customFormat="1" ht="12" customHeight="1">
      <c r="B8" s="25"/>
      <c r="D8" s="16" t="s">
        <v>91</v>
      </c>
      <c r="L8" s="25"/>
    </row>
    <row r="9" spans="2:12" s="24" customFormat="1" ht="16.5" customHeight="1">
      <c r="B9" s="25"/>
      <c r="E9" s="57" t="s">
        <v>92</v>
      </c>
      <c r="F9" s="111"/>
      <c r="G9" s="111"/>
      <c r="H9" s="111"/>
      <c r="L9" s="25"/>
    </row>
    <row r="10" spans="2:12" s="24" customFormat="1" ht="12.75">
      <c r="B10" s="25"/>
      <c r="L10" s="25"/>
    </row>
    <row r="11" spans="2:12" s="24" customFormat="1" ht="12" customHeight="1">
      <c r="B11" s="25"/>
      <c r="D11" s="16" t="s">
        <v>18</v>
      </c>
      <c r="F11" s="17" t="s">
        <v>1</v>
      </c>
      <c r="I11" s="16" t="s">
        <v>19</v>
      </c>
      <c r="J11" s="17" t="s">
        <v>1</v>
      </c>
      <c r="L11" s="25"/>
    </row>
    <row r="12" spans="2:12" s="24" customFormat="1" ht="12" customHeight="1">
      <c r="B12" s="25"/>
      <c r="D12" s="16" t="s">
        <v>20</v>
      </c>
      <c r="F12" s="17" t="s">
        <v>21</v>
      </c>
      <c r="I12" s="16" t="s">
        <v>22</v>
      </c>
      <c r="J12" s="112" t="str">
        <f>'Rekapitulace stavby'!AN8</f>
        <v>11. 7. 2023</v>
      </c>
      <c r="L12" s="25"/>
    </row>
    <row r="13" spans="2:12" s="24" customFormat="1" ht="10.9" customHeight="1">
      <c r="B13" s="25"/>
      <c r="L13" s="25"/>
    </row>
    <row r="14" spans="2:12" s="24" customFormat="1" ht="12" customHeight="1">
      <c r="B14" s="25"/>
      <c r="D14" s="16" t="s">
        <v>24</v>
      </c>
      <c r="I14" s="16" t="s">
        <v>25</v>
      </c>
      <c r="J14" s="17" t="s">
        <v>26</v>
      </c>
      <c r="L14" s="25"/>
    </row>
    <row r="15" spans="2:12" s="24" customFormat="1" ht="18" customHeight="1">
      <c r="B15" s="25"/>
      <c r="E15" s="17" t="s">
        <v>27</v>
      </c>
      <c r="I15" s="16" t="s">
        <v>28</v>
      </c>
      <c r="J15" s="17" t="s">
        <v>1</v>
      </c>
      <c r="L15" s="25"/>
    </row>
    <row r="16" spans="2:12" s="24" customFormat="1" ht="6.95" customHeight="1">
      <c r="B16" s="25"/>
      <c r="L16" s="25"/>
    </row>
    <row r="17" spans="2:12" s="24" customFormat="1" ht="12" customHeight="1">
      <c r="B17" s="25"/>
      <c r="D17" s="16" t="s">
        <v>29</v>
      </c>
      <c r="I17" s="16" t="s">
        <v>25</v>
      </c>
      <c r="J17" s="19" t="str">
        <f>'Rekapitulace stavby'!AN13</f>
        <v>Vyplň údaj</v>
      </c>
      <c r="L17" s="25"/>
    </row>
    <row r="18" spans="2:12" s="24" customFormat="1" ht="18" customHeight="1">
      <c r="B18" s="25"/>
      <c r="E18" s="20" t="str">
        <f>'Rekapitulace stavby'!E14</f>
        <v>Vyplň údaj</v>
      </c>
      <c r="F18" s="11"/>
      <c r="G18" s="11"/>
      <c r="H18" s="11"/>
      <c r="I18" s="16" t="s">
        <v>28</v>
      </c>
      <c r="J18" s="19" t="str">
        <f>'Rekapitulace stavby'!AN14</f>
        <v>Vyplň údaj</v>
      </c>
      <c r="L18" s="25"/>
    </row>
    <row r="19" spans="2:12" s="24" customFormat="1" ht="6.95" customHeight="1">
      <c r="B19" s="25"/>
      <c r="L19" s="25"/>
    </row>
    <row r="20" spans="2:12" s="24" customFormat="1" ht="12" customHeight="1">
      <c r="B20" s="25"/>
      <c r="D20" s="16" t="s">
        <v>31</v>
      </c>
      <c r="I20" s="16" t="s">
        <v>25</v>
      </c>
      <c r="J20" s="17" t="str">
        <f>IF('Rekapitulace stavby'!AN16="","",'Rekapitulace stavby'!AN16)</f>
        <v/>
      </c>
      <c r="L20" s="25"/>
    </row>
    <row r="21" spans="2:12" s="24" customFormat="1" ht="18" customHeight="1">
      <c r="B21" s="25"/>
      <c r="E21" s="17" t="str">
        <f>IF('Rekapitulace stavby'!E17="","",'Rekapitulace stavby'!E17)</f>
        <v xml:space="preserve"> </v>
      </c>
      <c r="I21" s="16" t="s">
        <v>28</v>
      </c>
      <c r="J21" s="17" t="str">
        <f>IF('Rekapitulace stavby'!AN17="","",'Rekapitulace stavby'!AN17)</f>
        <v/>
      </c>
      <c r="L21" s="25"/>
    </row>
    <row r="22" spans="2:12" s="24" customFormat="1" ht="6.95" customHeight="1">
      <c r="B22" s="25"/>
      <c r="L22" s="25"/>
    </row>
    <row r="23" spans="2:12" s="24" customFormat="1" ht="12" customHeight="1">
      <c r="B23" s="25"/>
      <c r="D23" s="16" t="s">
        <v>34</v>
      </c>
      <c r="I23" s="16" t="s">
        <v>25</v>
      </c>
      <c r="J23" s="17" t="s">
        <v>35</v>
      </c>
      <c r="L23" s="25"/>
    </row>
    <row r="24" spans="2:12" s="24" customFormat="1" ht="18" customHeight="1">
      <c r="B24" s="25"/>
      <c r="E24" s="17" t="s">
        <v>36</v>
      </c>
      <c r="I24" s="16" t="s">
        <v>28</v>
      </c>
      <c r="J24" s="17" t="s">
        <v>37</v>
      </c>
      <c r="L24" s="25"/>
    </row>
    <row r="25" spans="2:12" s="24" customFormat="1" ht="6.95" customHeight="1">
      <c r="B25" s="25"/>
      <c r="L25" s="25"/>
    </row>
    <row r="26" spans="2:12" s="24" customFormat="1" ht="12" customHeight="1">
      <c r="B26" s="25"/>
      <c r="D26" s="16" t="s">
        <v>38</v>
      </c>
      <c r="L26" s="25"/>
    </row>
    <row r="27" spans="2:12" s="113" customFormat="1" ht="16.5" customHeight="1">
      <c r="B27" s="114"/>
      <c r="E27" s="22" t="s">
        <v>1</v>
      </c>
      <c r="F27" s="22"/>
      <c r="G27" s="22"/>
      <c r="H27" s="22"/>
      <c r="L27" s="114"/>
    </row>
    <row r="28" spans="2:12" s="24" customFormat="1" ht="6.95" customHeight="1">
      <c r="B28" s="25"/>
      <c r="L28" s="25"/>
    </row>
    <row r="29" spans="2:12" s="24" customFormat="1" ht="6.95" customHeight="1">
      <c r="B29" s="25"/>
      <c r="D29" s="65"/>
      <c r="E29" s="65"/>
      <c r="F29" s="65"/>
      <c r="G29" s="65"/>
      <c r="H29" s="65"/>
      <c r="I29" s="65"/>
      <c r="J29" s="65"/>
      <c r="K29" s="65"/>
      <c r="L29" s="25"/>
    </row>
    <row r="30" spans="2:12" s="24" customFormat="1" ht="25.35" customHeight="1">
      <c r="B30" s="25"/>
      <c r="D30" s="115" t="s">
        <v>39</v>
      </c>
      <c r="J30" s="116">
        <f>ROUND(J126,2)</f>
        <v>0</v>
      </c>
      <c r="L30" s="25"/>
    </row>
    <row r="31" spans="2:12" s="24" customFormat="1" ht="6.95" customHeight="1">
      <c r="B31" s="25"/>
      <c r="D31" s="65"/>
      <c r="E31" s="65"/>
      <c r="F31" s="65"/>
      <c r="G31" s="65"/>
      <c r="H31" s="65"/>
      <c r="I31" s="65"/>
      <c r="J31" s="65"/>
      <c r="K31" s="65"/>
      <c r="L31" s="25"/>
    </row>
    <row r="32" spans="2:12" s="24" customFormat="1" ht="14.45" customHeight="1">
      <c r="B32" s="25"/>
      <c r="F32" s="117" t="s">
        <v>41</v>
      </c>
      <c r="I32" s="117" t="s">
        <v>40</v>
      </c>
      <c r="J32" s="117" t="s">
        <v>42</v>
      </c>
      <c r="L32" s="25"/>
    </row>
    <row r="33" spans="2:12" s="24" customFormat="1" ht="14.45" customHeight="1">
      <c r="B33" s="25"/>
      <c r="D33" s="118" t="s">
        <v>43</v>
      </c>
      <c r="E33" s="16" t="s">
        <v>44</v>
      </c>
      <c r="F33" s="119">
        <f>ROUND((SUM(BE126:BE315)),2)</f>
        <v>0</v>
      </c>
      <c r="I33" s="120">
        <v>0.21</v>
      </c>
      <c r="J33" s="119">
        <f>ROUND(((SUM(BE126:BE315))*I33),2)</f>
        <v>0</v>
      </c>
      <c r="L33" s="25"/>
    </row>
    <row r="34" spans="2:12" s="24" customFormat="1" ht="14.45" customHeight="1">
      <c r="B34" s="25"/>
      <c r="E34" s="16" t="s">
        <v>45</v>
      </c>
      <c r="F34" s="119">
        <f>ROUND((SUM(BF126:BF315)),2)</f>
        <v>0</v>
      </c>
      <c r="I34" s="120">
        <v>0.15</v>
      </c>
      <c r="J34" s="119">
        <f>ROUND(((SUM(BF126:BF315))*I34),2)</f>
        <v>0</v>
      </c>
      <c r="L34" s="25"/>
    </row>
    <row r="35" spans="2:12" s="24" customFormat="1" ht="14.45" customHeight="1" hidden="1">
      <c r="B35" s="25"/>
      <c r="E35" s="16" t="s">
        <v>46</v>
      </c>
      <c r="F35" s="119">
        <f>ROUND((SUM(BG126:BG315)),2)</f>
        <v>0</v>
      </c>
      <c r="I35" s="120">
        <v>0.21</v>
      </c>
      <c r="J35" s="119">
        <f>0</f>
        <v>0</v>
      </c>
      <c r="L35" s="25"/>
    </row>
    <row r="36" spans="2:12" s="24" customFormat="1" ht="14.45" customHeight="1" hidden="1">
      <c r="B36" s="25"/>
      <c r="E36" s="16" t="s">
        <v>47</v>
      </c>
      <c r="F36" s="119">
        <f>ROUND((SUM(BH126:BH315)),2)</f>
        <v>0</v>
      </c>
      <c r="I36" s="120">
        <v>0.15</v>
      </c>
      <c r="J36" s="119">
        <f>0</f>
        <v>0</v>
      </c>
      <c r="L36" s="25"/>
    </row>
    <row r="37" spans="2:12" s="24" customFormat="1" ht="14.45" customHeight="1" hidden="1">
      <c r="B37" s="25"/>
      <c r="E37" s="16" t="s">
        <v>48</v>
      </c>
      <c r="F37" s="119">
        <f>ROUND((SUM(BI126:BI315)),2)</f>
        <v>0</v>
      </c>
      <c r="I37" s="120">
        <v>0</v>
      </c>
      <c r="J37" s="119">
        <f>0</f>
        <v>0</v>
      </c>
      <c r="L37" s="25"/>
    </row>
    <row r="38" spans="2:12" s="24" customFormat="1" ht="6.95" customHeight="1">
      <c r="B38" s="25"/>
      <c r="L38" s="25"/>
    </row>
    <row r="39" spans="2:12" s="24" customFormat="1" ht="25.35" customHeight="1">
      <c r="B39" s="25"/>
      <c r="C39" s="121"/>
      <c r="D39" s="122" t="s">
        <v>49</v>
      </c>
      <c r="E39" s="72"/>
      <c r="F39" s="72"/>
      <c r="G39" s="123" t="s">
        <v>50</v>
      </c>
      <c r="H39" s="124" t="s">
        <v>51</v>
      </c>
      <c r="I39" s="72"/>
      <c r="J39" s="125">
        <f>SUM(J30:J37)</f>
        <v>0</v>
      </c>
      <c r="K39" s="126"/>
      <c r="L39" s="25"/>
    </row>
    <row r="40" spans="2:12" s="24" customFormat="1" ht="14.45" customHeight="1">
      <c r="B40" s="25"/>
      <c r="L40" s="25"/>
    </row>
    <row r="41" spans="2:12" ht="14.45" customHeight="1">
      <c r="B41" s="6"/>
      <c r="L41" s="6"/>
    </row>
    <row r="42" spans="2:12" ht="14.45" customHeight="1">
      <c r="B42" s="6"/>
      <c r="L42" s="6"/>
    </row>
    <row r="43" spans="2:12" ht="14.45" customHeight="1">
      <c r="B43" s="6"/>
      <c r="L43" s="6"/>
    </row>
    <row r="44" spans="2:12" ht="14.45" customHeight="1">
      <c r="B44" s="6"/>
      <c r="L44" s="6"/>
    </row>
    <row r="45" spans="2:12" ht="14.45" customHeight="1">
      <c r="B45" s="6"/>
      <c r="L45" s="6"/>
    </row>
    <row r="46" spans="2:12" ht="14.45" customHeight="1">
      <c r="B46" s="6"/>
      <c r="L46" s="6"/>
    </row>
    <row r="47" spans="2:12" ht="14.45" customHeight="1">
      <c r="B47" s="6"/>
      <c r="L47" s="6"/>
    </row>
    <row r="48" spans="2:12" ht="14.45" customHeight="1">
      <c r="B48" s="6"/>
      <c r="L48" s="6"/>
    </row>
    <row r="49" spans="2:12" ht="14.45" customHeight="1">
      <c r="B49" s="6"/>
      <c r="L49" s="6"/>
    </row>
    <row r="50" spans="2:12" s="24" customFormat="1" ht="14.45" customHeight="1">
      <c r="B50" s="25"/>
      <c r="D50" s="45" t="s">
        <v>52</v>
      </c>
      <c r="E50" s="46"/>
      <c r="F50" s="46"/>
      <c r="G50" s="45" t="s">
        <v>53</v>
      </c>
      <c r="H50" s="46"/>
      <c r="I50" s="46"/>
      <c r="J50" s="46"/>
      <c r="K50" s="46"/>
      <c r="L50" s="25"/>
    </row>
    <row r="51" spans="2:12" ht="12.75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12.75">
      <c r="B57" s="6"/>
      <c r="L57" s="6"/>
    </row>
    <row r="58" spans="2:12" ht="12.75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s="24" customFormat="1" ht="12.75">
      <c r="B61" s="25"/>
      <c r="D61" s="47" t="s">
        <v>54</v>
      </c>
      <c r="E61" s="27"/>
      <c r="F61" s="127" t="s">
        <v>55</v>
      </c>
      <c r="G61" s="47" t="s">
        <v>54</v>
      </c>
      <c r="H61" s="27"/>
      <c r="I61" s="27"/>
      <c r="J61" s="128" t="s">
        <v>55</v>
      </c>
      <c r="K61" s="27"/>
      <c r="L61" s="25"/>
    </row>
    <row r="62" spans="2:12" ht="12.75">
      <c r="B62" s="6"/>
      <c r="L62" s="6"/>
    </row>
    <row r="63" spans="2:12" ht="12.75">
      <c r="B63" s="6"/>
      <c r="L63" s="6"/>
    </row>
    <row r="64" spans="2:12" ht="12.75">
      <c r="B64" s="6"/>
      <c r="L64" s="6"/>
    </row>
    <row r="65" spans="2:12" s="24" customFormat="1" ht="12.75">
      <c r="B65" s="25"/>
      <c r="D65" s="45" t="s">
        <v>56</v>
      </c>
      <c r="E65" s="46"/>
      <c r="F65" s="46"/>
      <c r="G65" s="45" t="s">
        <v>57</v>
      </c>
      <c r="H65" s="46"/>
      <c r="I65" s="46"/>
      <c r="J65" s="46"/>
      <c r="K65" s="46"/>
      <c r="L65" s="25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12.75">
      <c r="B71" s="6"/>
      <c r="L71" s="6"/>
    </row>
    <row r="72" spans="2:12" ht="12.75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s="24" customFormat="1" ht="12.75">
      <c r="B76" s="25"/>
      <c r="D76" s="47" t="s">
        <v>54</v>
      </c>
      <c r="E76" s="27"/>
      <c r="F76" s="127" t="s">
        <v>55</v>
      </c>
      <c r="G76" s="47" t="s">
        <v>54</v>
      </c>
      <c r="H76" s="27"/>
      <c r="I76" s="27"/>
      <c r="J76" s="128" t="s">
        <v>55</v>
      </c>
      <c r="K76" s="27"/>
      <c r="L76" s="25"/>
    </row>
    <row r="77" spans="2:12" s="24" customFormat="1" ht="14.4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25"/>
    </row>
    <row r="81" spans="2:12" s="24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</row>
    <row r="82" spans="2:12" s="24" customFormat="1" ht="24.95" customHeight="1">
      <c r="B82" s="25"/>
      <c r="C82" s="7" t="s">
        <v>93</v>
      </c>
      <c r="L82" s="25"/>
    </row>
    <row r="83" spans="2:12" s="24" customFormat="1" ht="6.95" customHeight="1">
      <c r="B83" s="25"/>
      <c r="L83" s="25"/>
    </row>
    <row r="84" spans="2:12" s="24" customFormat="1" ht="12" customHeight="1">
      <c r="B84" s="25"/>
      <c r="C84" s="16" t="s">
        <v>16</v>
      </c>
      <c r="L84" s="25"/>
    </row>
    <row r="85" spans="2:12" s="24" customFormat="1" ht="16.5" customHeight="1">
      <c r="B85" s="25"/>
      <c r="E85" s="109" t="str">
        <f>E7</f>
        <v>Obnova povrchu komunikace ul.Soukenická Litvínov</v>
      </c>
      <c r="F85" s="110"/>
      <c r="G85" s="110"/>
      <c r="H85" s="110"/>
      <c r="L85" s="25"/>
    </row>
    <row r="86" spans="2:12" s="24" customFormat="1" ht="12" customHeight="1">
      <c r="B86" s="25"/>
      <c r="C86" s="16" t="s">
        <v>91</v>
      </c>
      <c r="L86" s="25"/>
    </row>
    <row r="87" spans="2:12" s="24" customFormat="1" ht="16.5" customHeight="1">
      <c r="B87" s="25"/>
      <c r="E87" s="57" t="str">
        <f>E9</f>
        <v>SO.01 - Komunikace</v>
      </c>
      <c r="F87" s="111"/>
      <c r="G87" s="111"/>
      <c r="H87" s="111"/>
      <c r="L87" s="25"/>
    </row>
    <row r="88" spans="2:12" s="24" customFormat="1" ht="6.95" customHeight="1">
      <c r="B88" s="25"/>
      <c r="L88" s="25"/>
    </row>
    <row r="89" spans="2:12" s="24" customFormat="1" ht="12" customHeight="1">
      <c r="B89" s="25"/>
      <c r="C89" s="16" t="s">
        <v>20</v>
      </c>
      <c r="F89" s="17" t="str">
        <f>F12</f>
        <v>Litvínov</v>
      </c>
      <c r="I89" s="16" t="s">
        <v>22</v>
      </c>
      <c r="J89" s="112" t="str">
        <f>IF(J12="","",J12)</f>
        <v>11. 7. 2023</v>
      </c>
      <c r="L89" s="25"/>
    </row>
    <row r="90" spans="2:12" s="24" customFormat="1" ht="6.95" customHeight="1">
      <c r="B90" s="25"/>
      <c r="L90" s="25"/>
    </row>
    <row r="91" spans="2:12" s="24" customFormat="1" ht="15.2" customHeight="1">
      <c r="B91" s="25"/>
      <c r="C91" s="16" t="s">
        <v>24</v>
      </c>
      <c r="F91" s="17" t="str">
        <f>E15</f>
        <v>Město Litvínov</v>
      </c>
      <c r="I91" s="16" t="s">
        <v>31</v>
      </c>
      <c r="J91" s="129" t="str">
        <f>E21</f>
        <v xml:space="preserve"> </v>
      </c>
      <c r="L91" s="25"/>
    </row>
    <row r="92" spans="2:12" s="24" customFormat="1" ht="15.2" customHeight="1">
      <c r="B92" s="25"/>
      <c r="C92" s="16" t="s">
        <v>29</v>
      </c>
      <c r="F92" s="17" t="str">
        <f>IF(E18="","",E18)</f>
        <v>Vyplň údaj</v>
      </c>
      <c r="I92" s="16" t="s">
        <v>34</v>
      </c>
      <c r="J92" s="129" t="str">
        <f>E24</f>
        <v>MESSOR s.r.o.</v>
      </c>
      <c r="L92" s="25"/>
    </row>
    <row r="93" spans="2:12" s="24" customFormat="1" ht="10.35" customHeight="1">
      <c r="B93" s="25"/>
      <c r="L93" s="25"/>
    </row>
    <row r="94" spans="2:12" s="24" customFormat="1" ht="29.25" customHeight="1">
      <c r="B94" s="25"/>
      <c r="C94" s="130" t="s">
        <v>94</v>
      </c>
      <c r="D94" s="121"/>
      <c r="E94" s="121"/>
      <c r="F94" s="121"/>
      <c r="G94" s="121"/>
      <c r="H94" s="121"/>
      <c r="I94" s="121"/>
      <c r="J94" s="131" t="s">
        <v>95</v>
      </c>
      <c r="K94" s="121"/>
      <c r="L94" s="25"/>
    </row>
    <row r="95" spans="2:12" s="24" customFormat="1" ht="10.35" customHeight="1">
      <c r="B95" s="25"/>
      <c r="L95" s="25"/>
    </row>
    <row r="96" spans="2:47" s="24" customFormat="1" ht="22.9" customHeight="1">
      <c r="B96" s="25"/>
      <c r="C96" s="132" t="s">
        <v>96</v>
      </c>
      <c r="J96" s="116">
        <f>J126</f>
        <v>0</v>
      </c>
      <c r="L96" s="25"/>
      <c r="AU96" s="3" t="s">
        <v>97</v>
      </c>
    </row>
    <row r="97" spans="2:12" s="133" customFormat="1" ht="24.95" customHeight="1">
      <c r="B97" s="134"/>
      <c r="D97" s="135" t="s">
        <v>98</v>
      </c>
      <c r="E97" s="136"/>
      <c r="F97" s="136"/>
      <c r="G97" s="136"/>
      <c r="H97" s="136"/>
      <c r="I97" s="136"/>
      <c r="J97" s="137">
        <f>J127</f>
        <v>0</v>
      </c>
      <c r="L97" s="134"/>
    </row>
    <row r="98" spans="2:12" s="138" customFormat="1" ht="19.9" customHeight="1">
      <c r="B98" s="139"/>
      <c r="D98" s="140" t="s">
        <v>99</v>
      </c>
      <c r="E98" s="141"/>
      <c r="F98" s="141"/>
      <c r="G98" s="141"/>
      <c r="H98" s="141"/>
      <c r="I98" s="141"/>
      <c r="J98" s="142">
        <f>J128</f>
        <v>0</v>
      </c>
      <c r="L98" s="139"/>
    </row>
    <row r="99" spans="2:12" s="138" customFormat="1" ht="19.9" customHeight="1">
      <c r="B99" s="139"/>
      <c r="D99" s="140" t="s">
        <v>100</v>
      </c>
      <c r="E99" s="141"/>
      <c r="F99" s="141"/>
      <c r="G99" s="141"/>
      <c r="H99" s="141"/>
      <c r="I99" s="141"/>
      <c r="J99" s="142">
        <f>J150</f>
        <v>0</v>
      </c>
      <c r="L99" s="139"/>
    </row>
    <row r="100" spans="2:12" s="138" customFormat="1" ht="19.9" customHeight="1">
      <c r="B100" s="139"/>
      <c r="D100" s="140" t="s">
        <v>101</v>
      </c>
      <c r="E100" s="141"/>
      <c r="F100" s="141"/>
      <c r="G100" s="141"/>
      <c r="H100" s="141"/>
      <c r="I100" s="141"/>
      <c r="J100" s="142">
        <f>J171</f>
        <v>0</v>
      </c>
      <c r="L100" s="139"/>
    </row>
    <row r="101" spans="2:12" s="138" customFormat="1" ht="19.9" customHeight="1">
      <c r="B101" s="139"/>
      <c r="D101" s="140" t="s">
        <v>102</v>
      </c>
      <c r="E101" s="141"/>
      <c r="F101" s="141"/>
      <c r="G101" s="141"/>
      <c r="H101" s="141"/>
      <c r="I101" s="141"/>
      <c r="J101" s="142">
        <f>J180</f>
        <v>0</v>
      </c>
      <c r="L101" s="139"/>
    </row>
    <row r="102" spans="2:12" s="138" customFormat="1" ht="19.9" customHeight="1">
      <c r="B102" s="139"/>
      <c r="D102" s="140" t="s">
        <v>103</v>
      </c>
      <c r="E102" s="141"/>
      <c r="F102" s="141"/>
      <c r="G102" s="141"/>
      <c r="H102" s="141"/>
      <c r="I102" s="141"/>
      <c r="J102" s="142">
        <f>J282</f>
        <v>0</v>
      </c>
      <c r="L102" s="139"/>
    </row>
    <row r="103" spans="2:12" s="138" customFormat="1" ht="19.9" customHeight="1">
      <c r="B103" s="139"/>
      <c r="D103" s="140" t="s">
        <v>104</v>
      </c>
      <c r="E103" s="141"/>
      <c r="F103" s="141"/>
      <c r="G103" s="141"/>
      <c r="H103" s="141"/>
      <c r="I103" s="141"/>
      <c r="J103" s="142">
        <f>J297</f>
        <v>0</v>
      </c>
      <c r="L103" s="139"/>
    </row>
    <row r="104" spans="2:12" s="133" customFormat="1" ht="24.95" customHeight="1">
      <c r="B104" s="134"/>
      <c r="D104" s="135" t="s">
        <v>105</v>
      </c>
      <c r="E104" s="136"/>
      <c r="F104" s="136"/>
      <c r="G104" s="136"/>
      <c r="H104" s="136"/>
      <c r="I104" s="136"/>
      <c r="J104" s="137">
        <f>J300</f>
        <v>0</v>
      </c>
      <c r="L104" s="134"/>
    </row>
    <row r="105" spans="2:12" s="138" customFormat="1" ht="19.9" customHeight="1">
      <c r="B105" s="139"/>
      <c r="D105" s="140" t="s">
        <v>106</v>
      </c>
      <c r="E105" s="141"/>
      <c r="F105" s="141"/>
      <c r="G105" s="141"/>
      <c r="H105" s="141"/>
      <c r="I105" s="141"/>
      <c r="J105" s="142">
        <f>J301</f>
        <v>0</v>
      </c>
      <c r="L105" s="139"/>
    </row>
    <row r="106" spans="2:12" s="138" customFormat="1" ht="19.9" customHeight="1">
      <c r="B106" s="139"/>
      <c r="D106" s="140" t="s">
        <v>107</v>
      </c>
      <c r="E106" s="141"/>
      <c r="F106" s="141"/>
      <c r="G106" s="141"/>
      <c r="H106" s="141"/>
      <c r="I106" s="141"/>
      <c r="J106" s="142">
        <f>J309</f>
        <v>0</v>
      </c>
      <c r="L106" s="139"/>
    </row>
    <row r="107" spans="2:12" s="24" customFormat="1" ht="21.75" customHeight="1">
      <c r="B107" s="25"/>
      <c r="L107" s="25"/>
    </row>
    <row r="108" spans="2:12" s="24" customFormat="1" ht="6.95" customHeight="1"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25"/>
    </row>
    <row r="112" spans="2:12" s="24" customFormat="1" ht="6.95" customHeight="1"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25"/>
    </row>
    <row r="113" spans="2:12" s="24" customFormat="1" ht="24.95" customHeight="1">
      <c r="B113" s="25"/>
      <c r="C113" s="7" t="s">
        <v>108</v>
      </c>
      <c r="L113" s="25"/>
    </row>
    <row r="114" spans="2:12" s="24" customFormat="1" ht="6.95" customHeight="1">
      <c r="B114" s="25"/>
      <c r="L114" s="25"/>
    </row>
    <row r="115" spans="2:12" s="24" customFormat="1" ht="12" customHeight="1">
      <c r="B115" s="25"/>
      <c r="C115" s="16" t="s">
        <v>16</v>
      </c>
      <c r="L115" s="25"/>
    </row>
    <row r="116" spans="2:12" s="24" customFormat="1" ht="16.5" customHeight="1">
      <c r="B116" s="25"/>
      <c r="E116" s="109" t="str">
        <f>E7</f>
        <v>Obnova povrchu komunikace ul.Soukenická Litvínov</v>
      </c>
      <c r="F116" s="110"/>
      <c r="G116" s="110"/>
      <c r="H116" s="110"/>
      <c r="L116" s="25"/>
    </row>
    <row r="117" spans="2:12" s="24" customFormat="1" ht="12" customHeight="1">
      <c r="B117" s="25"/>
      <c r="C117" s="16" t="s">
        <v>91</v>
      </c>
      <c r="L117" s="25"/>
    </row>
    <row r="118" spans="2:12" s="24" customFormat="1" ht="16.5" customHeight="1">
      <c r="B118" s="25"/>
      <c r="E118" s="57" t="str">
        <f>E9</f>
        <v>SO.01 - Komunikace</v>
      </c>
      <c r="F118" s="111"/>
      <c r="G118" s="111"/>
      <c r="H118" s="111"/>
      <c r="L118" s="25"/>
    </row>
    <row r="119" spans="2:12" s="24" customFormat="1" ht="6.95" customHeight="1">
      <c r="B119" s="25"/>
      <c r="L119" s="25"/>
    </row>
    <row r="120" spans="2:12" s="24" customFormat="1" ht="12" customHeight="1">
      <c r="B120" s="25"/>
      <c r="C120" s="16" t="s">
        <v>20</v>
      </c>
      <c r="F120" s="17" t="str">
        <f>F12</f>
        <v>Litvínov</v>
      </c>
      <c r="I120" s="16" t="s">
        <v>22</v>
      </c>
      <c r="J120" s="112" t="str">
        <f>IF(J12="","",J12)</f>
        <v>11. 7. 2023</v>
      </c>
      <c r="L120" s="25"/>
    </row>
    <row r="121" spans="2:12" s="24" customFormat="1" ht="6.95" customHeight="1">
      <c r="B121" s="25"/>
      <c r="L121" s="25"/>
    </row>
    <row r="122" spans="2:12" s="24" customFormat="1" ht="15.2" customHeight="1">
      <c r="B122" s="25"/>
      <c r="C122" s="16" t="s">
        <v>24</v>
      </c>
      <c r="F122" s="17" t="str">
        <f>E15</f>
        <v>Město Litvínov</v>
      </c>
      <c r="I122" s="16" t="s">
        <v>31</v>
      </c>
      <c r="J122" s="129" t="str">
        <f>E21</f>
        <v xml:space="preserve"> </v>
      </c>
      <c r="L122" s="25"/>
    </row>
    <row r="123" spans="2:12" s="24" customFormat="1" ht="15.2" customHeight="1">
      <c r="B123" s="25"/>
      <c r="C123" s="16" t="s">
        <v>29</v>
      </c>
      <c r="F123" s="17" t="str">
        <f>IF(E18="","",E18)</f>
        <v>Vyplň údaj</v>
      </c>
      <c r="I123" s="16" t="s">
        <v>34</v>
      </c>
      <c r="J123" s="129" t="str">
        <f>E24</f>
        <v>MESSOR s.r.o.</v>
      </c>
      <c r="L123" s="25"/>
    </row>
    <row r="124" spans="2:12" s="24" customFormat="1" ht="10.35" customHeight="1">
      <c r="B124" s="25"/>
      <c r="L124" s="25"/>
    </row>
    <row r="125" spans="2:20" s="143" customFormat="1" ht="29.25" customHeight="1">
      <c r="B125" s="144"/>
      <c r="C125" s="145" t="s">
        <v>109</v>
      </c>
      <c r="D125" s="146" t="s">
        <v>64</v>
      </c>
      <c r="E125" s="146" t="s">
        <v>60</v>
      </c>
      <c r="F125" s="146" t="s">
        <v>61</v>
      </c>
      <c r="G125" s="146" t="s">
        <v>110</v>
      </c>
      <c r="H125" s="146" t="s">
        <v>111</v>
      </c>
      <c r="I125" s="146" t="s">
        <v>112</v>
      </c>
      <c r="J125" s="146" t="s">
        <v>95</v>
      </c>
      <c r="K125" s="147" t="s">
        <v>113</v>
      </c>
      <c r="L125" s="144"/>
      <c r="M125" s="77" t="s">
        <v>1</v>
      </c>
      <c r="N125" s="78" t="s">
        <v>43</v>
      </c>
      <c r="O125" s="78" t="s">
        <v>114</v>
      </c>
      <c r="P125" s="78" t="s">
        <v>115</v>
      </c>
      <c r="Q125" s="78" t="s">
        <v>116</v>
      </c>
      <c r="R125" s="78" t="s">
        <v>117</v>
      </c>
      <c r="S125" s="78" t="s">
        <v>118</v>
      </c>
      <c r="T125" s="79" t="s">
        <v>119</v>
      </c>
    </row>
    <row r="126" spans="2:63" s="24" customFormat="1" ht="22.9" customHeight="1">
      <c r="B126" s="25"/>
      <c r="C126" s="83" t="s">
        <v>120</v>
      </c>
      <c r="J126" s="148">
        <f>BK126</f>
        <v>0</v>
      </c>
      <c r="L126" s="25"/>
      <c r="M126" s="80"/>
      <c r="N126" s="65"/>
      <c r="O126" s="65"/>
      <c r="P126" s="149" t="e">
        <f>P127+P300</f>
        <v>#REF!</v>
      </c>
      <c r="Q126" s="65"/>
      <c r="R126" s="149" t="e">
        <f>R127+R300</f>
        <v>#REF!</v>
      </c>
      <c r="S126" s="65"/>
      <c r="T126" s="150" t="e">
        <f>T127+T300</f>
        <v>#REF!</v>
      </c>
      <c r="AT126" s="3" t="s">
        <v>78</v>
      </c>
      <c r="AU126" s="3" t="s">
        <v>97</v>
      </c>
      <c r="BK126" s="151">
        <f>BK127+BK300</f>
        <v>0</v>
      </c>
    </row>
    <row r="127" spans="2:63" s="152" customFormat="1" ht="25.9" customHeight="1">
      <c r="B127" s="153"/>
      <c r="D127" s="154" t="s">
        <v>78</v>
      </c>
      <c r="E127" s="155" t="s">
        <v>121</v>
      </c>
      <c r="F127" s="155" t="s">
        <v>122</v>
      </c>
      <c r="I127" s="156"/>
      <c r="J127" s="157">
        <f>BK127</f>
        <v>0</v>
      </c>
      <c r="L127" s="153"/>
      <c r="M127" s="158"/>
      <c r="P127" s="159">
        <f>P128+P150+P171+P180+P282+P297</f>
        <v>0</v>
      </c>
      <c r="R127" s="159">
        <f>R128+R150+R171+R180+R282+R297</f>
        <v>129.0835502</v>
      </c>
      <c r="T127" s="160">
        <f>T128+T150+T171+T180+T282+T297</f>
        <v>349.86800000000005</v>
      </c>
      <c r="AR127" s="154" t="s">
        <v>87</v>
      </c>
      <c r="AT127" s="161" t="s">
        <v>78</v>
      </c>
      <c r="AU127" s="161" t="s">
        <v>79</v>
      </c>
      <c r="AY127" s="154" t="s">
        <v>123</v>
      </c>
      <c r="BK127" s="162">
        <f>BK128+BK150+BK171+BK180+BK282+BK297</f>
        <v>0</v>
      </c>
    </row>
    <row r="128" spans="2:63" s="152" customFormat="1" ht="22.9" customHeight="1">
      <c r="B128" s="153"/>
      <c r="D128" s="154" t="s">
        <v>78</v>
      </c>
      <c r="E128" s="163" t="s">
        <v>87</v>
      </c>
      <c r="F128" s="163" t="s">
        <v>124</v>
      </c>
      <c r="I128" s="156"/>
      <c r="J128" s="164">
        <f>BK128</f>
        <v>0</v>
      </c>
      <c r="L128" s="153"/>
      <c r="M128" s="158"/>
      <c r="P128" s="159">
        <f>SUM(P129:P149)</f>
        <v>0</v>
      </c>
      <c r="R128" s="159">
        <f>SUM(R129:R149)</f>
        <v>0.13478400000000001</v>
      </c>
      <c r="T128" s="160">
        <f>SUM(T129:T149)</f>
        <v>346.41200000000003</v>
      </c>
      <c r="AR128" s="154" t="s">
        <v>87</v>
      </c>
      <c r="AT128" s="161" t="s">
        <v>78</v>
      </c>
      <c r="AU128" s="161" t="s">
        <v>87</v>
      </c>
      <c r="AY128" s="154" t="s">
        <v>123</v>
      </c>
      <c r="BK128" s="162">
        <f>SUM(BK129:BK149)</f>
        <v>0</v>
      </c>
    </row>
    <row r="129" spans="2:65" s="24" customFormat="1" ht="16.5" customHeight="1">
      <c r="B129" s="25"/>
      <c r="C129" s="165" t="s">
        <v>87</v>
      </c>
      <c r="D129" s="165" t="s">
        <v>125</v>
      </c>
      <c r="E129" s="166" t="s">
        <v>126</v>
      </c>
      <c r="F129" s="167" t="s">
        <v>127</v>
      </c>
      <c r="G129" s="168" t="s">
        <v>128</v>
      </c>
      <c r="H129" s="169">
        <v>38.8</v>
      </c>
      <c r="I129" s="170"/>
      <c r="J129" s="171">
        <f>ROUND(I129*H129,2)</f>
        <v>0</v>
      </c>
      <c r="K129" s="167" t="s">
        <v>129</v>
      </c>
      <c r="L129" s="25"/>
      <c r="M129" s="172" t="s">
        <v>1</v>
      </c>
      <c r="N129" s="173" t="s">
        <v>44</v>
      </c>
      <c r="P129" s="174">
        <f>O129*H129</f>
        <v>0</v>
      </c>
      <c r="Q129" s="174">
        <v>0</v>
      </c>
      <c r="R129" s="174">
        <f>Q129*H129</f>
        <v>0</v>
      </c>
      <c r="S129" s="174">
        <v>0.22</v>
      </c>
      <c r="T129" s="175">
        <f>S129*H129</f>
        <v>8.536</v>
      </c>
      <c r="AR129" s="176" t="s">
        <v>130</v>
      </c>
      <c r="AT129" s="176" t="s">
        <v>125</v>
      </c>
      <c r="AU129" s="176" t="s">
        <v>89</v>
      </c>
      <c r="AY129" s="3" t="s">
        <v>123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3" t="s">
        <v>87</v>
      </c>
      <c r="BK129" s="177">
        <f>ROUND(I129*H129,2)</f>
        <v>0</v>
      </c>
      <c r="BL129" s="3" t="s">
        <v>130</v>
      </c>
      <c r="BM129" s="176" t="s">
        <v>131</v>
      </c>
    </row>
    <row r="130" spans="2:47" s="24" customFormat="1" ht="19.5">
      <c r="B130" s="25"/>
      <c r="D130" s="178" t="s">
        <v>132</v>
      </c>
      <c r="F130" s="179" t="s">
        <v>133</v>
      </c>
      <c r="I130" s="180"/>
      <c r="L130" s="25"/>
      <c r="M130" s="181"/>
      <c r="T130" s="69"/>
      <c r="AT130" s="3" t="s">
        <v>132</v>
      </c>
      <c r="AU130" s="3" t="s">
        <v>89</v>
      </c>
    </row>
    <row r="131" spans="2:51" s="182" customFormat="1" ht="11.25">
      <c r="B131" s="183"/>
      <c r="D131" s="178" t="s">
        <v>134</v>
      </c>
      <c r="E131" s="184" t="s">
        <v>1</v>
      </c>
      <c r="F131" s="185" t="s">
        <v>135</v>
      </c>
      <c r="H131" s="184" t="s">
        <v>1</v>
      </c>
      <c r="I131" s="186"/>
      <c r="L131" s="183"/>
      <c r="M131" s="187"/>
      <c r="T131" s="188"/>
      <c r="AT131" s="184" t="s">
        <v>134</v>
      </c>
      <c r="AU131" s="184" t="s">
        <v>89</v>
      </c>
      <c r="AV131" s="182" t="s">
        <v>87</v>
      </c>
      <c r="AW131" s="182" t="s">
        <v>33</v>
      </c>
      <c r="AX131" s="182" t="s">
        <v>79</v>
      </c>
      <c r="AY131" s="184" t="s">
        <v>123</v>
      </c>
    </row>
    <row r="132" spans="2:51" s="182" customFormat="1" ht="11.25">
      <c r="B132" s="183"/>
      <c r="D132" s="178" t="s">
        <v>134</v>
      </c>
      <c r="E132" s="184" t="s">
        <v>1</v>
      </c>
      <c r="F132" s="185" t="s">
        <v>136</v>
      </c>
      <c r="H132" s="184" t="s">
        <v>1</v>
      </c>
      <c r="I132" s="186"/>
      <c r="L132" s="183"/>
      <c r="M132" s="187"/>
      <c r="T132" s="188"/>
      <c r="AT132" s="184" t="s">
        <v>134</v>
      </c>
      <c r="AU132" s="184" t="s">
        <v>89</v>
      </c>
      <c r="AV132" s="182" t="s">
        <v>87</v>
      </c>
      <c r="AW132" s="182" t="s">
        <v>33</v>
      </c>
      <c r="AX132" s="182" t="s">
        <v>79</v>
      </c>
      <c r="AY132" s="184" t="s">
        <v>123</v>
      </c>
    </row>
    <row r="133" spans="2:51" s="189" customFormat="1" ht="11.25">
      <c r="B133" s="190"/>
      <c r="D133" s="178" t="s">
        <v>134</v>
      </c>
      <c r="E133" s="191" t="s">
        <v>1</v>
      </c>
      <c r="F133" s="192" t="s">
        <v>137</v>
      </c>
      <c r="H133" s="193">
        <v>38.8</v>
      </c>
      <c r="I133" s="194"/>
      <c r="L133" s="190"/>
      <c r="M133" s="195"/>
      <c r="T133" s="196"/>
      <c r="AT133" s="191" t="s">
        <v>134</v>
      </c>
      <c r="AU133" s="191" t="s">
        <v>89</v>
      </c>
      <c r="AV133" s="189" t="s">
        <v>89</v>
      </c>
      <c r="AW133" s="189" t="s">
        <v>33</v>
      </c>
      <c r="AX133" s="189" t="s">
        <v>79</v>
      </c>
      <c r="AY133" s="191" t="s">
        <v>123</v>
      </c>
    </row>
    <row r="134" spans="2:51" s="197" customFormat="1" ht="11.25">
      <c r="B134" s="198"/>
      <c r="D134" s="178" t="s">
        <v>134</v>
      </c>
      <c r="E134" s="199" t="s">
        <v>1</v>
      </c>
      <c r="F134" s="200" t="s">
        <v>138</v>
      </c>
      <c r="H134" s="201">
        <v>38.8</v>
      </c>
      <c r="I134" s="202"/>
      <c r="L134" s="198"/>
      <c r="M134" s="203"/>
      <c r="T134" s="204"/>
      <c r="AT134" s="199" t="s">
        <v>134</v>
      </c>
      <c r="AU134" s="199" t="s">
        <v>89</v>
      </c>
      <c r="AV134" s="197" t="s">
        <v>130</v>
      </c>
      <c r="AW134" s="197" t="s">
        <v>33</v>
      </c>
      <c r="AX134" s="197" t="s">
        <v>87</v>
      </c>
      <c r="AY134" s="199" t="s">
        <v>123</v>
      </c>
    </row>
    <row r="135" spans="2:65" s="24" customFormat="1" ht="21.75" customHeight="1">
      <c r="B135" s="25"/>
      <c r="C135" s="165" t="s">
        <v>89</v>
      </c>
      <c r="D135" s="165" t="s">
        <v>125</v>
      </c>
      <c r="E135" s="166" t="s">
        <v>139</v>
      </c>
      <c r="F135" s="167" t="s">
        <v>140</v>
      </c>
      <c r="G135" s="168" t="s">
        <v>128</v>
      </c>
      <c r="H135" s="169">
        <v>1728</v>
      </c>
      <c r="I135" s="170"/>
      <c r="J135" s="171">
        <f>ROUND(I135*H135,2)</f>
        <v>0</v>
      </c>
      <c r="K135" s="167" t="s">
        <v>129</v>
      </c>
      <c r="L135" s="25"/>
      <c r="M135" s="172" t="s">
        <v>1</v>
      </c>
      <c r="N135" s="173" t="s">
        <v>44</v>
      </c>
      <c r="P135" s="174">
        <f>O135*H135</f>
        <v>0</v>
      </c>
      <c r="Q135" s="174">
        <v>6E-05</v>
      </c>
      <c r="R135" s="174">
        <f>Q135*H135</f>
        <v>0.10368000000000001</v>
      </c>
      <c r="S135" s="174">
        <v>0.115</v>
      </c>
      <c r="T135" s="175">
        <f>S135*H135</f>
        <v>198.72</v>
      </c>
      <c r="AR135" s="176" t="s">
        <v>130</v>
      </c>
      <c r="AT135" s="176" t="s">
        <v>125</v>
      </c>
      <c r="AU135" s="176" t="s">
        <v>89</v>
      </c>
      <c r="AY135" s="3" t="s">
        <v>123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3" t="s">
        <v>87</v>
      </c>
      <c r="BK135" s="177">
        <f>ROUND(I135*H135,2)</f>
        <v>0</v>
      </c>
      <c r="BL135" s="3" t="s">
        <v>130</v>
      </c>
      <c r="BM135" s="176" t="s">
        <v>141</v>
      </c>
    </row>
    <row r="136" spans="2:47" s="24" customFormat="1" ht="19.5">
      <c r="B136" s="25"/>
      <c r="D136" s="178" t="s">
        <v>132</v>
      </c>
      <c r="F136" s="179" t="s">
        <v>142</v>
      </c>
      <c r="I136" s="180"/>
      <c r="L136" s="25"/>
      <c r="M136" s="181"/>
      <c r="T136" s="69"/>
      <c r="AT136" s="3" t="s">
        <v>132</v>
      </c>
      <c r="AU136" s="3" t="s">
        <v>89</v>
      </c>
    </row>
    <row r="137" spans="2:51" s="182" customFormat="1" ht="11.25">
      <c r="B137" s="183"/>
      <c r="D137" s="178" t="s">
        <v>134</v>
      </c>
      <c r="E137" s="184" t="s">
        <v>1</v>
      </c>
      <c r="F137" s="185" t="s">
        <v>136</v>
      </c>
      <c r="H137" s="184" t="s">
        <v>1</v>
      </c>
      <c r="I137" s="186"/>
      <c r="L137" s="183"/>
      <c r="M137" s="187"/>
      <c r="T137" s="188"/>
      <c r="AT137" s="184" t="s">
        <v>134</v>
      </c>
      <c r="AU137" s="184" t="s">
        <v>89</v>
      </c>
      <c r="AV137" s="182" t="s">
        <v>87</v>
      </c>
      <c r="AW137" s="182" t="s">
        <v>33</v>
      </c>
      <c r="AX137" s="182" t="s">
        <v>79</v>
      </c>
      <c r="AY137" s="184" t="s">
        <v>123</v>
      </c>
    </row>
    <row r="138" spans="2:51" s="189" customFormat="1" ht="11.25">
      <c r="B138" s="190"/>
      <c r="D138" s="178" t="s">
        <v>134</v>
      </c>
      <c r="E138" s="191" t="s">
        <v>1</v>
      </c>
      <c r="F138" s="192" t="s">
        <v>143</v>
      </c>
      <c r="H138" s="193">
        <v>1728</v>
      </c>
      <c r="I138" s="194"/>
      <c r="L138" s="190"/>
      <c r="M138" s="195"/>
      <c r="T138" s="196"/>
      <c r="AT138" s="191" t="s">
        <v>134</v>
      </c>
      <c r="AU138" s="191" t="s">
        <v>89</v>
      </c>
      <c r="AV138" s="189" t="s">
        <v>89</v>
      </c>
      <c r="AW138" s="189" t="s">
        <v>33</v>
      </c>
      <c r="AX138" s="189" t="s">
        <v>79</v>
      </c>
      <c r="AY138" s="191" t="s">
        <v>123</v>
      </c>
    </row>
    <row r="139" spans="2:51" s="197" customFormat="1" ht="11.25">
      <c r="B139" s="198"/>
      <c r="D139" s="178" t="s">
        <v>134</v>
      </c>
      <c r="E139" s="199" t="s">
        <v>1</v>
      </c>
      <c r="F139" s="200" t="s">
        <v>138</v>
      </c>
      <c r="H139" s="201">
        <v>1728</v>
      </c>
      <c r="I139" s="202"/>
      <c r="L139" s="198"/>
      <c r="M139" s="203"/>
      <c r="T139" s="204"/>
      <c r="AT139" s="199" t="s">
        <v>134</v>
      </c>
      <c r="AU139" s="199" t="s">
        <v>89</v>
      </c>
      <c r="AV139" s="197" t="s">
        <v>130</v>
      </c>
      <c r="AW139" s="197" t="s">
        <v>33</v>
      </c>
      <c r="AX139" s="197" t="s">
        <v>87</v>
      </c>
      <c r="AY139" s="199" t="s">
        <v>123</v>
      </c>
    </row>
    <row r="140" spans="2:65" s="24" customFormat="1" ht="21.75" customHeight="1">
      <c r="B140" s="25"/>
      <c r="C140" s="165" t="s">
        <v>144</v>
      </c>
      <c r="D140" s="165" t="s">
        <v>125</v>
      </c>
      <c r="E140" s="166" t="s">
        <v>145</v>
      </c>
      <c r="F140" s="167" t="s">
        <v>146</v>
      </c>
      <c r="G140" s="168" t="s">
        <v>128</v>
      </c>
      <c r="H140" s="169">
        <v>259.2</v>
      </c>
      <c r="I140" s="170"/>
      <c r="J140" s="171">
        <f>ROUND(I140*H140,2)</f>
        <v>0</v>
      </c>
      <c r="K140" s="167" t="s">
        <v>129</v>
      </c>
      <c r="L140" s="25"/>
      <c r="M140" s="172" t="s">
        <v>1</v>
      </c>
      <c r="N140" s="173" t="s">
        <v>44</v>
      </c>
      <c r="P140" s="174">
        <f>O140*H140</f>
        <v>0</v>
      </c>
      <c r="Q140" s="174">
        <v>0.00012</v>
      </c>
      <c r="R140" s="174">
        <f>Q140*H140</f>
        <v>0.031104</v>
      </c>
      <c r="S140" s="174">
        <v>0.23</v>
      </c>
      <c r="T140" s="175">
        <f>S140*H140</f>
        <v>59.616</v>
      </c>
      <c r="AR140" s="176" t="s">
        <v>130</v>
      </c>
      <c r="AT140" s="176" t="s">
        <v>125</v>
      </c>
      <c r="AU140" s="176" t="s">
        <v>89</v>
      </c>
      <c r="AY140" s="3" t="s">
        <v>123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3" t="s">
        <v>87</v>
      </c>
      <c r="BK140" s="177">
        <f>ROUND(I140*H140,2)</f>
        <v>0</v>
      </c>
      <c r="BL140" s="3" t="s">
        <v>130</v>
      </c>
      <c r="BM140" s="176" t="s">
        <v>147</v>
      </c>
    </row>
    <row r="141" spans="2:47" s="24" customFormat="1" ht="19.5">
      <c r="B141" s="25"/>
      <c r="D141" s="178" t="s">
        <v>132</v>
      </c>
      <c r="F141" s="179" t="s">
        <v>148</v>
      </c>
      <c r="I141" s="180"/>
      <c r="L141" s="25"/>
      <c r="M141" s="181"/>
      <c r="T141" s="69"/>
      <c r="AT141" s="3" t="s">
        <v>132</v>
      </c>
      <c r="AU141" s="3" t="s">
        <v>89</v>
      </c>
    </row>
    <row r="142" spans="2:51" s="182" customFormat="1" ht="11.25">
      <c r="B142" s="183"/>
      <c r="D142" s="178" t="s">
        <v>134</v>
      </c>
      <c r="E142" s="184" t="s">
        <v>1</v>
      </c>
      <c r="F142" s="185" t="s">
        <v>149</v>
      </c>
      <c r="H142" s="184" t="s">
        <v>1</v>
      </c>
      <c r="I142" s="186"/>
      <c r="L142" s="183"/>
      <c r="M142" s="187"/>
      <c r="T142" s="188"/>
      <c r="AT142" s="184" t="s">
        <v>134</v>
      </c>
      <c r="AU142" s="184" t="s">
        <v>89</v>
      </c>
      <c r="AV142" s="182" t="s">
        <v>87</v>
      </c>
      <c r="AW142" s="182" t="s">
        <v>33</v>
      </c>
      <c r="AX142" s="182" t="s">
        <v>79</v>
      </c>
      <c r="AY142" s="184" t="s">
        <v>123</v>
      </c>
    </row>
    <row r="143" spans="2:51" s="189" customFormat="1" ht="11.25">
      <c r="B143" s="190"/>
      <c r="D143" s="178" t="s">
        <v>134</v>
      </c>
      <c r="E143" s="191" t="s">
        <v>1</v>
      </c>
      <c r="F143" s="192" t="s">
        <v>150</v>
      </c>
      <c r="H143" s="193">
        <v>259.2</v>
      </c>
      <c r="I143" s="194"/>
      <c r="L143" s="190"/>
      <c r="M143" s="195"/>
      <c r="T143" s="196"/>
      <c r="AT143" s="191" t="s">
        <v>134</v>
      </c>
      <c r="AU143" s="191" t="s">
        <v>89</v>
      </c>
      <c r="AV143" s="189" t="s">
        <v>89</v>
      </c>
      <c r="AW143" s="189" t="s">
        <v>33</v>
      </c>
      <c r="AX143" s="189" t="s">
        <v>79</v>
      </c>
      <c r="AY143" s="191" t="s">
        <v>123</v>
      </c>
    </row>
    <row r="144" spans="2:51" s="197" customFormat="1" ht="11.25">
      <c r="B144" s="198"/>
      <c r="D144" s="178" t="s">
        <v>134</v>
      </c>
      <c r="E144" s="199" t="s">
        <v>1</v>
      </c>
      <c r="F144" s="200" t="s">
        <v>138</v>
      </c>
      <c r="H144" s="201">
        <v>259.2</v>
      </c>
      <c r="I144" s="202"/>
      <c r="L144" s="198"/>
      <c r="M144" s="203"/>
      <c r="T144" s="204"/>
      <c r="AT144" s="199" t="s">
        <v>134</v>
      </c>
      <c r="AU144" s="199" t="s">
        <v>89</v>
      </c>
      <c r="AV144" s="197" t="s">
        <v>130</v>
      </c>
      <c r="AW144" s="197" t="s">
        <v>33</v>
      </c>
      <c r="AX144" s="197" t="s">
        <v>87</v>
      </c>
      <c r="AY144" s="199" t="s">
        <v>123</v>
      </c>
    </row>
    <row r="145" spans="2:65" s="24" customFormat="1" ht="16.5" customHeight="1">
      <c r="B145" s="25"/>
      <c r="C145" s="165" t="s">
        <v>130</v>
      </c>
      <c r="D145" s="165" t="s">
        <v>125</v>
      </c>
      <c r="E145" s="166" t="s">
        <v>151</v>
      </c>
      <c r="F145" s="167" t="s">
        <v>152</v>
      </c>
      <c r="G145" s="168" t="s">
        <v>153</v>
      </c>
      <c r="H145" s="169">
        <v>388</v>
      </c>
      <c r="I145" s="170"/>
      <c r="J145" s="171">
        <f>ROUND(I145*H145,2)</f>
        <v>0</v>
      </c>
      <c r="K145" s="167" t="s">
        <v>129</v>
      </c>
      <c r="L145" s="25"/>
      <c r="M145" s="172" t="s">
        <v>1</v>
      </c>
      <c r="N145" s="173" t="s">
        <v>44</v>
      </c>
      <c r="P145" s="174">
        <f>O145*H145</f>
        <v>0</v>
      </c>
      <c r="Q145" s="174">
        <v>0</v>
      </c>
      <c r="R145" s="174">
        <f>Q145*H145</f>
        <v>0</v>
      </c>
      <c r="S145" s="174">
        <v>0.205</v>
      </c>
      <c r="T145" s="175">
        <f>S145*H145</f>
        <v>79.53999999999999</v>
      </c>
      <c r="AR145" s="176" t="s">
        <v>130</v>
      </c>
      <c r="AT145" s="176" t="s">
        <v>125</v>
      </c>
      <c r="AU145" s="176" t="s">
        <v>89</v>
      </c>
      <c r="AY145" s="3" t="s">
        <v>123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3" t="s">
        <v>87</v>
      </c>
      <c r="BK145" s="177">
        <f>ROUND(I145*H145,2)</f>
        <v>0</v>
      </c>
      <c r="BL145" s="3" t="s">
        <v>130</v>
      </c>
      <c r="BM145" s="176" t="s">
        <v>154</v>
      </c>
    </row>
    <row r="146" spans="2:47" s="24" customFormat="1" ht="19.5">
      <c r="B146" s="25"/>
      <c r="D146" s="178" t="s">
        <v>132</v>
      </c>
      <c r="F146" s="179" t="s">
        <v>155</v>
      </c>
      <c r="I146" s="180"/>
      <c r="L146" s="25"/>
      <c r="M146" s="181"/>
      <c r="T146" s="69"/>
      <c r="AT146" s="3" t="s">
        <v>132</v>
      </c>
      <c r="AU146" s="3" t="s">
        <v>89</v>
      </c>
    </row>
    <row r="147" spans="2:51" s="182" customFormat="1" ht="11.25">
      <c r="B147" s="183"/>
      <c r="D147" s="178" t="s">
        <v>134</v>
      </c>
      <c r="E147" s="184" t="s">
        <v>1</v>
      </c>
      <c r="F147" s="185" t="s">
        <v>136</v>
      </c>
      <c r="H147" s="184" t="s">
        <v>1</v>
      </c>
      <c r="I147" s="186"/>
      <c r="L147" s="183"/>
      <c r="M147" s="187"/>
      <c r="T147" s="188"/>
      <c r="AT147" s="184" t="s">
        <v>134</v>
      </c>
      <c r="AU147" s="184" t="s">
        <v>89</v>
      </c>
      <c r="AV147" s="182" t="s">
        <v>87</v>
      </c>
      <c r="AW147" s="182" t="s">
        <v>33</v>
      </c>
      <c r="AX147" s="182" t="s">
        <v>79</v>
      </c>
      <c r="AY147" s="184" t="s">
        <v>123</v>
      </c>
    </row>
    <row r="148" spans="2:51" s="189" customFormat="1" ht="11.25">
      <c r="B148" s="190"/>
      <c r="D148" s="178" t="s">
        <v>134</v>
      </c>
      <c r="E148" s="191" t="s">
        <v>1</v>
      </c>
      <c r="F148" s="192" t="s">
        <v>156</v>
      </c>
      <c r="H148" s="193">
        <v>388</v>
      </c>
      <c r="I148" s="194"/>
      <c r="L148" s="190"/>
      <c r="M148" s="195"/>
      <c r="T148" s="196"/>
      <c r="AT148" s="191" t="s">
        <v>134</v>
      </c>
      <c r="AU148" s="191" t="s">
        <v>89</v>
      </c>
      <c r="AV148" s="189" t="s">
        <v>89</v>
      </c>
      <c r="AW148" s="189" t="s">
        <v>33</v>
      </c>
      <c r="AX148" s="189" t="s">
        <v>79</v>
      </c>
      <c r="AY148" s="191" t="s">
        <v>123</v>
      </c>
    </row>
    <row r="149" spans="2:51" s="197" customFormat="1" ht="11.25">
      <c r="B149" s="198"/>
      <c r="D149" s="178" t="s">
        <v>134</v>
      </c>
      <c r="E149" s="199" t="s">
        <v>1</v>
      </c>
      <c r="F149" s="200" t="s">
        <v>138</v>
      </c>
      <c r="H149" s="201">
        <v>388</v>
      </c>
      <c r="I149" s="202"/>
      <c r="L149" s="198"/>
      <c r="M149" s="203"/>
      <c r="T149" s="204"/>
      <c r="AT149" s="199" t="s">
        <v>134</v>
      </c>
      <c r="AU149" s="199" t="s">
        <v>89</v>
      </c>
      <c r="AV149" s="197" t="s">
        <v>130</v>
      </c>
      <c r="AW149" s="197" t="s">
        <v>33</v>
      </c>
      <c r="AX149" s="197" t="s">
        <v>87</v>
      </c>
      <c r="AY149" s="199" t="s">
        <v>123</v>
      </c>
    </row>
    <row r="150" spans="2:63" s="152" customFormat="1" ht="22.9" customHeight="1">
      <c r="B150" s="153"/>
      <c r="D150" s="154" t="s">
        <v>78</v>
      </c>
      <c r="E150" s="163" t="s">
        <v>157</v>
      </c>
      <c r="F150" s="163" t="s">
        <v>158</v>
      </c>
      <c r="I150" s="156"/>
      <c r="J150" s="164">
        <f>BK150</f>
        <v>0</v>
      </c>
      <c r="L150" s="153"/>
      <c r="M150" s="158"/>
      <c r="P150" s="159">
        <f>SUM(P151:P170)</f>
        <v>0</v>
      </c>
      <c r="R150" s="159">
        <f>SUM(R151:R170)</f>
        <v>26.991360000000004</v>
      </c>
      <c r="T150" s="160">
        <f>SUM(T151:T170)</f>
        <v>0</v>
      </c>
      <c r="AR150" s="154" t="s">
        <v>87</v>
      </c>
      <c r="AT150" s="161" t="s">
        <v>78</v>
      </c>
      <c r="AU150" s="161" t="s">
        <v>87</v>
      </c>
      <c r="AY150" s="154" t="s">
        <v>123</v>
      </c>
      <c r="BK150" s="162">
        <f>SUM(BK151:BK170)</f>
        <v>0</v>
      </c>
    </row>
    <row r="151" spans="2:65" s="24" customFormat="1" ht="16.5" customHeight="1">
      <c r="B151" s="25"/>
      <c r="C151" s="165" t="s">
        <v>157</v>
      </c>
      <c r="D151" s="165" t="s">
        <v>125</v>
      </c>
      <c r="E151" s="166" t="s">
        <v>159</v>
      </c>
      <c r="F151" s="167" t="s">
        <v>160</v>
      </c>
      <c r="G151" s="168" t="s">
        <v>128</v>
      </c>
      <c r="H151" s="169">
        <v>172.8</v>
      </c>
      <c r="I151" s="170"/>
      <c r="J151" s="171">
        <f>ROUND(I151*H151,2)</f>
        <v>0</v>
      </c>
      <c r="K151" s="167" t="s">
        <v>129</v>
      </c>
      <c r="L151" s="25"/>
      <c r="M151" s="172" t="s">
        <v>1</v>
      </c>
      <c r="N151" s="173" t="s">
        <v>44</v>
      </c>
      <c r="P151" s="174">
        <f>O151*H151</f>
        <v>0</v>
      </c>
      <c r="Q151" s="174">
        <v>0.1562</v>
      </c>
      <c r="R151" s="174">
        <f>Q151*H151</f>
        <v>26.991360000000004</v>
      </c>
      <c r="S151" s="174">
        <v>0</v>
      </c>
      <c r="T151" s="175">
        <f>S151*H151</f>
        <v>0</v>
      </c>
      <c r="AR151" s="176" t="s">
        <v>130</v>
      </c>
      <c r="AT151" s="176" t="s">
        <v>125</v>
      </c>
      <c r="AU151" s="176" t="s">
        <v>89</v>
      </c>
      <c r="AY151" s="3" t="s">
        <v>123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3" t="s">
        <v>87</v>
      </c>
      <c r="BK151" s="177">
        <f>ROUND(I151*H151,2)</f>
        <v>0</v>
      </c>
      <c r="BL151" s="3" t="s">
        <v>130</v>
      </c>
      <c r="BM151" s="176" t="s">
        <v>161</v>
      </c>
    </row>
    <row r="152" spans="2:47" s="24" customFormat="1" ht="12.75">
      <c r="B152" s="25"/>
      <c r="D152" s="178" t="s">
        <v>132</v>
      </c>
      <c r="F152" s="179" t="s">
        <v>162</v>
      </c>
      <c r="I152" s="180"/>
      <c r="L152" s="25"/>
      <c r="M152" s="181"/>
      <c r="T152" s="69"/>
      <c r="AT152" s="3" t="s">
        <v>132</v>
      </c>
      <c r="AU152" s="3" t="s">
        <v>89</v>
      </c>
    </row>
    <row r="153" spans="2:51" s="182" customFormat="1" ht="11.25">
      <c r="B153" s="183"/>
      <c r="D153" s="178" t="s">
        <v>134</v>
      </c>
      <c r="E153" s="184" t="s">
        <v>1</v>
      </c>
      <c r="F153" s="185" t="s">
        <v>163</v>
      </c>
      <c r="H153" s="184" t="s">
        <v>1</v>
      </c>
      <c r="I153" s="186"/>
      <c r="L153" s="183"/>
      <c r="M153" s="187"/>
      <c r="T153" s="188"/>
      <c r="AT153" s="184" t="s">
        <v>134</v>
      </c>
      <c r="AU153" s="184" t="s">
        <v>89</v>
      </c>
      <c r="AV153" s="182" t="s">
        <v>87</v>
      </c>
      <c r="AW153" s="182" t="s">
        <v>33</v>
      </c>
      <c r="AX153" s="182" t="s">
        <v>79</v>
      </c>
      <c r="AY153" s="184" t="s">
        <v>123</v>
      </c>
    </row>
    <row r="154" spans="2:51" s="189" customFormat="1" ht="11.25">
      <c r="B154" s="190"/>
      <c r="D154" s="178" t="s">
        <v>134</v>
      </c>
      <c r="E154" s="191" t="s">
        <v>1</v>
      </c>
      <c r="F154" s="192" t="s">
        <v>164</v>
      </c>
      <c r="H154" s="193">
        <v>172.8</v>
      </c>
      <c r="I154" s="194"/>
      <c r="L154" s="190"/>
      <c r="M154" s="195"/>
      <c r="T154" s="196"/>
      <c r="AT154" s="191" t="s">
        <v>134</v>
      </c>
      <c r="AU154" s="191" t="s">
        <v>89</v>
      </c>
      <c r="AV154" s="189" t="s">
        <v>89</v>
      </c>
      <c r="AW154" s="189" t="s">
        <v>33</v>
      </c>
      <c r="AX154" s="189" t="s">
        <v>79</v>
      </c>
      <c r="AY154" s="191" t="s">
        <v>123</v>
      </c>
    </row>
    <row r="155" spans="2:51" s="197" customFormat="1" ht="11.25">
      <c r="B155" s="198"/>
      <c r="D155" s="178" t="s">
        <v>134</v>
      </c>
      <c r="E155" s="199" t="s">
        <v>1</v>
      </c>
      <c r="F155" s="200" t="s">
        <v>138</v>
      </c>
      <c r="H155" s="201">
        <v>172.8</v>
      </c>
      <c r="I155" s="202"/>
      <c r="L155" s="198"/>
      <c r="M155" s="203"/>
      <c r="T155" s="204"/>
      <c r="AT155" s="199" t="s">
        <v>134</v>
      </c>
      <c r="AU155" s="199" t="s">
        <v>89</v>
      </c>
      <c r="AV155" s="197" t="s">
        <v>130</v>
      </c>
      <c r="AW155" s="197" t="s">
        <v>33</v>
      </c>
      <c r="AX155" s="197" t="s">
        <v>87</v>
      </c>
      <c r="AY155" s="199" t="s">
        <v>123</v>
      </c>
    </row>
    <row r="156" spans="2:65" s="24" customFormat="1" ht="16.5" customHeight="1">
      <c r="B156" s="25"/>
      <c r="C156" s="165" t="s">
        <v>165</v>
      </c>
      <c r="D156" s="165" t="s">
        <v>125</v>
      </c>
      <c r="E156" s="166" t="s">
        <v>166</v>
      </c>
      <c r="F156" s="167" t="s">
        <v>167</v>
      </c>
      <c r="G156" s="168" t="s">
        <v>128</v>
      </c>
      <c r="H156" s="169">
        <v>1987.2</v>
      </c>
      <c r="I156" s="170"/>
      <c r="J156" s="171">
        <f>ROUND(I156*H156,2)</f>
        <v>0</v>
      </c>
      <c r="K156" s="167" t="s">
        <v>129</v>
      </c>
      <c r="L156" s="25"/>
      <c r="M156" s="172" t="s">
        <v>1</v>
      </c>
      <c r="N156" s="173" t="s">
        <v>44</v>
      </c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AR156" s="176" t="s">
        <v>130</v>
      </c>
      <c r="AT156" s="176" t="s">
        <v>125</v>
      </c>
      <c r="AU156" s="176" t="s">
        <v>89</v>
      </c>
      <c r="AY156" s="3" t="s">
        <v>123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3" t="s">
        <v>87</v>
      </c>
      <c r="BK156" s="177">
        <f>ROUND(I156*H156,2)</f>
        <v>0</v>
      </c>
      <c r="BL156" s="3" t="s">
        <v>130</v>
      </c>
      <c r="BM156" s="176" t="s">
        <v>168</v>
      </c>
    </row>
    <row r="157" spans="2:47" s="24" customFormat="1" ht="12.75">
      <c r="B157" s="25"/>
      <c r="D157" s="178" t="s">
        <v>132</v>
      </c>
      <c r="F157" s="179" t="s">
        <v>169</v>
      </c>
      <c r="I157" s="180"/>
      <c r="L157" s="25"/>
      <c r="M157" s="181"/>
      <c r="T157" s="69"/>
      <c r="AT157" s="3" t="s">
        <v>132</v>
      </c>
      <c r="AU157" s="3" t="s">
        <v>89</v>
      </c>
    </row>
    <row r="158" spans="2:51" s="189" customFormat="1" ht="11.25">
      <c r="B158" s="190"/>
      <c r="D158" s="178" t="s">
        <v>134</v>
      </c>
      <c r="E158" s="191" t="s">
        <v>1</v>
      </c>
      <c r="F158" s="192" t="s">
        <v>170</v>
      </c>
      <c r="H158" s="193">
        <v>259.2</v>
      </c>
      <c r="I158" s="194"/>
      <c r="L158" s="190"/>
      <c r="M158" s="195"/>
      <c r="T158" s="196"/>
      <c r="AT158" s="191" t="s">
        <v>134</v>
      </c>
      <c r="AU158" s="191" t="s">
        <v>89</v>
      </c>
      <c r="AV158" s="189" t="s">
        <v>89</v>
      </c>
      <c r="AW158" s="189" t="s">
        <v>33</v>
      </c>
      <c r="AX158" s="189" t="s">
        <v>79</v>
      </c>
      <c r="AY158" s="191" t="s">
        <v>123</v>
      </c>
    </row>
    <row r="159" spans="2:51" s="189" customFormat="1" ht="11.25">
      <c r="B159" s="190"/>
      <c r="D159" s="178" t="s">
        <v>134</v>
      </c>
      <c r="E159" s="191" t="s">
        <v>1</v>
      </c>
      <c r="F159" s="192" t="s">
        <v>171</v>
      </c>
      <c r="H159" s="193">
        <v>1728</v>
      </c>
      <c r="I159" s="194"/>
      <c r="L159" s="190"/>
      <c r="M159" s="195"/>
      <c r="T159" s="196"/>
      <c r="AT159" s="191" t="s">
        <v>134</v>
      </c>
      <c r="AU159" s="191" t="s">
        <v>89</v>
      </c>
      <c r="AV159" s="189" t="s">
        <v>89</v>
      </c>
      <c r="AW159" s="189" t="s">
        <v>33</v>
      </c>
      <c r="AX159" s="189" t="s">
        <v>79</v>
      </c>
      <c r="AY159" s="191" t="s">
        <v>123</v>
      </c>
    </row>
    <row r="160" spans="2:51" s="197" customFormat="1" ht="11.25">
      <c r="B160" s="198"/>
      <c r="D160" s="178" t="s">
        <v>134</v>
      </c>
      <c r="E160" s="199" t="s">
        <v>1</v>
      </c>
      <c r="F160" s="200" t="s">
        <v>138</v>
      </c>
      <c r="H160" s="201">
        <v>1987.2</v>
      </c>
      <c r="I160" s="202"/>
      <c r="L160" s="198"/>
      <c r="M160" s="203"/>
      <c r="T160" s="204"/>
      <c r="AT160" s="199" t="s">
        <v>134</v>
      </c>
      <c r="AU160" s="199" t="s">
        <v>89</v>
      </c>
      <c r="AV160" s="197" t="s">
        <v>130</v>
      </c>
      <c r="AW160" s="197" t="s">
        <v>33</v>
      </c>
      <c r="AX160" s="197" t="s">
        <v>87</v>
      </c>
      <c r="AY160" s="199" t="s">
        <v>123</v>
      </c>
    </row>
    <row r="161" spans="2:65" s="24" customFormat="1" ht="16.5" customHeight="1">
      <c r="B161" s="25"/>
      <c r="C161" s="165" t="s">
        <v>172</v>
      </c>
      <c r="D161" s="165" t="s">
        <v>125</v>
      </c>
      <c r="E161" s="166" t="s">
        <v>173</v>
      </c>
      <c r="F161" s="167" t="s">
        <v>174</v>
      </c>
      <c r="G161" s="168" t="s">
        <v>128</v>
      </c>
      <c r="H161" s="169">
        <v>259.2</v>
      </c>
      <c r="I161" s="170"/>
      <c r="J161" s="171">
        <f>ROUND(I161*H161,2)</f>
        <v>0</v>
      </c>
      <c r="K161" s="167" t="s">
        <v>129</v>
      </c>
      <c r="L161" s="25"/>
      <c r="M161" s="172" t="s">
        <v>1</v>
      </c>
      <c r="N161" s="173" t="s">
        <v>44</v>
      </c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6" t="s">
        <v>130</v>
      </c>
      <c r="AT161" s="176" t="s">
        <v>125</v>
      </c>
      <c r="AU161" s="176" t="s">
        <v>89</v>
      </c>
      <c r="AY161" s="3" t="s">
        <v>123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3" t="s">
        <v>87</v>
      </c>
      <c r="BK161" s="177">
        <f>ROUND(I161*H161,2)</f>
        <v>0</v>
      </c>
      <c r="BL161" s="3" t="s">
        <v>130</v>
      </c>
      <c r="BM161" s="176" t="s">
        <v>175</v>
      </c>
    </row>
    <row r="162" spans="2:47" s="24" customFormat="1" ht="19.5">
      <c r="B162" s="25"/>
      <c r="D162" s="178" t="s">
        <v>132</v>
      </c>
      <c r="F162" s="179" t="s">
        <v>176</v>
      </c>
      <c r="I162" s="180"/>
      <c r="L162" s="25"/>
      <c r="M162" s="181"/>
      <c r="T162" s="69"/>
      <c r="AT162" s="3" t="s">
        <v>132</v>
      </c>
      <c r="AU162" s="3" t="s">
        <v>89</v>
      </c>
    </row>
    <row r="163" spans="2:51" s="182" customFormat="1" ht="11.25">
      <c r="B163" s="183"/>
      <c r="D163" s="178" t="s">
        <v>134</v>
      </c>
      <c r="E163" s="184" t="s">
        <v>1</v>
      </c>
      <c r="F163" s="185" t="s">
        <v>149</v>
      </c>
      <c r="H163" s="184" t="s">
        <v>1</v>
      </c>
      <c r="I163" s="186"/>
      <c r="L163" s="183"/>
      <c r="M163" s="187"/>
      <c r="T163" s="188"/>
      <c r="AT163" s="184" t="s">
        <v>134</v>
      </c>
      <c r="AU163" s="184" t="s">
        <v>89</v>
      </c>
      <c r="AV163" s="182" t="s">
        <v>87</v>
      </c>
      <c r="AW163" s="182" t="s">
        <v>33</v>
      </c>
      <c r="AX163" s="182" t="s">
        <v>79</v>
      </c>
      <c r="AY163" s="184" t="s">
        <v>123</v>
      </c>
    </row>
    <row r="164" spans="2:51" s="189" customFormat="1" ht="11.25">
      <c r="B164" s="190"/>
      <c r="D164" s="178" t="s">
        <v>134</v>
      </c>
      <c r="E164" s="191" t="s">
        <v>1</v>
      </c>
      <c r="F164" s="192" t="s">
        <v>150</v>
      </c>
      <c r="H164" s="193">
        <v>259.2</v>
      </c>
      <c r="I164" s="194"/>
      <c r="L164" s="190"/>
      <c r="M164" s="195"/>
      <c r="T164" s="196"/>
      <c r="AT164" s="191" t="s">
        <v>134</v>
      </c>
      <c r="AU164" s="191" t="s">
        <v>89</v>
      </c>
      <c r="AV164" s="189" t="s">
        <v>89</v>
      </c>
      <c r="AW164" s="189" t="s">
        <v>33</v>
      </c>
      <c r="AX164" s="189" t="s">
        <v>79</v>
      </c>
      <c r="AY164" s="191" t="s">
        <v>123</v>
      </c>
    </row>
    <row r="165" spans="2:51" s="197" customFormat="1" ht="11.25">
      <c r="B165" s="198"/>
      <c r="D165" s="178" t="s">
        <v>134</v>
      </c>
      <c r="E165" s="199" t="s">
        <v>1</v>
      </c>
      <c r="F165" s="200" t="s">
        <v>138</v>
      </c>
      <c r="H165" s="201">
        <v>259.2</v>
      </c>
      <c r="I165" s="202"/>
      <c r="L165" s="198"/>
      <c r="M165" s="203"/>
      <c r="T165" s="204"/>
      <c r="AT165" s="199" t="s">
        <v>134</v>
      </c>
      <c r="AU165" s="199" t="s">
        <v>89</v>
      </c>
      <c r="AV165" s="197" t="s">
        <v>130</v>
      </c>
      <c r="AW165" s="197" t="s">
        <v>33</v>
      </c>
      <c r="AX165" s="197" t="s">
        <v>87</v>
      </c>
      <c r="AY165" s="199" t="s">
        <v>123</v>
      </c>
    </row>
    <row r="166" spans="2:65" s="24" customFormat="1" ht="21.75" customHeight="1">
      <c r="B166" s="25"/>
      <c r="C166" s="165" t="s">
        <v>177</v>
      </c>
      <c r="D166" s="165" t="s">
        <v>125</v>
      </c>
      <c r="E166" s="166" t="s">
        <v>178</v>
      </c>
      <c r="F166" s="167" t="s">
        <v>179</v>
      </c>
      <c r="G166" s="168" t="s">
        <v>128</v>
      </c>
      <c r="H166" s="169">
        <v>1728</v>
      </c>
      <c r="I166" s="170"/>
      <c r="J166" s="171">
        <f>ROUND(I166*H166,2)</f>
        <v>0</v>
      </c>
      <c r="K166" s="167" t="s">
        <v>129</v>
      </c>
      <c r="L166" s="25"/>
      <c r="M166" s="172" t="s">
        <v>1</v>
      </c>
      <c r="N166" s="173" t="s">
        <v>44</v>
      </c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6" t="s">
        <v>130</v>
      </c>
      <c r="AT166" s="176" t="s">
        <v>125</v>
      </c>
      <c r="AU166" s="176" t="s">
        <v>89</v>
      </c>
      <c r="AY166" s="3" t="s">
        <v>123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3" t="s">
        <v>87</v>
      </c>
      <c r="BK166" s="177">
        <f>ROUND(I166*H166,2)</f>
        <v>0</v>
      </c>
      <c r="BL166" s="3" t="s">
        <v>130</v>
      </c>
      <c r="BM166" s="176" t="s">
        <v>180</v>
      </c>
    </row>
    <row r="167" spans="2:47" s="24" customFormat="1" ht="19.5">
      <c r="B167" s="25"/>
      <c r="D167" s="178" t="s">
        <v>132</v>
      </c>
      <c r="F167" s="179" t="s">
        <v>181</v>
      </c>
      <c r="I167" s="180"/>
      <c r="L167" s="25"/>
      <c r="M167" s="181"/>
      <c r="T167" s="69"/>
      <c r="AT167" s="3" t="s">
        <v>132</v>
      </c>
      <c r="AU167" s="3" t="s">
        <v>89</v>
      </c>
    </row>
    <row r="168" spans="2:51" s="182" customFormat="1" ht="11.25">
      <c r="B168" s="183"/>
      <c r="D168" s="178" t="s">
        <v>134</v>
      </c>
      <c r="E168" s="184" t="s">
        <v>1</v>
      </c>
      <c r="F168" s="185" t="s">
        <v>182</v>
      </c>
      <c r="H168" s="184" t="s">
        <v>1</v>
      </c>
      <c r="I168" s="186"/>
      <c r="L168" s="183"/>
      <c r="M168" s="187"/>
      <c r="T168" s="188"/>
      <c r="AT168" s="184" t="s">
        <v>134</v>
      </c>
      <c r="AU168" s="184" t="s">
        <v>89</v>
      </c>
      <c r="AV168" s="182" t="s">
        <v>87</v>
      </c>
      <c r="AW168" s="182" t="s">
        <v>33</v>
      </c>
      <c r="AX168" s="182" t="s">
        <v>79</v>
      </c>
      <c r="AY168" s="184" t="s">
        <v>123</v>
      </c>
    </row>
    <row r="169" spans="2:51" s="189" customFormat="1" ht="11.25">
      <c r="B169" s="190"/>
      <c r="D169" s="178" t="s">
        <v>134</v>
      </c>
      <c r="E169" s="191" t="s">
        <v>1</v>
      </c>
      <c r="F169" s="192" t="s">
        <v>143</v>
      </c>
      <c r="H169" s="193">
        <v>1728</v>
      </c>
      <c r="I169" s="194"/>
      <c r="L169" s="190"/>
      <c r="M169" s="195"/>
      <c r="T169" s="196"/>
      <c r="AT169" s="191" t="s">
        <v>134</v>
      </c>
      <c r="AU169" s="191" t="s">
        <v>89</v>
      </c>
      <c r="AV169" s="189" t="s">
        <v>89</v>
      </c>
      <c r="AW169" s="189" t="s">
        <v>33</v>
      </c>
      <c r="AX169" s="189" t="s">
        <v>79</v>
      </c>
      <c r="AY169" s="191" t="s">
        <v>123</v>
      </c>
    </row>
    <row r="170" spans="2:51" s="197" customFormat="1" ht="11.25">
      <c r="B170" s="198"/>
      <c r="D170" s="178" t="s">
        <v>134</v>
      </c>
      <c r="E170" s="199" t="s">
        <v>1</v>
      </c>
      <c r="F170" s="200" t="s">
        <v>138</v>
      </c>
      <c r="H170" s="201">
        <v>1728</v>
      </c>
      <c r="I170" s="202"/>
      <c r="L170" s="198"/>
      <c r="M170" s="203"/>
      <c r="T170" s="204"/>
      <c r="AT170" s="199" t="s">
        <v>134</v>
      </c>
      <c r="AU170" s="199" t="s">
        <v>89</v>
      </c>
      <c r="AV170" s="197" t="s">
        <v>130</v>
      </c>
      <c r="AW170" s="197" t="s">
        <v>33</v>
      </c>
      <c r="AX170" s="197" t="s">
        <v>87</v>
      </c>
      <c r="AY170" s="199" t="s">
        <v>123</v>
      </c>
    </row>
    <row r="171" spans="2:63" s="152" customFormat="1" ht="22.9" customHeight="1">
      <c r="B171" s="153"/>
      <c r="D171" s="154" t="s">
        <v>78</v>
      </c>
      <c r="E171" s="163" t="s">
        <v>177</v>
      </c>
      <c r="F171" s="163" t="s">
        <v>183</v>
      </c>
      <c r="I171" s="156"/>
      <c r="J171" s="164">
        <f>BK171</f>
        <v>0</v>
      </c>
      <c r="L171" s="153"/>
      <c r="M171" s="158"/>
      <c r="P171" s="159">
        <f>SUM(P172:P179)</f>
        <v>0</v>
      </c>
      <c r="R171" s="159">
        <f>SUM(R172:R179)</f>
        <v>3.79584</v>
      </c>
      <c r="T171" s="160">
        <f>SUM(T172:T179)</f>
        <v>0</v>
      </c>
      <c r="AR171" s="154" t="s">
        <v>87</v>
      </c>
      <c r="AT171" s="161" t="s">
        <v>78</v>
      </c>
      <c r="AU171" s="161" t="s">
        <v>87</v>
      </c>
      <c r="AY171" s="154" t="s">
        <v>123</v>
      </c>
      <c r="BK171" s="162">
        <f>SUM(BK172:BK179)</f>
        <v>0</v>
      </c>
    </row>
    <row r="172" spans="2:65" s="24" customFormat="1" ht="16.5" customHeight="1">
      <c r="B172" s="25"/>
      <c r="C172" s="165" t="s">
        <v>184</v>
      </c>
      <c r="D172" s="165" t="s">
        <v>125</v>
      </c>
      <c r="E172" s="166" t="s">
        <v>185</v>
      </c>
      <c r="F172" s="167" t="s">
        <v>186</v>
      </c>
      <c r="G172" s="168" t="s">
        <v>187</v>
      </c>
      <c r="H172" s="169">
        <v>3</v>
      </c>
      <c r="I172" s="170"/>
      <c r="J172" s="171">
        <f>ROUND(I172*H172,2)</f>
        <v>0</v>
      </c>
      <c r="K172" s="167" t="s">
        <v>129</v>
      </c>
      <c r="L172" s="25"/>
      <c r="M172" s="172" t="s">
        <v>1</v>
      </c>
      <c r="N172" s="173" t="s">
        <v>44</v>
      </c>
      <c r="P172" s="174">
        <f>O172*H172</f>
        <v>0</v>
      </c>
      <c r="Q172" s="174">
        <v>0.42368</v>
      </c>
      <c r="R172" s="174">
        <f>Q172*H172</f>
        <v>1.27104</v>
      </c>
      <c r="S172" s="174">
        <v>0</v>
      </c>
      <c r="T172" s="175">
        <f>S172*H172</f>
        <v>0</v>
      </c>
      <c r="AR172" s="176" t="s">
        <v>130</v>
      </c>
      <c r="AT172" s="176" t="s">
        <v>125</v>
      </c>
      <c r="AU172" s="176" t="s">
        <v>89</v>
      </c>
      <c r="AY172" s="3" t="s">
        <v>123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3" t="s">
        <v>87</v>
      </c>
      <c r="BK172" s="177">
        <f>ROUND(I172*H172,2)</f>
        <v>0</v>
      </c>
      <c r="BL172" s="3" t="s">
        <v>130</v>
      </c>
      <c r="BM172" s="176" t="s">
        <v>188</v>
      </c>
    </row>
    <row r="173" spans="2:47" s="24" customFormat="1" ht="12.75">
      <c r="B173" s="25"/>
      <c r="D173" s="178" t="s">
        <v>132</v>
      </c>
      <c r="F173" s="179" t="s">
        <v>186</v>
      </c>
      <c r="I173" s="180"/>
      <c r="L173" s="25"/>
      <c r="M173" s="181"/>
      <c r="T173" s="69"/>
      <c r="AT173" s="3" t="s">
        <v>132</v>
      </c>
      <c r="AU173" s="3" t="s">
        <v>89</v>
      </c>
    </row>
    <row r="174" spans="2:51" s="189" customFormat="1" ht="11.25">
      <c r="B174" s="190"/>
      <c r="D174" s="178" t="s">
        <v>134</v>
      </c>
      <c r="E174" s="191" t="s">
        <v>1</v>
      </c>
      <c r="F174" s="192" t="s">
        <v>144</v>
      </c>
      <c r="H174" s="193">
        <v>3</v>
      </c>
      <c r="I174" s="194"/>
      <c r="L174" s="190"/>
      <c r="M174" s="195"/>
      <c r="T174" s="196"/>
      <c r="AT174" s="191" t="s">
        <v>134</v>
      </c>
      <c r="AU174" s="191" t="s">
        <v>89</v>
      </c>
      <c r="AV174" s="189" t="s">
        <v>89</v>
      </c>
      <c r="AW174" s="189" t="s">
        <v>33</v>
      </c>
      <c r="AX174" s="189" t="s">
        <v>79</v>
      </c>
      <c r="AY174" s="191" t="s">
        <v>123</v>
      </c>
    </row>
    <row r="175" spans="2:51" s="197" customFormat="1" ht="11.25">
      <c r="B175" s="198"/>
      <c r="D175" s="178" t="s">
        <v>134</v>
      </c>
      <c r="E175" s="199" t="s">
        <v>1</v>
      </c>
      <c r="F175" s="200" t="s">
        <v>138</v>
      </c>
      <c r="H175" s="201">
        <v>3</v>
      </c>
      <c r="I175" s="202"/>
      <c r="L175" s="198"/>
      <c r="M175" s="203"/>
      <c r="T175" s="204"/>
      <c r="AT175" s="199" t="s">
        <v>134</v>
      </c>
      <c r="AU175" s="199" t="s">
        <v>89</v>
      </c>
      <c r="AV175" s="197" t="s">
        <v>130</v>
      </c>
      <c r="AW175" s="197" t="s">
        <v>33</v>
      </c>
      <c r="AX175" s="197" t="s">
        <v>87</v>
      </c>
      <c r="AY175" s="199" t="s">
        <v>123</v>
      </c>
    </row>
    <row r="176" spans="2:65" s="24" customFormat="1" ht="16.5" customHeight="1">
      <c r="B176" s="25"/>
      <c r="C176" s="165" t="s">
        <v>189</v>
      </c>
      <c r="D176" s="165" t="s">
        <v>125</v>
      </c>
      <c r="E176" s="166" t="s">
        <v>190</v>
      </c>
      <c r="F176" s="167" t="s">
        <v>191</v>
      </c>
      <c r="G176" s="168" t="s">
        <v>187</v>
      </c>
      <c r="H176" s="169">
        <v>6</v>
      </c>
      <c r="I176" s="170"/>
      <c r="J176" s="171">
        <f>ROUND(I176*H176,2)</f>
        <v>0</v>
      </c>
      <c r="K176" s="167" t="s">
        <v>129</v>
      </c>
      <c r="L176" s="25"/>
      <c r="M176" s="172" t="s">
        <v>1</v>
      </c>
      <c r="N176" s="173" t="s">
        <v>44</v>
      </c>
      <c r="P176" s="174">
        <f>O176*H176</f>
        <v>0</v>
      </c>
      <c r="Q176" s="174">
        <v>0.4208</v>
      </c>
      <c r="R176" s="174">
        <f>Q176*H176</f>
        <v>2.5248</v>
      </c>
      <c r="S176" s="174">
        <v>0</v>
      </c>
      <c r="T176" s="175">
        <f>S176*H176</f>
        <v>0</v>
      </c>
      <c r="AR176" s="176" t="s">
        <v>130</v>
      </c>
      <c r="AT176" s="176" t="s">
        <v>125</v>
      </c>
      <c r="AU176" s="176" t="s">
        <v>89</v>
      </c>
      <c r="AY176" s="3" t="s">
        <v>123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3" t="s">
        <v>87</v>
      </c>
      <c r="BK176" s="177">
        <f>ROUND(I176*H176,2)</f>
        <v>0</v>
      </c>
      <c r="BL176" s="3" t="s">
        <v>130</v>
      </c>
      <c r="BM176" s="176" t="s">
        <v>192</v>
      </c>
    </row>
    <row r="177" spans="2:47" s="24" customFormat="1" ht="12.75">
      <c r="B177" s="25"/>
      <c r="D177" s="178" t="s">
        <v>132</v>
      </c>
      <c r="F177" s="179" t="s">
        <v>191</v>
      </c>
      <c r="I177" s="180"/>
      <c r="L177" s="25"/>
      <c r="M177" s="181"/>
      <c r="T177" s="69"/>
      <c r="AT177" s="3" t="s">
        <v>132</v>
      </c>
      <c r="AU177" s="3" t="s">
        <v>89</v>
      </c>
    </row>
    <row r="178" spans="2:51" s="189" customFormat="1" ht="11.25">
      <c r="B178" s="190"/>
      <c r="D178" s="178" t="s">
        <v>134</v>
      </c>
      <c r="E178" s="191" t="s">
        <v>1</v>
      </c>
      <c r="F178" s="192" t="s">
        <v>165</v>
      </c>
      <c r="H178" s="193">
        <v>6</v>
      </c>
      <c r="I178" s="194"/>
      <c r="L178" s="190"/>
      <c r="M178" s="195"/>
      <c r="T178" s="196"/>
      <c r="AT178" s="191" t="s">
        <v>134</v>
      </c>
      <c r="AU178" s="191" t="s">
        <v>89</v>
      </c>
      <c r="AV178" s="189" t="s">
        <v>89</v>
      </c>
      <c r="AW178" s="189" t="s">
        <v>33</v>
      </c>
      <c r="AX178" s="189" t="s">
        <v>79</v>
      </c>
      <c r="AY178" s="191" t="s">
        <v>123</v>
      </c>
    </row>
    <row r="179" spans="2:51" s="197" customFormat="1" ht="11.25">
      <c r="B179" s="198"/>
      <c r="D179" s="178" t="s">
        <v>134</v>
      </c>
      <c r="E179" s="199" t="s">
        <v>1</v>
      </c>
      <c r="F179" s="200" t="s">
        <v>138</v>
      </c>
      <c r="H179" s="201">
        <v>6</v>
      </c>
      <c r="I179" s="202"/>
      <c r="L179" s="198"/>
      <c r="M179" s="203"/>
      <c r="T179" s="204"/>
      <c r="AT179" s="199" t="s">
        <v>134</v>
      </c>
      <c r="AU179" s="199" t="s">
        <v>89</v>
      </c>
      <c r="AV179" s="197" t="s">
        <v>130</v>
      </c>
      <c r="AW179" s="197" t="s">
        <v>33</v>
      </c>
      <c r="AX179" s="197" t="s">
        <v>87</v>
      </c>
      <c r="AY179" s="199" t="s">
        <v>123</v>
      </c>
    </row>
    <row r="180" spans="2:63" s="152" customFormat="1" ht="22.9" customHeight="1">
      <c r="B180" s="153"/>
      <c r="D180" s="154" t="s">
        <v>78</v>
      </c>
      <c r="E180" s="163" t="s">
        <v>184</v>
      </c>
      <c r="F180" s="163" t="s">
        <v>193</v>
      </c>
      <c r="I180" s="156"/>
      <c r="J180" s="164">
        <f>BK180</f>
        <v>0</v>
      </c>
      <c r="L180" s="153"/>
      <c r="M180" s="158"/>
      <c r="P180" s="159">
        <f>SUM(P181:P281)</f>
        <v>0</v>
      </c>
      <c r="R180" s="159">
        <f>SUM(R181:R281)</f>
        <v>98.1615662</v>
      </c>
      <c r="T180" s="160">
        <f>SUM(T181:T281)</f>
        <v>3.456</v>
      </c>
      <c r="AR180" s="154" t="s">
        <v>87</v>
      </c>
      <c r="AT180" s="161" t="s">
        <v>78</v>
      </c>
      <c r="AU180" s="161" t="s">
        <v>87</v>
      </c>
      <c r="AY180" s="154" t="s">
        <v>123</v>
      </c>
      <c r="BK180" s="162">
        <f>SUM(BK181:BK281)</f>
        <v>0</v>
      </c>
    </row>
    <row r="181" spans="2:65" s="24" customFormat="1" ht="16.5" customHeight="1">
      <c r="B181" s="25"/>
      <c r="C181" s="165" t="s">
        <v>194</v>
      </c>
      <c r="D181" s="165" t="s">
        <v>125</v>
      </c>
      <c r="E181" s="166" t="s">
        <v>195</v>
      </c>
      <c r="F181" s="167" t="s">
        <v>196</v>
      </c>
      <c r="G181" s="168" t="s">
        <v>153</v>
      </c>
      <c r="H181" s="169">
        <v>214.925</v>
      </c>
      <c r="I181" s="170"/>
      <c r="J181" s="171">
        <f>ROUND(I181*H181,2)</f>
        <v>0</v>
      </c>
      <c r="K181" s="167" t="s">
        <v>129</v>
      </c>
      <c r="L181" s="25"/>
      <c r="M181" s="172" t="s">
        <v>1</v>
      </c>
      <c r="N181" s="173" t="s">
        <v>44</v>
      </c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AR181" s="176" t="s">
        <v>130</v>
      </c>
      <c r="AT181" s="176" t="s">
        <v>125</v>
      </c>
      <c r="AU181" s="176" t="s">
        <v>89</v>
      </c>
      <c r="AY181" s="3" t="s">
        <v>123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3" t="s">
        <v>87</v>
      </c>
      <c r="BK181" s="177">
        <f>ROUND(I181*H181,2)</f>
        <v>0</v>
      </c>
      <c r="BL181" s="3" t="s">
        <v>130</v>
      </c>
      <c r="BM181" s="176" t="s">
        <v>197</v>
      </c>
    </row>
    <row r="182" spans="2:47" s="24" customFormat="1" ht="12.75">
      <c r="B182" s="25"/>
      <c r="D182" s="178" t="s">
        <v>132</v>
      </c>
      <c r="F182" s="179" t="s">
        <v>198</v>
      </c>
      <c r="I182" s="180"/>
      <c r="L182" s="25"/>
      <c r="M182" s="181"/>
      <c r="T182" s="69"/>
      <c r="AT182" s="3" t="s">
        <v>132</v>
      </c>
      <c r="AU182" s="3" t="s">
        <v>89</v>
      </c>
    </row>
    <row r="183" spans="2:51" s="182" customFormat="1" ht="11.25">
      <c r="B183" s="183"/>
      <c r="D183" s="178" t="s">
        <v>134</v>
      </c>
      <c r="E183" s="184" t="s">
        <v>1</v>
      </c>
      <c r="F183" s="185" t="s">
        <v>182</v>
      </c>
      <c r="H183" s="184" t="s">
        <v>1</v>
      </c>
      <c r="I183" s="186"/>
      <c r="L183" s="183"/>
      <c r="M183" s="187"/>
      <c r="T183" s="188"/>
      <c r="AT183" s="184" t="s">
        <v>134</v>
      </c>
      <c r="AU183" s="184" t="s">
        <v>89</v>
      </c>
      <c r="AV183" s="182" t="s">
        <v>87</v>
      </c>
      <c r="AW183" s="182" t="s">
        <v>33</v>
      </c>
      <c r="AX183" s="182" t="s">
        <v>79</v>
      </c>
      <c r="AY183" s="184" t="s">
        <v>123</v>
      </c>
    </row>
    <row r="184" spans="2:51" s="189" customFormat="1" ht="11.25">
      <c r="B184" s="190"/>
      <c r="D184" s="178" t="s">
        <v>134</v>
      </c>
      <c r="E184" s="191" t="s">
        <v>1</v>
      </c>
      <c r="F184" s="192" t="s">
        <v>199</v>
      </c>
      <c r="H184" s="193">
        <v>78.675</v>
      </c>
      <c r="I184" s="194"/>
      <c r="L184" s="190"/>
      <c r="M184" s="195"/>
      <c r="T184" s="196"/>
      <c r="AT184" s="191" t="s">
        <v>134</v>
      </c>
      <c r="AU184" s="191" t="s">
        <v>89</v>
      </c>
      <c r="AV184" s="189" t="s">
        <v>89</v>
      </c>
      <c r="AW184" s="189" t="s">
        <v>33</v>
      </c>
      <c r="AX184" s="189" t="s">
        <v>79</v>
      </c>
      <c r="AY184" s="191" t="s">
        <v>123</v>
      </c>
    </row>
    <row r="185" spans="2:51" s="189" customFormat="1" ht="11.25">
      <c r="B185" s="190"/>
      <c r="D185" s="178" t="s">
        <v>134</v>
      </c>
      <c r="E185" s="191" t="s">
        <v>1</v>
      </c>
      <c r="F185" s="192" t="s">
        <v>200</v>
      </c>
      <c r="H185" s="193">
        <v>78.75</v>
      </c>
      <c r="I185" s="194"/>
      <c r="L185" s="190"/>
      <c r="M185" s="195"/>
      <c r="T185" s="196"/>
      <c r="AT185" s="191" t="s">
        <v>134</v>
      </c>
      <c r="AU185" s="191" t="s">
        <v>89</v>
      </c>
      <c r="AV185" s="189" t="s">
        <v>89</v>
      </c>
      <c r="AW185" s="189" t="s">
        <v>33</v>
      </c>
      <c r="AX185" s="189" t="s">
        <v>79</v>
      </c>
      <c r="AY185" s="191" t="s">
        <v>123</v>
      </c>
    </row>
    <row r="186" spans="2:51" s="189" customFormat="1" ht="11.25">
      <c r="B186" s="190"/>
      <c r="D186" s="178" t="s">
        <v>134</v>
      </c>
      <c r="E186" s="191" t="s">
        <v>1</v>
      </c>
      <c r="F186" s="192" t="s">
        <v>201</v>
      </c>
      <c r="H186" s="193">
        <v>41</v>
      </c>
      <c r="I186" s="194"/>
      <c r="L186" s="190"/>
      <c r="M186" s="195"/>
      <c r="T186" s="196"/>
      <c r="AT186" s="191" t="s">
        <v>134</v>
      </c>
      <c r="AU186" s="191" t="s">
        <v>89</v>
      </c>
      <c r="AV186" s="189" t="s">
        <v>89</v>
      </c>
      <c r="AW186" s="189" t="s">
        <v>33</v>
      </c>
      <c r="AX186" s="189" t="s">
        <v>79</v>
      </c>
      <c r="AY186" s="191" t="s">
        <v>123</v>
      </c>
    </row>
    <row r="187" spans="2:51" s="189" customFormat="1" ht="11.25">
      <c r="B187" s="190"/>
      <c r="D187" s="178" t="s">
        <v>134</v>
      </c>
      <c r="E187" s="191" t="s">
        <v>1</v>
      </c>
      <c r="F187" s="192" t="s">
        <v>202</v>
      </c>
      <c r="H187" s="193">
        <v>16.5</v>
      </c>
      <c r="I187" s="194"/>
      <c r="L187" s="190"/>
      <c r="M187" s="195"/>
      <c r="T187" s="196"/>
      <c r="AT187" s="191" t="s">
        <v>134</v>
      </c>
      <c r="AU187" s="191" t="s">
        <v>89</v>
      </c>
      <c r="AV187" s="189" t="s">
        <v>89</v>
      </c>
      <c r="AW187" s="189" t="s">
        <v>33</v>
      </c>
      <c r="AX187" s="189" t="s">
        <v>79</v>
      </c>
      <c r="AY187" s="191" t="s">
        <v>123</v>
      </c>
    </row>
    <row r="188" spans="2:51" s="197" customFormat="1" ht="11.25">
      <c r="B188" s="198"/>
      <c r="D188" s="178" t="s">
        <v>134</v>
      </c>
      <c r="E188" s="199" t="s">
        <v>1</v>
      </c>
      <c r="F188" s="200" t="s">
        <v>138</v>
      </c>
      <c r="H188" s="201">
        <v>214.925</v>
      </c>
      <c r="I188" s="202"/>
      <c r="L188" s="198"/>
      <c r="M188" s="203"/>
      <c r="T188" s="204"/>
      <c r="AT188" s="199" t="s">
        <v>134</v>
      </c>
      <c r="AU188" s="199" t="s">
        <v>89</v>
      </c>
      <c r="AV188" s="197" t="s">
        <v>130</v>
      </c>
      <c r="AW188" s="197" t="s">
        <v>33</v>
      </c>
      <c r="AX188" s="197" t="s">
        <v>87</v>
      </c>
      <c r="AY188" s="199" t="s">
        <v>123</v>
      </c>
    </row>
    <row r="189" spans="2:65" s="24" customFormat="1" ht="16.5" customHeight="1">
      <c r="B189" s="25"/>
      <c r="C189" s="165" t="s">
        <v>203</v>
      </c>
      <c r="D189" s="165" t="s">
        <v>125</v>
      </c>
      <c r="E189" s="166" t="s">
        <v>204</v>
      </c>
      <c r="F189" s="167" t="s">
        <v>205</v>
      </c>
      <c r="G189" s="168" t="s">
        <v>153</v>
      </c>
      <c r="H189" s="169">
        <v>82.675</v>
      </c>
      <c r="I189" s="170"/>
      <c r="J189" s="171">
        <f>ROUND(I189*H189,2)</f>
        <v>0</v>
      </c>
      <c r="K189" s="167" t="s">
        <v>129</v>
      </c>
      <c r="L189" s="25"/>
      <c r="M189" s="172" t="s">
        <v>1</v>
      </c>
      <c r="N189" s="173" t="s">
        <v>44</v>
      </c>
      <c r="P189" s="174">
        <f>O189*H189</f>
        <v>0</v>
      </c>
      <c r="Q189" s="174">
        <v>0.0001</v>
      </c>
      <c r="R189" s="174">
        <f>Q189*H189</f>
        <v>0.0082675</v>
      </c>
      <c r="S189" s="174">
        <v>0</v>
      </c>
      <c r="T189" s="175">
        <f>S189*H189</f>
        <v>0</v>
      </c>
      <c r="AR189" s="176" t="s">
        <v>130</v>
      </c>
      <c r="AT189" s="176" t="s">
        <v>125</v>
      </c>
      <c r="AU189" s="176" t="s">
        <v>89</v>
      </c>
      <c r="AY189" s="3" t="s">
        <v>123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3" t="s">
        <v>87</v>
      </c>
      <c r="BK189" s="177">
        <f>ROUND(I189*H189,2)</f>
        <v>0</v>
      </c>
      <c r="BL189" s="3" t="s">
        <v>130</v>
      </c>
      <c r="BM189" s="176" t="s">
        <v>206</v>
      </c>
    </row>
    <row r="190" spans="2:47" s="24" customFormat="1" ht="12.75">
      <c r="B190" s="25"/>
      <c r="D190" s="178" t="s">
        <v>132</v>
      </c>
      <c r="F190" s="179" t="s">
        <v>207</v>
      </c>
      <c r="I190" s="180"/>
      <c r="L190" s="25"/>
      <c r="M190" s="181"/>
      <c r="T190" s="69"/>
      <c r="AT190" s="3" t="s">
        <v>132</v>
      </c>
      <c r="AU190" s="3" t="s">
        <v>89</v>
      </c>
    </row>
    <row r="191" spans="2:51" s="182" customFormat="1" ht="11.25">
      <c r="B191" s="183"/>
      <c r="D191" s="178" t="s">
        <v>134</v>
      </c>
      <c r="E191" s="184" t="s">
        <v>1</v>
      </c>
      <c r="F191" s="185" t="s">
        <v>182</v>
      </c>
      <c r="H191" s="184" t="s">
        <v>1</v>
      </c>
      <c r="I191" s="186"/>
      <c r="L191" s="183"/>
      <c r="M191" s="187"/>
      <c r="T191" s="188"/>
      <c r="AT191" s="184" t="s">
        <v>134</v>
      </c>
      <c r="AU191" s="184" t="s">
        <v>89</v>
      </c>
      <c r="AV191" s="182" t="s">
        <v>87</v>
      </c>
      <c r="AW191" s="182" t="s">
        <v>33</v>
      </c>
      <c r="AX191" s="182" t="s">
        <v>79</v>
      </c>
      <c r="AY191" s="184" t="s">
        <v>123</v>
      </c>
    </row>
    <row r="192" spans="2:51" s="189" customFormat="1" ht="11.25">
      <c r="B192" s="190"/>
      <c r="D192" s="178" t="s">
        <v>134</v>
      </c>
      <c r="E192" s="191" t="s">
        <v>1</v>
      </c>
      <c r="F192" s="192" t="s">
        <v>199</v>
      </c>
      <c r="H192" s="193">
        <v>78.675</v>
      </c>
      <c r="I192" s="194"/>
      <c r="L192" s="190"/>
      <c r="M192" s="195"/>
      <c r="T192" s="196"/>
      <c r="AT192" s="191" t="s">
        <v>134</v>
      </c>
      <c r="AU192" s="191" t="s">
        <v>89</v>
      </c>
      <c r="AV192" s="189" t="s">
        <v>89</v>
      </c>
      <c r="AW192" s="189" t="s">
        <v>33</v>
      </c>
      <c r="AX192" s="189" t="s">
        <v>79</v>
      </c>
      <c r="AY192" s="191" t="s">
        <v>123</v>
      </c>
    </row>
    <row r="193" spans="2:51" s="189" customFormat="1" ht="11.25">
      <c r="B193" s="190"/>
      <c r="D193" s="178" t="s">
        <v>134</v>
      </c>
      <c r="E193" s="191" t="s">
        <v>1</v>
      </c>
      <c r="F193" s="192" t="s">
        <v>208</v>
      </c>
      <c r="H193" s="193">
        <v>4</v>
      </c>
      <c r="I193" s="194"/>
      <c r="L193" s="190"/>
      <c r="M193" s="195"/>
      <c r="T193" s="196"/>
      <c r="AT193" s="191" t="s">
        <v>134</v>
      </c>
      <c r="AU193" s="191" t="s">
        <v>89</v>
      </c>
      <c r="AV193" s="189" t="s">
        <v>89</v>
      </c>
      <c r="AW193" s="189" t="s">
        <v>33</v>
      </c>
      <c r="AX193" s="189" t="s">
        <v>79</v>
      </c>
      <c r="AY193" s="191" t="s">
        <v>123</v>
      </c>
    </row>
    <row r="194" spans="2:51" s="197" customFormat="1" ht="11.25">
      <c r="B194" s="198"/>
      <c r="D194" s="178" t="s">
        <v>134</v>
      </c>
      <c r="E194" s="199" t="s">
        <v>1</v>
      </c>
      <c r="F194" s="200" t="s">
        <v>138</v>
      </c>
      <c r="H194" s="201">
        <v>82.675</v>
      </c>
      <c r="I194" s="202"/>
      <c r="L194" s="198"/>
      <c r="M194" s="203"/>
      <c r="T194" s="204"/>
      <c r="AT194" s="199" t="s">
        <v>134</v>
      </c>
      <c r="AU194" s="199" t="s">
        <v>89</v>
      </c>
      <c r="AV194" s="197" t="s">
        <v>130</v>
      </c>
      <c r="AW194" s="197" t="s">
        <v>33</v>
      </c>
      <c r="AX194" s="197" t="s">
        <v>87</v>
      </c>
      <c r="AY194" s="199" t="s">
        <v>123</v>
      </c>
    </row>
    <row r="195" spans="2:65" s="24" customFormat="1" ht="16.5" customHeight="1">
      <c r="B195" s="25"/>
      <c r="C195" s="165" t="s">
        <v>209</v>
      </c>
      <c r="D195" s="165" t="s">
        <v>125</v>
      </c>
      <c r="E195" s="166" t="s">
        <v>210</v>
      </c>
      <c r="F195" s="167" t="s">
        <v>211</v>
      </c>
      <c r="G195" s="168" t="s">
        <v>153</v>
      </c>
      <c r="H195" s="169">
        <v>57.5</v>
      </c>
      <c r="I195" s="170"/>
      <c r="J195" s="171">
        <f>ROUND(I195*H195,2)</f>
        <v>0</v>
      </c>
      <c r="K195" s="167" t="s">
        <v>129</v>
      </c>
      <c r="L195" s="25"/>
      <c r="M195" s="172" t="s">
        <v>1</v>
      </c>
      <c r="N195" s="173" t="s">
        <v>44</v>
      </c>
      <c r="P195" s="174">
        <f>O195*H195</f>
        <v>0</v>
      </c>
      <c r="Q195" s="174">
        <v>0.0001</v>
      </c>
      <c r="R195" s="174">
        <f>Q195*H195</f>
        <v>0.00575</v>
      </c>
      <c r="S195" s="174">
        <v>0</v>
      </c>
      <c r="T195" s="175">
        <f>S195*H195</f>
        <v>0</v>
      </c>
      <c r="AR195" s="176" t="s">
        <v>130</v>
      </c>
      <c r="AT195" s="176" t="s">
        <v>125</v>
      </c>
      <c r="AU195" s="176" t="s">
        <v>89</v>
      </c>
      <c r="AY195" s="3" t="s">
        <v>123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3" t="s">
        <v>87</v>
      </c>
      <c r="BK195" s="177">
        <f>ROUND(I195*H195,2)</f>
        <v>0</v>
      </c>
      <c r="BL195" s="3" t="s">
        <v>130</v>
      </c>
      <c r="BM195" s="176" t="s">
        <v>212</v>
      </c>
    </row>
    <row r="196" spans="2:47" s="24" customFormat="1" ht="12.75">
      <c r="B196" s="25"/>
      <c r="D196" s="178" t="s">
        <v>132</v>
      </c>
      <c r="F196" s="179" t="s">
        <v>213</v>
      </c>
      <c r="I196" s="180"/>
      <c r="L196" s="25"/>
      <c r="M196" s="181"/>
      <c r="T196" s="69"/>
      <c r="AT196" s="3" t="s">
        <v>132</v>
      </c>
      <c r="AU196" s="3" t="s">
        <v>89</v>
      </c>
    </row>
    <row r="197" spans="2:51" s="189" customFormat="1" ht="11.25">
      <c r="B197" s="190"/>
      <c r="D197" s="178" t="s">
        <v>134</v>
      </c>
      <c r="E197" s="191" t="s">
        <v>1</v>
      </c>
      <c r="F197" s="192" t="s">
        <v>201</v>
      </c>
      <c r="H197" s="193">
        <v>41</v>
      </c>
      <c r="I197" s="194"/>
      <c r="L197" s="190"/>
      <c r="M197" s="195"/>
      <c r="T197" s="196"/>
      <c r="AT197" s="191" t="s">
        <v>134</v>
      </c>
      <c r="AU197" s="191" t="s">
        <v>89</v>
      </c>
      <c r="AV197" s="189" t="s">
        <v>89</v>
      </c>
      <c r="AW197" s="189" t="s">
        <v>33</v>
      </c>
      <c r="AX197" s="189" t="s">
        <v>79</v>
      </c>
      <c r="AY197" s="191" t="s">
        <v>123</v>
      </c>
    </row>
    <row r="198" spans="2:51" s="189" customFormat="1" ht="11.25">
      <c r="B198" s="190"/>
      <c r="D198" s="178" t="s">
        <v>134</v>
      </c>
      <c r="E198" s="191" t="s">
        <v>1</v>
      </c>
      <c r="F198" s="192" t="s">
        <v>202</v>
      </c>
      <c r="H198" s="193">
        <v>16.5</v>
      </c>
      <c r="I198" s="194"/>
      <c r="L198" s="190"/>
      <c r="M198" s="195"/>
      <c r="T198" s="196"/>
      <c r="AT198" s="191" t="s">
        <v>134</v>
      </c>
      <c r="AU198" s="191" t="s">
        <v>89</v>
      </c>
      <c r="AV198" s="189" t="s">
        <v>89</v>
      </c>
      <c r="AW198" s="189" t="s">
        <v>33</v>
      </c>
      <c r="AX198" s="189" t="s">
        <v>79</v>
      </c>
      <c r="AY198" s="191" t="s">
        <v>123</v>
      </c>
    </row>
    <row r="199" spans="2:51" s="197" customFormat="1" ht="11.25">
      <c r="B199" s="198"/>
      <c r="D199" s="178" t="s">
        <v>134</v>
      </c>
      <c r="E199" s="199" t="s">
        <v>1</v>
      </c>
      <c r="F199" s="200" t="s">
        <v>138</v>
      </c>
      <c r="H199" s="201">
        <v>57.5</v>
      </c>
      <c r="I199" s="202"/>
      <c r="L199" s="198"/>
      <c r="M199" s="203"/>
      <c r="T199" s="204"/>
      <c r="AT199" s="199" t="s">
        <v>134</v>
      </c>
      <c r="AU199" s="199" t="s">
        <v>89</v>
      </c>
      <c r="AV199" s="197" t="s">
        <v>130</v>
      </c>
      <c r="AW199" s="197" t="s">
        <v>33</v>
      </c>
      <c r="AX199" s="197" t="s">
        <v>87</v>
      </c>
      <c r="AY199" s="199" t="s">
        <v>123</v>
      </c>
    </row>
    <row r="200" spans="2:65" s="24" customFormat="1" ht="16.5" customHeight="1">
      <c r="B200" s="25"/>
      <c r="C200" s="165" t="s">
        <v>214</v>
      </c>
      <c r="D200" s="165" t="s">
        <v>125</v>
      </c>
      <c r="E200" s="166" t="s">
        <v>215</v>
      </c>
      <c r="F200" s="167" t="s">
        <v>216</v>
      </c>
      <c r="G200" s="168" t="s">
        <v>153</v>
      </c>
      <c r="H200" s="169">
        <v>74.75</v>
      </c>
      <c r="I200" s="170"/>
      <c r="J200" s="171">
        <f>ROUND(I200*H200,2)</f>
        <v>0</v>
      </c>
      <c r="K200" s="167" t="s">
        <v>129</v>
      </c>
      <c r="L200" s="25"/>
      <c r="M200" s="172" t="s">
        <v>1</v>
      </c>
      <c r="N200" s="173" t="s">
        <v>44</v>
      </c>
      <c r="P200" s="174">
        <f>O200*H200</f>
        <v>0</v>
      </c>
      <c r="Q200" s="174">
        <v>0.0001</v>
      </c>
      <c r="R200" s="174">
        <f>Q200*H200</f>
        <v>0.007475000000000001</v>
      </c>
      <c r="S200" s="174">
        <v>0</v>
      </c>
      <c r="T200" s="175">
        <f>S200*H200</f>
        <v>0</v>
      </c>
      <c r="AR200" s="176" t="s">
        <v>130</v>
      </c>
      <c r="AT200" s="176" t="s">
        <v>125</v>
      </c>
      <c r="AU200" s="176" t="s">
        <v>89</v>
      </c>
      <c r="AY200" s="3" t="s">
        <v>123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3" t="s">
        <v>87</v>
      </c>
      <c r="BK200" s="177">
        <f>ROUND(I200*H200,2)</f>
        <v>0</v>
      </c>
      <c r="BL200" s="3" t="s">
        <v>130</v>
      </c>
      <c r="BM200" s="176" t="s">
        <v>217</v>
      </c>
    </row>
    <row r="201" spans="2:47" s="24" customFormat="1" ht="12.75">
      <c r="B201" s="25"/>
      <c r="D201" s="178" t="s">
        <v>132</v>
      </c>
      <c r="F201" s="179" t="s">
        <v>218</v>
      </c>
      <c r="I201" s="180"/>
      <c r="L201" s="25"/>
      <c r="M201" s="181"/>
      <c r="T201" s="69"/>
      <c r="AT201" s="3" t="s">
        <v>132</v>
      </c>
      <c r="AU201" s="3" t="s">
        <v>89</v>
      </c>
    </row>
    <row r="202" spans="2:51" s="182" customFormat="1" ht="11.25">
      <c r="B202" s="183"/>
      <c r="D202" s="178" t="s">
        <v>134</v>
      </c>
      <c r="E202" s="184" t="s">
        <v>1</v>
      </c>
      <c r="F202" s="185" t="s">
        <v>182</v>
      </c>
      <c r="H202" s="184" t="s">
        <v>1</v>
      </c>
      <c r="I202" s="186"/>
      <c r="L202" s="183"/>
      <c r="M202" s="187"/>
      <c r="T202" s="188"/>
      <c r="AT202" s="184" t="s">
        <v>134</v>
      </c>
      <c r="AU202" s="184" t="s">
        <v>89</v>
      </c>
      <c r="AV202" s="182" t="s">
        <v>87</v>
      </c>
      <c r="AW202" s="182" t="s">
        <v>33</v>
      </c>
      <c r="AX202" s="182" t="s">
        <v>79</v>
      </c>
      <c r="AY202" s="184" t="s">
        <v>123</v>
      </c>
    </row>
    <row r="203" spans="2:51" s="189" customFormat="1" ht="11.25">
      <c r="B203" s="190"/>
      <c r="D203" s="178" t="s">
        <v>134</v>
      </c>
      <c r="E203" s="191" t="s">
        <v>1</v>
      </c>
      <c r="F203" s="192" t="s">
        <v>219</v>
      </c>
      <c r="H203" s="193">
        <v>74.75</v>
      </c>
      <c r="I203" s="194"/>
      <c r="L203" s="190"/>
      <c r="M203" s="195"/>
      <c r="T203" s="196"/>
      <c r="AT203" s="191" t="s">
        <v>134</v>
      </c>
      <c r="AU203" s="191" t="s">
        <v>89</v>
      </c>
      <c r="AV203" s="189" t="s">
        <v>89</v>
      </c>
      <c r="AW203" s="189" t="s">
        <v>33</v>
      </c>
      <c r="AX203" s="189" t="s">
        <v>79</v>
      </c>
      <c r="AY203" s="191" t="s">
        <v>123</v>
      </c>
    </row>
    <row r="204" spans="2:51" s="197" customFormat="1" ht="11.25">
      <c r="B204" s="198"/>
      <c r="D204" s="178" t="s">
        <v>134</v>
      </c>
      <c r="E204" s="199" t="s">
        <v>1</v>
      </c>
      <c r="F204" s="200" t="s">
        <v>138</v>
      </c>
      <c r="H204" s="201">
        <v>74.75</v>
      </c>
      <c r="I204" s="202"/>
      <c r="L204" s="198"/>
      <c r="M204" s="203"/>
      <c r="T204" s="204"/>
      <c r="AT204" s="199" t="s">
        <v>134</v>
      </c>
      <c r="AU204" s="199" t="s">
        <v>89</v>
      </c>
      <c r="AV204" s="197" t="s">
        <v>130</v>
      </c>
      <c r="AW204" s="197" t="s">
        <v>33</v>
      </c>
      <c r="AX204" s="197" t="s">
        <v>87</v>
      </c>
      <c r="AY204" s="199" t="s">
        <v>123</v>
      </c>
    </row>
    <row r="205" spans="2:65" s="24" customFormat="1" ht="16.5" customHeight="1">
      <c r="B205" s="25"/>
      <c r="C205" s="165" t="s">
        <v>8</v>
      </c>
      <c r="D205" s="165" t="s">
        <v>125</v>
      </c>
      <c r="E205" s="166" t="s">
        <v>220</v>
      </c>
      <c r="F205" s="167" t="s">
        <v>221</v>
      </c>
      <c r="G205" s="168" t="s">
        <v>153</v>
      </c>
      <c r="H205" s="169">
        <v>82.675</v>
      </c>
      <c r="I205" s="170"/>
      <c r="J205" s="171">
        <f>ROUND(I205*H205,2)</f>
        <v>0</v>
      </c>
      <c r="K205" s="167" t="s">
        <v>129</v>
      </c>
      <c r="L205" s="25"/>
      <c r="M205" s="172" t="s">
        <v>1</v>
      </c>
      <c r="N205" s="173" t="s">
        <v>44</v>
      </c>
      <c r="P205" s="174">
        <f>O205*H205</f>
        <v>0</v>
      </c>
      <c r="Q205" s="174">
        <v>0.0002</v>
      </c>
      <c r="R205" s="174">
        <f>Q205*H205</f>
        <v>0.016535</v>
      </c>
      <c r="S205" s="174">
        <v>0</v>
      </c>
      <c r="T205" s="175">
        <f>S205*H205</f>
        <v>0</v>
      </c>
      <c r="AR205" s="176" t="s">
        <v>130</v>
      </c>
      <c r="AT205" s="176" t="s">
        <v>125</v>
      </c>
      <c r="AU205" s="176" t="s">
        <v>89</v>
      </c>
      <c r="AY205" s="3" t="s">
        <v>123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3" t="s">
        <v>87</v>
      </c>
      <c r="BK205" s="177">
        <f>ROUND(I205*H205,2)</f>
        <v>0</v>
      </c>
      <c r="BL205" s="3" t="s">
        <v>130</v>
      </c>
      <c r="BM205" s="176" t="s">
        <v>222</v>
      </c>
    </row>
    <row r="206" spans="2:47" s="24" customFormat="1" ht="12.75">
      <c r="B206" s="25"/>
      <c r="D206" s="178" t="s">
        <v>132</v>
      </c>
      <c r="F206" s="179" t="s">
        <v>223</v>
      </c>
      <c r="I206" s="180"/>
      <c r="L206" s="25"/>
      <c r="M206" s="181"/>
      <c r="T206" s="69"/>
      <c r="AT206" s="3" t="s">
        <v>132</v>
      </c>
      <c r="AU206" s="3" t="s">
        <v>89</v>
      </c>
    </row>
    <row r="207" spans="2:51" s="182" customFormat="1" ht="11.25">
      <c r="B207" s="183"/>
      <c r="D207" s="178" t="s">
        <v>134</v>
      </c>
      <c r="E207" s="184" t="s">
        <v>1</v>
      </c>
      <c r="F207" s="185" t="s">
        <v>182</v>
      </c>
      <c r="H207" s="184" t="s">
        <v>1</v>
      </c>
      <c r="I207" s="186"/>
      <c r="L207" s="183"/>
      <c r="M207" s="187"/>
      <c r="T207" s="188"/>
      <c r="AT207" s="184" t="s">
        <v>134</v>
      </c>
      <c r="AU207" s="184" t="s">
        <v>89</v>
      </c>
      <c r="AV207" s="182" t="s">
        <v>87</v>
      </c>
      <c r="AW207" s="182" t="s">
        <v>33</v>
      </c>
      <c r="AX207" s="182" t="s">
        <v>79</v>
      </c>
      <c r="AY207" s="184" t="s">
        <v>123</v>
      </c>
    </row>
    <row r="208" spans="2:51" s="189" customFormat="1" ht="11.25">
      <c r="B208" s="190"/>
      <c r="D208" s="178" t="s">
        <v>134</v>
      </c>
      <c r="E208" s="191" t="s">
        <v>1</v>
      </c>
      <c r="F208" s="192" t="s">
        <v>199</v>
      </c>
      <c r="H208" s="193">
        <v>78.675</v>
      </c>
      <c r="I208" s="194"/>
      <c r="L208" s="190"/>
      <c r="M208" s="195"/>
      <c r="T208" s="196"/>
      <c r="AT208" s="191" t="s">
        <v>134</v>
      </c>
      <c r="AU208" s="191" t="s">
        <v>89</v>
      </c>
      <c r="AV208" s="189" t="s">
        <v>89</v>
      </c>
      <c r="AW208" s="189" t="s">
        <v>33</v>
      </c>
      <c r="AX208" s="189" t="s">
        <v>79</v>
      </c>
      <c r="AY208" s="191" t="s">
        <v>123</v>
      </c>
    </row>
    <row r="209" spans="2:51" s="189" customFormat="1" ht="11.25">
      <c r="B209" s="190"/>
      <c r="D209" s="178" t="s">
        <v>134</v>
      </c>
      <c r="E209" s="191" t="s">
        <v>1</v>
      </c>
      <c r="F209" s="192" t="s">
        <v>208</v>
      </c>
      <c r="H209" s="193">
        <v>4</v>
      </c>
      <c r="I209" s="194"/>
      <c r="L209" s="190"/>
      <c r="M209" s="195"/>
      <c r="T209" s="196"/>
      <c r="AT209" s="191" t="s">
        <v>134</v>
      </c>
      <c r="AU209" s="191" t="s">
        <v>89</v>
      </c>
      <c r="AV209" s="189" t="s">
        <v>89</v>
      </c>
      <c r="AW209" s="189" t="s">
        <v>33</v>
      </c>
      <c r="AX209" s="189" t="s">
        <v>79</v>
      </c>
      <c r="AY209" s="191" t="s">
        <v>123</v>
      </c>
    </row>
    <row r="210" spans="2:51" s="197" customFormat="1" ht="11.25">
      <c r="B210" s="198"/>
      <c r="D210" s="178" t="s">
        <v>134</v>
      </c>
      <c r="E210" s="199" t="s">
        <v>1</v>
      </c>
      <c r="F210" s="200" t="s">
        <v>138</v>
      </c>
      <c r="H210" s="201">
        <v>82.675</v>
      </c>
      <c r="I210" s="202"/>
      <c r="L210" s="198"/>
      <c r="M210" s="203"/>
      <c r="T210" s="204"/>
      <c r="AT210" s="199" t="s">
        <v>134</v>
      </c>
      <c r="AU210" s="199" t="s">
        <v>89</v>
      </c>
      <c r="AV210" s="197" t="s">
        <v>130</v>
      </c>
      <c r="AW210" s="197" t="s">
        <v>33</v>
      </c>
      <c r="AX210" s="197" t="s">
        <v>87</v>
      </c>
      <c r="AY210" s="199" t="s">
        <v>123</v>
      </c>
    </row>
    <row r="211" spans="2:65" s="24" customFormat="1" ht="16.5" customHeight="1">
      <c r="B211" s="25"/>
      <c r="C211" s="165" t="s">
        <v>224</v>
      </c>
      <c r="D211" s="165" t="s">
        <v>125</v>
      </c>
      <c r="E211" s="166" t="s">
        <v>225</v>
      </c>
      <c r="F211" s="167" t="s">
        <v>226</v>
      </c>
      <c r="G211" s="168" t="s">
        <v>153</v>
      </c>
      <c r="H211" s="169">
        <v>57.5</v>
      </c>
      <c r="I211" s="170"/>
      <c r="J211" s="171">
        <f>ROUND(I211*H211,2)</f>
        <v>0</v>
      </c>
      <c r="K211" s="167" t="s">
        <v>129</v>
      </c>
      <c r="L211" s="25"/>
      <c r="M211" s="172" t="s">
        <v>1</v>
      </c>
      <c r="N211" s="173" t="s">
        <v>44</v>
      </c>
      <c r="P211" s="174">
        <f>O211*H211</f>
        <v>0</v>
      </c>
      <c r="Q211" s="174">
        <v>0.0002</v>
      </c>
      <c r="R211" s="174">
        <f>Q211*H211</f>
        <v>0.0115</v>
      </c>
      <c r="S211" s="174">
        <v>0</v>
      </c>
      <c r="T211" s="175">
        <f>S211*H211</f>
        <v>0</v>
      </c>
      <c r="AR211" s="176" t="s">
        <v>130</v>
      </c>
      <c r="AT211" s="176" t="s">
        <v>125</v>
      </c>
      <c r="AU211" s="176" t="s">
        <v>89</v>
      </c>
      <c r="AY211" s="3" t="s">
        <v>123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3" t="s">
        <v>87</v>
      </c>
      <c r="BK211" s="177">
        <f>ROUND(I211*H211,2)</f>
        <v>0</v>
      </c>
      <c r="BL211" s="3" t="s">
        <v>130</v>
      </c>
      <c r="BM211" s="176" t="s">
        <v>227</v>
      </c>
    </row>
    <row r="212" spans="2:47" s="24" customFormat="1" ht="12.75">
      <c r="B212" s="25"/>
      <c r="D212" s="178" t="s">
        <v>132</v>
      </c>
      <c r="F212" s="179" t="s">
        <v>228</v>
      </c>
      <c r="I212" s="180"/>
      <c r="L212" s="25"/>
      <c r="M212" s="181"/>
      <c r="T212" s="69"/>
      <c r="AT212" s="3" t="s">
        <v>132</v>
      </c>
      <c r="AU212" s="3" t="s">
        <v>89</v>
      </c>
    </row>
    <row r="213" spans="2:51" s="182" customFormat="1" ht="11.25">
      <c r="B213" s="183"/>
      <c r="D213" s="178" t="s">
        <v>134</v>
      </c>
      <c r="E213" s="184" t="s">
        <v>1</v>
      </c>
      <c r="F213" s="185" t="s">
        <v>182</v>
      </c>
      <c r="H213" s="184" t="s">
        <v>1</v>
      </c>
      <c r="I213" s="186"/>
      <c r="L213" s="183"/>
      <c r="M213" s="187"/>
      <c r="T213" s="188"/>
      <c r="AT213" s="184" t="s">
        <v>134</v>
      </c>
      <c r="AU213" s="184" t="s">
        <v>89</v>
      </c>
      <c r="AV213" s="182" t="s">
        <v>87</v>
      </c>
      <c r="AW213" s="182" t="s">
        <v>33</v>
      </c>
      <c r="AX213" s="182" t="s">
        <v>79</v>
      </c>
      <c r="AY213" s="184" t="s">
        <v>123</v>
      </c>
    </row>
    <row r="214" spans="2:51" s="189" customFormat="1" ht="11.25">
      <c r="B214" s="190"/>
      <c r="D214" s="178" t="s">
        <v>134</v>
      </c>
      <c r="E214" s="191" t="s">
        <v>1</v>
      </c>
      <c r="F214" s="192" t="s">
        <v>201</v>
      </c>
      <c r="H214" s="193">
        <v>41</v>
      </c>
      <c r="I214" s="194"/>
      <c r="L214" s="190"/>
      <c r="M214" s="195"/>
      <c r="T214" s="196"/>
      <c r="AT214" s="191" t="s">
        <v>134</v>
      </c>
      <c r="AU214" s="191" t="s">
        <v>89</v>
      </c>
      <c r="AV214" s="189" t="s">
        <v>89</v>
      </c>
      <c r="AW214" s="189" t="s">
        <v>33</v>
      </c>
      <c r="AX214" s="189" t="s">
        <v>79</v>
      </c>
      <c r="AY214" s="191" t="s">
        <v>123</v>
      </c>
    </row>
    <row r="215" spans="2:51" s="189" customFormat="1" ht="11.25">
      <c r="B215" s="190"/>
      <c r="D215" s="178" t="s">
        <v>134</v>
      </c>
      <c r="E215" s="191" t="s">
        <v>1</v>
      </c>
      <c r="F215" s="192" t="s">
        <v>202</v>
      </c>
      <c r="H215" s="193">
        <v>16.5</v>
      </c>
      <c r="I215" s="194"/>
      <c r="L215" s="190"/>
      <c r="M215" s="195"/>
      <c r="T215" s="196"/>
      <c r="AT215" s="191" t="s">
        <v>134</v>
      </c>
      <c r="AU215" s="191" t="s">
        <v>89</v>
      </c>
      <c r="AV215" s="189" t="s">
        <v>89</v>
      </c>
      <c r="AW215" s="189" t="s">
        <v>33</v>
      </c>
      <c r="AX215" s="189" t="s">
        <v>79</v>
      </c>
      <c r="AY215" s="191" t="s">
        <v>123</v>
      </c>
    </row>
    <row r="216" spans="2:51" s="197" customFormat="1" ht="11.25">
      <c r="B216" s="198"/>
      <c r="D216" s="178" t="s">
        <v>134</v>
      </c>
      <c r="E216" s="199" t="s">
        <v>1</v>
      </c>
      <c r="F216" s="200" t="s">
        <v>138</v>
      </c>
      <c r="H216" s="201">
        <v>57.5</v>
      </c>
      <c r="I216" s="202"/>
      <c r="L216" s="198"/>
      <c r="M216" s="203"/>
      <c r="T216" s="204"/>
      <c r="AT216" s="199" t="s">
        <v>134</v>
      </c>
      <c r="AU216" s="199" t="s">
        <v>89</v>
      </c>
      <c r="AV216" s="197" t="s">
        <v>130</v>
      </c>
      <c r="AW216" s="197" t="s">
        <v>33</v>
      </c>
      <c r="AX216" s="197" t="s">
        <v>87</v>
      </c>
      <c r="AY216" s="199" t="s">
        <v>123</v>
      </c>
    </row>
    <row r="217" spans="2:65" s="24" customFormat="1" ht="16.5" customHeight="1">
      <c r="B217" s="25"/>
      <c r="C217" s="165" t="s">
        <v>229</v>
      </c>
      <c r="D217" s="165" t="s">
        <v>125</v>
      </c>
      <c r="E217" s="166" t="s">
        <v>230</v>
      </c>
      <c r="F217" s="167" t="s">
        <v>231</v>
      </c>
      <c r="G217" s="168" t="s">
        <v>153</v>
      </c>
      <c r="H217" s="169">
        <v>74.75</v>
      </c>
      <c r="I217" s="170"/>
      <c r="J217" s="171">
        <f>ROUND(I217*H217,2)</f>
        <v>0</v>
      </c>
      <c r="K217" s="167" t="s">
        <v>129</v>
      </c>
      <c r="L217" s="25"/>
      <c r="M217" s="172" t="s">
        <v>1</v>
      </c>
      <c r="N217" s="173" t="s">
        <v>44</v>
      </c>
      <c r="P217" s="174">
        <f>O217*H217</f>
        <v>0</v>
      </c>
      <c r="Q217" s="174">
        <v>0.00013</v>
      </c>
      <c r="R217" s="174">
        <f>Q217*H217</f>
        <v>0.009717499999999999</v>
      </c>
      <c r="S217" s="174">
        <v>0</v>
      </c>
      <c r="T217" s="175">
        <f>S217*H217</f>
        <v>0</v>
      </c>
      <c r="AR217" s="176" t="s">
        <v>130</v>
      </c>
      <c r="AT217" s="176" t="s">
        <v>125</v>
      </c>
      <c r="AU217" s="176" t="s">
        <v>89</v>
      </c>
      <c r="AY217" s="3" t="s">
        <v>123</v>
      </c>
      <c r="BE217" s="177">
        <f>IF(N217="základní",J217,0)</f>
        <v>0</v>
      </c>
      <c r="BF217" s="177">
        <f>IF(N217="snížená",J217,0)</f>
        <v>0</v>
      </c>
      <c r="BG217" s="177">
        <f>IF(N217="zákl. přenesená",J217,0)</f>
        <v>0</v>
      </c>
      <c r="BH217" s="177">
        <f>IF(N217="sníž. přenesená",J217,0)</f>
        <v>0</v>
      </c>
      <c r="BI217" s="177">
        <f>IF(N217="nulová",J217,0)</f>
        <v>0</v>
      </c>
      <c r="BJ217" s="3" t="s">
        <v>87</v>
      </c>
      <c r="BK217" s="177">
        <f>ROUND(I217*H217,2)</f>
        <v>0</v>
      </c>
      <c r="BL217" s="3" t="s">
        <v>130</v>
      </c>
      <c r="BM217" s="176" t="s">
        <v>232</v>
      </c>
    </row>
    <row r="218" spans="2:47" s="24" customFormat="1" ht="12.75">
      <c r="B218" s="25"/>
      <c r="D218" s="178" t="s">
        <v>132</v>
      </c>
      <c r="F218" s="179" t="s">
        <v>233</v>
      </c>
      <c r="I218" s="180"/>
      <c r="L218" s="25"/>
      <c r="M218" s="181"/>
      <c r="T218" s="69"/>
      <c r="AT218" s="3" t="s">
        <v>132</v>
      </c>
      <c r="AU218" s="3" t="s">
        <v>89</v>
      </c>
    </row>
    <row r="219" spans="2:51" s="182" customFormat="1" ht="11.25">
      <c r="B219" s="183"/>
      <c r="D219" s="178" t="s">
        <v>134</v>
      </c>
      <c r="E219" s="184" t="s">
        <v>1</v>
      </c>
      <c r="F219" s="185" t="s">
        <v>182</v>
      </c>
      <c r="H219" s="184" t="s">
        <v>1</v>
      </c>
      <c r="I219" s="186"/>
      <c r="L219" s="183"/>
      <c r="M219" s="187"/>
      <c r="T219" s="188"/>
      <c r="AT219" s="184" t="s">
        <v>134</v>
      </c>
      <c r="AU219" s="184" t="s">
        <v>89</v>
      </c>
      <c r="AV219" s="182" t="s">
        <v>87</v>
      </c>
      <c r="AW219" s="182" t="s">
        <v>33</v>
      </c>
      <c r="AX219" s="182" t="s">
        <v>79</v>
      </c>
      <c r="AY219" s="184" t="s">
        <v>123</v>
      </c>
    </row>
    <row r="220" spans="2:51" s="189" customFormat="1" ht="11.25">
      <c r="B220" s="190"/>
      <c r="D220" s="178" t="s">
        <v>134</v>
      </c>
      <c r="E220" s="191" t="s">
        <v>1</v>
      </c>
      <c r="F220" s="192" t="s">
        <v>219</v>
      </c>
      <c r="H220" s="193">
        <v>74.75</v>
      </c>
      <c r="I220" s="194"/>
      <c r="L220" s="190"/>
      <c r="M220" s="195"/>
      <c r="T220" s="196"/>
      <c r="AT220" s="191" t="s">
        <v>134</v>
      </c>
      <c r="AU220" s="191" t="s">
        <v>89</v>
      </c>
      <c r="AV220" s="189" t="s">
        <v>89</v>
      </c>
      <c r="AW220" s="189" t="s">
        <v>33</v>
      </c>
      <c r="AX220" s="189" t="s">
        <v>79</v>
      </c>
      <c r="AY220" s="191" t="s">
        <v>123</v>
      </c>
    </row>
    <row r="221" spans="2:51" s="197" customFormat="1" ht="11.25">
      <c r="B221" s="198"/>
      <c r="D221" s="178" t="s">
        <v>134</v>
      </c>
      <c r="E221" s="199" t="s">
        <v>1</v>
      </c>
      <c r="F221" s="200" t="s">
        <v>138</v>
      </c>
      <c r="H221" s="201">
        <v>74.75</v>
      </c>
      <c r="I221" s="202"/>
      <c r="L221" s="198"/>
      <c r="M221" s="203"/>
      <c r="T221" s="204"/>
      <c r="AT221" s="199" t="s">
        <v>134</v>
      </c>
      <c r="AU221" s="199" t="s">
        <v>89</v>
      </c>
      <c r="AV221" s="197" t="s">
        <v>130</v>
      </c>
      <c r="AW221" s="197" t="s">
        <v>33</v>
      </c>
      <c r="AX221" s="197" t="s">
        <v>87</v>
      </c>
      <c r="AY221" s="199" t="s">
        <v>123</v>
      </c>
    </row>
    <row r="222" spans="2:65" s="24" customFormat="1" ht="16.5" customHeight="1">
      <c r="B222" s="25"/>
      <c r="C222" s="165" t="s">
        <v>234</v>
      </c>
      <c r="D222" s="165" t="s">
        <v>125</v>
      </c>
      <c r="E222" s="166" t="s">
        <v>235</v>
      </c>
      <c r="F222" s="167" t="s">
        <v>236</v>
      </c>
      <c r="G222" s="168" t="s">
        <v>153</v>
      </c>
      <c r="H222" s="169">
        <v>388</v>
      </c>
      <c r="I222" s="170"/>
      <c r="J222" s="171">
        <f>ROUND(I222*H222,2)</f>
        <v>0</v>
      </c>
      <c r="K222" s="167" t="s">
        <v>129</v>
      </c>
      <c r="L222" s="25"/>
      <c r="M222" s="172" t="s">
        <v>1</v>
      </c>
      <c r="N222" s="173" t="s">
        <v>44</v>
      </c>
      <c r="P222" s="174">
        <f>O222*H222</f>
        <v>0</v>
      </c>
      <c r="Q222" s="174">
        <v>0.1554</v>
      </c>
      <c r="R222" s="174">
        <f>Q222*H222</f>
        <v>60.2952</v>
      </c>
      <c r="S222" s="174">
        <v>0</v>
      </c>
      <c r="T222" s="175">
        <f>S222*H222</f>
        <v>0</v>
      </c>
      <c r="AR222" s="176" t="s">
        <v>130</v>
      </c>
      <c r="AT222" s="176" t="s">
        <v>125</v>
      </c>
      <c r="AU222" s="176" t="s">
        <v>89</v>
      </c>
      <c r="AY222" s="3" t="s">
        <v>123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3" t="s">
        <v>87</v>
      </c>
      <c r="BK222" s="177">
        <f>ROUND(I222*H222,2)</f>
        <v>0</v>
      </c>
      <c r="BL222" s="3" t="s">
        <v>130</v>
      </c>
      <c r="BM222" s="176" t="s">
        <v>237</v>
      </c>
    </row>
    <row r="223" spans="2:47" s="24" customFormat="1" ht="19.5">
      <c r="B223" s="25"/>
      <c r="D223" s="178" t="s">
        <v>132</v>
      </c>
      <c r="F223" s="179" t="s">
        <v>238</v>
      </c>
      <c r="I223" s="180"/>
      <c r="L223" s="25"/>
      <c r="M223" s="181"/>
      <c r="T223" s="69"/>
      <c r="AT223" s="3" t="s">
        <v>132</v>
      </c>
      <c r="AU223" s="3" t="s">
        <v>89</v>
      </c>
    </row>
    <row r="224" spans="2:51" s="182" customFormat="1" ht="11.25">
      <c r="B224" s="183"/>
      <c r="D224" s="178" t="s">
        <v>134</v>
      </c>
      <c r="E224" s="184" t="s">
        <v>1</v>
      </c>
      <c r="F224" s="185" t="s">
        <v>182</v>
      </c>
      <c r="H224" s="184" t="s">
        <v>1</v>
      </c>
      <c r="I224" s="186"/>
      <c r="L224" s="183"/>
      <c r="M224" s="187"/>
      <c r="T224" s="188"/>
      <c r="AT224" s="184" t="s">
        <v>134</v>
      </c>
      <c r="AU224" s="184" t="s">
        <v>89</v>
      </c>
      <c r="AV224" s="182" t="s">
        <v>87</v>
      </c>
      <c r="AW224" s="182" t="s">
        <v>33</v>
      </c>
      <c r="AX224" s="182" t="s">
        <v>79</v>
      </c>
      <c r="AY224" s="184" t="s">
        <v>123</v>
      </c>
    </row>
    <row r="225" spans="2:51" s="189" customFormat="1" ht="11.25">
      <c r="B225" s="190"/>
      <c r="D225" s="178" t="s">
        <v>134</v>
      </c>
      <c r="E225" s="191" t="s">
        <v>1</v>
      </c>
      <c r="F225" s="192" t="s">
        <v>156</v>
      </c>
      <c r="H225" s="193">
        <v>388</v>
      </c>
      <c r="I225" s="194"/>
      <c r="L225" s="190"/>
      <c r="M225" s="195"/>
      <c r="T225" s="196"/>
      <c r="AT225" s="191" t="s">
        <v>134</v>
      </c>
      <c r="AU225" s="191" t="s">
        <v>89</v>
      </c>
      <c r="AV225" s="189" t="s">
        <v>89</v>
      </c>
      <c r="AW225" s="189" t="s">
        <v>33</v>
      </c>
      <c r="AX225" s="189" t="s">
        <v>79</v>
      </c>
      <c r="AY225" s="191" t="s">
        <v>123</v>
      </c>
    </row>
    <row r="226" spans="2:51" s="197" customFormat="1" ht="11.25">
      <c r="B226" s="198"/>
      <c r="D226" s="178" t="s">
        <v>134</v>
      </c>
      <c r="E226" s="199" t="s">
        <v>1</v>
      </c>
      <c r="F226" s="200" t="s">
        <v>138</v>
      </c>
      <c r="H226" s="201">
        <v>388</v>
      </c>
      <c r="I226" s="202"/>
      <c r="L226" s="198"/>
      <c r="M226" s="203"/>
      <c r="T226" s="204"/>
      <c r="AT226" s="199" t="s">
        <v>134</v>
      </c>
      <c r="AU226" s="199" t="s">
        <v>89</v>
      </c>
      <c r="AV226" s="197" t="s">
        <v>130</v>
      </c>
      <c r="AW226" s="197" t="s">
        <v>33</v>
      </c>
      <c r="AX226" s="197" t="s">
        <v>87</v>
      </c>
      <c r="AY226" s="199" t="s">
        <v>123</v>
      </c>
    </row>
    <row r="227" spans="2:65" s="24" customFormat="1" ht="16.5" customHeight="1">
      <c r="B227" s="25"/>
      <c r="C227" s="205" t="s">
        <v>239</v>
      </c>
      <c r="D227" s="205" t="s">
        <v>240</v>
      </c>
      <c r="E227" s="206" t="s">
        <v>241</v>
      </c>
      <c r="F227" s="207" t="s">
        <v>242</v>
      </c>
      <c r="G227" s="208" t="s">
        <v>153</v>
      </c>
      <c r="H227" s="209">
        <v>298.248</v>
      </c>
      <c r="I227" s="210"/>
      <c r="J227" s="211">
        <f>ROUND(I227*H227,2)</f>
        <v>0</v>
      </c>
      <c r="K227" s="207" t="s">
        <v>129</v>
      </c>
      <c r="L227" s="212"/>
      <c r="M227" s="213" t="s">
        <v>1</v>
      </c>
      <c r="N227" s="214" t="s">
        <v>44</v>
      </c>
      <c r="P227" s="174">
        <f>O227*H227</f>
        <v>0</v>
      </c>
      <c r="Q227" s="174">
        <v>0.08</v>
      </c>
      <c r="R227" s="174">
        <f>Q227*H227</f>
        <v>23.85984</v>
      </c>
      <c r="S227" s="174">
        <v>0</v>
      </c>
      <c r="T227" s="175">
        <f>S227*H227</f>
        <v>0</v>
      </c>
      <c r="AR227" s="176" t="s">
        <v>177</v>
      </c>
      <c r="AT227" s="176" t="s">
        <v>240</v>
      </c>
      <c r="AU227" s="176" t="s">
        <v>89</v>
      </c>
      <c r="AY227" s="3" t="s">
        <v>123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3" t="s">
        <v>87</v>
      </c>
      <c r="BK227" s="177">
        <f>ROUND(I227*H227,2)</f>
        <v>0</v>
      </c>
      <c r="BL227" s="3" t="s">
        <v>130</v>
      </c>
      <c r="BM227" s="176" t="s">
        <v>243</v>
      </c>
    </row>
    <row r="228" spans="2:47" s="24" customFormat="1" ht="12.75">
      <c r="B228" s="25"/>
      <c r="D228" s="178" t="s">
        <v>132</v>
      </c>
      <c r="F228" s="179" t="s">
        <v>242</v>
      </c>
      <c r="I228" s="180"/>
      <c r="L228" s="25"/>
      <c r="M228" s="181"/>
      <c r="T228" s="69"/>
      <c r="AT228" s="3" t="s">
        <v>132</v>
      </c>
      <c r="AU228" s="3" t="s">
        <v>89</v>
      </c>
    </row>
    <row r="229" spans="2:51" s="182" customFormat="1" ht="11.25">
      <c r="B229" s="183"/>
      <c r="D229" s="178" t="s">
        <v>134</v>
      </c>
      <c r="E229" s="184" t="s">
        <v>1</v>
      </c>
      <c r="F229" s="185" t="s">
        <v>182</v>
      </c>
      <c r="H229" s="184" t="s">
        <v>1</v>
      </c>
      <c r="I229" s="186"/>
      <c r="L229" s="183"/>
      <c r="M229" s="187"/>
      <c r="T229" s="188"/>
      <c r="AT229" s="184" t="s">
        <v>134</v>
      </c>
      <c r="AU229" s="184" t="s">
        <v>89</v>
      </c>
      <c r="AV229" s="182" t="s">
        <v>87</v>
      </c>
      <c r="AW229" s="182" t="s">
        <v>33</v>
      </c>
      <c r="AX229" s="182" t="s">
        <v>79</v>
      </c>
      <c r="AY229" s="184" t="s">
        <v>123</v>
      </c>
    </row>
    <row r="230" spans="2:51" s="189" customFormat="1" ht="11.25">
      <c r="B230" s="190"/>
      <c r="D230" s="178" t="s">
        <v>134</v>
      </c>
      <c r="E230" s="191" t="s">
        <v>1</v>
      </c>
      <c r="F230" s="192" t="s">
        <v>244</v>
      </c>
      <c r="H230" s="193">
        <v>388</v>
      </c>
      <c r="I230" s="194"/>
      <c r="L230" s="190"/>
      <c r="M230" s="195"/>
      <c r="T230" s="196"/>
      <c r="AT230" s="191" t="s">
        <v>134</v>
      </c>
      <c r="AU230" s="191" t="s">
        <v>89</v>
      </c>
      <c r="AV230" s="189" t="s">
        <v>89</v>
      </c>
      <c r="AW230" s="189" t="s">
        <v>33</v>
      </c>
      <c r="AX230" s="189" t="s">
        <v>79</v>
      </c>
      <c r="AY230" s="191" t="s">
        <v>123</v>
      </c>
    </row>
    <row r="231" spans="2:51" s="189" customFormat="1" ht="11.25">
      <c r="B231" s="190"/>
      <c r="D231" s="178" t="s">
        <v>134</v>
      </c>
      <c r="E231" s="191" t="s">
        <v>1</v>
      </c>
      <c r="F231" s="192" t="s">
        <v>245</v>
      </c>
      <c r="H231" s="193">
        <v>-69.6</v>
      </c>
      <c r="I231" s="194"/>
      <c r="L231" s="190"/>
      <c r="M231" s="195"/>
      <c r="T231" s="196"/>
      <c r="AT231" s="191" t="s">
        <v>134</v>
      </c>
      <c r="AU231" s="191" t="s">
        <v>89</v>
      </c>
      <c r="AV231" s="189" t="s">
        <v>89</v>
      </c>
      <c r="AW231" s="189" t="s">
        <v>33</v>
      </c>
      <c r="AX231" s="189" t="s">
        <v>79</v>
      </c>
      <c r="AY231" s="191" t="s">
        <v>123</v>
      </c>
    </row>
    <row r="232" spans="2:51" s="189" customFormat="1" ht="11.25">
      <c r="B232" s="190"/>
      <c r="D232" s="178" t="s">
        <v>134</v>
      </c>
      <c r="E232" s="191" t="s">
        <v>1</v>
      </c>
      <c r="F232" s="192" t="s">
        <v>246</v>
      </c>
      <c r="H232" s="193">
        <v>-26</v>
      </c>
      <c r="I232" s="194"/>
      <c r="L232" s="190"/>
      <c r="M232" s="195"/>
      <c r="T232" s="196"/>
      <c r="AT232" s="191" t="s">
        <v>134</v>
      </c>
      <c r="AU232" s="191" t="s">
        <v>89</v>
      </c>
      <c r="AV232" s="189" t="s">
        <v>89</v>
      </c>
      <c r="AW232" s="189" t="s">
        <v>33</v>
      </c>
      <c r="AX232" s="189" t="s">
        <v>79</v>
      </c>
      <c r="AY232" s="191" t="s">
        <v>123</v>
      </c>
    </row>
    <row r="233" spans="2:51" s="197" customFormat="1" ht="11.25">
      <c r="B233" s="198"/>
      <c r="D233" s="178" t="s">
        <v>134</v>
      </c>
      <c r="E233" s="199" t="s">
        <v>1</v>
      </c>
      <c r="F233" s="200" t="s">
        <v>138</v>
      </c>
      <c r="H233" s="201">
        <v>292.4</v>
      </c>
      <c r="I233" s="202"/>
      <c r="L233" s="198"/>
      <c r="M233" s="203"/>
      <c r="T233" s="204"/>
      <c r="AT233" s="199" t="s">
        <v>134</v>
      </c>
      <c r="AU233" s="199" t="s">
        <v>89</v>
      </c>
      <c r="AV233" s="197" t="s">
        <v>130</v>
      </c>
      <c r="AW233" s="197" t="s">
        <v>33</v>
      </c>
      <c r="AX233" s="197" t="s">
        <v>87</v>
      </c>
      <c r="AY233" s="199" t="s">
        <v>123</v>
      </c>
    </row>
    <row r="234" spans="2:51" s="189" customFormat="1" ht="11.25">
      <c r="B234" s="190"/>
      <c r="D234" s="178" t="s">
        <v>134</v>
      </c>
      <c r="F234" s="192" t="s">
        <v>247</v>
      </c>
      <c r="H234" s="193">
        <v>298.248</v>
      </c>
      <c r="I234" s="194"/>
      <c r="L234" s="190"/>
      <c r="M234" s="195"/>
      <c r="T234" s="196"/>
      <c r="AT234" s="191" t="s">
        <v>134</v>
      </c>
      <c r="AU234" s="191" t="s">
        <v>89</v>
      </c>
      <c r="AV234" s="189" t="s">
        <v>89</v>
      </c>
      <c r="AW234" s="189" t="s">
        <v>4</v>
      </c>
      <c r="AX234" s="189" t="s">
        <v>87</v>
      </c>
      <c r="AY234" s="191" t="s">
        <v>123</v>
      </c>
    </row>
    <row r="235" spans="2:65" s="24" customFormat="1" ht="16.5" customHeight="1">
      <c r="B235" s="25"/>
      <c r="C235" s="205" t="s">
        <v>248</v>
      </c>
      <c r="D235" s="205" t="s">
        <v>240</v>
      </c>
      <c r="E235" s="206" t="s">
        <v>249</v>
      </c>
      <c r="F235" s="207" t="s">
        <v>250</v>
      </c>
      <c r="G235" s="208" t="s">
        <v>153</v>
      </c>
      <c r="H235" s="209">
        <v>70.992</v>
      </c>
      <c r="I235" s="210"/>
      <c r="J235" s="211">
        <f>ROUND(I235*H235,2)</f>
        <v>0</v>
      </c>
      <c r="K235" s="207" t="s">
        <v>129</v>
      </c>
      <c r="L235" s="212"/>
      <c r="M235" s="213" t="s">
        <v>1</v>
      </c>
      <c r="N235" s="214" t="s">
        <v>44</v>
      </c>
      <c r="P235" s="174">
        <f>O235*H235</f>
        <v>0</v>
      </c>
      <c r="Q235" s="174">
        <v>0.0483</v>
      </c>
      <c r="R235" s="174">
        <f>Q235*H235</f>
        <v>3.4289136000000005</v>
      </c>
      <c r="S235" s="174">
        <v>0</v>
      </c>
      <c r="T235" s="175">
        <f>S235*H235</f>
        <v>0</v>
      </c>
      <c r="AR235" s="176" t="s">
        <v>177</v>
      </c>
      <c r="AT235" s="176" t="s">
        <v>240</v>
      </c>
      <c r="AU235" s="176" t="s">
        <v>89</v>
      </c>
      <c r="AY235" s="3" t="s">
        <v>123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3" t="s">
        <v>87</v>
      </c>
      <c r="BK235" s="177">
        <f>ROUND(I235*H235,2)</f>
        <v>0</v>
      </c>
      <c r="BL235" s="3" t="s">
        <v>130</v>
      </c>
      <c r="BM235" s="176" t="s">
        <v>251</v>
      </c>
    </row>
    <row r="236" spans="2:47" s="24" customFormat="1" ht="12.75">
      <c r="B236" s="25"/>
      <c r="D236" s="178" t="s">
        <v>132</v>
      </c>
      <c r="F236" s="179" t="s">
        <v>250</v>
      </c>
      <c r="I236" s="180"/>
      <c r="L236" s="25"/>
      <c r="M236" s="181"/>
      <c r="T236" s="69"/>
      <c r="AT236" s="3" t="s">
        <v>132</v>
      </c>
      <c r="AU236" s="3" t="s">
        <v>89</v>
      </c>
    </row>
    <row r="237" spans="2:51" s="182" customFormat="1" ht="11.25">
      <c r="B237" s="183"/>
      <c r="D237" s="178" t="s">
        <v>134</v>
      </c>
      <c r="E237" s="184" t="s">
        <v>1</v>
      </c>
      <c r="F237" s="185" t="s">
        <v>182</v>
      </c>
      <c r="H237" s="184" t="s">
        <v>1</v>
      </c>
      <c r="I237" s="186"/>
      <c r="L237" s="183"/>
      <c r="M237" s="187"/>
      <c r="T237" s="188"/>
      <c r="AT237" s="184" t="s">
        <v>134</v>
      </c>
      <c r="AU237" s="184" t="s">
        <v>89</v>
      </c>
      <c r="AV237" s="182" t="s">
        <v>87</v>
      </c>
      <c r="AW237" s="182" t="s">
        <v>33</v>
      </c>
      <c r="AX237" s="182" t="s">
        <v>79</v>
      </c>
      <c r="AY237" s="184" t="s">
        <v>123</v>
      </c>
    </row>
    <row r="238" spans="2:51" s="189" customFormat="1" ht="11.25">
      <c r="B238" s="190"/>
      <c r="D238" s="178" t="s">
        <v>134</v>
      </c>
      <c r="E238" s="191" t="s">
        <v>1</v>
      </c>
      <c r="F238" s="192" t="s">
        <v>252</v>
      </c>
      <c r="H238" s="193">
        <v>69.6</v>
      </c>
      <c r="I238" s="194"/>
      <c r="L238" s="190"/>
      <c r="M238" s="195"/>
      <c r="T238" s="196"/>
      <c r="AT238" s="191" t="s">
        <v>134</v>
      </c>
      <c r="AU238" s="191" t="s">
        <v>89</v>
      </c>
      <c r="AV238" s="189" t="s">
        <v>89</v>
      </c>
      <c r="AW238" s="189" t="s">
        <v>33</v>
      </c>
      <c r="AX238" s="189" t="s">
        <v>79</v>
      </c>
      <c r="AY238" s="191" t="s">
        <v>123</v>
      </c>
    </row>
    <row r="239" spans="2:51" s="197" customFormat="1" ht="11.25">
      <c r="B239" s="198"/>
      <c r="D239" s="178" t="s">
        <v>134</v>
      </c>
      <c r="E239" s="199" t="s">
        <v>1</v>
      </c>
      <c r="F239" s="200" t="s">
        <v>138</v>
      </c>
      <c r="H239" s="201">
        <v>69.6</v>
      </c>
      <c r="I239" s="202"/>
      <c r="L239" s="198"/>
      <c r="M239" s="203"/>
      <c r="T239" s="204"/>
      <c r="AT239" s="199" t="s">
        <v>134</v>
      </c>
      <c r="AU239" s="199" t="s">
        <v>89</v>
      </c>
      <c r="AV239" s="197" t="s">
        <v>130</v>
      </c>
      <c r="AW239" s="197" t="s">
        <v>33</v>
      </c>
      <c r="AX239" s="197" t="s">
        <v>87</v>
      </c>
      <c r="AY239" s="199" t="s">
        <v>123</v>
      </c>
    </row>
    <row r="240" spans="2:51" s="189" customFormat="1" ht="11.25">
      <c r="B240" s="190"/>
      <c r="D240" s="178" t="s">
        <v>134</v>
      </c>
      <c r="F240" s="192" t="s">
        <v>253</v>
      </c>
      <c r="H240" s="193">
        <v>70.992</v>
      </c>
      <c r="I240" s="194"/>
      <c r="L240" s="190"/>
      <c r="M240" s="195"/>
      <c r="T240" s="196"/>
      <c r="AT240" s="191" t="s">
        <v>134</v>
      </c>
      <c r="AU240" s="191" t="s">
        <v>89</v>
      </c>
      <c r="AV240" s="189" t="s">
        <v>89</v>
      </c>
      <c r="AW240" s="189" t="s">
        <v>4</v>
      </c>
      <c r="AX240" s="189" t="s">
        <v>87</v>
      </c>
      <c r="AY240" s="191" t="s">
        <v>123</v>
      </c>
    </row>
    <row r="241" spans="2:65" s="24" customFormat="1" ht="16.5" customHeight="1">
      <c r="B241" s="25"/>
      <c r="C241" s="205" t="s">
        <v>7</v>
      </c>
      <c r="D241" s="205" t="s">
        <v>240</v>
      </c>
      <c r="E241" s="206" t="s">
        <v>254</v>
      </c>
      <c r="F241" s="207" t="s">
        <v>255</v>
      </c>
      <c r="G241" s="208" t="s">
        <v>153</v>
      </c>
      <c r="H241" s="209">
        <v>26.52</v>
      </c>
      <c r="I241" s="210"/>
      <c r="J241" s="211">
        <f>ROUND(I241*H241,2)</f>
        <v>0</v>
      </c>
      <c r="K241" s="207" t="s">
        <v>129</v>
      </c>
      <c r="L241" s="212"/>
      <c r="M241" s="213" t="s">
        <v>1</v>
      </c>
      <c r="N241" s="214" t="s">
        <v>44</v>
      </c>
      <c r="P241" s="174">
        <f>O241*H241</f>
        <v>0</v>
      </c>
      <c r="Q241" s="174">
        <v>0.06567</v>
      </c>
      <c r="R241" s="174">
        <f>Q241*H241</f>
        <v>1.7415684000000002</v>
      </c>
      <c r="S241" s="174">
        <v>0</v>
      </c>
      <c r="T241" s="175">
        <f>S241*H241</f>
        <v>0</v>
      </c>
      <c r="AR241" s="176" t="s">
        <v>177</v>
      </c>
      <c r="AT241" s="176" t="s">
        <v>240</v>
      </c>
      <c r="AU241" s="176" t="s">
        <v>89</v>
      </c>
      <c r="AY241" s="3" t="s">
        <v>123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3" t="s">
        <v>87</v>
      </c>
      <c r="BK241" s="177">
        <f>ROUND(I241*H241,2)</f>
        <v>0</v>
      </c>
      <c r="BL241" s="3" t="s">
        <v>130</v>
      </c>
      <c r="BM241" s="176" t="s">
        <v>256</v>
      </c>
    </row>
    <row r="242" spans="2:47" s="24" customFormat="1" ht="12.75">
      <c r="B242" s="25"/>
      <c r="D242" s="178" t="s">
        <v>132</v>
      </c>
      <c r="F242" s="179" t="s">
        <v>255</v>
      </c>
      <c r="I242" s="180"/>
      <c r="L242" s="25"/>
      <c r="M242" s="181"/>
      <c r="T242" s="69"/>
      <c r="AT242" s="3" t="s">
        <v>132</v>
      </c>
      <c r="AU242" s="3" t="s">
        <v>89</v>
      </c>
    </row>
    <row r="243" spans="2:51" s="182" customFormat="1" ht="11.25">
      <c r="B243" s="183"/>
      <c r="D243" s="178" t="s">
        <v>134</v>
      </c>
      <c r="E243" s="184" t="s">
        <v>1</v>
      </c>
      <c r="F243" s="185" t="s">
        <v>182</v>
      </c>
      <c r="H243" s="184" t="s">
        <v>1</v>
      </c>
      <c r="I243" s="186"/>
      <c r="L243" s="183"/>
      <c r="M243" s="187"/>
      <c r="T243" s="188"/>
      <c r="AT243" s="184" t="s">
        <v>134</v>
      </c>
      <c r="AU243" s="184" t="s">
        <v>89</v>
      </c>
      <c r="AV243" s="182" t="s">
        <v>87</v>
      </c>
      <c r="AW243" s="182" t="s">
        <v>33</v>
      </c>
      <c r="AX243" s="182" t="s">
        <v>79</v>
      </c>
      <c r="AY243" s="184" t="s">
        <v>123</v>
      </c>
    </row>
    <row r="244" spans="2:51" s="189" customFormat="1" ht="11.25">
      <c r="B244" s="190"/>
      <c r="D244" s="178" t="s">
        <v>134</v>
      </c>
      <c r="E244" s="191" t="s">
        <v>1</v>
      </c>
      <c r="F244" s="192" t="s">
        <v>257</v>
      </c>
      <c r="H244" s="193">
        <v>26</v>
      </c>
      <c r="I244" s="194"/>
      <c r="L244" s="190"/>
      <c r="M244" s="195"/>
      <c r="T244" s="196"/>
      <c r="AT244" s="191" t="s">
        <v>134</v>
      </c>
      <c r="AU244" s="191" t="s">
        <v>89</v>
      </c>
      <c r="AV244" s="189" t="s">
        <v>89</v>
      </c>
      <c r="AW244" s="189" t="s">
        <v>33</v>
      </c>
      <c r="AX244" s="189" t="s">
        <v>79</v>
      </c>
      <c r="AY244" s="191" t="s">
        <v>123</v>
      </c>
    </row>
    <row r="245" spans="2:51" s="197" customFormat="1" ht="11.25">
      <c r="B245" s="198"/>
      <c r="D245" s="178" t="s">
        <v>134</v>
      </c>
      <c r="E245" s="199" t="s">
        <v>1</v>
      </c>
      <c r="F245" s="200" t="s">
        <v>138</v>
      </c>
      <c r="H245" s="201">
        <v>26</v>
      </c>
      <c r="I245" s="202"/>
      <c r="L245" s="198"/>
      <c r="M245" s="203"/>
      <c r="T245" s="204"/>
      <c r="AT245" s="199" t="s">
        <v>134</v>
      </c>
      <c r="AU245" s="199" t="s">
        <v>89</v>
      </c>
      <c r="AV245" s="197" t="s">
        <v>130</v>
      </c>
      <c r="AW245" s="197" t="s">
        <v>33</v>
      </c>
      <c r="AX245" s="197" t="s">
        <v>87</v>
      </c>
      <c r="AY245" s="199" t="s">
        <v>123</v>
      </c>
    </row>
    <row r="246" spans="2:51" s="189" customFormat="1" ht="11.25">
      <c r="B246" s="190"/>
      <c r="D246" s="178" t="s">
        <v>134</v>
      </c>
      <c r="F246" s="192" t="s">
        <v>258</v>
      </c>
      <c r="H246" s="193">
        <v>26.52</v>
      </c>
      <c r="I246" s="194"/>
      <c r="L246" s="190"/>
      <c r="M246" s="195"/>
      <c r="T246" s="196"/>
      <c r="AT246" s="191" t="s">
        <v>134</v>
      </c>
      <c r="AU246" s="191" t="s">
        <v>89</v>
      </c>
      <c r="AV246" s="189" t="s">
        <v>89</v>
      </c>
      <c r="AW246" s="189" t="s">
        <v>4</v>
      </c>
      <c r="AX246" s="189" t="s">
        <v>87</v>
      </c>
      <c r="AY246" s="191" t="s">
        <v>123</v>
      </c>
    </row>
    <row r="247" spans="2:65" s="24" customFormat="1" ht="16.5" customHeight="1">
      <c r="B247" s="25"/>
      <c r="C247" s="165" t="s">
        <v>259</v>
      </c>
      <c r="D247" s="165" t="s">
        <v>125</v>
      </c>
      <c r="E247" s="166" t="s">
        <v>260</v>
      </c>
      <c r="F247" s="167" t="s">
        <v>261</v>
      </c>
      <c r="G247" s="168" t="s">
        <v>262</v>
      </c>
      <c r="H247" s="169">
        <v>3.88</v>
      </c>
      <c r="I247" s="170"/>
      <c r="J247" s="171">
        <f>ROUND(I247*H247,2)</f>
        <v>0</v>
      </c>
      <c r="K247" s="167" t="s">
        <v>129</v>
      </c>
      <c r="L247" s="25"/>
      <c r="M247" s="172" t="s">
        <v>1</v>
      </c>
      <c r="N247" s="173" t="s">
        <v>44</v>
      </c>
      <c r="P247" s="174">
        <f>O247*H247</f>
        <v>0</v>
      </c>
      <c r="Q247" s="174">
        <v>2.25634</v>
      </c>
      <c r="R247" s="174">
        <f>Q247*H247</f>
        <v>8.7545992</v>
      </c>
      <c r="S247" s="174">
        <v>0</v>
      </c>
      <c r="T247" s="175">
        <f>S247*H247</f>
        <v>0</v>
      </c>
      <c r="AR247" s="176" t="s">
        <v>130</v>
      </c>
      <c r="AT247" s="176" t="s">
        <v>125</v>
      </c>
      <c r="AU247" s="176" t="s">
        <v>89</v>
      </c>
      <c r="AY247" s="3" t="s">
        <v>123</v>
      </c>
      <c r="BE247" s="177">
        <f>IF(N247="základní",J247,0)</f>
        <v>0</v>
      </c>
      <c r="BF247" s="177">
        <f>IF(N247="snížená",J247,0)</f>
        <v>0</v>
      </c>
      <c r="BG247" s="177">
        <f>IF(N247="zákl. přenesená",J247,0)</f>
        <v>0</v>
      </c>
      <c r="BH247" s="177">
        <f>IF(N247="sníž. přenesená",J247,0)</f>
        <v>0</v>
      </c>
      <c r="BI247" s="177">
        <f>IF(N247="nulová",J247,0)</f>
        <v>0</v>
      </c>
      <c r="BJ247" s="3" t="s">
        <v>87</v>
      </c>
      <c r="BK247" s="177">
        <f>ROUND(I247*H247,2)</f>
        <v>0</v>
      </c>
      <c r="BL247" s="3" t="s">
        <v>130</v>
      </c>
      <c r="BM247" s="176" t="s">
        <v>263</v>
      </c>
    </row>
    <row r="248" spans="2:47" s="24" customFormat="1" ht="12.75">
      <c r="B248" s="25"/>
      <c r="D248" s="178" t="s">
        <v>132</v>
      </c>
      <c r="F248" s="179" t="s">
        <v>264</v>
      </c>
      <c r="I248" s="180"/>
      <c r="L248" s="25"/>
      <c r="M248" s="181"/>
      <c r="T248" s="69"/>
      <c r="AT248" s="3" t="s">
        <v>132</v>
      </c>
      <c r="AU248" s="3" t="s">
        <v>89</v>
      </c>
    </row>
    <row r="249" spans="2:51" s="182" customFormat="1" ht="11.25">
      <c r="B249" s="183"/>
      <c r="D249" s="178" t="s">
        <v>134</v>
      </c>
      <c r="E249" s="184" t="s">
        <v>1</v>
      </c>
      <c r="F249" s="185" t="s">
        <v>265</v>
      </c>
      <c r="H249" s="184" t="s">
        <v>1</v>
      </c>
      <c r="I249" s="186"/>
      <c r="L249" s="183"/>
      <c r="M249" s="187"/>
      <c r="T249" s="188"/>
      <c r="AT249" s="184" t="s">
        <v>134</v>
      </c>
      <c r="AU249" s="184" t="s">
        <v>89</v>
      </c>
      <c r="AV249" s="182" t="s">
        <v>87</v>
      </c>
      <c r="AW249" s="182" t="s">
        <v>33</v>
      </c>
      <c r="AX249" s="182" t="s">
        <v>79</v>
      </c>
      <c r="AY249" s="184" t="s">
        <v>123</v>
      </c>
    </row>
    <row r="250" spans="2:51" s="189" customFormat="1" ht="11.25">
      <c r="B250" s="190"/>
      <c r="D250" s="178" t="s">
        <v>134</v>
      </c>
      <c r="E250" s="191" t="s">
        <v>1</v>
      </c>
      <c r="F250" s="192" t="s">
        <v>266</v>
      </c>
      <c r="H250" s="193">
        <v>3.88</v>
      </c>
      <c r="I250" s="194"/>
      <c r="L250" s="190"/>
      <c r="M250" s="195"/>
      <c r="T250" s="196"/>
      <c r="AT250" s="191" t="s">
        <v>134</v>
      </c>
      <c r="AU250" s="191" t="s">
        <v>89</v>
      </c>
      <c r="AV250" s="189" t="s">
        <v>89</v>
      </c>
      <c r="AW250" s="189" t="s">
        <v>33</v>
      </c>
      <c r="AX250" s="189" t="s">
        <v>79</v>
      </c>
      <c r="AY250" s="191" t="s">
        <v>123</v>
      </c>
    </row>
    <row r="251" spans="2:51" s="197" customFormat="1" ht="11.25">
      <c r="B251" s="198"/>
      <c r="D251" s="178" t="s">
        <v>134</v>
      </c>
      <c r="E251" s="199" t="s">
        <v>1</v>
      </c>
      <c r="F251" s="200" t="s">
        <v>138</v>
      </c>
      <c r="H251" s="201">
        <v>3.88</v>
      </c>
      <c r="I251" s="202"/>
      <c r="L251" s="198"/>
      <c r="M251" s="203"/>
      <c r="T251" s="204"/>
      <c r="AT251" s="199" t="s">
        <v>134</v>
      </c>
      <c r="AU251" s="199" t="s">
        <v>89</v>
      </c>
      <c r="AV251" s="197" t="s">
        <v>130</v>
      </c>
      <c r="AW251" s="197" t="s">
        <v>33</v>
      </c>
      <c r="AX251" s="197" t="s">
        <v>87</v>
      </c>
      <c r="AY251" s="199" t="s">
        <v>123</v>
      </c>
    </row>
    <row r="252" spans="2:65" s="24" customFormat="1" ht="16.5" customHeight="1">
      <c r="B252" s="25"/>
      <c r="C252" s="165" t="s">
        <v>267</v>
      </c>
      <c r="D252" s="165" t="s">
        <v>125</v>
      </c>
      <c r="E252" s="166" t="s">
        <v>268</v>
      </c>
      <c r="F252" s="167" t="s">
        <v>269</v>
      </c>
      <c r="G252" s="168" t="s">
        <v>153</v>
      </c>
      <c r="H252" s="169">
        <v>37</v>
      </c>
      <c r="I252" s="170"/>
      <c r="J252" s="171">
        <f>ROUND(I252*H252,2)</f>
        <v>0</v>
      </c>
      <c r="K252" s="167" t="s">
        <v>129</v>
      </c>
      <c r="L252" s="25"/>
      <c r="M252" s="172" t="s">
        <v>1</v>
      </c>
      <c r="N252" s="173" t="s">
        <v>44</v>
      </c>
      <c r="P252" s="174">
        <f>O252*H252</f>
        <v>0</v>
      </c>
      <c r="Q252" s="174">
        <v>0</v>
      </c>
      <c r="R252" s="174">
        <f>Q252*H252</f>
        <v>0</v>
      </c>
      <c r="S252" s="174">
        <v>0</v>
      </c>
      <c r="T252" s="175">
        <f>S252*H252</f>
        <v>0</v>
      </c>
      <c r="AR252" s="176" t="s">
        <v>130</v>
      </c>
      <c r="AT252" s="176" t="s">
        <v>125</v>
      </c>
      <c r="AU252" s="176" t="s">
        <v>89</v>
      </c>
      <c r="AY252" s="3" t="s">
        <v>123</v>
      </c>
      <c r="BE252" s="177">
        <f>IF(N252="základní",J252,0)</f>
        <v>0</v>
      </c>
      <c r="BF252" s="177">
        <f>IF(N252="snížená",J252,0)</f>
        <v>0</v>
      </c>
      <c r="BG252" s="177">
        <f>IF(N252="zákl. přenesená",J252,0)</f>
        <v>0</v>
      </c>
      <c r="BH252" s="177">
        <f>IF(N252="sníž. přenesená",J252,0)</f>
        <v>0</v>
      </c>
      <c r="BI252" s="177">
        <f>IF(N252="nulová",J252,0)</f>
        <v>0</v>
      </c>
      <c r="BJ252" s="3" t="s">
        <v>87</v>
      </c>
      <c r="BK252" s="177">
        <f>ROUND(I252*H252,2)</f>
        <v>0</v>
      </c>
      <c r="BL252" s="3" t="s">
        <v>130</v>
      </c>
      <c r="BM252" s="176" t="s">
        <v>270</v>
      </c>
    </row>
    <row r="253" spans="2:47" s="24" customFormat="1" ht="12.75">
      <c r="B253" s="25"/>
      <c r="D253" s="178" t="s">
        <v>132</v>
      </c>
      <c r="F253" s="179" t="s">
        <v>271</v>
      </c>
      <c r="I253" s="180"/>
      <c r="L253" s="25"/>
      <c r="M253" s="181"/>
      <c r="T253" s="69"/>
      <c r="AT253" s="3" t="s">
        <v>132</v>
      </c>
      <c r="AU253" s="3" t="s">
        <v>89</v>
      </c>
    </row>
    <row r="254" spans="2:51" s="182" customFormat="1" ht="11.25">
      <c r="B254" s="183"/>
      <c r="D254" s="178" t="s">
        <v>134</v>
      </c>
      <c r="E254" s="184" t="s">
        <v>1</v>
      </c>
      <c r="F254" s="185" t="s">
        <v>136</v>
      </c>
      <c r="H254" s="184" t="s">
        <v>1</v>
      </c>
      <c r="I254" s="186"/>
      <c r="L254" s="183"/>
      <c r="M254" s="187"/>
      <c r="T254" s="188"/>
      <c r="AT254" s="184" t="s">
        <v>134</v>
      </c>
      <c r="AU254" s="184" t="s">
        <v>89</v>
      </c>
      <c r="AV254" s="182" t="s">
        <v>87</v>
      </c>
      <c r="AW254" s="182" t="s">
        <v>33</v>
      </c>
      <c r="AX254" s="182" t="s">
        <v>79</v>
      </c>
      <c r="AY254" s="184" t="s">
        <v>123</v>
      </c>
    </row>
    <row r="255" spans="2:51" s="189" customFormat="1" ht="11.25">
      <c r="B255" s="190"/>
      <c r="D255" s="178" t="s">
        <v>134</v>
      </c>
      <c r="E255" s="191" t="s">
        <v>1</v>
      </c>
      <c r="F255" s="192" t="s">
        <v>272</v>
      </c>
      <c r="H255" s="193">
        <v>37</v>
      </c>
      <c r="I255" s="194"/>
      <c r="L255" s="190"/>
      <c r="M255" s="195"/>
      <c r="T255" s="196"/>
      <c r="AT255" s="191" t="s">
        <v>134</v>
      </c>
      <c r="AU255" s="191" t="s">
        <v>89</v>
      </c>
      <c r="AV255" s="189" t="s">
        <v>89</v>
      </c>
      <c r="AW255" s="189" t="s">
        <v>33</v>
      </c>
      <c r="AX255" s="189" t="s">
        <v>79</v>
      </c>
      <c r="AY255" s="191" t="s">
        <v>123</v>
      </c>
    </row>
    <row r="256" spans="2:51" s="197" customFormat="1" ht="11.25">
      <c r="B256" s="198"/>
      <c r="D256" s="178" t="s">
        <v>134</v>
      </c>
      <c r="E256" s="199" t="s">
        <v>1</v>
      </c>
      <c r="F256" s="200" t="s">
        <v>138</v>
      </c>
      <c r="H256" s="201">
        <v>37</v>
      </c>
      <c r="I256" s="202"/>
      <c r="L256" s="198"/>
      <c r="M256" s="203"/>
      <c r="T256" s="204"/>
      <c r="AT256" s="199" t="s">
        <v>134</v>
      </c>
      <c r="AU256" s="199" t="s">
        <v>89</v>
      </c>
      <c r="AV256" s="197" t="s">
        <v>130</v>
      </c>
      <c r="AW256" s="197" t="s">
        <v>33</v>
      </c>
      <c r="AX256" s="197" t="s">
        <v>87</v>
      </c>
      <c r="AY256" s="199" t="s">
        <v>123</v>
      </c>
    </row>
    <row r="257" spans="2:65" s="24" customFormat="1" ht="16.5" customHeight="1">
      <c r="B257" s="25"/>
      <c r="C257" s="165" t="s">
        <v>273</v>
      </c>
      <c r="D257" s="165" t="s">
        <v>125</v>
      </c>
      <c r="E257" s="166" t="s">
        <v>274</v>
      </c>
      <c r="F257" s="167" t="s">
        <v>275</v>
      </c>
      <c r="G257" s="168" t="s">
        <v>153</v>
      </c>
      <c r="H257" s="169">
        <v>388</v>
      </c>
      <c r="I257" s="170"/>
      <c r="J257" s="171">
        <f>ROUND(I257*H257,2)</f>
        <v>0</v>
      </c>
      <c r="K257" s="167" t="s">
        <v>129</v>
      </c>
      <c r="L257" s="25"/>
      <c r="M257" s="172" t="s">
        <v>1</v>
      </c>
      <c r="N257" s="173" t="s">
        <v>44</v>
      </c>
      <c r="P257" s="174">
        <f>O257*H257</f>
        <v>0</v>
      </c>
      <c r="Q257" s="174">
        <v>0</v>
      </c>
      <c r="R257" s="174">
        <f>Q257*H257</f>
        <v>0</v>
      </c>
      <c r="S257" s="174">
        <v>0</v>
      </c>
      <c r="T257" s="175">
        <f>S257*H257</f>
        <v>0</v>
      </c>
      <c r="AR257" s="176" t="s">
        <v>130</v>
      </c>
      <c r="AT257" s="176" t="s">
        <v>125</v>
      </c>
      <c r="AU257" s="176" t="s">
        <v>89</v>
      </c>
      <c r="AY257" s="3" t="s">
        <v>123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3" t="s">
        <v>87</v>
      </c>
      <c r="BK257" s="177">
        <f>ROUND(I257*H257,2)</f>
        <v>0</v>
      </c>
      <c r="BL257" s="3" t="s">
        <v>130</v>
      </c>
      <c r="BM257" s="176" t="s">
        <v>276</v>
      </c>
    </row>
    <row r="258" spans="2:47" s="24" customFormat="1" ht="12.75">
      <c r="B258" s="25"/>
      <c r="D258" s="178" t="s">
        <v>132</v>
      </c>
      <c r="F258" s="179" t="s">
        <v>277</v>
      </c>
      <c r="I258" s="180"/>
      <c r="L258" s="25"/>
      <c r="M258" s="181"/>
      <c r="T258" s="69"/>
      <c r="AT258" s="3" t="s">
        <v>132</v>
      </c>
      <c r="AU258" s="3" t="s">
        <v>89</v>
      </c>
    </row>
    <row r="259" spans="2:51" s="182" customFormat="1" ht="11.25">
      <c r="B259" s="183"/>
      <c r="D259" s="178" t="s">
        <v>134</v>
      </c>
      <c r="E259" s="184" t="s">
        <v>1</v>
      </c>
      <c r="F259" s="185" t="s">
        <v>135</v>
      </c>
      <c r="H259" s="184" t="s">
        <v>1</v>
      </c>
      <c r="I259" s="186"/>
      <c r="L259" s="183"/>
      <c r="M259" s="187"/>
      <c r="T259" s="188"/>
      <c r="AT259" s="184" t="s">
        <v>134</v>
      </c>
      <c r="AU259" s="184" t="s">
        <v>89</v>
      </c>
      <c r="AV259" s="182" t="s">
        <v>87</v>
      </c>
      <c r="AW259" s="182" t="s">
        <v>33</v>
      </c>
      <c r="AX259" s="182" t="s">
        <v>79</v>
      </c>
      <c r="AY259" s="184" t="s">
        <v>123</v>
      </c>
    </row>
    <row r="260" spans="2:51" s="189" customFormat="1" ht="11.25">
      <c r="B260" s="190"/>
      <c r="D260" s="178" t="s">
        <v>134</v>
      </c>
      <c r="E260" s="191" t="s">
        <v>1</v>
      </c>
      <c r="F260" s="192" t="s">
        <v>278</v>
      </c>
      <c r="H260" s="193">
        <v>388</v>
      </c>
      <c r="I260" s="194"/>
      <c r="L260" s="190"/>
      <c r="M260" s="195"/>
      <c r="T260" s="196"/>
      <c r="AT260" s="191" t="s">
        <v>134</v>
      </c>
      <c r="AU260" s="191" t="s">
        <v>89</v>
      </c>
      <c r="AV260" s="189" t="s">
        <v>89</v>
      </c>
      <c r="AW260" s="189" t="s">
        <v>33</v>
      </c>
      <c r="AX260" s="189" t="s">
        <v>79</v>
      </c>
      <c r="AY260" s="191" t="s">
        <v>123</v>
      </c>
    </row>
    <row r="261" spans="2:51" s="197" customFormat="1" ht="11.25">
      <c r="B261" s="198"/>
      <c r="D261" s="178" t="s">
        <v>134</v>
      </c>
      <c r="E261" s="199" t="s">
        <v>1</v>
      </c>
      <c r="F261" s="200" t="s">
        <v>138</v>
      </c>
      <c r="H261" s="201">
        <v>388</v>
      </c>
      <c r="I261" s="202"/>
      <c r="L261" s="198"/>
      <c r="M261" s="203"/>
      <c r="T261" s="204"/>
      <c r="AT261" s="199" t="s">
        <v>134</v>
      </c>
      <c r="AU261" s="199" t="s">
        <v>89</v>
      </c>
      <c r="AV261" s="197" t="s">
        <v>130</v>
      </c>
      <c r="AW261" s="197" t="s">
        <v>33</v>
      </c>
      <c r="AX261" s="197" t="s">
        <v>87</v>
      </c>
      <c r="AY261" s="199" t="s">
        <v>123</v>
      </c>
    </row>
    <row r="262" spans="2:65" s="24" customFormat="1" ht="21.75" customHeight="1">
      <c r="B262" s="25"/>
      <c r="C262" s="165" t="s">
        <v>279</v>
      </c>
      <c r="D262" s="165" t="s">
        <v>125</v>
      </c>
      <c r="E262" s="166" t="s">
        <v>280</v>
      </c>
      <c r="F262" s="167" t="s">
        <v>281</v>
      </c>
      <c r="G262" s="168" t="s">
        <v>153</v>
      </c>
      <c r="H262" s="169">
        <v>37</v>
      </c>
      <c r="I262" s="170"/>
      <c r="J262" s="171">
        <f>ROUND(I262*H262,2)</f>
        <v>0</v>
      </c>
      <c r="K262" s="167" t="s">
        <v>129</v>
      </c>
      <c r="L262" s="25"/>
      <c r="M262" s="172" t="s">
        <v>1</v>
      </c>
      <c r="N262" s="173" t="s">
        <v>44</v>
      </c>
      <c r="P262" s="174">
        <f>O262*H262</f>
        <v>0</v>
      </c>
      <c r="Q262" s="174">
        <v>0.0006</v>
      </c>
      <c r="R262" s="174">
        <f>Q262*H262</f>
        <v>0.022199999999999998</v>
      </c>
      <c r="S262" s="174">
        <v>0</v>
      </c>
      <c r="T262" s="175">
        <f>S262*H262</f>
        <v>0</v>
      </c>
      <c r="AR262" s="176" t="s">
        <v>130</v>
      </c>
      <c r="AT262" s="176" t="s">
        <v>125</v>
      </c>
      <c r="AU262" s="176" t="s">
        <v>89</v>
      </c>
      <c r="AY262" s="3" t="s">
        <v>123</v>
      </c>
      <c r="BE262" s="177">
        <f>IF(N262="základní",J262,0)</f>
        <v>0</v>
      </c>
      <c r="BF262" s="177">
        <f>IF(N262="snížená",J262,0)</f>
        <v>0</v>
      </c>
      <c r="BG262" s="177">
        <f>IF(N262="zákl. přenesená",J262,0)</f>
        <v>0</v>
      </c>
      <c r="BH262" s="177">
        <f>IF(N262="sníž. přenesená",J262,0)</f>
        <v>0</v>
      </c>
      <c r="BI262" s="177">
        <f>IF(N262="nulová",J262,0)</f>
        <v>0</v>
      </c>
      <c r="BJ262" s="3" t="s">
        <v>87</v>
      </c>
      <c r="BK262" s="177">
        <f>ROUND(I262*H262,2)</f>
        <v>0</v>
      </c>
      <c r="BL262" s="3" t="s">
        <v>130</v>
      </c>
      <c r="BM262" s="176" t="s">
        <v>282</v>
      </c>
    </row>
    <row r="263" spans="2:47" s="24" customFormat="1" ht="19.5">
      <c r="B263" s="25"/>
      <c r="D263" s="178" t="s">
        <v>132</v>
      </c>
      <c r="F263" s="179" t="s">
        <v>283</v>
      </c>
      <c r="I263" s="180"/>
      <c r="L263" s="25"/>
      <c r="M263" s="181"/>
      <c r="T263" s="69"/>
      <c r="AT263" s="3" t="s">
        <v>132</v>
      </c>
      <c r="AU263" s="3" t="s">
        <v>89</v>
      </c>
    </row>
    <row r="264" spans="2:51" s="182" customFormat="1" ht="11.25">
      <c r="B264" s="183"/>
      <c r="D264" s="178" t="s">
        <v>134</v>
      </c>
      <c r="E264" s="184" t="s">
        <v>1</v>
      </c>
      <c r="F264" s="185" t="s">
        <v>136</v>
      </c>
      <c r="H264" s="184" t="s">
        <v>1</v>
      </c>
      <c r="I264" s="186"/>
      <c r="L264" s="183"/>
      <c r="M264" s="187"/>
      <c r="T264" s="188"/>
      <c r="AT264" s="184" t="s">
        <v>134</v>
      </c>
      <c r="AU264" s="184" t="s">
        <v>89</v>
      </c>
      <c r="AV264" s="182" t="s">
        <v>87</v>
      </c>
      <c r="AW264" s="182" t="s">
        <v>33</v>
      </c>
      <c r="AX264" s="182" t="s">
        <v>79</v>
      </c>
      <c r="AY264" s="184" t="s">
        <v>123</v>
      </c>
    </row>
    <row r="265" spans="2:51" s="189" customFormat="1" ht="11.25">
      <c r="B265" s="190"/>
      <c r="D265" s="178" t="s">
        <v>134</v>
      </c>
      <c r="E265" s="191" t="s">
        <v>1</v>
      </c>
      <c r="F265" s="192" t="s">
        <v>272</v>
      </c>
      <c r="H265" s="193">
        <v>37</v>
      </c>
      <c r="I265" s="194"/>
      <c r="L265" s="190"/>
      <c r="M265" s="195"/>
      <c r="T265" s="196"/>
      <c r="AT265" s="191" t="s">
        <v>134</v>
      </c>
      <c r="AU265" s="191" t="s">
        <v>89</v>
      </c>
      <c r="AV265" s="189" t="s">
        <v>89</v>
      </c>
      <c r="AW265" s="189" t="s">
        <v>33</v>
      </c>
      <c r="AX265" s="189" t="s">
        <v>79</v>
      </c>
      <c r="AY265" s="191" t="s">
        <v>123</v>
      </c>
    </row>
    <row r="266" spans="2:51" s="197" customFormat="1" ht="11.25">
      <c r="B266" s="198"/>
      <c r="D266" s="178" t="s">
        <v>134</v>
      </c>
      <c r="E266" s="199" t="s">
        <v>1</v>
      </c>
      <c r="F266" s="200" t="s">
        <v>138</v>
      </c>
      <c r="H266" s="201">
        <v>37</v>
      </c>
      <c r="I266" s="202"/>
      <c r="L266" s="198"/>
      <c r="M266" s="203"/>
      <c r="T266" s="204"/>
      <c r="AT266" s="199" t="s">
        <v>134</v>
      </c>
      <c r="AU266" s="199" t="s">
        <v>89</v>
      </c>
      <c r="AV266" s="197" t="s">
        <v>130</v>
      </c>
      <c r="AW266" s="197" t="s">
        <v>33</v>
      </c>
      <c r="AX266" s="197" t="s">
        <v>87</v>
      </c>
      <c r="AY266" s="199" t="s">
        <v>123</v>
      </c>
    </row>
    <row r="267" spans="2:65" s="24" customFormat="1" ht="16.5" customHeight="1">
      <c r="B267" s="25"/>
      <c r="C267" s="165" t="s">
        <v>257</v>
      </c>
      <c r="D267" s="165" t="s">
        <v>125</v>
      </c>
      <c r="E267" s="166" t="s">
        <v>284</v>
      </c>
      <c r="F267" s="167" t="s">
        <v>285</v>
      </c>
      <c r="G267" s="168" t="s">
        <v>153</v>
      </c>
      <c r="H267" s="169">
        <v>37</v>
      </c>
      <c r="I267" s="170"/>
      <c r="J267" s="171">
        <f>ROUND(I267*H267,2)</f>
        <v>0</v>
      </c>
      <c r="K267" s="167" t="s">
        <v>129</v>
      </c>
      <c r="L267" s="25"/>
      <c r="M267" s="172" t="s">
        <v>1</v>
      </c>
      <c r="N267" s="173" t="s">
        <v>44</v>
      </c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AR267" s="176" t="s">
        <v>130</v>
      </c>
      <c r="AT267" s="176" t="s">
        <v>125</v>
      </c>
      <c r="AU267" s="176" t="s">
        <v>89</v>
      </c>
      <c r="AY267" s="3" t="s">
        <v>123</v>
      </c>
      <c r="BE267" s="177">
        <f>IF(N267="základní",J267,0)</f>
        <v>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3" t="s">
        <v>87</v>
      </c>
      <c r="BK267" s="177">
        <f>ROUND(I267*H267,2)</f>
        <v>0</v>
      </c>
      <c r="BL267" s="3" t="s">
        <v>130</v>
      </c>
      <c r="BM267" s="176" t="s">
        <v>286</v>
      </c>
    </row>
    <row r="268" spans="2:47" s="24" customFormat="1" ht="12.75">
      <c r="B268" s="25"/>
      <c r="D268" s="178" t="s">
        <v>132</v>
      </c>
      <c r="F268" s="179" t="s">
        <v>287</v>
      </c>
      <c r="I268" s="180"/>
      <c r="L268" s="25"/>
      <c r="M268" s="181"/>
      <c r="T268" s="69"/>
      <c r="AT268" s="3" t="s">
        <v>132</v>
      </c>
      <c r="AU268" s="3" t="s">
        <v>89</v>
      </c>
    </row>
    <row r="269" spans="2:51" s="182" customFormat="1" ht="11.25">
      <c r="B269" s="183"/>
      <c r="D269" s="178" t="s">
        <v>134</v>
      </c>
      <c r="E269" s="184" t="s">
        <v>1</v>
      </c>
      <c r="F269" s="185" t="s">
        <v>136</v>
      </c>
      <c r="H269" s="184" t="s">
        <v>1</v>
      </c>
      <c r="I269" s="186"/>
      <c r="L269" s="183"/>
      <c r="M269" s="187"/>
      <c r="T269" s="188"/>
      <c r="AT269" s="184" t="s">
        <v>134</v>
      </c>
      <c r="AU269" s="184" t="s">
        <v>89</v>
      </c>
      <c r="AV269" s="182" t="s">
        <v>87</v>
      </c>
      <c r="AW269" s="182" t="s">
        <v>33</v>
      </c>
      <c r="AX269" s="182" t="s">
        <v>79</v>
      </c>
      <c r="AY269" s="184" t="s">
        <v>123</v>
      </c>
    </row>
    <row r="270" spans="2:51" s="189" customFormat="1" ht="11.25">
      <c r="B270" s="190"/>
      <c r="D270" s="178" t="s">
        <v>134</v>
      </c>
      <c r="E270" s="191" t="s">
        <v>1</v>
      </c>
      <c r="F270" s="192" t="s">
        <v>272</v>
      </c>
      <c r="H270" s="193">
        <v>37</v>
      </c>
      <c r="I270" s="194"/>
      <c r="L270" s="190"/>
      <c r="M270" s="195"/>
      <c r="T270" s="196"/>
      <c r="AT270" s="191" t="s">
        <v>134</v>
      </c>
      <c r="AU270" s="191" t="s">
        <v>89</v>
      </c>
      <c r="AV270" s="189" t="s">
        <v>89</v>
      </c>
      <c r="AW270" s="189" t="s">
        <v>33</v>
      </c>
      <c r="AX270" s="189" t="s">
        <v>79</v>
      </c>
      <c r="AY270" s="191" t="s">
        <v>123</v>
      </c>
    </row>
    <row r="271" spans="2:51" s="197" customFormat="1" ht="11.25">
      <c r="B271" s="198"/>
      <c r="D271" s="178" t="s">
        <v>134</v>
      </c>
      <c r="E271" s="199" t="s">
        <v>1</v>
      </c>
      <c r="F271" s="200" t="s">
        <v>138</v>
      </c>
      <c r="H271" s="201">
        <v>37</v>
      </c>
      <c r="I271" s="202"/>
      <c r="L271" s="198"/>
      <c r="M271" s="203"/>
      <c r="T271" s="204"/>
      <c r="AT271" s="199" t="s">
        <v>134</v>
      </c>
      <c r="AU271" s="199" t="s">
        <v>89</v>
      </c>
      <c r="AV271" s="197" t="s">
        <v>130</v>
      </c>
      <c r="AW271" s="197" t="s">
        <v>33</v>
      </c>
      <c r="AX271" s="197" t="s">
        <v>87</v>
      </c>
      <c r="AY271" s="199" t="s">
        <v>123</v>
      </c>
    </row>
    <row r="272" spans="2:65" s="24" customFormat="1" ht="16.5" customHeight="1">
      <c r="B272" s="25"/>
      <c r="C272" s="165" t="s">
        <v>288</v>
      </c>
      <c r="D272" s="165" t="s">
        <v>125</v>
      </c>
      <c r="E272" s="166" t="s">
        <v>289</v>
      </c>
      <c r="F272" s="167" t="s">
        <v>290</v>
      </c>
      <c r="G272" s="168" t="s">
        <v>153</v>
      </c>
      <c r="H272" s="169">
        <v>388</v>
      </c>
      <c r="I272" s="170"/>
      <c r="J272" s="171">
        <f>ROUND(I272*H272,2)</f>
        <v>0</v>
      </c>
      <c r="K272" s="167" t="s">
        <v>129</v>
      </c>
      <c r="L272" s="25"/>
      <c r="M272" s="172" t="s">
        <v>1</v>
      </c>
      <c r="N272" s="173" t="s">
        <v>44</v>
      </c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AR272" s="176" t="s">
        <v>130</v>
      </c>
      <c r="AT272" s="176" t="s">
        <v>125</v>
      </c>
      <c r="AU272" s="176" t="s">
        <v>89</v>
      </c>
      <c r="AY272" s="3" t="s">
        <v>123</v>
      </c>
      <c r="BE272" s="177">
        <f>IF(N272="základní",J272,0)</f>
        <v>0</v>
      </c>
      <c r="BF272" s="177">
        <f>IF(N272="snížená",J272,0)</f>
        <v>0</v>
      </c>
      <c r="BG272" s="177">
        <f>IF(N272="zákl. přenesená",J272,0)</f>
        <v>0</v>
      </c>
      <c r="BH272" s="177">
        <f>IF(N272="sníž. přenesená",J272,0)</f>
        <v>0</v>
      </c>
      <c r="BI272" s="177">
        <f>IF(N272="nulová",J272,0)</f>
        <v>0</v>
      </c>
      <c r="BJ272" s="3" t="s">
        <v>87</v>
      </c>
      <c r="BK272" s="177">
        <f>ROUND(I272*H272,2)</f>
        <v>0</v>
      </c>
      <c r="BL272" s="3" t="s">
        <v>130</v>
      </c>
      <c r="BM272" s="176" t="s">
        <v>291</v>
      </c>
    </row>
    <row r="273" spans="2:47" s="24" customFormat="1" ht="12.75">
      <c r="B273" s="25"/>
      <c r="D273" s="178" t="s">
        <v>132</v>
      </c>
      <c r="F273" s="179" t="s">
        <v>292</v>
      </c>
      <c r="I273" s="180"/>
      <c r="L273" s="25"/>
      <c r="M273" s="181"/>
      <c r="T273" s="69"/>
      <c r="AT273" s="3" t="s">
        <v>132</v>
      </c>
      <c r="AU273" s="3" t="s">
        <v>89</v>
      </c>
    </row>
    <row r="274" spans="2:51" s="182" customFormat="1" ht="11.25">
      <c r="B274" s="183"/>
      <c r="D274" s="178" t="s">
        <v>134</v>
      </c>
      <c r="E274" s="184" t="s">
        <v>1</v>
      </c>
      <c r="F274" s="185" t="s">
        <v>135</v>
      </c>
      <c r="H274" s="184" t="s">
        <v>1</v>
      </c>
      <c r="I274" s="186"/>
      <c r="L274" s="183"/>
      <c r="M274" s="187"/>
      <c r="T274" s="188"/>
      <c r="AT274" s="184" t="s">
        <v>134</v>
      </c>
      <c r="AU274" s="184" t="s">
        <v>89</v>
      </c>
      <c r="AV274" s="182" t="s">
        <v>87</v>
      </c>
      <c r="AW274" s="182" t="s">
        <v>33</v>
      </c>
      <c r="AX274" s="182" t="s">
        <v>79</v>
      </c>
      <c r="AY274" s="184" t="s">
        <v>123</v>
      </c>
    </row>
    <row r="275" spans="2:51" s="189" customFormat="1" ht="11.25">
      <c r="B275" s="190"/>
      <c r="D275" s="178" t="s">
        <v>134</v>
      </c>
      <c r="E275" s="191" t="s">
        <v>1</v>
      </c>
      <c r="F275" s="192" t="s">
        <v>278</v>
      </c>
      <c r="H275" s="193">
        <v>388</v>
      </c>
      <c r="I275" s="194"/>
      <c r="L275" s="190"/>
      <c r="M275" s="195"/>
      <c r="T275" s="196"/>
      <c r="AT275" s="191" t="s">
        <v>134</v>
      </c>
      <c r="AU275" s="191" t="s">
        <v>89</v>
      </c>
      <c r="AV275" s="189" t="s">
        <v>89</v>
      </c>
      <c r="AW275" s="189" t="s">
        <v>33</v>
      </c>
      <c r="AX275" s="189" t="s">
        <v>79</v>
      </c>
      <c r="AY275" s="191" t="s">
        <v>123</v>
      </c>
    </row>
    <row r="276" spans="2:51" s="197" customFormat="1" ht="11.25">
      <c r="B276" s="198"/>
      <c r="D276" s="178" t="s">
        <v>134</v>
      </c>
      <c r="E276" s="199" t="s">
        <v>1</v>
      </c>
      <c r="F276" s="200" t="s">
        <v>138</v>
      </c>
      <c r="H276" s="201">
        <v>388</v>
      </c>
      <c r="I276" s="202"/>
      <c r="L276" s="198"/>
      <c r="M276" s="203"/>
      <c r="T276" s="204"/>
      <c r="AT276" s="199" t="s">
        <v>134</v>
      </c>
      <c r="AU276" s="199" t="s">
        <v>89</v>
      </c>
      <c r="AV276" s="197" t="s">
        <v>130</v>
      </c>
      <c r="AW276" s="197" t="s">
        <v>33</v>
      </c>
      <c r="AX276" s="197" t="s">
        <v>87</v>
      </c>
      <c r="AY276" s="199" t="s">
        <v>123</v>
      </c>
    </row>
    <row r="277" spans="2:65" s="24" customFormat="1" ht="16.5" customHeight="1">
      <c r="B277" s="25"/>
      <c r="C277" s="165" t="s">
        <v>293</v>
      </c>
      <c r="D277" s="165" t="s">
        <v>125</v>
      </c>
      <c r="E277" s="166" t="s">
        <v>294</v>
      </c>
      <c r="F277" s="167" t="s">
        <v>295</v>
      </c>
      <c r="G277" s="168" t="s">
        <v>128</v>
      </c>
      <c r="H277" s="169">
        <v>1728</v>
      </c>
      <c r="I277" s="170"/>
      <c r="J277" s="171">
        <f>ROUND(I277*H277,2)</f>
        <v>0</v>
      </c>
      <c r="K277" s="167" t="s">
        <v>129</v>
      </c>
      <c r="L277" s="25"/>
      <c r="M277" s="172" t="s">
        <v>1</v>
      </c>
      <c r="N277" s="173" t="s">
        <v>44</v>
      </c>
      <c r="P277" s="174">
        <f>O277*H277</f>
        <v>0</v>
      </c>
      <c r="Q277" s="174">
        <v>0</v>
      </c>
      <c r="R277" s="174">
        <f>Q277*H277</f>
        <v>0</v>
      </c>
      <c r="S277" s="174">
        <v>0.002</v>
      </c>
      <c r="T277" s="175">
        <f>S277*H277</f>
        <v>3.456</v>
      </c>
      <c r="AR277" s="176" t="s">
        <v>130</v>
      </c>
      <c r="AT277" s="176" t="s">
        <v>125</v>
      </c>
      <c r="AU277" s="176" t="s">
        <v>89</v>
      </c>
      <c r="AY277" s="3" t="s">
        <v>123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3" t="s">
        <v>87</v>
      </c>
      <c r="BK277" s="177">
        <f>ROUND(I277*H277,2)</f>
        <v>0</v>
      </c>
      <c r="BL277" s="3" t="s">
        <v>130</v>
      </c>
      <c r="BM277" s="176" t="s">
        <v>296</v>
      </c>
    </row>
    <row r="278" spans="2:47" s="24" customFormat="1" ht="19.5">
      <c r="B278" s="25"/>
      <c r="D278" s="178" t="s">
        <v>132</v>
      </c>
      <c r="F278" s="179" t="s">
        <v>297</v>
      </c>
      <c r="I278" s="180"/>
      <c r="L278" s="25"/>
      <c r="M278" s="181"/>
      <c r="T278" s="69"/>
      <c r="AT278" s="3" t="s">
        <v>132</v>
      </c>
      <c r="AU278" s="3" t="s">
        <v>89</v>
      </c>
    </row>
    <row r="279" spans="2:51" s="182" customFormat="1" ht="11.25">
      <c r="B279" s="183"/>
      <c r="D279" s="178" t="s">
        <v>134</v>
      </c>
      <c r="E279" s="184" t="s">
        <v>1</v>
      </c>
      <c r="F279" s="185" t="s">
        <v>136</v>
      </c>
      <c r="H279" s="184" t="s">
        <v>1</v>
      </c>
      <c r="I279" s="186"/>
      <c r="L279" s="183"/>
      <c r="M279" s="187"/>
      <c r="T279" s="188"/>
      <c r="AT279" s="184" t="s">
        <v>134</v>
      </c>
      <c r="AU279" s="184" t="s">
        <v>89</v>
      </c>
      <c r="AV279" s="182" t="s">
        <v>87</v>
      </c>
      <c r="AW279" s="182" t="s">
        <v>33</v>
      </c>
      <c r="AX279" s="182" t="s">
        <v>79</v>
      </c>
      <c r="AY279" s="184" t="s">
        <v>123</v>
      </c>
    </row>
    <row r="280" spans="2:51" s="189" customFormat="1" ht="11.25">
      <c r="B280" s="190"/>
      <c r="D280" s="178" t="s">
        <v>134</v>
      </c>
      <c r="E280" s="191" t="s">
        <v>1</v>
      </c>
      <c r="F280" s="192" t="s">
        <v>143</v>
      </c>
      <c r="H280" s="193">
        <v>1728</v>
      </c>
      <c r="I280" s="194"/>
      <c r="L280" s="190"/>
      <c r="M280" s="195"/>
      <c r="T280" s="196"/>
      <c r="AT280" s="191" t="s">
        <v>134</v>
      </c>
      <c r="AU280" s="191" t="s">
        <v>89</v>
      </c>
      <c r="AV280" s="189" t="s">
        <v>89</v>
      </c>
      <c r="AW280" s="189" t="s">
        <v>33</v>
      </c>
      <c r="AX280" s="189" t="s">
        <v>79</v>
      </c>
      <c r="AY280" s="191" t="s">
        <v>123</v>
      </c>
    </row>
    <row r="281" spans="2:51" s="197" customFormat="1" ht="11.25">
      <c r="B281" s="198"/>
      <c r="D281" s="178" t="s">
        <v>134</v>
      </c>
      <c r="E281" s="199" t="s">
        <v>1</v>
      </c>
      <c r="F281" s="200" t="s">
        <v>138</v>
      </c>
      <c r="H281" s="201">
        <v>1728</v>
      </c>
      <c r="I281" s="202"/>
      <c r="L281" s="198"/>
      <c r="M281" s="203"/>
      <c r="T281" s="204"/>
      <c r="AT281" s="199" t="s">
        <v>134</v>
      </c>
      <c r="AU281" s="199" t="s">
        <v>89</v>
      </c>
      <c r="AV281" s="197" t="s">
        <v>130</v>
      </c>
      <c r="AW281" s="197" t="s">
        <v>33</v>
      </c>
      <c r="AX281" s="197" t="s">
        <v>87</v>
      </c>
      <c r="AY281" s="199" t="s">
        <v>123</v>
      </c>
    </row>
    <row r="282" spans="2:63" s="152" customFormat="1" ht="22.9" customHeight="1">
      <c r="B282" s="153"/>
      <c r="D282" s="154" t="s">
        <v>78</v>
      </c>
      <c r="E282" s="163" t="s">
        <v>298</v>
      </c>
      <c r="F282" s="163" t="s">
        <v>299</v>
      </c>
      <c r="I282" s="156"/>
      <c r="J282" s="164">
        <f>BK282</f>
        <v>0</v>
      </c>
      <c r="L282" s="153"/>
      <c r="M282" s="158"/>
      <c r="P282" s="159">
        <f>SUM(P283:P296)</f>
        <v>0</v>
      </c>
      <c r="R282" s="159">
        <f>SUM(R283:R296)</f>
        <v>0</v>
      </c>
      <c r="T282" s="160">
        <f>SUM(T283:T296)</f>
        <v>0</v>
      </c>
      <c r="AR282" s="154" t="s">
        <v>87</v>
      </c>
      <c r="AT282" s="161" t="s">
        <v>78</v>
      </c>
      <c r="AU282" s="161" t="s">
        <v>87</v>
      </c>
      <c r="AY282" s="154" t="s">
        <v>123</v>
      </c>
      <c r="BK282" s="162">
        <f>SUM(BK283:BK296)</f>
        <v>0</v>
      </c>
    </row>
    <row r="283" spans="2:65" s="24" customFormat="1" ht="16.5" customHeight="1">
      <c r="B283" s="25"/>
      <c r="C283" s="165" t="s">
        <v>300</v>
      </c>
      <c r="D283" s="165" t="s">
        <v>125</v>
      </c>
      <c r="E283" s="166" t="s">
        <v>301</v>
      </c>
      <c r="F283" s="167" t="s">
        <v>302</v>
      </c>
      <c r="G283" s="168" t="s">
        <v>303</v>
      </c>
      <c r="H283" s="169">
        <v>349.868</v>
      </c>
      <c r="I283" s="170"/>
      <c r="J283" s="171">
        <f>ROUND(I283*H283,2)</f>
        <v>0</v>
      </c>
      <c r="K283" s="167" t="s">
        <v>129</v>
      </c>
      <c r="L283" s="25"/>
      <c r="M283" s="172" t="s">
        <v>1</v>
      </c>
      <c r="N283" s="173" t="s">
        <v>44</v>
      </c>
      <c r="P283" s="174">
        <f>O283*H283</f>
        <v>0</v>
      </c>
      <c r="Q283" s="174">
        <v>0</v>
      </c>
      <c r="R283" s="174">
        <f>Q283*H283</f>
        <v>0</v>
      </c>
      <c r="S283" s="174">
        <v>0</v>
      </c>
      <c r="T283" s="175">
        <f>S283*H283</f>
        <v>0</v>
      </c>
      <c r="AR283" s="176" t="s">
        <v>130</v>
      </c>
      <c r="AT283" s="176" t="s">
        <v>125</v>
      </c>
      <c r="AU283" s="176" t="s">
        <v>89</v>
      </c>
      <c r="AY283" s="3" t="s">
        <v>123</v>
      </c>
      <c r="BE283" s="177">
        <f>IF(N283="základní",J283,0)</f>
        <v>0</v>
      </c>
      <c r="BF283" s="177">
        <f>IF(N283="snížená",J283,0)</f>
        <v>0</v>
      </c>
      <c r="BG283" s="177">
        <f>IF(N283="zákl. přenesená",J283,0)</f>
        <v>0</v>
      </c>
      <c r="BH283" s="177">
        <f>IF(N283="sníž. přenesená",J283,0)</f>
        <v>0</v>
      </c>
      <c r="BI283" s="177">
        <f>IF(N283="nulová",J283,0)</f>
        <v>0</v>
      </c>
      <c r="BJ283" s="3" t="s">
        <v>87</v>
      </c>
      <c r="BK283" s="177">
        <f>ROUND(I283*H283,2)</f>
        <v>0</v>
      </c>
      <c r="BL283" s="3" t="s">
        <v>130</v>
      </c>
      <c r="BM283" s="176" t="s">
        <v>304</v>
      </c>
    </row>
    <row r="284" spans="2:47" s="24" customFormat="1" ht="12.75">
      <c r="B284" s="25"/>
      <c r="D284" s="178" t="s">
        <v>132</v>
      </c>
      <c r="F284" s="179" t="s">
        <v>305</v>
      </c>
      <c r="I284" s="180"/>
      <c r="L284" s="25"/>
      <c r="M284" s="181"/>
      <c r="T284" s="69"/>
      <c r="AT284" s="3" t="s">
        <v>132</v>
      </c>
      <c r="AU284" s="3" t="s">
        <v>89</v>
      </c>
    </row>
    <row r="285" spans="2:65" s="24" customFormat="1" ht="16.5" customHeight="1">
      <c r="B285" s="25"/>
      <c r="C285" s="165" t="s">
        <v>306</v>
      </c>
      <c r="D285" s="165" t="s">
        <v>125</v>
      </c>
      <c r="E285" s="166" t="s">
        <v>307</v>
      </c>
      <c r="F285" s="167" t="s">
        <v>308</v>
      </c>
      <c r="G285" s="168" t="s">
        <v>303</v>
      </c>
      <c r="H285" s="169">
        <v>3148.812</v>
      </c>
      <c r="I285" s="170"/>
      <c r="J285" s="171">
        <f>ROUND(I285*H285,2)</f>
        <v>0</v>
      </c>
      <c r="K285" s="167" t="s">
        <v>129</v>
      </c>
      <c r="L285" s="25"/>
      <c r="M285" s="172" t="s">
        <v>1</v>
      </c>
      <c r="N285" s="173" t="s">
        <v>44</v>
      </c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AR285" s="176" t="s">
        <v>130</v>
      </c>
      <c r="AT285" s="176" t="s">
        <v>125</v>
      </c>
      <c r="AU285" s="176" t="s">
        <v>89</v>
      </c>
      <c r="AY285" s="3" t="s">
        <v>123</v>
      </c>
      <c r="BE285" s="177">
        <f>IF(N285="základní",J285,0)</f>
        <v>0</v>
      </c>
      <c r="BF285" s="177">
        <f>IF(N285="snížená",J285,0)</f>
        <v>0</v>
      </c>
      <c r="BG285" s="177">
        <f>IF(N285="zákl. přenesená",J285,0)</f>
        <v>0</v>
      </c>
      <c r="BH285" s="177">
        <f>IF(N285="sníž. přenesená",J285,0)</f>
        <v>0</v>
      </c>
      <c r="BI285" s="177">
        <f>IF(N285="nulová",J285,0)</f>
        <v>0</v>
      </c>
      <c r="BJ285" s="3" t="s">
        <v>87</v>
      </c>
      <c r="BK285" s="177">
        <f>ROUND(I285*H285,2)</f>
        <v>0</v>
      </c>
      <c r="BL285" s="3" t="s">
        <v>130</v>
      </c>
      <c r="BM285" s="176" t="s">
        <v>309</v>
      </c>
    </row>
    <row r="286" spans="2:47" s="24" customFormat="1" ht="12.75">
      <c r="B286" s="25"/>
      <c r="D286" s="178" t="s">
        <v>132</v>
      </c>
      <c r="F286" s="179" t="s">
        <v>310</v>
      </c>
      <c r="I286" s="180"/>
      <c r="L286" s="25"/>
      <c r="M286" s="181"/>
      <c r="T286" s="69"/>
      <c r="AT286" s="3" t="s">
        <v>132</v>
      </c>
      <c r="AU286" s="3" t="s">
        <v>89</v>
      </c>
    </row>
    <row r="287" spans="2:51" s="189" customFormat="1" ht="11.25">
      <c r="B287" s="190"/>
      <c r="D287" s="178" t="s">
        <v>134</v>
      </c>
      <c r="F287" s="192" t="s">
        <v>311</v>
      </c>
      <c r="H287" s="193">
        <v>3148.812</v>
      </c>
      <c r="I287" s="194"/>
      <c r="L287" s="190"/>
      <c r="M287" s="195"/>
      <c r="T287" s="196"/>
      <c r="AT287" s="191" t="s">
        <v>134</v>
      </c>
      <c r="AU287" s="191" t="s">
        <v>89</v>
      </c>
      <c r="AV287" s="189" t="s">
        <v>89</v>
      </c>
      <c r="AW287" s="189" t="s">
        <v>4</v>
      </c>
      <c r="AX287" s="189" t="s">
        <v>87</v>
      </c>
      <c r="AY287" s="191" t="s">
        <v>123</v>
      </c>
    </row>
    <row r="288" spans="2:65" s="24" customFormat="1" ht="24.2" customHeight="1">
      <c r="B288" s="25"/>
      <c r="C288" s="165" t="s">
        <v>312</v>
      </c>
      <c r="D288" s="165" t="s">
        <v>125</v>
      </c>
      <c r="E288" s="166" t="s">
        <v>313</v>
      </c>
      <c r="F288" s="167" t="s">
        <v>314</v>
      </c>
      <c r="G288" s="168" t="s">
        <v>303</v>
      </c>
      <c r="H288" s="169">
        <v>79.54</v>
      </c>
      <c r="I288" s="170"/>
      <c r="J288" s="171">
        <f>ROUND(I288*H288,2)</f>
        <v>0</v>
      </c>
      <c r="K288" s="167" t="s">
        <v>129</v>
      </c>
      <c r="L288" s="25"/>
      <c r="M288" s="172" t="s">
        <v>1</v>
      </c>
      <c r="N288" s="173" t="s">
        <v>44</v>
      </c>
      <c r="P288" s="174">
        <f>O288*H288</f>
        <v>0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AR288" s="176" t="s">
        <v>130</v>
      </c>
      <c r="AT288" s="176" t="s">
        <v>125</v>
      </c>
      <c r="AU288" s="176" t="s">
        <v>89</v>
      </c>
      <c r="AY288" s="3" t="s">
        <v>123</v>
      </c>
      <c r="BE288" s="177">
        <f>IF(N288="základní",J288,0)</f>
        <v>0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3" t="s">
        <v>87</v>
      </c>
      <c r="BK288" s="177">
        <f>ROUND(I288*H288,2)</f>
        <v>0</v>
      </c>
      <c r="BL288" s="3" t="s">
        <v>130</v>
      </c>
      <c r="BM288" s="176" t="s">
        <v>315</v>
      </c>
    </row>
    <row r="289" spans="2:47" s="24" customFormat="1" ht="19.5">
      <c r="B289" s="25"/>
      <c r="D289" s="178" t="s">
        <v>132</v>
      </c>
      <c r="F289" s="179" t="s">
        <v>316</v>
      </c>
      <c r="I289" s="180"/>
      <c r="L289" s="25"/>
      <c r="M289" s="181"/>
      <c r="T289" s="69"/>
      <c r="AT289" s="3" t="s">
        <v>132</v>
      </c>
      <c r="AU289" s="3" t="s">
        <v>89</v>
      </c>
    </row>
    <row r="290" spans="2:51" s="189" customFormat="1" ht="11.25">
      <c r="B290" s="190"/>
      <c r="D290" s="178" t="s">
        <v>134</v>
      </c>
      <c r="E290" s="191" t="s">
        <v>1</v>
      </c>
      <c r="F290" s="192" t="s">
        <v>317</v>
      </c>
      <c r="H290" s="193">
        <v>79.54</v>
      </c>
      <c r="I290" s="194"/>
      <c r="L290" s="190"/>
      <c r="M290" s="195"/>
      <c r="T290" s="196"/>
      <c r="AT290" s="191" t="s">
        <v>134</v>
      </c>
      <c r="AU290" s="191" t="s">
        <v>89</v>
      </c>
      <c r="AV290" s="189" t="s">
        <v>89</v>
      </c>
      <c r="AW290" s="189" t="s">
        <v>33</v>
      </c>
      <c r="AX290" s="189" t="s">
        <v>87</v>
      </c>
      <c r="AY290" s="191" t="s">
        <v>123</v>
      </c>
    </row>
    <row r="291" spans="2:65" s="24" customFormat="1" ht="24.2" customHeight="1">
      <c r="B291" s="25"/>
      <c r="C291" s="165" t="s">
        <v>318</v>
      </c>
      <c r="D291" s="165" t="s">
        <v>125</v>
      </c>
      <c r="E291" s="166" t="s">
        <v>319</v>
      </c>
      <c r="F291" s="167" t="s">
        <v>320</v>
      </c>
      <c r="G291" s="168" t="s">
        <v>303</v>
      </c>
      <c r="H291" s="169">
        <v>3.456</v>
      </c>
      <c r="I291" s="170"/>
      <c r="J291" s="171">
        <f>ROUND(I291*H291,2)</f>
        <v>0</v>
      </c>
      <c r="K291" s="167" t="s">
        <v>129</v>
      </c>
      <c r="L291" s="25"/>
      <c r="M291" s="172" t="s">
        <v>1</v>
      </c>
      <c r="N291" s="173" t="s">
        <v>44</v>
      </c>
      <c r="P291" s="174">
        <f>O291*H291</f>
        <v>0</v>
      </c>
      <c r="Q291" s="174">
        <v>0</v>
      </c>
      <c r="R291" s="174">
        <f>Q291*H291</f>
        <v>0</v>
      </c>
      <c r="S291" s="174">
        <v>0</v>
      </c>
      <c r="T291" s="175">
        <f>S291*H291</f>
        <v>0</v>
      </c>
      <c r="AR291" s="176" t="s">
        <v>130</v>
      </c>
      <c r="AT291" s="176" t="s">
        <v>125</v>
      </c>
      <c r="AU291" s="176" t="s">
        <v>89</v>
      </c>
      <c r="AY291" s="3" t="s">
        <v>123</v>
      </c>
      <c r="BE291" s="177">
        <f>IF(N291="základní",J291,0)</f>
        <v>0</v>
      </c>
      <c r="BF291" s="177">
        <f>IF(N291="snížená",J291,0)</f>
        <v>0</v>
      </c>
      <c r="BG291" s="177">
        <f>IF(N291="zákl. přenesená",J291,0)</f>
        <v>0</v>
      </c>
      <c r="BH291" s="177">
        <f>IF(N291="sníž. přenesená",J291,0)</f>
        <v>0</v>
      </c>
      <c r="BI291" s="177">
        <f>IF(N291="nulová",J291,0)</f>
        <v>0</v>
      </c>
      <c r="BJ291" s="3" t="s">
        <v>87</v>
      </c>
      <c r="BK291" s="177">
        <f>ROUND(I291*H291,2)</f>
        <v>0</v>
      </c>
      <c r="BL291" s="3" t="s">
        <v>130</v>
      </c>
      <c r="BM291" s="176" t="s">
        <v>321</v>
      </c>
    </row>
    <row r="292" spans="2:47" s="24" customFormat="1" ht="19.5">
      <c r="B292" s="25"/>
      <c r="D292" s="178" t="s">
        <v>132</v>
      </c>
      <c r="F292" s="179" t="s">
        <v>320</v>
      </c>
      <c r="I292" s="180"/>
      <c r="L292" s="25"/>
      <c r="M292" s="181"/>
      <c r="T292" s="69"/>
      <c r="AT292" s="3" t="s">
        <v>132</v>
      </c>
      <c r="AU292" s="3" t="s">
        <v>89</v>
      </c>
    </row>
    <row r="293" spans="2:51" s="189" customFormat="1" ht="11.25">
      <c r="B293" s="190"/>
      <c r="D293" s="178" t="s">
        <v>134</v>
      </c>
      <c r="E293" s="191" t="s">
        <v>1</v>
      </c>
      <c r="F293" s="192" t="s">
        <v>322</v>
      </c>
      <c r="H293" s="193">
        <v>3.456</v>
      </c>
      <c r="I293" s="194"/>
      <c r="L293" s="190"/>
      <c r="M293" s="195"/>
      <c r="T293" s="196"/>
      <c r="AT293" s="191" t="s">
        <v>134</v>
      </c>
      <c r="AU293" s="191" t="s">
        <v>89</v>
      </c>
      <c r="AV293" s="189" t="s">
        <v>89</v>
      </c>
      <c r="AW293" s="189" t="s">
        <v>33</v>
      </c>
      <c r="AX293" s="189" t="s">
        <v>87</v>
      </c>
      <c r="AY293" s="191" t="s">
        <v>123</v>
      </c>
    </row>
    <row r="294" spans="2:65" s="24" customFormat="1" ht="24.2" customHeight="1">
      <c r="B294" s="25"/>
      <c r="C294" s="165" t="s">
        <v>323</v>
      </c>
      <c r="D294" s="165" t="s">
        <v>125</v>
      </c>
      <c r="E294" s="166" t="s">
        <v>324</v>
      </c>
      <c r="F294" s="167" t="s">
        <v>325</v>
      </c>
      <c r="G294" s="168" t="s">
        <v>303</v>
      </c>
      <c r="H294" s="169">
        <v>266.872</v>
      </c>
      <c r="I294" s="170"/>
      <c r="J294" s="171">
        <f>ROUND(I294*H294,2)</f>
        <v>0</v>
      </c>
      <c r="K294" s="167" t="s">
        <v>129</v>
      </c>
      <c r="L294" s="25"/>
      <c r="M294" s="172" t="s">
        <v>1</v>
      </c>
      <c r="N294" s="173" t="s">
        <v>44</v>
      </c>
      <c r="P294" s="174">
        <f>O294*H294</f>
        <v>0</v>
      </c>
      <c r="Q294" s="174">
        <v>0</v>
      </c>
      <c r="R294" s="174">
        <f>Q294*H294</f>
        <v>0</v>
      </c>
      <c r="S294" s="174">
        <v>0</v>
      </c>
      <c r="T294" s="175">
        <f>S294*H294</f>
        <v>0</v>
      </c>
      <c r="AR294" s="176" t="s">
        <v>130</v>
      </c>
      <c r="AT294" s="176" t="s">
        <v>125</v>
      </c>
      <c r="AU294" s="176" t="s">
        <v>89</v>
      </c>
      <c r="AY294" s="3" t="s">
        <v>123</v>
      </c>
      <c r="BE294" s="177">
        <f>IF(N294="základní",J294,0)</f>
        <v>0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3" t="s">
        <v>87</v>
      </c>
      <c r="BK294" s="177">
        <f>ROUND(I294*H294,2)</f>
        <v>0</v>
      </c>
      <c r="BL294" s="3" t="s">
        <v>130</v>
      </c>
      <c r="BM294" s="176" t="s">
        <v>326</v>
      </c>
    </row>
    <row r="295" spans="2:47" s="24" customFormat="1" ht="19.5">
      <c r="B295" s="25"/>
      <c r="D295" s="178" t="s">
        <v>132</v>
      </c>
      <c r="F295" s="179" t="s">
        <v>325</v>
      </c>
      <c r="I295" s="180"/>
      <c r="L295" s="25"/>
      <c r="M295" s="181"/>
      <c r="T295" s="69"/>
      <c r="AT295" s="3" t="s">
        <v>132</v>
      </c>
      <c r="AU295" s="3" t="s">
        <v>89</v>
      </c>
    </row>
    <row r="296" spans="2:51" s="189" customFormat="1" ht="11.25">
      <c r="B296" s="190"/>
      <c r="D296" s="178" t="s">
        <v>134</v>
      </c>
      <c r="E296" s="191" t="s">
        <v>1</v>
      </c>
      <c r="F296" s="192" t="s">
        <v>327</v>
      </c>
      <c r="H296" s="193">
        <v>266.872</v>
      </c>
      <c r="I296" s="194"/>
      <c r="L296" s="190"/>
      <c r="M296" s="195"/>
      <c r="T296" s="196"/>
      <c r="AT296" s="191" t="s">
        <v>134</v>
      </c>
      <c r="AU296" s="191" t="s">
        <v>89</v>
      </c>
      <c r="AV296" s="189" t="s">
        <v>89</v>
      </c>
      <c r="AW296" s="189" t="s">
        <v>33</v>
      </c>
      <c r="AX296" s="189" t="s">
        <v>87</v>
      </c>
      <c r="AY296" s="191" t="s">
        <v>123</v>
      </c>
    </row>
    <row r="297" spans="2:63" s="152" customFormat="1" ht="22.9" customHeight="1">
      <c r="B297" s="153"/>
      <c r="D297" s="154" t="s">
        <v>78</v>
      </c>
      <c r="E297" s="163" t="s">
        <v>328</v>
      </c>
      <c r="F297" s="163" t="s">
        <v>329</v>
      </c>
      <c r="I297" s="156"/>
      <c r="J297" s="164">
        <f>BK297</f>
        <v>0</v>
      </c>
      <c r="L297" s="153"/>
      <c r="M297" s="158"/>
      <c r="P297" s="159">
        <f>SUM(P298:P299)</f>
        <v>0</v>
      </c>
      <c r="R297" s="159">
        <f>SUM(R298:R299)</f>
        <v>0</v>
      </c>
      <c r="T297" s="160">
        <f>SUM(T298:T299)</f>
        <v>0</v>
      </c>
      <c r="AR297" s="154" t="s">
        <v>87</v>
      </c>
      <c r="AT297" s="161" t="s">
        <v>78</v>
      </c>
      <c r="AU297" s="161" t="s">
        <v>87</v>
      </c>
      <c r="AY297" s="154" t="s">
        <v>123</v>
      </c>
      <c r="BK297" s="162">
        <f>SUM(BK298:BK299)</f>
        <v>0</v>
      </c>
    </row>
    <row r="298" spans="2:65" s="24" customFormat="1" ht="21.75" customHeight="1">
      <c r="B298" s="25"/>
      <c r="C298" s="165" t="s">
        <v>330</v>
      </c>
      <c r="D298" s="165" t="s">
        <v>125</v>
      </c>
      <c r="E298" s="166" t="s">
        <v>331</v>
      </c>
      <c r="F298" s="167" t="s">
        <v>332</v>
      </c>
      <c r="G298" s="168" t="s">
        <v>303</v>
      </c>
      <c r="H298" s="169">
        <v>129.084</v>
      </c>
      <c r="I298" s="170"/>
      <c r="J298" s="171">
        <f>ROUND(I298*H298,2)</f>
        <v>0</v>
      </c>
      <c r="K298" s="167" t="s">
        <v>129</v>
      </c>
      <c r="L298" s="25"/>
      <c r="M298" s="172" t="s">
        <v>1</v>
      </c>
      <c r="N298" s="173" t="s">
        <v>44</v>
      </c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AR298" s="176" t="s">
        <v>130</v>
      </c>
      <c r="AT298" s="176" t="s">
        <v>125</v>
      </c>
      <c r="AU298" s="176" t="s">
        <v>89</v>
      </c>
      <c r="AY298" s="3" t="s">
        <v>123</v>
      </c>
      <c r="BE298" s="177">
        <f>IF(N298="základní",J298,0)</f>
        <v>0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3" t="s">
        <v>87</v>
      </c>
      <c r="BK298" s="177">
        <f>ROUND(I298*H298,2)</f>
        <v>0</v>
      </c>
      <c r="BL298" s="3" t="s">
        <v>130</v>
      </c>
      <c r="BM298" s="176" t="s">
        <v>333</v>
      </c>
    </row>
    <row r="299" spans="2:47" s="24" customFormat="1" ht="19.5">
      <c r="B299" s="25"/>
      <c r="D299" s="178" t="s">
        <v>132</v>
      </c>
      <c r="F299" s="179" t="s">
        <v>334</v>
      </c>
      <c r="I299" s="180"/>
      <c r="L299" s="25"/>
      <c r="M299" s="181"/>
      <c r="T299" s="69"/>
      <c r="AT299" s="3" t="s">
        <v>132</v>
      </c>
      <c r="AU299" s="3" t="s">
        <v>89</v>
      </c>
    </row>
    <row r="300" spans="2:63" s="152" customFormat="1" ht="25.9" customHeight="1">
      <c r="B300" s="153"/>
      <c r="D300" s="154" t="s">
        <v>78</v>
      </c>
      <c r="E300" s="155" t="s">
        <v>335</v>
      </c>
      <c r="F300" s="155" t="s">
        <v>336</v>
      </c>
      <c r="I300" s="156"/>
      <c r="J300" s="157">
        <f>BK300</f>
        <v>0</v>
      </c>
      <c r="L300" s="153"/>
      <c r="M300" s="158"/>
      <c r="P300" s="159" t="e">
        <f>P301+P309+#REF!</f>
        <v>#REF!</v>
      </c>
      <c r="R300" s="159" t="e">
        <f>R301+R309+#REF!</f>
        <v>#REF!</v>
      </c>
      <c r="T300" s="160" t="e">
        <f>T301+T309+#REF!</f>
        <v>#REF!</v>
      </c>
      <c r="AR300" s="154" t="s">
        <v>157</v>
      </c>
      <c r="AT300" s="161" t="s">
        <v>78</v>
      </c>
      <c r="AU300" s="161" t="s">
        <v>79</v>
      </c>
      <c r="AY300" s="154" t="s">
        <v>123</v>
      </c>
      <c r="BK300" s="162">
        <f>BK301+BK309</f>
        <v>0</v>
      </c>
    </row>
    <row r="301" spans="2:63" s="152" customFormat="1" ht="22.9" customHeight="1">
      <c r="B301" s="153"/>
      <c r="D301" s="154" t="s">
        <v>78</v>
      </c>
      <c r="E301" s="163" t="s">
        <v>337</v>
      </c>
      <c r="F301" s="163" t="s">
        <v>338</v>
      </c>
      <c r="I301" s="156"/>
      <c r="J301" s="164">
        <f>BK301</f>
        <v>0</v>
      </c>
      <c r="L301" s="153"/>
      <c r="M301" s="158"/>
      <c r="P301" s="159">
        <f>SUM(P302:P308)</f>
        <v>0</v>
      </c>
      <c r="R301" s="159">
        <f>SUM(R302:R308)</f>
        <v>0</v>
      </c>
      <c r="T301" s="160">
        <f>SUM(T302:T308)</f>
        <v>0</v>
      </c>
      <c r="AR301" s="154" t="s">
        <v>157</v>
      </c>
      <c r="AT301" s="161" t="s">
        <v>78</v>
      </c>
      <c r="AU301" s="161" t="s">
        <v>87</v>
      </c>
      <c r="AY301" s="154" t="s">
        <v>123</v>
      </c>
      <c r="BK301" s="162">
        <f>SUM(BK302:BK308)</f>
        <v>0</v>
      </c>
    </row>
    <row r="302" spans="2:65" s="24" customFormat="1" ht="16.5" customHeight="1">
      <c r="B302" s="25"/>
      <c r="C302" s="165" t="s">
        <v>339</v>
      </c>
      <c r="D302" s="165" t="s">
        <v>125</v>
      </c>
      <c r="E302" s="166" t="s">
        <v>340</v>
      </c>
      <c r="F302" s="167" t="s">
        <v>341</v>
      </c>
      <c r="G302" s="168" t="s">
        <v>342</v>
      </c>
      <c r="H302" s="169">
        <v>1</v>
      </c>
      <c r="I302" s="170"/>
      <c r="J302" s="171">
        <f>ROUND(I302*H302,2)</f>
        <v>0</v>
      </c>
      <c r="K302" s="167" t="s">
        <v>129</v>
      </c>
      <c r="L302" s="25"/>
      <c r="M302" s="172" t="s">
        <v>1</v>
      </c>
      <c r="N302" s="173" t="s">
        <v>44</v>
      </c>
      <c r="P302" s="174">
        <f>O302*H302</f>
        <v>0</v>
      </c>
      <c r="Q302" s="174">
        <v>0</v>
      </c>
      <c r="R302" s="174">
        <f>Q302*H302</f>
        <v>0</v>
      </c>
      <c r="S302" s="174">
        <v>0</v>
      </c>
      <c r="T302" s="175">
        <f>S302*H302</f>
        <v>0</v>
      </c>
      <c r="AR302" s="176" t="s">
        <v>343</v>
      </c>
      <c r="AT302" s="176" t="s">
        <v>125</v>
      </c>
      <c r="AU302" s="176" t="s">
        <v>89</v>
      </c>
      <c r="AY302" s="3" t="s">
        <v>123</v>
      </c>
      <c r="BE302" s="177">
        <f>IF(N302="základní",J302,0)</f>
        <v>0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3" t="s">
        <v>87</v>
      </c>
      <c r="BK302" s="177">
        <f>ROUND(I302*H302,2)</f>
        <v>0</v>
      </c>
      <c r="BL302" s="3" t="s">
        <v>343</v>
      </c>
      <c r="BM302" s="176" t="s">
        <v>344</v>
      </c>
    </row>
    <row r="303" spans="2:47" s="24" customFormat="1" ht="12.75">
      <c r="B303" s="25"/>
      <c r="D303" s="178" t="s">
        <v>132</v>
      </c>
      <c r="F303" s="179" t="s">
        <v>341</v>
      </c>
      <c r="I303" s="180"/>
      <c r="L303" s="25"/>
      <c r="M303" s="181"/>
      <c r="T303" s="69"/>
      <c r="AT303" s="3" t="s">
        <v>132</v>
      </c>
      <c r="AU303" s="3" t="s">
        <v>89</v>
      </c>
    </row>
    <row r="304" spans="2:51" s="189" customFormat="1" ht="11.25">
      <c r="B304" s="190"/>
      <c r="D304" s="178" t="s">
        <v>134</v>
      </c>
      <c r="E304" s="191" t="s">
        <v>1</v>
      </c>
      <c r="F304" s="192" t="s">
        <v>87</v>
      </c>
      <c r="H304" s="193">
        <v>1</v>
      </c>
      <c r="I304" s="194"/>
      <c r="L304" s="190"/>
      <c r="M304" s="195"/>
      <c r="T304" s="196"/>
      <c r="AT304" s="191" t="s">
        <v>134</v>
      </c>
      <c r="AU304" s="191" t="s">
        <v>89</v>
      </c>
      <c r="AV304" s="189" t="s">
        <v>89</v>
      </c>
      <c r="AW304" s="189" t="s">
        <v>33</v>
      </c>
      <c r="AX304" s="189" t="s">
        <v>87</v>
      </c>
      <c r="AY304" s="191" t="s">
        <v>123</v>
      </c>
    </row>
    <row r="305" spans="2:65" s="24" customFormat="1" ht="16.5" customHeight="1">
      <c r="B305" s="25"/>
      <c r="C305" s="165" t="s">
        <v>345</v>
      </c>
      <c r="D305" s="165" t="s">
        <v>125</v>
      </c>
      <c r="E305" s="166" t="s">
        <v>346</v>
      </c>
      <c r="F305" s="167" t="s">
        <v>347</v>
      </c>
      <c r="G305" s="168" t="s">
        <v>342</v>
      </c>
      <c r="H305" s="169">
        <v>1</v>
      </c>
      <c r="I305" s="170"/>
      <c r="J305" s="171">
        <f>ROUND(I305*H305,2)</f>
        <v>0</v>
      </c>
      <c r="K305" s="167" t="s">
        <v>129</v>
      </c>
      <c r="L305" s="25"/>
      <c r="M305" s="172" t="s">
        <v>1</v>
      </c>
      <c r="N305" s="173" t="s">
        <v>44</v>
      </c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AR305" s="176" t="s">
        <v>343</v>
      </c>
      <c r="AT305" s="176" t="s">
        <v>125</v>
      </c>
      <c r="AU305" s="176" t="s">
        <v>89</v>
      </c>
      <c r="AY305" s="3" t="s">
        <v>123</v>
      </c>
      <c r="BE305" s="177">
        <f>IF(N305="základní",J305,0)</f>
        <v>0</v>
      </c>
      <c r="BF305" s="177">
        <f>IF(N305="snížená",J305,0)</f>
        <v>0</v>
      </c>
      <c r="BG305" s="177">
        <f>IF(N305="zákl. přenesená",J305,0)</f>
        <v>0</v>
      </c>
      <c r="BH305" s="177">
        <f>IF(N305="sníž. přenesená",J305,0)</f>
        <v>0</v>
      </c>
      <c r="BI305" s="177">
        <f>IF(N305="nulová",J305,0)</f>
        <v>0</v>
      </c>
      <c r="BJ305" s="3" t="s">
        <v>87</v>
      </c>
      <c r="BK305" s="177">
        <f>ROUND(I305*H305,2)</f>
        <v>0</v>
      </c>
      <c r="BL305" s="3" t="s">
        <v>343</v>
      </c>
      <c r="BM305" s="176" t="s">
        <v>348</v>
      </c>
    </row>
    <row r="306" spans="2:47" s="24" customFormat="1" ht="12.75">
      <c r="B306" s="25"/>
      <c r="D306" s="178" t="s">
        <v>132</v>
      </c>
      <c r="F306" s="179" t="s">
        <v>347</v>
      </c>
      <c r="I306" s="180"/>
      <c r="L306" s="25"/>
      <c r="M306" s="181"/>
      <c r="T306" s="69"/>
      <c r="AT306" s="3" t="s">
        <v>132</v>
      </c>
      <c r="AU306" s="3" t="s">
        <v>89</v>
      </c>
    </row>
    <row r="307" spans="2:51" s="182" customFormat="1" ht="11.25">
      <c r="B307" s="183"/>
      <c r="D307" s="178" t="s">
        <v>134</v>
      </c>
      <c r="E307" s="184" t="s">
        <v>1</v>
      </c>
      <c r="F307" s="185" t="s">
        <v>349</v>
      </c>
      <c r="H307" s="184" t="s">
        <v>1</v>
      </c>
      <c r="I307" s="186"/>
      <c r="L307" s="183"/>
      <c r="M307" s="187"/>
      <c r="T307" s="188"/>
      <c r="AT307" s="184" t="s">
        <v>134</v>
      </c>
      <c r="AU307" s="184" t="s">
        <v>89</v>
      </c>
      <c r="AV307" s="182" t="s">
        <v>87</v>
      </c>
      <c r="AW307" s="182" t="s">
        <v>33</v>
      </c>
      <c r="AX307" s="182" t="s">
        <v>79</v>
      </c>
      <c r="AY307" s="184" t="s">
        <v>123</v>
      </c>
    </row>
    <row r="308" spans="2:51" s="189" customFormat="1" ht="11.25">
      <c r="B308" s="190"/>
      <c r="D308" s="178" t="s">
        <v>134</v>
      </c>
      <c r="E308" s="191" t="s">
        <v>1</v>
      </c>
      <c r="F308" s="192" t="s">
        <v>87</v>
      </c>
      <c r="H308" s="193">
        <v>1</v>
      </c>
      <c r="I308" s="194"/>
      <c r="L308" s="190"/>
      <c r="M308" s="195"/>
      <c r="T308" s="196"/>
      <c r="AT308" s="191" t="s">
        <v>134</v>
      </c>
      <c r="AU308" s="191" t="s">
        <v>89</v>
      </c>
      <c r="AV308" s="189" t="s">
        <v>89</v>
      </c>
      <c r="AW308" s="189" t="s">
        <v>33</v>
      </c>
      <c r="AX308" s="189" t="s">
        <v>87</v>
      </c>
      <c r="AY308" s="191" t="s">
        <v>123</v>
      </c>
    </row>
    <row r="309" spans="2:63" s="152" customFormat="1" ht="22.9" customHeight="1">
      <c r="B309" s="153"/>
      <c r="D309" s="154" t="s">
        <v>78</v>
      </c>
      <c r="E309" s="163" t="s">
        <v>350</v>
      </c>
      <c r="F309" s="163" t="s">
        <v>351</v>
      </c>
      <c r="I309" s="156"/>
      <c r="J309" s="164">
        <f>BK309</f>
        <v>0</v>
      </c>
      <c r="L309" s="153"/>
      <c r="M309" s="158"/>
      <c r="P309" s="159">
        <f>SUM(P310:P315)</f>
        <v>0</v>
      </c>
      <c r="R309" s="159">
        <f>SUM(R310:R315)</f>
        <v>0</v>
      </c>
      <c r="T309" s="160">
        <f>SUM(T310:T315)</f>
        <v>0</v>
      </c>
      <c r="AR309" s="154" t="s">
        <v>157</v>
      </c>
      <c r="AT309" s="161" t="s">
        <v>78</v>
      </c>
      <c r="AU309" s="161" t="s">
        <v>87</v>
      </c>
      <c r="AY309" s="154" t="s">
        <v>123</v>
      </c>
      <c r="BK309" s="162">
        <f>SUM(BK310:BK315)</f>
        <v>0</v>
      </c>
    </row>
    <row r="310" spans="2:65" s="24" customFormat="1" ht="16.5" customHeight="1">
      <c r="B310" s="25"/>
      <c r="C310" s="165" t="s">
        <v>352</v>
      </c>
      <c r="D310" s="165" t="s">
        <v>125</v>
      </c>
      <c r="E310" s="166" t="s">
        <v>353</v>
      </c>
      <c r="F310" s="167" t="s">
        <v>351</v>
      </c>
      <c r="G310" s="168" t="s">
        <v>342</v>
      </c>
      <c r="H310" s="169">
        <v>1</v>
      </c>
      <c r="I310" s="170"/>
      <c r="J310" s="171">
        <f>ROUND(I310*H310,2)</f>
        <v>0</v>
      </c>
      <c r="K310" s="167" t="s">
        <v>129</v>
      </c>
      <c r="L310" s="25"/>
      <c r="M310" s="172" t="s">
        <v>1</v>
      </c>
      <c r="N310" s="173" t="s">
        <v>44</v>
      </c>
      <c r="P310" s="174">
        <f>O310*H310</f>
        <v>0</v>
      </c>
      <c r="Q310" s="174">
        <v>0</v>
      </c>
      <c r="R310" s="174">
        <f>Q310*H310</f>
        <v>0</v>
      </c>
      <c r="S310" s="174">
        <v>0</v>
      </c>
      <c r="T310" s="175">
        <f>S310*H310</f>
        <v>0</v>
      </c>
      <c r="AR310" s="176" t="s">
        <v>343</v>
      </c>
      <c r="AT310" s="176" t="s">
        <v>125</v>
      </c>
      <c r="AU310" s="176" t="s">
        <v>89</v>
      </c>
      <c r="AY310" s="3" t="s">
        <v>123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3" t="s">
        <v>87</v>
      </c>
      <c r="BK310" s="177">
        <f>ROUND(I310*H310,2)</f>
        <v>0</v>
      </c>
      <c r="BL310" s="3" t="s">
        <v>343</v>
      </c>
      <c r="BM310" s="176" t="s">
        <v>354</v>
      </c>
    </row>
    <row r="311" spans="2:47" s="24" customFormat="1" ht="12.75">
      <c r="B311" s="25"/>
      <c r="D311" s="178" t="s">
        <v>132</v>
      </c>
      <c r="F311" s="179" t="s">
        <v>351</v>
      </c>
      <c r="I311" s="180"/>
      <c r="L311" s="25"/>
      <c r="M311" s="181"/>
      <c r="T311" s="69"/>
      <c r="AT311" s="3" t="s">
        <v>132</v>
      </c>
      <c r="AU311" s="3" t="s">
        <v>89</v>
      </c>
    </row>
    <row r="312" spans="2:65" s="24" customFormat="1" ht="16.5" customHeight="1">
      <c r="B312" s="25"/>
      <c r="C312" s="165" t="s">
        <v>355</v>
      </c>
      <c r="D312" s="165" t="s">
        <v>125</v>
      </c>
      <c r="E312" s="166" t="s">
        <v>356</v>
      </c>
      <c r="F312" s="167" t="s">
        <v>357</v>
      </c>
      <c r="G312" s="168" t="s">
        <v>342</v>
      </c>
      <c r="H312" s="169">
        <v>1</v>
      </c>
      <c r="I312" s="170"/>
      <c r="J312" s="171">
        <f>ROUND(I312*H312,2)</f>
        <v>0</v>
      </c>
      <c r="K312" s="167" t="s">
        <v>129</v>
      </c>
      <c r="L312" s="25"/>
      <c r="M312" s="172" t="s">
        <v>1</v>
      </c>
      <c r="N312" s="173" t="s">
        <v>44</v>
      </c>
      <c r="P312" s="174">
        <f>O312*H312</f>
        <v>0</v>
      </c>
      <c r="Q312" s="174">
        <v>0</v>
      </c>
      <c r="R312" s="174">
        <f>Q312*H312</f>
        <v>0</v>
      </c>
      <c r="S312" s="174">
        <v>0</v>
      </c>
      <c r="T312" s="175">
        <f>S312*H312</f>
        <v>0</v>
      </c>
      <c r="AR312" s="176" t="s">
        <v>343</v>
      </c>
      <c r="AT312" s="176" t="s">
        <v>125</v>
      </c>
      <c r="AU312" s="176" t="s">
        <v>89</v>
      </c>
      <c r="AY312" s="3" t="s">
        <v>123</v>
      </c>
      <c r="BE312" s="177">
        <f>IF(N312="základní",J312,0)</f>
        <v>0</v>
      </c>
      <c r="BF312" s="177">
        <f>IF(N312="snížená",J312,0)</f>
        <v>0</v>
      </c>
      <c r="BG312" s="177">
        <f>IF(N312="zákl. přenesená",J312,0)</f>
        <v>0</v>
      </c>
      <c r="BH312" s="177">
        <f>IF(N312="sníž. přenesená",J312,0)</f>
        <v>0</v>
      </c>
      <c r="BI312" s="177">
        <f>IF(N312="nulová",J312,0)</f>
        <v>0</v>
      </c>
      <c r="BJ312" s="3" t="s">
        <v>87</v>
      </c>
      <c r="BK312" s="177">
        <f>ROUND(I312*H312,2)</f>
        <v>0</v>
      </c>
      <c r="BL312" s="3" t="s">
        <v>343</v>
      </c>
      <c r="BM312" s="176" t="s">
        <v>358</v>
      </c>
    </row>
    <row r="313" spans="2:47" s="24" customFormat="1" ht="12.75">
      <c r="B313" s="25"/>
      <c r="D313" s="178" t="s">
        <v>132</v>
      </c>
      <c r="F313" s="179" t="s">
        <v>357</v>
      </c>
      <c r="I313" s="180"/>
      <c r="L313" s="25"/>
      <c r="M313" s="181"/>
      <c r="T313" s="69"/>
      <c r="AT313" s="3" t="s">
        <v>132</v>
      </c>
      <c r="AU313" s="3" t="s">
        <v>89</v>
      </c>
    </row>
    <row r="314" spans="2:51" s="182" customFormat="1" ht="11.25">
      <c r="B314" s="183"/>
      <c r="D314" s="178" t="s">
        <v>134</v>
      </c>
      <c r="E314" s="184" t="s">
        <v>1</v>
      </c>
      <c r="F314" s="185" t="s">
        <v>349</v>
      </c>
      <c r="H314" s="184" t="s">
        <v>1</v>
      </c>
      <c r="I314" s="186"/>
      <c r="L314" s="183"/>
      <c r="M314" s="187"/>
      <c r="T314" s="188"/>
      <c r="AT314" s="184" t="s">
        <v>134</v>
      </c>
      <c r="AU314" s="184" t="s">
        <v>89</v>
      </c>
      <c r="AV314" s="182" t="s">
        <v>87</v>
      </c>
      <c r="AW314" s="182" t="s">
        <v>33</v>
      </c>
      <c r="AX314" s="182" t="s">
        <v>79</v>
      </c>
      <c r="AY314" s="184" t="s">
        <v>123</v>
      </c>
    </row>
    <row r="315" spans="2:51" s="189" customFormat="1" ht="11.25">
      <c r="B315" s="190"/>
      <c r="D315" s="178" t="s">
        <v>134</v>
      </c>
      <c r="E315" s="191" t="s">
        <v>1</v>
      </c>
      <c r="F315" s="192" t="s">
        <v>87</v>
      </c>
      <c r="H315" s="193">
        <v>1</v>
      </c>
      <c r="I315" s="194"/>
      <c r="L315" s="190"/>
      <c r="M315" s="195"/>
      <c r="T315" s="196"/>
      <c r="AT315" s="191" t="s">
        <v>134</v>
      </c>
      <c r="AU315" s="191" t="s">
        <v>89</v>
      </c>
      <c r="AV315" s="189" t="s">
        <v>89</v>
      </c>
      <c r="AW315" s="189" t="s">
        <v>33</v>
      </c>
      <c r="AX315" s="189" t="s">
        <v>87</v>
      </c>
      <c r="AY315" s="191" t="s">
        <v>123</v>
      </c>
    </row>
    <row r="316" spans="2:12" s="24" customFormat="1" ht="6.95" customHeight="1"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25"/>
    </row>
  </sheetData>
  <sheetProtection algorithmName="SHA-512" hashValue="6HASJNAYqnlzz0BtMEOEnKgZrvgwgoAej91+st45YpSNlbFrzvvPczwePNZht+DVtdbb4SvBD+IxHc8ijMvdPA==" saltValue="n9u50izIuQmnxu72RXnMXQ==" spinCount="100000" sheet="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Cernohorsky Dusan</dc:creator>
  <cp:keywords/>
  <dc:description/>
  <cp:lastModifiedBy>Cernohorsky Dusan</cp:lastModifiedBy>
  <dcterms:created xsi:type="dcterms:W3CDTF">2024-04-09T07:59:27Z</dcterms:created>
  <dcterms:modified xsi:type="dcterms:W3CDTF">2024-04-09T08:06:08Z</dcterms:modified>
  <cp:category/>
  <cp:version/>
  <cp:contentType/>
  <cp:contentStatus/>
</cp:coreProperties>
</file>